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835" tabRatio="815" activeTab="0"/>
  </bookViews>
  <sheets>
    <sheet name="Budget" sheetId="1" r:id="rId1"/>
    <sheet name="Staff" sheetId="2" r:id="rId2"/>
    <sheet name="CMO" sheetId="3" state="hidden" r:id="rId3"/>
    <sheet name="Enrollment" sheetId="4" r:id="rId4"/>
    <sheet name="Cashflow" sheetId="5" state="hidden" r:id="rId5"/>
  </sheets>
  <definedNames>
    <definedName name="_xlfn.DAYS" hidden="1">#NAME?</definedName>
  </definedNames>
  <calcPr fullCalcOnLoad="1"/>
</workbook>
</file>

<file path=xl/sharedStrings.xml><?xml version="1.0" encoding="utf-8"?>
<sst xmlns="http://schemas.openxmlformats.org/spreadsheetml/2006/main" count="204" uniqueCount="123">
  <si>
    <t>TOTAL</t>
  </si>
  <si>
    <t>LEGAL</t>
  </si>
  <si>
    <t>SUPPLIES/MATERIALS</t>
  </si>
  <si>
    <t>SOFTWARE</t>
  </si>
  <si>
    <t>ELECTRICITY</t>
  </si>
  <si>
    <t>NATURAL GAS</t>
  </si>
  <si>
    <t>WATER/SEWAGE</t>
  </si>
  <si>
    <t>COMMUNICATIONS</t>
  </si>
  <si>
    <t>PROP/LIAB INSUR</t>
  </si>
  <si>
    <t>ACTIVITIES DIRECTOR</t>
  </si>
  <si>
    <t>SECURITY</t>
  </si>
  <si>
    <t>TEACHERS (GEN ED)</t>
  </si>
  <si>
    <t>PROF DEVELOPMENT</t>
  </si>
  <si>
    <t>INSTRUCTION</t>
  </si>
  <si>
    <t>PROFESSIONAL SERV.</t>
  </si>
  <si>
    <t>AUDIT</t>
  </si>
  <si>
    <t>ADVERTISING</t>
  </si>
  <si>
    <t>CENTRAL SERVICES</t>
  </si>
  <si>
    <t>SERVICES</t>
  </si>
  <si>
    <t>OPERATIONS</t>
  </si>
  <si>
    <t>CUSTODIAL</t>
  </si>
  <si>
    <t>BENEFITS (ABOVE)</t>
  </si>
  <si>
    <t>IT DIRECTOR</t>
  </si>
  <si>
    <t>TITLE I</t>
  </si>
  <si>
    <t>ASST ADMIN</t>
  </si>
  <si>
    <t>COUNSELOR I</t>
  </si>
  <si>
    <t>SUPPORT - STUDENTS</t>
  </si>
  <si>
    <t>SUPPORT  STUDENTS</t>
  </si>
  <si>
    <t>GENERAL ADMIN</t>
  </si>
  <si>
    <t>SCHOOL ADMIN</t>
  </si>
  <si>
    <t>2019-2020</t>
  </si>
  <si>
    <t>MATH</t>
  </si>
  <si>
    <t>SURPLUS / (DEFICIT)</t>
  </si>
  <si>
    <t>EXPENSES</t>
  </si>
  <si>
    <t>REVENUE</t>
  </si>
  <si>
    <t>COUNSELOR II</t>
  </si>
  <si>
    <t>IDEA</t>
  </si>
  <si>
    <t>DSA FUNDING</t>
  </si>
  <si>
    <t>DSA SPONSORSHIP FEE</t>
  </si>
  <si>
    <t>STATE SPED FUNDING</t>
  </si>
  <si>
    <t>TITLE IIA</t>
  </si>
  <si>
    <t>TITLE III</t>
  </si>
  <si>
    <t>2019-20</t>
  </si>
  <si>
    <t>2020-21</t>
  </si>
  <si>
    <t>2021-22</t>
  </si>
  <si>
    <t>2022-23</t>
  </si>
  <si>
    <t>2023-24</t>
  </si>
  <si>
    <t>SCIENCE</t>
  </si>
  <si>
    <t>ENGLISH</t>
  </si>
  <si>
    <t>SOCIAL STUDIES</t>
  </si>
  <si>
    <t>PHYS EDUC</t>
  </si>
  <si>
    <t>FOREIGN LANG</t>
  </si>
  <si>
    <t>FINE ARTS</t>
  </si>
  <si>
    <t>AVERAGE SALARY</t>
  </si>
  <si>
    <t>TEACHER (SP ED I)</t>
  </si>
  <si>
    <t>TEACHER (SP ED II)</t>
  </si>
  <si>
    <t>2020-2021</t>
  </si>
  <si>
    <t>2021-2022</t>
  </si>
  <si>
    <t>2022-2023</t>
  </si>
  <si>
    <t>2023-2024</t>
  </si>
  <si>
    <t>ADMIN ASST</t>
  </si>
  <si>
    <t>LEASE / RENT</t>
  </si>
  <si>
    <t>EXPENSES CATEGORY TOTALS</t>
  </si>
  <si>
    <t>TOTAL EXPENSES</t>
  </si>
  <si>
    <t>EXPLORE LEARNING NETWORK</t>
  </si>
  <si>
    <t>MANAGEMENT FEE STRUCTURE</t>
  </si>
  <si>
    <t>PERCENT OF OVERALL BUDGET</t>
  </si>
  <si>
    <t>TOTAL EXPENSE</t>
  </si>
  <si>
    <t>TOTAL REVENUES</t>
  </si>
  <si>
    <t>6th Gr</t>
  </si>
  <si>
    <t>7th Gr</t>
  </si>
  <si>
    <t>8th Gr</t>
  </si>
  <si>
    <t>9th Gr</t>
  </si>
  <si>
    <t>10th Gr</t>
  </si>
  <si>
    <t>11th Gr</t>
  </si>
  <si>
    <t>12th Gr</t>
  </si>
  <si>
    <t>TEACHERS</t>
  </si>
  <si>
    <t>TUTORS</t>
  </si>
  <si>
    <t>SUPPORT STAFF</t>
  </si>
  <si>
    <t>NURSE / HEALTH ASST</t>
  </si>
  <si>
    <t>CMO MANAGEMENT FEE</t>
  </si>
  <si>
    <t>MAINTENANCE</t>
  </si>
  <si>
    <t>CSP STARTUP</t>
  </si>
  <si>
    <t>LEASE PERCENTAGE OF REV</t>
  </si>
  <si>
    <t>STAFF COVER'D:</t>
  </si>
  <si>
    <t>TEACHERS COV'D</t>
  </si>
  <si>
    <t>50% SINGLE COV</t>
  </si>
  <si>
    <t>50% FAM COV</t>
  </si>
  <si>
    <t>COST - SINGLE</t>
  </si>
  <si>
    <t>COST - FAMILY</t>
  </si>
  <si>
    <t>SINGLE COVERAGE</t>
  </si>
  <si>
    <t>FAMILY COVERAGE</t>
  </si>
  <si>
    <t>FICA</t>
  </si>
  <si>
    <t>STATE RETIREM'T</t>
  </si>
  <si>
    <t>UNEMPLOYMT</t>
  </si>
  <si>
    <t>WORKERS COMP</t>
  </si>
  <si>
    <t>PAYROLL</t>
  </si>
  <si>
    <t>TOTAL BENEFITS</t>
  </si>
  <si>
    <t>TEACHER FTE</t>
  </si>
  <si>
    <t>HEAD ADMINISTRATOR</t>
  </si>
  <si>
    <t>BENEFITS % OF SAL</t>
  </si>
  <si>
    <t xml:space="preserve">TOTAL </t>
  </si>
  <si>
    <t>PER MONTH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</si>
  <si>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</si>
  <si>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</si>
  <si>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</si>
  <si>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</si>
  <si>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</si>
  <si>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</si>
  <si>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</si>
  <si>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</si>
  <si>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</si>
  <si>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EXPENSES (TOTAL)</t>
  </si>
  <si>
    <t>DIFFERENCE/CASHFLOW</t>
  </si>
  <si>
    <t>STATE ALLOCATION</t>
  </si>
  <si>
    <t>APR</t>
  </si>
  <si>
    <t>MAY</t>
  </si>
  <si>
    <t>JUNE</t>
  </si>
  <si>
    <t>QUARTERLY REVENUE</t>
  </si>
  <si>
    <t>EVERY 3 MO</t>
  </si>
  <si>
    <t>MONTHLY REVENUE</t>
  </si>
  <si>
    <t>2024-25</t>
  </si>
  <si>
    <t>FLEX COORDINATOR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</si>
</sst>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%"/>
    <numFmt numFmtId="171" formatCode="[$-F800]dddd\,\ mmmm\ dd\,\ yyyy"/>
    <numFmt numFmtId="172" formatCode="[$-409]dddd\,\ mmmm\ dd\,\ yyyy"/>
    <numFmt numFmtId="173" formatCode="h:mm;@"/>
    <numFmt numFmtId="174" formatCode="&quot;$&quot;#,##0"/>
    <numFmt numFmtId="175" formatCode="&quot;$&quot;#,##0.0000_);[Red]\(&quot;$&quot;#,##0.0000\)"/>
    <numFmt numFmtId="176" formatCode="[$-409]dddd\,\ mmmm\ d\,\ yyyy"/>
    <numFmt numFmtId="177" formatCode="[$-409]h:mm:ss\ AM/PM"/>
    <numFmt numFmtId="178" formatCode="[h]:m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8"/>
      <color indexed="55"/>
      <name val="Calibri"/>
      <family val="2"/>
    </font>
    <font>
      <sz val="8"/>
      <color indexed="60"/>
      <name val="Calibri"/>
      <family val="2"/>
    </font>
    <font>
      <sz val="8"/>
      <color indexed="49"/>
      <name val="Calibri"/>
      <family val="2"/>
    </font>
    <font>
      <b/>
      <sz val="8"/>
      <color indexed="49"/>
      <name val="Calibri"/>
      <family val="2"/>
    </font>
    <font>
      <b/>
      <sz val="8"/>
      <color indexed="2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57"/>
      <name val="Calibri"/>
      <family val="2"/>
    </font>
    <font>
      <b/>
      <sz val="8"/>
      <color indexed="57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4" tint="-0.24997000396251678"/>
      <name val="Calibri"/>
      <family val="2"/>
    </font>
    <font>
      <sz val="8"/>
      <color theme="0" tint="-0.3499799966812134"/>
      <name val="Calibri"/>
      <family val="2"/>
    </font>
    <font>
      <sz val="8"/>
      <color theme="5" tint="-0.24997000396251678"/>
      <name val="Calibri"/>
      <family val="2"/>
    </font>
    <font>
      <sz val="8"/>
      <color theme="8" tint="-0.24997000396251678"/>
      <name val="Calibri"/>
      <family val="2"/>
    </font>
    <font>
      <b/>
      <sz val="8"/>
      <color theme="8" tint="-0.24997000396251678"/>
      <name val="Calibri"/>
      <family val="2"/>
    </font>
    <font>
      <b/>
      <sz val="8"/>
      <color theme="8" tint="-0.499969989061355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6" tint="-0.24997000396251678"/>
      <name val="Calibri"/>
      <family val="2"/>
    </font>
    <font>
      <b/>
      <sz val="8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44" fontId="2" fillId="0" borderId="0" applyFont="0" applyFill="0" applyBorder="0" applyAlignment="0" applyProtection="0"/>
    <xf numFmtId="0" fontId="3" fillId="26" borderId="1">
      <alignment horizontal="left"/>
      <protection/>
    </xf>
    <xf numFmtId="0" fontId="3" fillId="26" borderId="2">
      <alignment horizontal="left"/>
      <protection/>
    </xf>
    <xf numFmtId="49" fontId="2" fillId="0" borderId="3" applyFont="0" applyFill="0" applyBorder="0" applyAlignment="0" applyProtection="0"/>
    <xf numFmtId="0" fontId="3" fillId="26" borderId="4">
      <alignment horizontal="left"/>
      <protection/>
    </xf>
    <xf numFmtId="0" fontId="2" fillId="0" borderId="5">
      <alignment horizontal="left"/>
      <protection/>
    </xf>
    <xf numFmtId="0" fontId="36" fillId="27" borderId="0" applyNumberFormat="0" applyBorder="0" applyAlignment="0" applyProtection="0"/>
    <xf numFmtId="0" fontId="37" fillId="28" borderId="6" applyNumberFormat="0" applyAlignment="0" applyProtection="0"/>
    <xf numFmtId="0" fontId="38" fillId="29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6" applyNumberFormat="0" applyAlignment="0" applyProtection="0"/>
    <xf numFmtId="0" fontId="47" fillId="0" borderId="11" applyNumberFormat="0" applyFill="0" applyAlignment="0" applyProtection="0"/>
    <xf numFmtId="0" fontId="48" fillId="32" borderId="0" applyNumberFormat="0" applyBorder="0" applyAlignment="0" applyProtection="0"/>
    <xf numFmtId="0" fontId="2" fillId="0" borderId="0">
      <alignment/>
      <protection/>
    </xf>
    <xf numFmtId="0" fontId="0" fillId="33" borderId="12" applyNumberFormat="0" applyFont="0" applyAlignment="0" applyProtection="0"/>
    <xf numFmtId="0" fontId="49" fillId="28" borderId="13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3" fillId="0" borderId="0" xfId="0" applyFont="1" applyAlignment="1">
      <alignment horizontal="right"/>
    </xf>
    <xf numFmtId="0" fontId="54" fillId="0" borderId="0" xfId="0" applyFont="1" applyAlignment="1">
      <alignment vertical="center"/>
    </xf>
    <xf numFmtId="44" fontId="54" fillId="0" borderId="0" xfId="0" applyNumberFormat="1" applyFont="1" applyAlignment="1">
      <alignment vertical="center"/>
    </xf>
    <xf numFmtId="164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164" fontId="54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44" fontId="53" fillId="0" borderId="15" xfId="0" applyNumberFormat="1" applyFont="1" applyBorder="1" applyAlignment="1">
      <alignment vertical="center"/>
    </xf>
    <xf numFmtId="44" fontId="53" fillId="0" borderId="15" xfId="0" applyNumberFormat="1" applyFont="1" applyBorder="1" applyAlignment="1">
      <alignment horizontal="right" vertical="center"/>
    </xf>
    <xf numFmtId="44" fontId="57" fillId="0" borderId="0" xfId="0" applyNumberFormat="1" applyFont="1" applyAlignment="1">
      <alignment horizontal="right" vertical="center"/>
    </xf>
    <xf numFmtId="44" fontId="58" fillId="0" borderId="0" xfId="0" applyNumberFormat="1" applyFont="1" applyAlignment="1">
      <alignment horizontal="right" vertical="center"/>
    </xf>
    <xf numFmtId="44" fontId="59" fillId="0" borderId="0" xfId="0" applyNumberFormat="1" applyFont="1" applyAlignment="1">
      <alignment horizontal="right" vertical="center"/>
    </xf>
    <xf numFmtId="164" fontId="59" fillId="0" borderId="0" xfId="0" applyNumberFormat="1" applyFont="1" applyAlignment="1">
      <alignment horizontal="right"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44" fontId="54" fillId="0" borderId="0" xfId="0" applyNumberFormat="1" applyFont="1" applyAlignment="1">
      <alignment horizontal="right"/>
    </xf>
    <xf numFmtId="44" fontId="53" fillId="0" borderId="0" xfId="0" applyNumberFormat="1" applyFont="1" applyAlignment="1">
      <alignment horizontal="right"/>
    </xf>
    <xf numFmtId="44" fontId="54" fillId="0" borderId="0" xfId="0" applyNumberFormat="1" applyFont="1" applyAlignment="1">
      <alignment/>
    </xf>
    <xf numFmtId="164" fontId="59" fillId="0" borderId="0" xfId="0" applyNumberFormat="1" applyFont="1" applyAlignment="1">
      <alignment horizontal="left" vertical="center"/>
    </xf>
    <xf numFmtId="44" fontId="53" fillId="0" borderId="0" xfId="0" applyNumberFormat="1" applyFont="1" applyAlignment="1">
      <alignment vertical="center"/>
    </xf>
    <xf numFmtId="44" fontId="56" fillId="0" borderId="0" xfId="0" applyNumberFormat="1" applyFont="1" applyAlignment="1">
      <alignment vertical="center"/>
    </xf>
    <xf numFmtId="44" fontId="53" fillId="0" borderId="0" xfId="0" applyNumberFormat="1" applyFont="1" applyAlignment="1">
      <alignment horizontal="right" vertical="center"/>
    </xf>
    <xf numFmtId="164" fontId="53" fillId="0" borderId="0" xfId="0" applyNumberFormat="1" applyFont="1" applyAlignment="1">
      <alignment horizontal="right" vertical="center"/>
    </xf>
    <xf numFmtId="164" fontId="59" fillId="0" borderId="0" xfId="0" applyNumberFormat="1" applyFont="1" applyAlignment="1">
      <alignment vertical="center"/>
    </xf>
    <xf numFmtId="164" fontId="59" fillId="0" borderId="16" xfId="0" applyNumberFormat="1" applyFont="1" applyBorder="1" applyAlignment="1">
      <alignment horizontal="right" vertical="center"/>
    </xf>
    <xf numFmtId="44" fontId="53" fillId="0" borderId="16" xfId="0" applyNumberFormat="1" applyFont="1" applyBorder="1" applyAlignment="1">
      <alignment vertical="center"/>
    </xf>
    <xf numFmtId="44" fontId="54" fillId="0" borderId="16" xfId="0" applyNumberFormat="1" applyFont="1" applyBorder="1" applyAlignment="1">
      <alignment vertical="center"/>
    </xf>
    <xf numFmtId="164" fontId="60" fillId="0" borderId="0" xfId="0" applyNumberFormat="1" applyFont="1" applyAlignment="1">
      <alignment horizontal="left"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4" fontId="60" fillId="0" borderId="0" xfId="0" applyNumberFormat="1" applyFont="1" applyAlignment="1">
      <alignment horizontal="right" vertical="center"/>
    </xf>
    <xf numFmtId="0" fontId="53" fillId="0" borderId="0" xfId="0" applyFont="1" applyBorder="1" applyAlignment="1">
      <alignment vertical="center"/>
    </xf>
    <xf numFmtId="44" fontId="54" fillId="0" borderId="0" xfId="0" applyNumberFormat="1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44" fontId="57" fillId="0" borderId="16" xfId="0" applyNumberFormat="1" applyFont="1" applyBorder="1" applyAlignment="1">
      <alignment horizontal="right" vertical="center"/>
    </xf>
    <xf numFmtId="44" fontId="53" fillId="0" borderId="0" xfId="0" applyNumberFormat="1" applyFont="1" applyAlignment="1">
      <alignment/>
    </xf>
    <xf numFmtId="44" fontId="53" fillId="0" borderId="0" xfId="0" applyNumberFormat="1" applyFont="1" applyAlignment="1">
      <alignment horizontal="left"/>
    </xf>
    <xf numFmtId="0" fontId="54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164" fontId="53" fillId="0" borderId="16" xfId="0" applyNumberFormat="1" applyFont="1" applyBorder="1" applyAlignment="1">
      <alignment vertical="center"/>
    </xf>
    <xf numFmtId="9" fontId="53" fillId="0" borderId="0" xfId="0" applyNumberFormat="1" applyFont="1" applyAlignment="1">
      <alignment horizontal="right" vertical="center"/>
    </xf>
    <xf numFmtId="9" fontId="54" fillId="0" borderId="0" xfId="0" applyNumberFormat="1" applyFont="1" applyAlignment="1">
      <alignment/>
    </xf>
    <xf numFmtId="44" fontId="53" fillId="0" borderId="17" xfId="0" applyNumberFormat="1" applyFont="1" applyBorder="1" applyAlignment="1">
      <alignment/>
    </xf>
    <xf numFmtId="44" fontId="53" fillId="0" borderId="18" xfId="0" applyNumberFormat="1" applyFont="1" applyBorder="1" applyAlignment="1">
      <alignment/>
    </xf>
    <xf numFmtId="0" fontId="53" fillId="0" borderId="19" xfId="0" applyFont="1" applyBorder="1" applyAlignment="1">
      <alignment horizontal="right"/>
    </xf>
    <xf numFmtId="0" fontId="53" fillId="0" borderId="20" xfId="0" applyFont="1" applyBorder="1" applyAlignment="1">
      <alignment horizontal="right"/>
    </xf>
    <xf numFmtId="0" fontId="54" fillId="0" borderId="17" xfId="0" applyFont="1" applyBorder="1" applyAlignment="1">
      <alignment/>
    </xf>
    <xf numFmtId="0" fontId="53" fillId="0" borderId="16" xfId="0" applyFont="1" applyBorder="1" applyAlignment="1">
      <alignment horizontal="right"/>
    </xf>
    <xf numFmtId="0" fontId="54" fillId="0" borderId="16" xfId="0" applyFont="1" applyBorder="1" applyAlignment="1">
      <alignment/>
    </xf>
    <xf numFmtId="0" fontId="54" fillId="0" borderId="19" xfId="0" applyFont="1" applyBorder="1" applyAlignment="1">
      <alignment horizontal="right"/>
    </xf>
    <xf numFmtId="0" fontId="53" fillId="0" borderId="2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22" xfId="0" applyFont="1" applyBorder="1" applyAlignment="1">
      <alignment horizontal="right"/>
    </xf>
    <xf numFmtId="1" fontId="54" fillId="0" borderId="0" xfId="0" applyNumberFormat="1" applyFont="1" applyBorder="1" applyAlignment="1">
      <alignment/>
    </xf>
    <xf numFmtId="0" fontId="54" fillId="0" borderId="21" xfId="0" applyFont="1" applyBorder="1" applyAlignment="1">
      <alignment/>
    </xf>
    <xf numFmtId="44" fontId="54" fillId="0" borderId="0" xfId="0" applyNumberFormat="1" applyFont="1" applyBorder="1" applyAlignment="1">
      <alignment/>
    </xf>
    <xf numFmtId="10" fontId="54" fillId="0" borderId="0" xfId="0" applyNumberFormat="1" applyFont="1" applyBorder="1" applyAlignment="1">
      <alignment/>
    </xf>
    <xf numFmtId="0" fontId="53" fillId="0" borderId="18" xfId="0" applyFont="1" applyBorder="1" applyAlignment="1">
      <alignment/>
    </xf>
    <xf numFmtId="44" fontId="54" fillId="0" borderId="5" xfId="0" applyNumberFormat="1" applyFont="1" applyBorder="1" applyAlignment="1">
      <alignment/>
    </xf>
    <xf numFmtId="0" fontId="54" fillId="0" borderId="5" xfId="0" applyFont="1" applyBorder="1" applyAlignment="1">
      <alignment/>
    </xf>
    <xf numFmtId="0" fontId="54" fillId="0" borderId="20" xfId="0" applyFont="1" applyBorder="1" applyAlignment="1">
      <alignment horizontal="right"/>
    </xf>
    <xf numFmtId="0" fontId="59" fillId="0" borderId="0" xfId="0" applyFont="1" applyAlignment="1">
      <alignment/>
    </xf>
    <xf numFmtId="10" fontId="59" fillId="0" borderId="0" xfId="0" applyNumberFormat="1" applyFont="1" applyAlignment="1">
      <alignment/>
    </xf>
    <xf numFmtId="44" fontId="54" fillId="0" borderId="0" xfId="0" applyNumberFormat="1" applyFont="1" applyAlignment="1">
      <alignment horizontal="right" vertical="center"/>
    </xf>
    <xf numFmtId="44" fontId="55" fillId="0" borderId="0" xfId="0" applyNumberFormat="1" applyFont="1" applyAlignment="1">
      <alignment horizontal="right" vertical="center"/>
    </xf>
    <xf numFmtId="44" fontId="63" fillId="0" borderId="0" xfId="0" applyNumberFormat="1" applyFont="1" applyAlignment="1">
      <alignment horizontal="right" vertical="center"/>
    </xf>
    <xf numFmtId="44" fontId="64" fillId="0" borderId="0" xfId="0" applyNumberFormat="1" applyFont="1" applyAlignment="1">
      <alignment horizontal="right" vertical="center"/>
    </xf>
    <xf numFmtId="44" fontId="34" fillId="0" borderId="0" xfId="0" applyNumberFormat="1" applyFont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Currency" xfId="39"/>
    <cellStyle name="ALSTEC Left" xfId="40"/>
    <cellStyle name="ALSTEC Middle" xfId="41"/>
    <cellStyle name="ALSTEC Normal" xfId="42"/>
    <cellStyle name="ALSTEC Right" xfId="43"/>
    <cellStyle name="ALSTEC Subtotal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82"/>
  <sheetViews>
    <sheetView tabSelected="1" zoomScalePageLayoutView="0" workbookViewId="0" topLeftCell="A1">
      <selection activeCell="G42" sqref="G42"/>
    </sheetView>
  </sheetViews>
  <sheetFormatPr defaultColWidth="9.140625" defaultRowHeight="15"/>
  <cols>
    <col min="1" max="1" width="2.7109375" style="2" customWidth="1"/>
    <col min="2" max="2" width="18.421875" style="2" customWidth="1"/>
    <col min="3" max="3" width="14.140625" style="4" hidden="1" customWidth="1"/>
    <col min="4" max="7" width="14.140625" style="2" customWidth="1"/>
    <col min="8" max="8" width="9.140625" style="43" customWidth="1"/>
    <col min="9" max="10" width="9.140625" style="2" customWidth="1"/>
    <col min="11" max="11" width="9.28125" style="2" bestFit="1" customWidth="1"/>
    <col min="12" max="13" width="9.140625" style="2" customWidth="1"/>
    <col min="14" max="14" width="9.28125" style="2" bestFit="1" customWidth="1"/>
    <col min="15" max="20" width="9.140625" style="2" customWidth="1"/>
    <col min="21" max="21" width="11.7109375" style="2" bestFit="1" customWidth="1"/>
    <col min="22" max="22" width="10.8515625" style="2" bestFit="1" customWidth="1"/>
    <col min="23" max="16384" width="9.140625" style="2" customWidth="1"/>
  </cols>
  <sheetData>
    <row r="2" spans="2:8" ht="11.25" customHeight="1">
      <c r="B2" s="32" t="s">
        <v>34</v>
      </c>
      <c r="C2" s="27"/>
      <c r="G2" s="3"/>
      <c r="H2" s="8"/>
    </row>
    <row r="3" spans="2:8" ht="11.25" customHeight="1">
      <c r="B3" s="16"/>
      <c r="C3" s="36" t="s">
        <v>56</v>
      </c>
      <c r="D3" s="36" t="s">
        <v>57</v>
      </c>
      <c r="E3" s="36" t="s">
        <v>58</v>
      </c>
      <c r="F3" s="36" t="s">
        <v>59</v>
      </c>
      <c r="G3" s="36" t="s">
        <v>121</v>
      </c>
      <c r="H3" s="8"/>
    </row>
    <row r="4" spans="2:8" ht="11.25" customHeight="1">
      <c r="B4" s="23" t="s">
        <v>37</v>
      </c>
      <c r="C4" s="3">
        <v>1018950</v>
      </c>
      <c r="D4" s="3">
        <v>2588812.3</v>
      </c>
      <c r="E4" s="3">
        <v>3675413.787</v>
      </c>
      <c r="F4" s="3">
        <v>4676423.54193</v>
      </c>
      <c r="G4" s="3">
        <v>5122539.5020411</v>
      </c>
      <c r="H4" s="8"/>
    </row>
    <row r="5" spans="2:8" ht="11.25" customHeight="1">
      <c r="B5" s="23" t="s">
        <v>38</v>
      </c>
      <c r="C5" s="3">
        <v>-11562</v>
      </c>
      <c r="D5" s="3">
        <v>-38108.352</v>
      </c>
      <c r="E5" s="3">
        <v>-56424.178680000005</v>
      </c>
      <c r="F5" s="3">
        <v>-73277.8355292</v>
      </c>
      <c r="G5" s="3">
        <v>-80681.42373956401</v>
      </c>
      <c r="H5" s="8"/>
    </row>
    <row r="6" spans="2:8" ht="11.25" customHeight="1">
      <c r="B6" s="28" t="s">
        <v>39</v>
      </c>
      <c r="C6" s="3">
        <v>49951.5</v>
      </c>
      <c r="D6" s="3">
        <v>123213.7</v>
      </c>
      <c r="E6" s="3">
        <v>169835.1</v>
      </c>
      <c r="F6" s="3">
        <v>209796.3</v>
      </c>
      <c r="G6" s="3">
        <v>223116.69999999998</v>
      </c>
      <c r="H6" s="8"/>
    </row>
    <row r="7" spans="2:8" ht="11.25" customHeight="1">
      <c r="B7" s="28" t="s">
        <v>23</v>
      </c>
      <c r="C7" s="3">
        <v>41040</v>
      </c>
      <c r="D7" s="3">
        <v>101231.99999999999</v>
      </c>
      <c r="E7" s="3">
        <v>139536</v>
      </c>
      <c r="F7" s="3">
        <v>172368</v>
      </c>
      <c r="G7" s="3">
        <v>183312</v>
      </c>
      <c r="H7" s="8"/>
    </row>
    <row r="8" spans="2:8" ht="11.25" customHeight="1">
      <c r="B8" s="28" t="s">
        <v>40</v>
      </c>
      <c r="C8" s="3">
        <v>8409</v>
      </c>
      <c r="D8" s="3">
        <v>20742.2</v>
      </c>
      <c r="E8" s="3">
        <v>28590.6</v>
      </c>
      <c r="F8" s="3">
        <v>35317.799999999996</v>
      </c>
      <c r="G8" s="3">
        <v>37560.2</v>
      </c>
      <c r="H8" s="8"/>
    </row>
    <row r="9" spans="2:8" ht="11.25" customHeight="1">
      <c r="B9" s="28" t="s">
        <v>41</v>
      </c>
      <c r="C9" s="3">
        <v>1920</v>
      </c>
      <c r="D9" s="3">
        <v>4736</v>
      </c>
      <c r="E9" s="3">
        <v>6528</v>
      </c>
      <c r="F9" s="3">
        <v>8064</v>
      </c>
      <c r="G9" s="3">
        <v>8576</v>
      </c>
      <c r="H9" s="8"/>
    </row>
    <row r="10" spans="2:8" ht="11.25" customHeight="1">
      <c r="B10" s="28" t="s">
        <v>36</v>
      </c>
      <c r="C10" s="3">
        <v>24000</v>
      </c>
      <c r="D10" s="3">
        <v>59200</v>
      </c>
      <c r="E10" s="3">
        <v>81600</v>
      </c>
      <c r="F10" s="3">
        <v>100800</v>
      </c>
      <c r="G10" s="3">
        <v>107200</v>
      </c>
      <c r="H10" s="8"/>
    </row>
    <row r="11" spans="2:8" ht="11.25" customHeight="1">
      <c r="B11" s="28" t="s">
        <v>82</v>
      </c>
      <c r="C11" s="3">
        <v>290000</v>
      </c>
      <c r="D11" s="3">
        <v>0</v>
      </c>
      <c r="E11" s="3">
        <v>0</v>
      </c>
      <c r="F11" s="3">
        <v>0</v>
      </c>
      <c r="G11" s="3">
        <v>0</v>
      </c>
      <c r="H11" s="8"/>
    </row>
    <row r="12" spans="2:8" ht="11.25" customHeight="1">
      <c r="B12" s="45" t="s">
        <v>0</v>
      </c>
      <c r="C12" s="30">
        <f>SUM(C4:C11)</f>
        <v>1422708.5</v>
      </c>
      <c r="D12" s="30">
        <f>SUM(D4:D11)</f>
        <v>2859827.848</v>
      </c>
      <c r="E12" s="30">
        <f>SUM(E4:E11)</f>
        <v>4045079.3083200003</v>
      </c>
      <c r="F12" s="30">
        <f>SUM(F4:F11)</f>
        <v>5129491.8064008</v>
      </c>
      <c r="G12" s="30">
        <f>SUM(G4:G11)</f>
        <v>5601622.978301536</v>
      </c>
      <c r="H12" s="8"/>
    </row>
    <row r="13" spans="2:8" ht="11.25" customHeight="1">
      <c r="B13" s="16"/>
      <c r="C13" s="24"/>
      <c r="D13" s="3"/>
      <c r="E13" s="3"/>
      <c r="F13" s="3"/>
      <c r="G13" s="3"/>
      <c r="H13" s="8"/>
    </row>
    <row r="14" spans="2:8" ht="11.25" customHeight="1">
      <c r="B14" s="29"/>
      <c r="C14" s="30"/>
      <c r="D14" s="31"/>
      <c r="E14" s="31"/>
      <c r="F14" s="31"/>
      <c r="G14" s="31"/>
      <c r="H14" s="8"/>
    </row>
    <row r="15" spans="2:7" ht="11.25" customHeight="1">
      <c r="B15" s="32" t="s">
        <v>33</v>
      </c>
      <c r="C15" s="24"/>
      <c r="D15" s="3"/>
      <c r="E15" s="3"/>
      <c r="F15" s="25"/>
      <c r="G15" s="3"/>
    </row>
    <row r="16" spans="2:7" ht="11.25" customHeight="1">
      <c r="B16" s="9"/>
      <c r="C16" s="36" t="s">
        <v>56</v>
      </c>
      <c r="D16" s="36" t="s">
        <v>57</v>
      </c>
      <c r="E16" s="36" t="s">
        <v>58</v>
      </c>
      <c r="F16" s="36" t="s">
        <v>59</v>
      </c>
      <c r="G16" s="36" t="s">
        <v>121</v>
      </c>
    </row>
    <row r="17" spans="2:7" ht="11.25" customHeight="1">
      <c r="B17" s="7" t="s">
        <v>13</v>
      </c>
      <c r="C17" s="12">
        <f>SUM(C18:C24)</f>
        <v>-745340</v>
      </c>
      <c r="D17" s="12">
        <f>SUM(D18:D24)</f>
        <v>-1382340</v>
      </c>
      <c r="E17" s="12">
        <f>SUM(E18:E24)</f>
        <v>-1830280</v>
      </c>
      <c r="F17" s="12">
        <f>SUM(F18:F24)</f>
        <v>-2076780</v>
      </c>
      <c r="G17" s="12">
        <f>SUM(G18:G24)</f>
        <v>-2341180</v>
      </c>
    </row>
    <row r="18" spans="2:11" ht="11.25" customHeight="1">
      <c r="B18" s="2" t="s">
        <v>11</v>
      </c>
      <c r="C18" s="3">
        <f>Staff!B14</f>
        <v>-450000</v>
      </c>
      <c r="D18" s="3">
        <f>Staff!C14</f>
        <v>-900000</v>
      </c>
      <c r="E18" s="3">
        <f>Staff!D14</f>
        <v>-1170000</v>
      </c>
      <c r="F18" s="3">
        <f>Staff!E14</f>
        <v>-1395000</v>
      </c>
      <c r="G18" s="3">
        <f>Staff!F14</f>
        <v>-1575000</v>
      </c>
      <c r="K18" s="3"/>
    </row>
    <row r="19" spans="2:11" ht="11.25" customHeight="1">
      <c r="B19" s="2" t="s">
        <v>54</v>
      </c>
      <c r="C19" s="3">
        <v>-43000</v>
      </c>
      <c r="D19" s="3">
        <v>-43000</v>
      </c>
      <c r="E19" s="3">
        <v>-43000</v>
      </c>
      <c r="F19" s="3">
        <v>-43000</v>
      </c>
      <c r="G19" s="3">
        <v>-43000</v>
      </c>
      <c r="K19" s="3"/>
    </row>
    <row r="20" spans="2:7" ht="11.25" customHeight="1">
      <c r="B20" s="2" t="s">
        <v>55</v>
      </c>
      <c r="C20" s="3">
        <v>0</v>
      </c>
      <c r="D20" s="3">
        <v>0</v>
      </c>
      <c r="E20" s="3">
        <v>-43000</v>
      </c>
      <c r="F20" s="3">
        <v>-43000</v>
      </c>
      <c r="G20" s="3">
        <v>-43000</v>
      </c>
    </row>
    <row r="21" spans="2:7" ht="11.25" customHeight="1">
      <c r="B21" s="2" t="s">
        <v>12</v>
      </c>
      <c r="C21" s="3">
        <v>-2000</v>
      </c>
      <c r="D21" s="3">
        <v>-2000</v>
      </c>
      <c r="E21" s="3">
        <v>-2000</v>
      </c>
      <c r="F21" s="3">
        <v>-2000</v>
      </c>
      <c r="G21" s="3">
        <v>-2000</v>
      </c>
    </row>
    <row r="22" spans="2:7" ht="11.25" customHeight="1">
      <c r="B22" s="2" t="s">
        <v>2</v>
      </c>
      <c r="C22" s="3">
        <v>-30000</v>
      </c>
      <c r="D22" s="3">
        <v>-35000</v>
      </c>
      <c r="E22" s="3">
        <v>-40000</v>
      </c>
      <c r="F22" s="3">
        <v>35000</v>
      </c>
      <c r="G22" s="3">
        <v>30000</v>
      </c>
    </row>
    <row r="23" spans="2:7" ht="11.25" customHeight="1">
      <c r="B23" s="2" t="s">
        <v>77</v>
      </c>
      <c r="C23" s="3">
        <v>-33000</v>
      </c>
      <c r="D23" s="3">
        <v>-44000</v>
      </c>
      <c r="E23" s="3">
        <v>-55000</v>
      </c>
      <c r="F23" s="3">
        <v>-66000</v>
      </c>
      <c r="G23" s="3">
        <v>-77000</v>
      </c>
    </row>
    <row r="24" spans="2:22" ht="11.25" customHeight="1">
      <c r="B24" s="2" t="s">
        <v>21</v>
      </c>
      <c r="C24" s="3">
        <f>SUM(C18:C20)*0.38</f>
        <v>-187340</v>
      </c>
      <c r="D24" s="3">
        <f>SUM(D18:D20)*0.38</f>
        <v>-358340</v>
      </c>
      <c r="E24" s="3">
        <f>SUM(E18:E20)*0.38</f>
        <v>-477280</v>
      </c>
      <c r="F24" s="3">
        <f>SUM(F18:F20)*0.38</f>
        <v>-562780</v>
      </c>
      <c r="G24" s="3">
        <f>SUM(G18:G20)*0.38</f>
        <v>-631180</v>
      </c>
      <c r="U24" s="3"/>
      <c r="V24" s="3"/>
    </row>
    <row r="25" spans="3:22" ht="11.25" customHeight="1">
      <c r="C25" s="3"/>
      <c r="D25" s="3"/>
      <c r="E25" s="3"/>
      <c r="F25" s="3"/>
      <c r="G25" s="3"/>
      <c r="U25" s="3"/>
      <c r="V25" s="3"/>
    </row>
    <row r="26" spans="2:22" ht="11.25" customHeight="1">
      <c r="B26" s="7" t="s">
        <v>26</v>
      </c>
      <c r="C26" s="11">
        <f>SUM(C27:C33)</f>
        <v>-10000</v>
      </c>
      <c r="D26" s="11">
        <f>SUM(D27:D33)</f>
        <v>-72100</v>
      </c>
      <c r="E26" s="11">
        <f>SUM(E27:E33)</f>
        <v>-258400</v>
      </c>
      <c r="F26" s="11">
        <f>SUM(F27:F33)</f>
        <v>-258400</v>
      </c>
      <c r="G26" s="11">
        <f>SUM(G27:G33)</f>
        <v>-258400</v>
      </c>
      <c r="U26" s="3"/>
      <c r="V26" s="3"/>
    </row>
    <row r="27" spans="2:22" ht="11.25" customHeight="1">
      <c r="B27" s="2" t="s">
        <v>9</v>
      </c>
      <c r="C27" s="3">
        <v>0</v>
      </c>
      <c r="D27" s="3">
        <v>0</v>
      </c>
      <c r="E27" s="3">
        <v>-45000</v>
      </c>
      <c r="F27" s="3">
        <v>-45000</v>
      </c>
      <c r="G27" s="3">
        <v>-45000</v>
      </c>
      <c r="U27" s="3"/>
      <c r="V27" s="3"/>
    </row>
    <row r="28" spans="2:22" ht="11.25" customHeight="1">
      <c r="B28" s="2" t="s">
        <v>122</v>
      </c>
      <c r="C28" s="3">
        <v>0</v>
      </c>
      <c r="D28" s="3">
        <v>0</v>
      </c>
      <c r="E28" s="3"/>
      <c r="F28" s="3"/>
      <c r="G28" s="3"/>
      <c r="U28" s="3"/>
      <c r="V28" s="3"/>
    </row>
    <row r="29" spans="2:14" ht="11.25" customHeight="1">
      <c r="B29" s="2" t="s">
        <v>25</v>
      </c>
      <c r="C29" s="3">
        <v>0</v>
      </c>
      <c r="D29" s="3">
        <v>-45000</v>
      </c>
      <c r="E29" s="3">
        <v>-45000</v>
      </c>
      <c r="F29" s="3">
        <v>-45000</v>
      </c>
      <c r="G29" s="3">
        <v>-45000</v>
      </c>
      <c r="N29" s="3"/>
    </row>
    <row r="30" spans="2:14" ht="11.25" customHeight="1">
      <c r="B30" s="2" t="s">
        <v>35</v>
      </c>
      <c r="C30" s="3">
        <v>0</v>
      </c>
      <c r="D30" s="3">
        <v>0</v>
      </c>
      <c r="E30" s="3">
        <v>-45000</v>
      </c>
      <c r="F30" s="3">
        <v>-45000</v>
      </c>
      <c r="G30" s="3">
        <v>-45000</v>
      </c>
      <c r="N30" s="3"/>
    </row>
    <row r="31" spans="2:14" ht="11.25" customHeight="1">
      <c r="B31" s="2" t="s">
        <v>79</v>
      </c>
      <c r="C31" s="3">
        <v>0</v>
      </c>
      <c r="D31" s="3">
        <v>0</v>
      </c>
      <c r="E31" s="3">
        <v>-45000</v>
      </c>
      <c r="F31" s="3">
        <v>-45000</v>
      </c>
      <c r="G31" s="3">
        <v>-45000</v>
      </c>
      <c r="N31" s="3"/>
    </row>
    <row r="32" spans="2:7" ht="11.25" customHeight="1">
      <c r="B32" s="2" t="s">
        <v>21</v>
      </c>
      <c r="C32" s="3">
        <f>SUM(C27:C31)*0.38</f>
        <v>0</v>
      </c>
      <c r="D32" s="3">
        <f>SUM(D27:D31)*0.38</f>
        <v>-17100</v>
      </c>
      <c r="E32" s="3">
        <f>SUM(E27:E31)*0.38</f>
        <v>-68400</v>
      </c>
      <c r="F32" s="3">
        <f>SUM(F27:F31)*0.38</f>
        <v>-68400</v>
      </c>
      <c r="G32" s="3">
        <f>SUM(G27:G31)*0.38</f>
        <v>-68400</v>
      </c>
    </row>
    <row r="33" spans="2:7" ht="11.25" customHeight="1">
      <c r="B33" s="2" t="s">
        <v>14</v>
      </c>
      <c r="C33" s="3">
        <v>-10000</v>
      </c>
      <c r="D33" s="3">
        <v>-10000</v>
      </c>
      <c r="E33" s="3">
        <v>-10000</v>
      </c>
      <c r="F33" s="3">
        <v>-10000</v>
      </c>
      <c r="G33" s="3">
        <v>-10000</v>
      </c>
    </row>
    <row r="34" spans="2:7" ht="11.25" customHeight="1">
      <c r="B34" s="7"/>
      <c r="C34" s="3"/>
      <c r="D34" s="3"/>
      <c r="E34" s="3"/>
      <c r="F34" s="3"/>
      <c r="G34" s="3"/>
    </row>
    <row r="35" spans="2:7" ht="11.25" customHeight="1">
      <c r="B35" s="7" t="s">
        <v>28</v>
      </c>
      <c r="C35" s="11">
        <f>SUM(C36:C40)</f>
        <v>-200000</v>
      </c>
      <c r="D35" s="11">
        <f>SUM(D36:D40)</f>
        <v>-323187.94936</v>
      </c>
      <c r="E35" s="11">
        <f>SUM(E36:E40)</f>
        <v>-393655.55158240005</v>
      </c>
      <c r="F35" s="11">
        <f>SUM(F36:F40)</f>
        <v>-879923.77096012</v>
      </c>
      <c r="G35" s="11">
        <f>SUM(G36:G40)</f>
        <v>-950743.4467452305</v>
      </c>
    </row>
    <row r="36" spans="2:7" ht="11.25" customHeight="1">
      <c r="B36" s="2" t="s">
        <v>99</v>
      </c>
      <c r="C36" s="3">
        <v>-65000</v>
      </c>
      <c r="D36" s="3">
        <v>-75000</v>
      </c>
      <c r="E36" s="3">
        <v>-75000</v>
      </c>
      <c r="F36" s="3">
        <v>-75000</v>
      </c>
      <c r="G36" s="3">
        <v>-75000</v>
      </c>
    </row>
    <row r="37" spans="2:7" ht="11.25" customHeight="1">
      <c r="B37" s="2" t="s">
        <v>80</v>
      </c>
      <c r="C37" s="3">
        <v>-100000</v>
      </c>
      <c r="D37" s="3">
        <f>CMO!C8</f>
        <v>-200187.94936000003</v>
      </c>
      <c r="E37" s="3">
        <f>CMO!D8</f>
        <v>-283155.55158240005</v>
      </c>
      <c r="F37" s="3">
        <f>CMO!E8</f>
        <v>-769423.77096012</v>
      </c>
      <c r="G37" s="3">
        <f>CMO!F8</f>
        <v>-840243.4467452305</v>
      </c>
    </row>
    <row r="38" spans="2:7" ht="11.25" customHeight="1">
      <c r="B38" s="2" t="s">
        <v>15</v>
      </c>
      <c r="C38" s="3">
        <v>0</v>
      </c>
      <c r="D38" s="3">
        <v>-13000</v>
      </c>
      <c r="E38" s="3">
        <v>-13000</v>
      </c>
      <c r="F38" s="3">
        <v>-13000</v>
      </c>
      <c r="G38" s="3">
        <v>-13000</v>
      </c>
    </row>
    <row r="39" spans="2:7" ht="11.25" customHeight="1">
      <c r="B39" s="2" t="s">
        <v>1</v>
      </c>
      <c r="C39" s="3">
        <v>-10000</v>
      </c>
      <c r="D39" s="3">
        <v>-10000</v>
      </c>
      <c r="E39" s="3">
        <v>-7500</v>
      </c>
      <c r="F39" s="3">
        <v>-7500</v>
      </c>
      <c r="G39" s="3">
        <v>-7500</v>
      </c>
    </row>
    <row r="40" spans="2:7" ht="11.25" customHeight="1">
      <c r="B40" s="2" t="s">
        <v>16</v>
      </c>
      <c r="C40" s="3">
        <v>-25000</v>
      </c>
      <c r="D40" s="3">
        <v>-25000</v>
      </c>
      <c r="E40" s="3">
        <v>-15000</v>
      </c>
      <c r="F40" s="3">
        <v>-15000</v>
      </c>
      <c r="G40" s="3">
        <v>-15000</v>
      </c>
    </row>
    <row r="41" spans="3:7" ht="11.25" customHeight="1">
      <c r="C41" s="3"/>
      <c r="D41" s="3"/>
      <c r="E41" s="3"/>
      <c r="F41" s="3"/>
      <c r="G41" s="3"/>
    </row>
    <row r="42" spans="2:7" ht="11.25" customHeight="1">
      <c r="B42" s="7" t="s">
        <v>29</v>
      </c>
      <c r="C42" s="11">
        <f>SUM(C43:C46)</f>
        <v>-93300</v>
      </c>
      <c r="D42" s="11">
        <f>SUM(D43:D46)</f>
        <v>-93300</v>
      </c>
      <c r="E42" s="11">
        <f>SUM(E43:E46)</f>
        <v>-183000</v>
      </c>
      <c r="F42" s="11">
        <f>SUM(F43:F46)</f>
        <v>-158000</v>
      </c>
      <c r="G42" s="11">
        <f>SUM(G43:G46)</f>
        <v>-153000</v>
      </c>
    </row>
    <row r="43" spans="2:7" ht="11.25" customHeight="1">
      <c r="B43" s="2" t="s">
        <v>24</v>
      </c>
      <c r="C43" s="3">
        <v>0</v>
      </c>
      <c r="D43" s="3">
        <v>0</v>
      </c>
      <c r="E43" s="3">
        <v>-65000</v>
      </c>
      <c r="F43" s="3">
        <v>-65000</v>
      </c>
      <c r="G43" s="3">
        <v>-65000</v>
      </c>
    </row>
    <row r="44" spans="2:7" ht="11.25" customHeight="1">
      <c r="B44" s="2" t="s">
        <v>60</v>
      </c>
      <c r="C44" s="3">
        <v>-35000</v>
      </c>
      <c r="D44" s="3">
        <v>-35000</v>
      </c>
      <c r="E44" s="3">
        <v>-35000</v>
      </c>
      <c r="F44" s="3">
        <v>-35000</v>
      </c>
      <c r="G44" s="3">
        <v>-35000</v>
      </c>
    </row>
    <row r="45" spans="2:7" ht="11.25" customHeight="1">
      <c r="B45" s="2" t="s">
        <v>21</v>
      </c>
      <c r="C45" s="3">
        <f>SUM(C43:C44)*0.38</f>
        <v>-13300</v>
      </c>
      <c r="D45" s="3">
        <f>SUM(D43:D44)*0.38</f>
        <v>-13300</v>
      </c>
      <c r="E45" s="3">
        <f>SUM(E43:E44)*0.38</f>
        <v>-38000</v>
      </c>
      <c r="F45" s="3">
        <f>SUM(F43:F44)*0.38</f>
        <v>-38000</v>
      </c>
      <c r="G45" s="3">
        <f>SUM(G43:G44)*0.38</f>
        <v>-38000</v>
      </c>
    </row>
    <row r="46" spans="2:14" ht="11.25" customHeight="1">
      <c r="B46" s="2" t="s">
        <v>2</v>
      </c>
      <c r="C46" s="3">
        <v>-45000</v>
      </c>
      <c r="D46" s="3">
        <v>-45000</v>
      </c>
      <c r="E46" s="3">
        <v>-45000</v>
      </c>
      <c r="F46" s="3">
        <v>-20000</v>
      </c>
      <c r="G46" s="3">
        <v>-15000</v>
      </c>
      <c r="N46" s="3"/>
    </row>
    <row r="47" spans="3:7" ht="11.25" customHeight="1">
      <c r="C47" s="3"/>
      <c r="D47" s="3"/>
      <c r="E47" s="3"/>
      <c r="F47" s="3"/>
      <c r="G47" s="3"/>
    </row>
    <row r="48" spans="2:14" ht="11.25" customHeight="1">
      <c r="B48" s="7" t="s">
        <v>17</v>
      </c>
      <c r="C48" s="11">
        <f>SUM(C49:C52)</f>
        <v>-108800</v>
      </c>
      <c r="D48" s="11">
        <f>SUM(D49:D52)</f>
        <v>-129500</v>
      </c>
      <c r="E48" s="11">
        <f>SUM(E49:E52)</f>
        <v>-136400</v>
      </c>
      <c r="F48" s="11">
        <f>SUM(F49:F52)</f>
        <v>-86400</v>
      </c>
      <c r="G48" s="11">
        <f>SUM(G49:G52)</f>
        <v>-86400</v>
      </c>
      <c r="N48" s="3"/>
    </row>
    <row r="49" spans="2:7" ht="11.25" customHeight="1">
      <c r="B49" s="2" t="s">
        <v>22</v>
      </c>
      <c r="C49" s="3">
        <v>-10000</v>
      </c>
      <c r="D49" s="3">
        <v>-25000</v>
      </c>
      <c r="E49" s="3">
        <v>-30000</v>
      </c>
      <c r="F49" s="3">
        <v>-30000</v>
      </c>
      <c r="G49" s="3">
        <v>-30000</v>
      </c>
    </row>
    <row r="50" spans="2:7" ht="11.25" customHeight="1">
      <c r="B50" s="2" t="s">
        <v>3</v>
      </c>
      <c r="C50" s="3">
        <v>-25000</v>
      </c>
      <c r="D50" s="3">
        <v>-25000</v>
      </c>
      <c r="E50" s="3">
        <v>-25000</v>
      </c>
      <c r="F50" s="3">
        <v>-25000</v>
      </c>
      <c r="G50" s="3">
        <v>-25000</v>
      </c>
    </row>
    <row r="51" spans="2:8" s="6" customFormat="1" ht="11.25" customHeight="1">
      <c r="B51" s="2" t="s">
        <v>21</v>
      </c>
      <c r="C51" s="3">
        <f>SUM(C49)*0.38</f>
        <v>-3800</v>
      </c>
      <c r="D51" s="3">
        <f>SUM(D49)*0.38</f>
        <v>-9500</v>
      </c>
      <c r="E51" s="3">
        <f>SUM(E49)*0.38</f>
        <v>-11400</v>
      </c>
      <c r="F51" s="3">
        <f>SUM(F49)*0.38</f>
        <v>-11400</v>
      </c>
      <c r="G51" s="3">
        <f>SUM(G49)*0.38</f>
        <v>-11400</v>
      </c>
      <c r="H51" s="10"/>
    </row>
    <row r="52" spans="2:8" s="6" customFormat="1" ht="11.25" customHeight="1">
      <c r="B52" s="2" t="s">
        <v>18</v>
      </c>
      <c r="C52" s="3">
        <v>-70000</v>
      </c>
      <c r="D52" s="3">
        <v>-70000</v>
      </c>
      <c r="E52" s="3">
        <v>-70000</v>
      </c>
      <c r="F52" s="3">
        <v>-20000</v>
      </c>
      <c r="G52" s="3">
        <v>-20000</v>
      </c>
      <c r="H52" s="10"/>
    </row>
    <row r="53" spans="2:8" s="6" customFormat="1" ht="11.25" customHeight="1">
      <c r="B53" s="2"/>
      <c r="C53" s="3"/>
      <c r="D53" s="3"/>
      <c r="E53" s="3"/>
      <c r="F53" s="3"/>
      <c r="G53" s="25"/>
      <c r="H53" s="10"/>
    </row>
    <row r="54" spans="2:8" s="6" customFormat="1" ht="11.25" customHeight="1">
      <c r="B54" s="7" t="s">
        <v>19</v>
      </c>
      <c r="C54" s="11">
        <f>SUM(C55:C65)</f>
        <v>-61000</v>
      </c>
      <c r="D54" s="11">
        <f>SUM(D55:D65)</f>
        <v>-631912</v>
      </c>
      <c r="E54" s="11">
        <f>SUM(E55:E65)</f>
        <v>-1145804</v>
      </c>
      <c r="F54" s="11">
        <f>SUM(F55:F65)</f>
        <v>-1161595.6</v>
      </c>
      <c r="G54" s="11">
        <f>SUM(G55:G65)</f>
        <v>-1189228.828</v>
      </c>
      <c r="H54" s="10"/>
    </row>
    <row r="55" spans="2:8" s="6" customFormat="1" ht="11.25" customHeight="1">
      <c r="B55" s="2" t="s">
        <v>10</v>
      </c>
      <c r="C55" s="3">
        <v>0</v>
      </c>
      <c r="D55" s="3">
        <v>-23000</v>
      </c>
      <c r="E55" s="3">
        <v>-23000</v>
      </c>
      <c r="F55" s="3">
        <v>-23000</v>
      </c>
      <c r="G55" s="3">
        <v>-23000</v>
      </c>
      <c r="H55" s="10"/>
    </row>
    <row r="56" spans="2:8" s="6" customFormat="1" ht="11.25" customHeight="1">
      <c r="B56" s="2" t="s">
        <v>21</v>
      </c>
      <c r="C56" s="3">
        <f>C55*0.38</f>
        <v>0</v>
      </c>
      <c r="D56" s="3">
        <f>D55*0.38</f>
        <v>-8740</v>
      </c>
      <c r="E56" s="3">
        <f>E55*0.38</f>
        <v>-8740</v>
      </c>
      <c r="F56" s="3">
        <f>F55*0.38</f>
        <v>-8740</v>
      </c>
      <c r="G56" s="3">
        <f>G55*0.38</f>
        <v>-8740</v>
      </c>
      <c r="H56" s="10"/>
    </row>
    <row r="57" spans="2:8" s="6" customFormat="1" ht="11.25" customHeight="1">
      <c r="B57" s="2" t="s">
        <v>4</v>
      </c>
      <c r="C57" s="3">
        <v>-10000</v>
      </c>
      <c r="D57" s="3">
        <v>-20000</v>
      </c>
      <c r="E57" s="3">
        <f>D57*1.05</f>
        <v>-21000</v>
      </c>
      <c r="F57" s="3">
        <f>E57*1.05</f>
        <v>-22050</v>
      </c>
      <c r="G57" s="3">
        <f>F57*1.05</f>
        <v>-23152.5</v>
      </c>
      <c r="H57" s="43"/>
    </row>
    <row r="58" spans="2:8" s="6" customFormat="1" ht="11.25" customHeight="1">
      <c r="B58" s="2" t="s">
        <v>5</v>
      </c>
      <c r="C58" s="3">
        <v>-5000</v>
      </c>
      <c r="D58" s="3">
        <v>-7000</v>
      </c>
      <c r="E58" s="3">
        <f>D58*1.03</f>
        <v>-7210</v>
      </c>
      <c r="F58" s="3">
        <f>E58*1.03</f>
        <v>-7426.3</v>
      </c>
      <c r="G58" s="3">
        <f>F58*1.03</f>
        <v>-7649.089</v>
      </c>
      <c r="H58" s="43"/>
    </row>
    <row r="59" spans="2:8" s="6" customFormat="1" ht="11.25" customHeight="1">
      <c r="B59" s="2" t="s">
        <v>6</v>
      </c>
      <c r="C59" s="3">
        <v>-5000</v>
      </c>
      <c r="D59" s="3">
        <v>-5000</v>
      </c>
      <c r="E59" s="3">
        <f aca="true" t="shared" si="0" ref="E59:G60">D59*1.03</f>
        <v>-5150</v>
      </c>
      <c r="F59" s="3">
        <f t="shared" si="0"/>
        <v>-5304.5</v>
      </c>
      <c r="G59" s="3">
        <f t="shared" si="0"/>
        <v>-5463.635</v>
      </c>
      <c r="H59" s="43"/>
    </row>
    <row r="60" spans="2:8" s="6" customFormat="1" ht="11.25" customHeight="1">
      <c r="B60" s="2" t="s">
        <v>7</v>
      </c>
      <c r="C60" s="3">
        <v>-5000</v>
      </c>
      <c r="D60" s="3">
        <v>-12000</v>
      </c>
      <c r="E60" s="3">
        <f t="shared" si="0"/>
        <v>-12360</v>
      </c>
      <c r="F60" s="3">
        <f t="shared" si="0"/>
        <v>-12730.800000000001</v>
      </c>
      <c r="G60" s="3">
        <f t="shared" si="0"/>
        <v>-13112.724000000002</v>
      </c>
      <c r="H60" s="43"/>
    </row>
    <row r="61" spans="2:8" s="6" customFormat="1" ht="11.25" customHeight="1">
      <c r="B61" s="2" t="s">
        <v>61</v>
      </c>
      <c r="C61" s="73">
        <v>0</v>
      </c>
      <c r="D61" s="73">
        <v>-494172</v>
      </c>
      <c r="E61" s="73">
        <v>-988344</v>
      </c>
      <c r="F61" s="73">
        <v>-988344</v>
      </c>
      <c r="G61" s="73">
        <v>-1008110.88</v>
      </c>
      <c r="H61" s="10"/>
    </row>
    <row r="62" spans="2:8" s="6" customFormat="1" ht="11.25" customHeight="1">
      <c r="B62" s="2" t="s">
        <v>81</v>
      </c>
      <c r="C62" s="3">
        <v>-5000</v>
      </c>
      <c r="D62" s="3">
        <v>-6000</v>
      </c>
      <c r="E62" s="3">
        <v>-7000</v>
      </c>
      <c r="F62" s="3">
        <v>-8000</v>
      </c>
      <c r="G62" s="3">
        <v>-9000</v>
      </c>
      <c r="H62" s="10"/>
    </row>
    <row r="63" spans="2:8" s="6" customFormat="1" ht="11.25" customHeight="1">
      <c r="B63" s="2" t="s">
        <v>20</v>
      </c>
      <c r="C63" s="3">
        <v>-5000</v>
      </c>
      <c r="D63" s="3">
        <v>-11000</v>
      </c>
      <c r="E63" s="3">
        <v>-12000</v>
      </c>
      <c r="F63" s="3">
        <v>-13000</v>
      </c>
      <c r="G63" s="3">
        <v>-14000</v>
      </c>
      <c r="H63" s="10"/>
    </row>
    <row r="64" spans="2:8" s="6" customFormat="1" ht="11.25" customHeight="1">
      <c r="B64" s="2" t="s">
        <v>8</v>
      </c>
      <c r="C64" s="3">
        <v>-16000</v>
      </c>
      <c r="D64" s="3">
        <f>-100*Enrollment!C11</f>
        <v>-35000</v>
      </c>
      <c r="E64" s="3">
        <f>-100*Enrollment!D11</f>
        <v>-51000</v>
      </c>
      <c r="F64" s="3">
        <f>-100*Enrollment!E11</f>
        <v>-63000</v>
      </c>
      <c r="G64" s="3">
        <f>-100*Enrollment!F11</f>
        <v>-67000</v>
      </c>
      <c r="H64" s="10"/>
    </row>
    <row r="65" spans="2:8" s="6" customFormat="1" ht="11.25">
      <c r="B65" s="2" t="s">
        <v>2</v>
      </c>
      <c r="C65" s="3">
        <v>-10000</v>
      </c>
      <c r="D65" s="3">
        <v>-10000</v>
      </c>
      <c r="E65" s="3">
        <v>-10000</v>
      </c>
      <c r="F65" s="3">
        <v>-10000</v>
      </c>
      <c r="G65" s="3">
        <v>-10000</v>
      </c>
      <c r="H65" s="10"/>
    </row>
    <row r="66" spans="2:7" ht="11.25">
      <c r="B66" s="6"/>
      <c r="C66" s="25"/>
      <c r="D66" s="3"/>
      <c r="E66" s="3"/>
      <c r="F66" s="3"/>
      <c r="G66" s="3"/>
    </row>
    <row r="67" spans="3:7" ht="11.25">
      <c r="C67" s="3"/>
      <c r="D67" s="3"/>
      <c r="E67" s="3"/>
      <c r="F67" s="3"/>
      <c r="G67" s="3"/>
    </row>
    <row r="68" spans="2:7" ht="11.25">
      <c r="B68" s="37" t="s">
        <v>62</v>
      </c>
      <c r="C68" s="38"/>
      <c r="D68" s="3"/>
      <c r="E68" s="3"/>
      <c r="F68" s="3"/>
      <c r="G68" s="3"/>
    </row>
    <row r="69" spans="2:7" ht="11.25">
      <c r="B69" s="39" t="s">
        <v>13</v>
      </c>
      <c r="C69" s="40">
        <f>C17</f>
        <v>-745340</v>
      </c>
      <c r="D69" s="40">
        <f>D17</f>
        <v>-1382340</v>
      </c>
      <c r="E69" s="40">
        <f>E17</f>
        <v>-1830280</v>
      </c>
      <c r="F69" s="40">
        <f>F17</f>
        <v>-2076780</v>
      </c>
      <c r="G69" s="40">
        <f>G17</f>
        <v>-2341180</v>
      </c>
    </row>
    <row r="70" spans="2:14" s="5" customFormat="1" ht="11.25">
      <c r="B70" s="7" t="s">
        <v>27</v>
      </c>
      <c r="C70" s="13">
        <f>C26</f>
        <v>-10000</v>
      </c>
      <c r="D70" s="13">
        <f>D26</f>
        <v>-72100</v>
      </c>
      <c r="E70" s="13">
        <f>E26</f>
        <v>-258400</v>
      </c>
      <c r="F70" s="13">
        <f>F26</f>
        <v>-258400</v>
      </c>
      <c r="G70" s="13">
        <f>G26</f>
        <v>-258400</v>
      </c>
      <c r="H70" s="43"/>
      <c r="I70" s="2"/>
      <c r="J70" s="2"/>
      <c r="K70" s="2"/>
      <c r="L70" s="2"/>
      <c r="M70" s="2"/>
      <c r="N70" s="2"/>
    </row>
    <row r="71" spans="2:14" s="5" customFormat="1" ht="11.25">
      <c r="B71" s="7" t="s">
        <v>28</v>
      </c>
      <c r="C71" s="13">
        <f>C35</f>
        <v>-200000</v>
      </c>
      <c r="D71" s="13">
        <f>D35</f>
        <v>-323187.94936</v>
      </c>
      <c r="E71" s="13">
        <f>E35</f>
        <v>-393655.55158240005</v>
      </c>
      <c r="F71" s="13">
        <f>F35</f>
        <v>-879923.77096012</v>
      </c>
      <c r="G71" s="13">
        <f>G35</f>
        <v>-950743.4467452305</v>
      </c>
      <c r="H71" s="43"/>
      <c r="I71" s="2"/>
      <c r="J71" s="2"/>
      <c r="K71" s="2"/>
      <c r="L71" s="2"/>
      <c r="M71" s="2"/>
      <c r="N71" s="2"/>
    </row>
    <row r="72" spans="2:7" ht="11.25">
      <c r="B72" s="7" t="s">
        <v>29</v>
      </c>
      <c r="C72" s="13">
        <f>C42</f>
        <v>-93300</v>
      </c>
      <c r="D72" s="13">
        <f>D42</f>
        <v>-93300</v>
      </c>
      <c r="E72" s="13">
        <f>E42</f>
        <v>-183000</v>
      </c>
      <c r="F72" s="13">
        <f>F42</f>
        <v>-158000</v>
      </c>
      <c r="G72" s="13">
        <f>G42</f>
        <v>-153000</v>
      </c>
    </row>
    <row r="73" spans="2:7" ht="11.25">
      <c r="B73" s="7" t="s">
        <v>17</v>
      </c>
      <c r="C73" s="13">
        <f>C48</f>
        <v>-108800</v>
      </c>
      <c r="D73" s="13">
        <f>D48</f>
        <v>-129500</v>
      </c>
      <c r="E73" s="13">
        <f>E48</f>
        <v>-136400</v>
      </c>
      <c r="F73" s="13">
        <f>F48</f>
        <v>-86400</v>
      </c>
      <c r="G73" s="13">
        <f>G48</f>
        <v>-86400</v>
      </c>
    </row>
    <row r="74" spans="2:7" ht="11.25">
      <c r="B74" s="7" t="s">
        <v>19</v>
      </c>
      <c r="C74" s="13">
        <f>C54</f>
        <v>-61000</v>
      </c>
      <c r="D74" s="13">
        <f>D54</f>
        <v>-631912</v>
      </c>
      <c r="E74" s="13">
        <f>E54</f>
        <v>-1145804</v>
      </c>
      <c r="F74" s="13">
        <f>F54</f>
        <v>-1161595.6</v>
      </c>
      <c r="G74" s="13">
        <f>G54</f>
        <v>-1189228.828</v>
      </c>
    </row>
    <row r="75" spans="2:7" ht="11.25">
      <c r="B75" s="7"/>
      <c r="C75" s="13"/>
      <c r="D75" s="13"/>
      <c r="E75" s="13"/>
      <c r="F75" s="13"/>
      <c r="G75" s="13"/>
    </row>
    <row r="76" spans="2:7" ht="11.25">
      <c r="B76" s="7" t="s">
        <v>63</v>
      </c>
      <c r="C76" s="26">
        <f>SUM(C69:C74)</f>
        <v>-1218440</v>
      </c>
      <c r="D76" s="26">
        <f>SUM(D69:D74)</f>
        <v>-2632339.94936</v>
      </c>
      <c r="E76" s="26">
        <f>SUM(E69:E74)</f>
        <v>-3947539.5515824</v>
      </c>
      <c r="F76" s="26">
        <f>SUM(F69:F74)</f>
        <v>-4621099.37096012</v>
      </c>
      <c r="G76" s="26">
        <f>SUM(G69:G74)</f>
        <v>-4978952.274745231</v>
      </c>
    </row>
    <row r="77" spans="2:7" ht="11.25">
      <c r="B77" s="7"/>
      <c r="C77" s="15"/>
      <c r="D77" s="15"/>
      <c r="E77" s="15"/>
      <c r="F77" s="15"/>
      <c r="G77" s="15"/>
    </row>
    <row r="78" spans="2:8" s="33" customFormat="1" ht="11.25">
      <c r="B78" s="33" t="s">
        <v>32</v>
      </c>
      <c r="C78" s="15">
        <f>C76+C12</f>
        <v>204268.5</v>
      </c>
      <c r="D78" s="15">
        <f>D76+D12</f>
        <v>227487.89864000026</v>
      </c>
      <c r="E78" s="15">
        <f>E76+E12+D78</f>
        <v>325027.65537760034</v>
      </c>
      <c r="F78" s="15">
        <f>F76+F12+E78</f>
        <v>833420.0908182804</v>
      </c>
      <c r="G78" s="15">
        <f>G76+G12+F78</f>
        <v>1456090.794374586</v>
      </c>
      <c r="H78" s="44"/>
    </row>
    <row r="79" spans="2:3" ht="11.25">
      <c r="B79" s="7"/>
      <c r="C79" s="14"/>
    </row>
    <row r="80" spans="2:7" ht="11.25">
      <c r="B80" s="7" t="s">
        <v>83</v>
      </c>
      <c r="C80" s="46">
        <f>-C61/C12</f>
        <v>0</v>
      </c>
      <c r="D80" s="46">
        <f>-D61/D12</f>
        <v>0.17279781380742745</v>
      </c>
      <c r="E80" s="46">
        <f>-E61/E12</f>
        <v>0.2443324159225146</v>
      </c>
      <c r="F80" s="46">
        <f>-F61/F12</f>
        <v>0.19267873647184736</v>
      </c>
      <c r="G80" s="46">
        <f>-G61/G12</f>
        <v>0.17996764221816094</v>
      </c>
    </row>
    <row r="81" spans="2:3" ht="11.25">
      <c r="B81" s="7"/>
      <c r="C81" s="14"/>
    </row>
    <row r="82" spans="2:3" ht="11.25">
      <c r="B82" s="7"/>
      <c r="C82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zoomScale="120" zoomScaleNormal="120" zoomScalePageLayoutView="0" workbookViewId="0" topLeftCell="A1">
      <selection activeCell="B1" sqref="B1:B16384"/>
    </sheetView>
  </sheetViews>
  <sheetFormatPr defaultColWidth="8.8515625" defaultRowHeight="15"/>
  <cols>
    <col min="1" max="1" width="14.57421875" style="18" customWidth="1"/>
    <col min="2" max="2" width="11.57421875" style="19" hidden="1" customWidth="1"/>
    <col min="3" max="6" width="11.57421875" style="19" customWidth="1"/>
    <col min="7" max="8" width="8.8515625" style="17" customWidth="1"/>
    <col min="9" max="9" width="12.28125" style="17" customWidth="1"/>
    <col min="10" max="14" width="11.00390625" style="17" customWidth="1"/>
    <col min="15" max="15" width="9.421875" style="17" customWidth="1"/>
    <col min="16" max="16" width="13.28125" style="19" customWidth="1"/>
    <col min="17" max="16384" width="8.8515625" style="17" customWidth="1"/>
  </cols>
  <sheetData>
    <row r="2" spans="1:10" ht="11.25">
      <c r="A2" s="18" t="s">
        <v>76</v>
      </c>
      <c r="I2" s="18" t="s">
        <v>84</v>
      </c>
      <c r="J2" s="47">
        <v>0.7</v>
      </c>
    </row>
    <row r="3" spans="2:16" s="18" customFormat="1" ht="11.25"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P3" s="1"/>
    </row>
    <row r="4" spans="1:16" ht="11.25">
      <c r="A4" s="18" t="s">
        <v>48</v>
      </c>
      <c r="B4" s="19">
        <v>2</v>
      </c>
      <c r="C4" s="19">
        <v>4</v>
      </c>
      <c r="D4" s="19">
        <v>5</v>
      </c>
      <c r="E4" s="19">
        <v>6</v>
      </c>
      <c r="F4" s="19">
        <v>7</v>
      </c>
      <c r="P4" s="19" t="s">
        <v>76</v>
      </c>
    </row>
    <row r="5" spans="1:16" ht="11.25">
      <c r="A5" s="18" t="s">
        <v>31</v>
      </c>
      <c r="B5" s="19">
        <v>2</v>
      </c>
      <c r="C5" s="19">
        <v>5</v>
      </c>
      <c r="D5" s="19">
        <v>6</v>
      </c>
      <c r="E5" s="19">
        <v>7</v>
      </c>
      <c r="F5" s="19">
        <v>8</v>
      </c>
      <c r="I5" s="52"/>
      <c r="J5" s="53" t="s">
        <v>42</v>
      </c>
      <c r="K5" s="53" t="s">
        <v>43</v>
      </c>
      <c r="L5" s="53" t="s">
        <v>44</v>
      </c>
      <c r="M5" s="53" t="s">
        <v>45</v>
      </c>
      <c r="N5" s="53" t="s">
        <v>46</v>
      </c>
      <c r="O5" s="54"/>
      <c r="P5" s="55"/>
    </row>
    <row r="6" spans="1:16" ht="11.25">
      <c r="A6" s="18" t="s">
        <v>47</v>
      </c>
      <c r="B6" s="19">
        <v>2</v>
      </c>
      <c r="C6" s="19">
        <v>4</v>
      </c>
      <c r="D6" s="19">
        <v>5</v>
      </c>
      <c r="E6" s="19">
        <v>6</v>
      </c>
      <c r="F6" s="19">
        <v>7</v>
      </c>
      <c r="I6" s="56" t="s">
        <v>98</v>
      </c>
      <c r="J6" s="57">
        <v>20</v>
      </c>
      <c r="K6" s="57">
        <v>24</v>
      </c>
      <c r="L6" s="57">
        <v>31</v>
      </c>
      <c r="M6" s="57">
        <v>35</v>
      </c>
      <c r="N6" s="57">
        <v>39</v>
      </c>
      <c r="O6" s="57"/>
      <c r="P6" s="58"/>
    </row>
    <row r="7" spans="1:16" ht="11.25">
      <c r="A7" s="18" t="s">
        <v>49</v>
      </c>
      <c r="B7" s="19">
        <v>2</v>
      </c>
      <c r="C7" s="19">
        <v>4</v>
      </c>
      <c r="D7" s="19">
        <v>5</v>
      </c>
      <c r="E7" s="19">
        <v>6</v>
      </c>
      <c r="F7" s="19">
        <v>7</v>
      </c>
      <c r="I7" s="56" t="s">
        <v>85</v>
      </c>
      <c r="J7" s="59">
        <f>J6*$J$2</f>
        <v>14</v>
      </c>
      <c r="K7" s="59">
        <f>K6*$J$2</f>
        <v>16.799999999999997</v>
      </c>
      <c r="L7" s="59">
        <f>L6*$J$2</f>
        <v>21.7</v>
      </c>
      <c r="M7" s="59">
        <f>M6*$J$2</f>
        <v>24.5</v>
      </c>
      <c r="N7" s="59">
        <f>N6*$J$2</f>
        <v>27.299999999999997</v>
      </c>
      <c r="O7" s="57"/>
      <c r="P7" s="58"/>
    </row>
    <row r="8" spans="1:16" ht="11.25">
      <c r="A8" s="18" t="s">
        <v>52</v>
      </c>
      <c r="B8" s="19">
        <v>1</v>
      </c>
      <c r="C8" s="19">
        <v>1</v>
      </c>
      <c r="D8" s="19">
        <v>1</v>
      </c>
      <c r="E8" s="19">
        <v>2</v>
      </c>
      <c r="F8" s="19">
        <v>2</v>
      </c>
      <c r="I8" s="56" t="s">
        <v>86</v>
      </c>
      <c r="J8" s="59">
        <f>J7/2</f>
        <v>7</v>
      </c>
      <c r="K8" s="59">
        <f>K7/2</f>
        <v>8.399999999999999</v>
      </c>
      <c r="L8" s="59">
        <f>L7/2</f>
        <v>10.85</v>
      </c>
      <c r="M8" s="59">
        <f>M7/2</f>
        <v>12.25</v>
      </c>
      <c r="N8" s="59">
        <f>N7/2</f>
        <v>13.649999999999999</v>
      </c>
      <c r="O8" s="57"/>
      <c r="P8" s="58"/>
    </row>
    <row r="9" spans="1:16" ht="11.25">
      <c r="A9" s="18" t="s">
        <v>50</v>
      </c>
      <c r="B9" s="19">
        <v>1</v>
      </c>
      <c r="C9" s="19">
        <v>1</v>
      </c>
      <c r="D9" s="19">
        <v>2</v>
      </c>
      <c r="E9" s="19">
        <v>2</v>
      </c>
      <c r="F9" s="19">
        <v>2</v>
      </c>
      <c r="I9" s="56" t="s">
        <v>87</v>
      </c>
      <c r="J9" s="59">
        <f>J7/2</f>
        <v>7</v>
      </c>
      <c r="K9" s="59">
        <f>K7/2</f>
        <v>8.399999999999999</v>
      </c>
      <c r="L9" s="59">
        <f>L7/2</f>
        <v>10.85</v>
      </c>
      <c r="M9" s="59">
        <f>M7/2</f>
        <v>12.25</v>
      </c>
      <c r="N9" s="59">
        <f>N7/2</f>
        <v>13.649999999999999</v>
      </c>
      <c r="O9" s="57"/>
      <c r="P9" s="58"/>
    </row>
    <row r="10" spans="1:16" ht="11.25">
      <c r="A10" s="18" t="s">
        <v>51</v>
      </c>
      <c r="B10" s="19">
        <v>0</v>
      </c>
      <c r="C10" s="19">
        <v>1</v>
      </c>
      <c r="D10" s="19">
        <v>2</v>
      </c>
      <c r="E10" s="19">
        <v>2</v>
      </c>
      <c r="F10" s="19">
        <v>2</v>
      </c>
      <c r="I10" s="60"/>
      <c r="J10" s="57"/>
      <c r="K10" s="57"/>
      <c r="L10" s="57"/>
      <c r="M10" s="57"/>
      <c r="N10" s="57"/>
      <c r="O10" s="61"/>
      <c r="P10" s="58"/>
    </row>
    <row r="11" spans="9:16" ht="11.25">
      <c r="I11" s="56" t="s">
        <v>88</v>
      </c>
      <c r="J11" s="61">
        <f>J8*$O$11</f>
        <v>-39900</v>
      </c>
      <c r="K11" s="61">
        <f>K8*$O$11</f>
        <v>-47879.99999999999</v>
      </c>
      <c r="L11" s="61">
        <f>L8*$O$11</f>
        <v>-61845</v>
      </c>
      <c r="M11" s="61">
        <f>M8*$O$11</f>
        <v>-69825</v>
      </c>
      <c r="N11" s="61">
        <f>N8*$O$11</f>
        <v>-77804.99999999999</v>
      </c>
      <c r="O11" s="48">
        <v>-5700</v>
      </c>
      <c r="P11" s="50" t="s">
        <v>90</v>
      </c>
    </row>
    <row r="12" spans="1:16" s="18" customFormat="1" ht="11.25">
      <c r="A12" s="18" t="s">
        <v>0</v>
      </c>
      <c r="B12" s="1">
        <f>SUM(B4:B11)</f>
        <v>10</v>
      </c>
      <c r="C12" s="1">
        <f>SUM(C4:C10)</f>
        <v>20</v>
      </c>
      <c r="D12" s="1">
        <f>SUM(D4:D10)</f>
        <v>26</v>
      </c>
      <c r="E12" s="1">
        <f>SUM(E4:E10)</f>
        <v>31</v>
      </c>
      <c r="F12" s="1">
        <f>SUM(F4:F10)</f>
        <v>35</v>
      </c>
      <c r="I12" s="56" t="s">
        <v>89</v>
      </c>
      <c r="J12" s="61">
        <f>J8*$O$12</f>
        <v>-56000</v>
      </c>
      <c r="K12" s="61">
        <f>K8*$O$12</f>
        <v>-67199.99999999999</v>
      </c>
      <c r="L12" s="61">
        <f>L8*$O$12</f>
        <v>-86800</v>
      </c>
      <c r="M12" s="61">
        <f>M8*$O$12</f>
        <v>-98000</v>
      </c>
      <c r="N12" s="61">
        <f>N8*$O$12</f>
        <v>-109199.99999999999</v>
      </c>
      <c r="O12" s="49">
        <v>-8000</v>
      </c>
      <c r="P12" s="51" t="s">
        <v>91</v>
      </c>
    </row>
    <row r="13" spans="9:16" ht="11.25">
      <c r="I13" s="60"/>
      <c r="J13" s="61"/>
      <c r="K13" s="61"/>
      <c r="L13" s="61"/>
      <c r="M13" s="61"/>
      <c r="N13" s="61"/>
      <c r="O13" s="57"/>
      <c r="P13" s="58"/>
    </row>
    <row r="14" spans="1:16" ht="11.25">
      <c r="A14" s="21" t="s">
        <v>53</v>
      </c>
      <c r="B14" s="20">
        <f>B12*$A$15</f>
        <v>-450000</v>
      </c>
      <c r="C14" s="20">
        <f>C12*$A$15</f>
        <v>-900000</v>
      </c>
      <c r="D14" s="20">
        <f>D12*$A$15</f>
        <v>-1170000</v>
      </c>
      <c r="E14" s="20">
        <f>E12*$A$15</f>
        <v>-1395000</v>
      </c>
      <c r="F14" s="20">
        <f>F12*$A$15</f>
        <v>-1575000</v>
      </c>
      <c r="I14" s="56" t="s">
        <v>0</v>
      </c>
      <c r="J14" s="61">
        <f>SUM(J11:J12)</f>
        <v>-95900</v>
      </c>
      <c r="K14" s="61">
        <f>SUM(K11:K12)</f>
        <v>-115079.99999999997</v>
      </c>
      <c r="L14" s="61">
        <f>SUM(L11:L12)</f>
        <v>-148645</v>
      </c>
      <c r="M14" s="61">
        <f>SUM(M11:M12)</f>
        <v>-167825</v>
      </c>
      <c r="N14" s="61">
        <f>SUM(N11:N12)</f>
        <v>-187004.99999999997</v>
      </c>
      <c r="O14" s="57"/>
      <c r="P14" s="58"/>
    </row>
    <row r="15" spans="1:16" ht="11.25">
      <c r="A15" s="42">
        <v>-45000</v>
      </c>
      <c r="B15" s="20"/>
      <c r="C15" s="20"/>
      <c r="D15" s="20"/>
      <c r="E15" s="20"/>
      <c r="F15" s="20"/>
      <c r="I15" s="60"/>
      <c r="J15" s="61"/>
      <c r="K15" s="61"/>
      <c r="L15" s="61"/>
      <c r="M15" s="61"/>
      <c r="N15" s="61"/>
      <c r="O15" s="57"/>
      <c r="P15" s="58"/>
    </row>
    <row r="16" spans="1:16" ht="11.25">
      <c r="A16" s="41"/>
      <c r="B16" s="20"/>
      <c r="C16" s="20"/>
      <c r="D16" s="20"/>
      <c r="E16" s="20"/>
      <c r="F16" s="20"/>
      <c r="I16" s="60"/>
      <c r="J16" s="61"/>
      <c r="K16" s="61"/>
      <c r="L16" s="61"/>
      <c r="M16" s="61"/>
      <c r="N16" s="61"/>
      <c r="O16" s="57"/>
      <c r="P16" s="58"/>
    </row>
    <row r="17" spans="9:16" ht="11.25">
      <c r="I17" s="56" t="s">
        <v>92</v>
      </c>
      <c r="J17" s="61">
        <f>B14*$O17</f>
        <v>-34425</v>
      </c>
      <c r="K17" s="61">
        <f>C14*$O17</f>
        <v>-68850</v>
      </c>
      <c r="L17" s="61">
        <f>D14*$O17</f>
        <v>-89505</v>
      </c>
      <c r="M17" s="61">
        <f>E14*$O17</f>
        <v>-106717.5</v>
      </c>
      <c r="N17" s="61">
        <f>F14*$O17</f>
        <v>-120487.5</v>
      </c>
      <c r="O17" s="62">
        <v>0.0765</v>
      </c>
      <c r="P17" s="58"/>
    </row>
    <row r="18" spans="9:16" ht="11.25">
      <c r="I18" s="56" t="s">
        <v>93</v>
      </c>
      <c r="J18" s="61">
        <f>B14*$O18</f>
        <v>-65249.99999999999</v>
      </c>
      <c r="K18" s="61">
        <f>C14*$O18</f>
        <v>-130499.99999999999</v>
      </c>
      <c r="L18" s="61">
        <f>D14*$O18</f>
        <v>-169650</v>
      </c>
      <c r="M18" s="61">
        <f>E14*$O18</f>
        <v>-202275</v>
      </c>
      <c r="N18" s="61">
        <f>F14*$O18</f>
        <v>-228374.99999999997</v>
      </c>
      <c r="O18" s="62">
        <v>0.145</v>
      </c>
      <c r="P18" s="58"/>
    </row>
    <row r="19" spans="9:16" ht="11.25">
      <c r="I19" s="56" t="s">
        <v>94</v>
      </c>
      <c r="J19" s="61">
        <f>B14*$O19</f>
        <v>-13500</v>
      </c>
      <c r="K19" s="61">
        <f>C14*$O19</f>
        <v>-27000</v>
      </c>
      <c r="L19" s="61">
        <f>D14*$O19</f>
        <v>-35100</v>
      </c>
      <c r="M19" s="61">
        <f>E14*$O19</f>
        <v>-41850</v>
      </c>
      <c r="N19" s="61">
        <f>F14*$O19</f>
        <v>-47250</v>
      </c>
      <c r="O19" s="62">
        <v>0.03</v>
      </c>
      <c r="P19" s="58"/>
    </row>
    <row r="20" spans="1:16" ht="11.25">
      <c r="A20" s="18" t="s">
        <v>78</v>
      </c>
      <c r="I20" s="56" t="s">
        <v>95</v>
      </c>
      <c r="J20" s="61">
        <f>B14*$O20</f>
        <v>-4500</v>
      </c>
      <c r="K20" s="61">
        <f>C14*$O20</f>
        <v>-9000</v>
      </c>
      <c r="L20" s="61">
        <f>D14*$O20</f>
        <v>-11700</v>
      </c>
      <c r="M20" s="61">
        <f>E14*$O20</f>
        <v>-13950</v>
      </c>
      <c r="N20" s="61">
        <f>F14*$O20</f>
        <v>-15750</v>
      </c>
      <c r="O20" s="62">
        <v>0.01</v>
      </c>
      <c r="P20" s="58"/>
    </row>
    <row r="21" spans="2:16" ht="11.25">
      <c r="B21" s="1" t="s">
        <v>42</v>
      </c>
      <c r="C21" s="1" t="s">
        <v>43</v>
      </c>
      <c r="D21" s="1" t="s">
        <v>44</v>
      </c>
      <c r="E21" s="1" t="s">
        <v>45</v>
      </c>
      <c r="F21" s="1" t="s">
        <v>46</v>
      </c>
      <c r="I21" s="56" t="s">
        <v>96</v>
      </c>
      <c r="J21" s="61">
        <f>B12*$O$21</f>
        <v>-3360</v>
      </c>
      <c r="K21" s="61">
        <f>C12*$O$21</f>
        <v>-6720</v>
      </c>
      <c r="L21" s="61">
        <f>D12*$O$21</f>
        <v>-8736</v>
      </c>
      <c r="M21" s="61">
        <f>E12*$O$21</f>
        <v>-10416</v>
      </c>
      <c r="N21" s="61">
        <f>F12*$O$21</f>
        <v>-11760</v>
      </c>
      <c r="O21" s="61">
        <v>-336</v>
      </c>
      <c r="P21" s="58"/>
    </row>
    <row r="22" spans="1:16" ht="11.25">
      <c r="A22" s="18" t="s">
        <v>77</v>
      </c>
      <c r="B22" s="19">
        <v>4</v>
      </c>
      <c r="C22" s="19">
        <v>5</v>
      </c>
      <c r="D22" s="19">
        <v>6</v>
      </c>
      <c r="E22" s="19">
        <v>7</v>
      </c>
      <c r="F22" s="19">
        <v>8</v>
      </c>
      <c r="I22" s="60"/>
      <c r="J22" s="61"/>
      <c r="K22" s="61"/>
      <c r="L22" s="61"/>
      <c r="M22" s="61"/>
      <c r="N22" s="61"/>
      <c r="O22" s="57"/>
      <c r="P22" s="58"/>
    </row>
    <row r="23" spans="9:16" ht="11.25">
      <c r="I23" s="60"/>
      <c r="J23" s="61"/>
      <c r="K23" s="61"/>
      <c r="L23" s="61"/>
      <c r="M23" s="61"/>
      <c r="N23" s="61"/>
      <c r="O23" s="57"/>
      <c r="P23" s="58"/>
    </row>
    <row r="24" spans="1:16" ht="11.25">
      <c r="A24" s="18" t="s">
        <v>0</v>
      </c>
      <c r="B24" s="20">
        <f>B22*$A$27</f>
        <v>-44000</v>
      </c>
      <c r="C24" s="20">
        <f>C22*$A$27</f>
        <v>-55000</v>
      </c>
      <c r="D24" s="20">
        <f>D22*$A$27</f>
        <v>-66000</v>
      </c>
      <c r="E24" s="20">
        <f>E22*$A$27</f>
        <v>-77000</v>
      </c>
      <c r="F24" s="20">
        <f>F22*$A$27</f>
        <v>-88000</v>
      </c>
      <c r="I24" s="63" t="s">
        <v>97</v>
      </c>
      <c r="J24" s="64">
        <f>SUM(J14,J17:J21)</f>
        <v>-216935</v>
      </c>
      <c r="K24" s="64">
        <f>SUM(K14,K17:K21)</f>
        <v>-357149.99999999994</v>
      </c>
      <c r="L24" s="64">
        <f>SUM(L14,L17:L21)</f>
        <v>-463336</v>
      </c>
      <c r="M24" s="64">
        <f>SUM(M14,M17:M21)</f>
        <v>-543033.5</v>
      </c>
      <c r="N24" s="64">
        <f>SUM(N14,N17:N21)</f>
        <v>-610627.5</v>
      </c>
      <c r="O24" s="65"/>
      <c r="P24" s="66"/>
    </row>
    <row r="25" spans="10:14" ht="11.25">
      <c r="J25" s="22"/>
      <c r="K25" s="22"/>
      <c r="L25" s="22"/>
      <c r="M25" s="22"/>
      <c r="N25" s="22"/>
    </row>
    <row r="26" spans="1:15" ht="11.25">
      <c r="A26" s="21" t="s">
        <v>53</v>
      </c>
      <c r="I26" s="67" t="s">
        <v>100</v>
      </c>
      <c r="J26" s="68">
        <f>J24/B14</f>
        <v>0.48207777777777777</v>
      </c>
      <c r="K26" s="68">
        <f>K24/C14</f>
        <v>0.39683333333333326</v>
      </c>
      <c r="L26" s="68">
        <f>L24/D14</f>
        <v>0.3960136752136752</v>
      </c>
      <c r="M26" s="68">
        <f>M24/E14</f>
        <v>0.38927132616487453</v>
      </c>
      <c r="N26" s="68">
        <f>N24/F14</f>
        <v>0.3877</v>
      </c>
      <c r="O26" s="67"/>
    </row>
    <row r="27" ht="11.25">
      <c r="A27" s="42">
        <v>-11000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E6" sqref="E6"/>
    </sheetView>
  </sheetViews>
  <sheetFormatPr defaultColWidth="8.8515625" defaultRowHeight="15"/>
  <cols>
    <col min="1" max="1" width="20.28125" style="18" customWidth="1"/>
    <col min="2" max="6" width="11.7109375" style="17" customWidth="1"/>
    <col min="7" max="8" width="11.421875" style="17" customWidth="1"/>
    <col min="9" max="16384" width="8.8515625" style="17" customWidth="1"/>
  </cols>
  <sheetData>
    <row r="2" spans="1:2" ht="11.25">
      <c r="A2" s="18" t="s">
        <v>64</v>
      </c>
      <c r="B2" s="22"/>
    </row>
    <row r="3" spans="1:2" ht="11.25">
      <c r="A3" s="17" t="s">
        <v>65</v>
      </c>
      <c r="B3" s="22"/>
    </row>
    <row r="4" spans="1:2" ht="11.25">
      <c r="A4" s="17"/>
      <c r="B4" s="22"/>
    </row>
    <row r="5" spans="2:6" ht="11.25">
      <c r="B5" s="15" t="s">
        <v>30</v>
      </c>
      <c r="C5" s="15" t="s">
        <v>56</v>
      </c>
      <c r="D5" s="15" t="s">
        <v>57</v>
      </c>
      <c r="E5" s="15" t="s">
        <v>58</v>
      </c>
      <c r="F5" s="15" t="s">
        <v>59</v>
      </c>
    </row>
    <row r="6" spans="1:6" ht="11.25">
      <c r="A6" s="18" t="s">
        <v>66</v>
      </c>
      <c r="B6" s="17">
        <v>0.09</v>
      </c>
      <c r="C6" s="17">
        <v>0.07</v>
      </c>
      <c r="D6" s="17">
        <v>0.07</v>
      </c>
      <c r="E6" s="17">
        <v>0.15</v>
      </c>
      <c r="F6" s="17">
        <v>0.15</v>
      </c>
    </row>
    <row r="7" spans="1:6" ht="11.25">
      <c r="A7" s="18" t="s">
        <v>68</v>
      </c>
      <c r="B7" s="22">
        <f>Budget!C12</f>
        <v>1422708.5</v>
      </c>
      <c r="C7" s="22">
        <f>Budget!D12</f>
        <v>2859827.848</v>
      </c>
      <c r="D7" s="22">
        <f>Budget!E12</f>
        <v>4045079.3083200003</v>
      </c>
      <c r="E7" s="22">
        <f>Budget!F12</f>
        <v>5129491.8064008</v>
      </c>
      <c r="F7" s="22">
        <f>Budget!G12</f>
        <v>5601622.978301536</v>
      </c>
    </row>
    <row r="8" spans="1:6" ht="11.25">
      <c r="A8" s="18" t="s">
        <v>67</v>
      </c>
      <c r="B8" s="22">
        <f>-(B6*Budget!C12)</f>
        <v>-128043.765</v>
      </c>
      <c r="C8" s="22">
        <f>-(C6*Budget!D12)</f>
        <v>-200187.94936000003</v>
      </c>
      <c r="D8" s="22">
        <f>-(D6*Budget!E12)</f>
        <v>-283155.55158240005</v>
      </c>
      <c r="E8" s="22">
        <f>-(E6*Budget!F12)</f>
        <v>-769423.77096012</v>
      </c>
      <c r="F8" s="22">
        <f>-(F6*Budget!G12)</f>
        <v>-840243.4467452305</v>
      </c>
    </row>
    <row r="12" spans="2:3" ht="11.25">
      <c r="B12" s="20"/>
      <c r="C12" s="20"/>
    </row>
    <row r="13" spans="2:3" ht="11.25">
      <c r="B13" s="20"/>
      <c r="C13" s="20"/>
    </row>
    <row r="14" spans="2:3" ht="11.25">
      <c r="B14" s="20"/>
      <c r="C14" s="20"/>
    </row>
    <row r="15" spans="2:3" ht="11.25">
      <c r="B15" s="20"/>
      <c r="C15" s="20"/>
    </row>
    <row r="16" spans="2:3" ht="11.25">
      <c r="B16" s="19"/>
      <c r="C16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A19" sqref="A19:IV36"/>
    </sheetView>
  </sheetViews>
  <sheetFormatPr defaultColWidth="8.8515625" defaultRowHeight="15"/>
  <cols>
    <col min="1" max="1" width="8.8515625" style="35" customWidth="1"/>
    <col min="2" max="2" width="0" style="34" hidden="1" customWidth="1"/>
    <col min="3" max="16384" width="8.8515625" style="34" customWidth="1"/>
  </cols>
  <sheetData>
    <row r="2" spans="2:6" ht="12">
      <c r="B2" s="26" t="s">
        <v>30</v>
      </c>
      <c r="C2" s="26" t="s">
        <v>56</v>
      </c>
      <c r="D2" s="26" t="s">
        <v>57</v>
      </c>
      <c r="E2" s="26" t="s">
        <v>58</v>
      </c>
      <c r="F2" s="26" t="s">
        <v>59</v>
      </c>
    </row>
    <row r="3" spans="1:6" ht="12">
      <c r="A3" s="35" t="s">
        <v>69</v>
      </c>
      <c r="B3" s="34">
        <v>40</v>
      </c>
      <c r="C3" s="34">
        <v>100</v>
      </c>
      <c r="D3" s="34">
        <v>120</v>
      </c>
      <c r="E3" s="34">
        <v>120</v>
      </c>
      <c r="F3" s="34">
        <v>120</v>
      </c>
    </row>
    <row r="4" spans="1:6" ht="12">
      <c r="A4" s="35" t="s">
        <v>70</v>
      </c>
      <c r="B4" s="34">
        <v>40</v>
      </c>
      <c r="C4" s="34">
        <v>80</v>
      </c>
      <c r="D4" s="34">
        <v>110</v>
      </c>
      <c r="E4" s="34">
        <v>110</v>
      </c>
      <c r="F4" s="34">
        <v>110</v>
      </c>
    </row>
    <row r="5" spans="1:6" ht="12">
      <c r="A5" s="35" t="s">
        <v>71</v>
      </c>
      <c r="B5" s="34">
        <v>40</v>
      </c>
      <c r="C5" s="34">
        <v>70</v>
      </c>
      <c r="D5" s="34">
        <v>90</v>
      </c>
      <c r="E5" s="34">
        <v>100</v>
      </c>
      <c r="F5" s="34">
        <v>100</v>
      </c>
    </row>
    <row r="6" spans="1:6" ht="12">
      <c r="A6" s="35" t="s">
        <v>72</v>
      </c>
      <c r="B6" s="34">
        <v>30</v>
      </c>
      <c r="C6" s="34">
        <v>70</v>
      </c>
      <c r="D6" s="34">
        <v>80</v>
      </c>
      <c r="E6" s="34">
        <v>100</v>
      </c>
      <c r="F6" s="34">
        <v>100</v>
      </c>
    </row>
    <row r="7" spans="1:6" ht="12">
      <c r="A7" s="35" t="s">
        <v>73</v>
      </c>
      <c r="C7" s="34">
        <v>30</v>
      </c>
      <c r="D7" s="34">
        <v>70</v>
      </c>
      <c r="E7" s="34">
        <v>90</v>
      </c>
      <c r="F7" s="34">
        <v>90</v>
      </c>
    </row>
    <row r="8" spans="1:6" ht="12">
      <c r="A8" s="35" t="s">
        <v>74</v>
      </c>
      <c r="D8" s="34">
        <v>40</v>
      </c>
      <c r="E8" s="34">
        <v>80</v>
      </c>
      <c r="F8" s="34">
        <v>80</v>
      </c>
    </row>
    <row r="9" spans="1:6" ht="12">
      <c r="A9" s="35" t="s">
        <v>75</v>
      </c>
      <c r="E9" s="34">
        <v>30</v>
      </c>
      <c r="F9" s="34">
        <v>70</v>
      </c>
    </row>
    <row r="11" spans="1:6" ht="12">
      <c r="A11" s="35" t="s">
        <v>0</v>
      </c>
      <c r="B11" s="34">
        <f>SUM(B3:B9)</f>
        <v>150</v>
      </c>
      <c r="C11" s="34">
        <f>SUM(C3:C9)</f>
        <v>350</v>
      </c>
      <c r="D11" s="34">
        <f>SUM(D3:D9)</f>
        <v>510</v>
      </c>
      <c r="E11" s="34">
        <f>SUM(E3:E9)</f>
        <v>630</v>
      </c>
      <c r="F11" s="34">
        <f>SUM(F3:F9)</f>
        <v>670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G24" sqref="G24"/>
    </sheetView>
  </sheetViews>
  <sheetFormatPr defaultColWidth="8.8515625" defaultRowHeight="9.75" customHeight="1"/>
  <cols>
    <col min="1" max="1" width="15.7109375" style="7" customWidth="1"/>
    <col min="2" max="2" width="11.28125" style="43" customWidth="1"/>
    <col min="3" max="3" width="11.00390625" style="43" customWidth="1"/>
    <col min="4" max="4" width="2.421875" style="43" customWidth="1"/>
    <col min="5" max="5" width="17.00390625" style="43" customWidth="1"/>
    <col min="6" max="11" width="11.28125" style="43" customWidth="1"/>
    <col min="12" max="12" width="10.00390625" style="43" customWidth="1"/>
    <col min="13" max="13" width="10.7109375" style="8" customWidth="1"/>
    <col min="14" max="14" width="11.00390625" style="43" customWidth="1"/>
    <col min="15" max="18" width="10.421875" style="43" customWidth="1"/>
    <col min="19" max="16384" width="8.8515625" style="2" customWidth="1"/>
  </cols>
  <sheetData>
    <row r="1" spans="2:18" s="7" customFormat="1" ht="9.75" customHeight="1">
      <c r="B1" s="8" t="s">
        <v>101</v>
      </c>
      <c r="C1" s="8" t="s">
        <v>102</v>
      </c>
      <c r="D1" s="8"/>
      <c r="E1" s="8"/>
      <c r="F1" s="8" t="s">
        <v>103</v>
      </c>
      <c r="G1" s="8" t="s">
        <v>104</v>
      </c>
      <c r="H1" s="8" t="s">
        <v>105</v>
      </c>
      <c r="I1" s="8" t="s">
        <v>106</v>
      </c>
      <c r="J1" s="8" t="s">
        <v>107</v>
      </c>
      <c r="K1" s="8" t="s">
        <v>108</v>
      </c>
      <c r="L1" s="8" t="s">
        <v>109</v>
      </c>
      <c r="M1" s="8" t="s">
        <v>110</v>
      </c>
      <c r="N1" s="8" t="s">
        <v>111</v>
      </c>
      <c r="O1" s="8" t="s">
        <v>115</v>
      </c>
      <c r="P1" s="8" t="s">
        <v>116</v>
      </c>
      <c r="Q1" s="8" t="s">
        <v>117</v>
      </c>
      <c r="R1" s="8"/>
    </row>
    <row r="2" spans="1:18" ht="9.75" customHeight="1">
      <c r="A2" s="7" t="s">
        <v>11</v>
      </c>
      <c r="B2" s="69">
        <v>-900000</v>
      </c>
      <c r="C2" s="69">
        <f>B2/12</f>
        <v>-75000</v>
      </c>
      <c r="D2" s="69"/>
      <c r="E2" s="69"/>
      <c r="F2" s="69">
        <v>0</v>
      </c>
      <c r="G2" s="69">
        <f>C2/2</f>
        <v>-37500</v>
      </c>
      <c r="H2" s="69">
        <f>$C$2</f>
        <v>-75000</v>
      </c>
      <c r="I2" s="69">
        <f aca="true" t="shared" si="0" ref="I2:Q2">$C$2</f>
        <v>-75000</v>
      </c>
      <c r="J2" s="69">
        <f t="shared" si="0"/>
        <v>-75000</v>
      </c>
      <c r="K2" s="69">
        <f t="shared" si="0"/>
        <v>-75000</v>
      </c>
      <c r="L2" s="69">
        <f t="shared" si="0"/>
        <v>-75000</v>
      </c>
      <c r="M2" s="69">
        <f t="shared" si="0"/>
        <v>-75000</v>
      </c>
      <c r="N2" s="69">
        <f t="shared" si="0"/>
        <v>-75000</v>
      </c>
      <c r="O2" s="69">
        <f t="shared" si="0"/>
        <v>-75000</v>
      </c>
      <c r="P2" s="69">
        <f t="shared" si="0"/>
        <v>-75000</v>
      </c>
      <c r="Q2" s="69">
        <f t="shared" si="0"/>
        <v>-75000</v>
      </c>
      <c r="R2" s="69"/>
    </row>
    <row r="3" spans="1:18" ht="9.75" customHeight="1">
      <c r="A3" s="7" t="s">
        <v>54</v>
      </c>
      <c r="B3" s="69">
        <v>-43000</v>
      </c>
      <c r="C3" s="69">
        <f aca="true" t="shared" si="1" ref="C3:C43">B3/12</f>
        <v>-3583.3333333333335</v>
      </c>
      <c r="D3" s="69"/>
      <c r="E3" s="69"/>
      <c r="F3" s="69">
        <v>0</v>
      </c>
      <c r="G3" s="69">
        <f>C3/2</f>
        <v>-1791.6666666666667</v>
      </c>
      <c r="H3" s="69">
        <f>$C3</f>
        <v>-3583.3333333333335</v>
      </c>
      <c r="I3" s="69">
        <f aca="true" t="shared" si="2" ref="I3:Q3">$C$3</f>
        <v>-3583.3333333333335</v>
      </c>
      <c r="J3" s="69">
        <f t="shared" si="2"/>
        <v>-3583.3333333333335</v>
      </c>
      <c r="K3" s="69">
        <f t="shared" si="2"/>
        <v>-3583.3333333333335</v>
      </c>
      <c r="L3" s="69">
        <f t="shared" si="2"/>
        <v>-3583.3333333333335</v>
      </c>
      <c r="M3" s="69">
        <f t="shared" si="2"/>
        <v>-3583.3333333333335</v>
      </c>
      <c r="N3" s="69">
        <f t="shared" si="2"/>
        <v>-3583.3333333333335</v>
      </c>
      <c r="O3" s="69">
        <f t="shared" si="2"/>
        <v>-3583.3333333333335</v>
      </c>
      <c r="P3" s="69">
        <f t="shared" si="2"/>
        <v>-3583.3333333333335</v>
      </c>
      <c r="Q3" s="69">
        <f t="shared" si="2"/>
        <v>-3583.3333333333335</v>
      </c>
      <c r="R3" s="69"/>
    </row>
    <row r="4" spans="1:18" ht="9.75" customHeight="1">
      <c r="A4" s="7" t="s">
        <v>55</v>
      </c>
      <c r="B4" s="69">
        <v>0</v>
      </c>
      <c r="C4" s="69">
        <f t="shared" si="1"/>
        <v>0</v>
      </c>
      <c r="D4" s="69"/>
      <c r="E4" s="69"/>
      <c r="F4" s="69">
        <v>0</v>
      </c>
      <c r="G4" s="69">
        <f>C4/2</f>
        <v>0</v>
      </c>
      <c r="H4" s="69">
        <f>$C4</f>
        <v>0</v>
      </c>
      <c r="I4" s="69">
        <f aca="true" t="shared" si="3" ref="I4:Q4">$C4</f>
        <v>0</v>
      </c>
      <c r="J4" s="69">
        <f t="shared" si="3"/>
        <v>0</v>
      </c>
      <c r="K4" s="69">
        <f t="shared" si="3"/>
        <v>0</v>
      </c>
      <c r="L4" s="69">
        <f t="shared" si="3"/>
        <v>0</v>
      </c>
      <c r="M4" s="69">
        <f t="shared" si="3"/>
        <v>0</v>
      </c>
      <c r="N4" s="69">
        <f t="shared" si="3"/>
        <v>0</v>
      </c>
      <c r="O4" s="69">
        <f t="shared" si="3"/>
        <v>0</v>
      </c>
      <c r="P4" s="69">
        <f t="shared" si="3"/>
        <v>0</v>
      </c>
      <c r="Q4" s="69">
        <f t="shared" si="3"/>
        <v>0</v>
      </c>
      <c r="R4" s="69"/>
    </row>
    <row r="5" spans="1:18" ht="9.75" customHeight="1">
      <c r="A5" s="7" t="s">
        <v>12</v>
      </c>
      <c r="B5" s="69">
        <v>-2000</v>
      </c>
      <c r="C5" s="69">
        <f>B5/12</f>
        <v>-166.66666666666666</v>
      </c>
      <c r="D5" s="69"/>
      <c r="E5" s="69"/>
      <c r="F5" s="69">
        <v>0</v>
      </c>
      <c r="G5" s="69">
        <f aca="true" t="shared" si="4" ref="G5:Q5">$C$5</f>
        <v>-166.66666666666666</v>
      </c>
      <c r="H5" s="69">
        <f t="shared" si="4"/>
        <v>-166.66666666666666</v>
      </c>
      <c r="I5" s="69">
        <f t="shared" si="4"/>
        <v>-166.66666666666666</v>
      </c>
      <c r="J5" s="69">
        <f t="shared" si="4"/>
        <v>-166.66666666666666</v>
      </c>
      <c r="K5" s="69">
        <f t="shared" si="4"/>
        <v>-166.66666666666666</v>
      </c>
      <c r="L5" s="69">
        <f t="shared" si="4"/>
        <v>-166.66666666666666</v>
      </c>
      <c r="M5" s="69">
        <f t="shared" si="4"/>
        <v>-166.66666666666666</v>
      </c>
      <c r="N5" s="69">
        <f t="shared" si="4"/>
        <v>-166.66666666666666</v>
      </c>
      <c r="O5" s="69">
        <f t="shared" si="4"/>
        <v>-166.66666666666666</v>
      </c>
      <c r="P5" s="69">
        <f t="shared" si="4"/>
        <v>-166.66666666666666</v>
      </c>
      <c r="Q5" s="69">
        <f t="shared" si="4"/>
        <v>-166.66666666666666</v>
      </c>
      <c r="R5" s="69"/>
    </row>
    <row r="6" spans="1:18" ht="9.75" customHeight="1">
      <c r="A6" s="7" t="s">
        <v>2</v>
      </c>
      <c r="B6" s="69">
        <v>-30000</v>
      </c>
      <c r="C6" s="69">
        <f t="shared" si="1"/>
        <v>-2500</v>
      </c>
      <c r="D6" s="69"/>
      <c r="E6" s="69"/>
      <c r="F6" s="69">
        <f>$C6</f>
        <v>-2500</v>
      </c>
      <c r="G6" s="69">
        <f>$C6</f>
        <v>-2500</v>
      </c>
      <c r="H6" s="69">
        <f aca="true" t="shared" si="5" ref="H6:Q6">$C6</f>
        <v>-2500</v>
      </c>
      <c r="I6" s="69">
        <f t="shared" si="5"/>
        <v>-2500</v>
      </c>
      <c r="J6" s="69">
        <f t="shared" si="5"/>
        <v>-2500</v>
      </c>
      <c r="K6" s="69">
        <f t="shared" si="5"/>
        <v>-2500</v>
      </c>
      <c r="L6" s="69">
        <f t="shared" si="5"/>
        <v>-2500</v>
      </c>
      <c r="M6" s="69">
        <f t="shared" si="5"/>
        <v>-2500</v>
      </c>
      <c r="N6" s="69">
        <f t="shared" si="5"/>
        <v>-2500</v>
      </c>
      <c r="O6" s="69">
        <f t="shared" si="5"/>
        <v>-2500</v>
      </c>
      <c r="P6" s="69">
        <f t="shared" si="5"/>
        <v>-2500</v>
      </c>
      <c r="Q6" s="69">
        <f t="shared" si="5"/>
        <v>-2500</v>
      </c>
      <c r="R6" s="69"/>
    </row>
    <row r="7" spans="1:18" ht="9.75" customHeight="1">
      <c r="A7" s="7" t="s">
        <v>77</v>
      </c>
      <c r="B7" s="69">
        <v>-44000</v>
      </c>
      <c r="C7" s="69">
        <f t="shared" si="1"/>
        <v>-3666.6666666666665</v>
      </c>
      <c r="D7" s="69"/>
      <c r="E7" s="69"/>
      <c r="F7" s="69">
        <v>0</v>
      </c>
      <c r="G7" s="69">
        <f>C7/2</f>
        <v>-1833.3333333333333</v>
      </c>
      <c r="H7" s="69">
        <f>$C$7</f>
        <v>-3666.6666666666665</v>
      </c>
      <c r="I7" s="69">
        <f aca="true" t="shared" si="6" ref="I7:Q7">$C$7</f>
        <v>-3666.6666666666665</v>
      </c>
      <c r="J7" s="69">
        <f t="shared" si="6"/>
        <v>-3666.6666666666665</v>
      </c>
      <c r="K7" s="69">
        <f t="shared" si="6"/>
        <v>-3666.6666666666665</v>
      </c>
      <c r="L7" s="69">
        <f t="shared" si="6"/>
        <v>-3666.6666666666665</v>
      </c>
      <c r="M7" s="69">
        <f t="shared" si="6"/>
        <v>-3666.6666666666665</v>
      </c>
      <c r="N7" s="69">
        <f t="shared" si="6"/>
        <v>-3666.6666666666665</v>
      </c>
      <c r="O7" s="69">
        <f t="shared" si="6"/>
        <v>-3666.6666666666665</v>
      </c>
      <c r="P7" s="69">
        <f t="shared" si="6"/>
        <v>-3666.6666666666665</v>
      </c>
      <c r="Q7" s="69">
        <f t="shared" si="6"/>
        <v>-3666.6666666666665</v>
      </c>
      <c r="R7" s="69"/>
    </row>
    <row r="8" spans="1:18" ht="9.75" customHeight="1">
      <c r="A8" s="7" t="s">
        <v>21</v>
      </c>
      <c r="B8" s="69">
        <v>-358340</v>
      </c>
      <c r="C8" s="69">
        <f t="shared" si="1"/>
        <v>-29861.666666666668</v>
      </c>
      <c r="D8" s="69"/>
      <c r="E8" s="69"/>
      <c r="F8" s="69">
        <v>0</v>
      </c>
      <c r="G8" s="69">
        <f>C8/2</f>
        <v>-14930.833333333334</v>
      </c>
      <c r="H8" s="69">
        <f>$C$8</f>
        <v>-29861.666666666668</v>
      </c>
      <c r="I8" s="69">
        <f aca="true" t="shared" si="7" ref="I8:Q8">$C$8</f>
        <v>-29861.666666666668</v>
      </c>
      <c r="J8" s="69">
        <f t="shared" si="7"/>
        <v>-29861.666666666668</v>
      </c>
      <c r="K8" s="69">
        <f t="shared" si="7"/>
        <v>-29861.666666666668</v>
      </c>
      <c r="L8" s="69">
        <f t="shared" si="7"/>
        <v>-29861.666666666668</v>
      </c>
      <c r="M8" s="69">
        <f t="shared" si="7"/>
        <v>-29861.666666666668</v>
      </c>
      <c r="N8" s="69">
        <f t="shared" si="7"/>
        <v>-29861.666666666668</v>
      </c>
      <c r="O8" s="69">
        <f t="shared" si="7"/>
        <v>-29861.666666666668</v>
      </c>
      <c r="P8" s="69">
        <f t="shared" si="7"/>
        <v>-29861.666666666668</v>
      </c>
      <c r="Q8" s="69">
        <f t="shared" si="7"/>
        <v>-29861.666666666668</v>
      </c>
      <c r="R8" s="69"/>
    </row>
    <row r="9" spans="2:13" ht="9.75" customHeight="1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8" ht="9.75" customHeight="1">
      <c r="A10" s="7" t="s">
        <v>9</v>
      </c>
      <c r="B10" s="69">
        <v>-45000</v>
      </c>
      <c r="C10" s="69">
        <f t="shared" si="1"/>
        <v>-3750</v>
      </c>
      <c r="D10" s="69"/>
      <c r="E10" s="69"/>
      <c r="F10" s="69">
        <v>0</v>
      </c>
      <c r="G10" s="69">
        <f>C10/2</f>
        <v>-1875</v>
      </c>
      <c r="H10" s="69">
        <f>$C$10</f>
        <v>-3750</v>
      </c>
      <c r="I10" s="69">
        <f aca="true" t="shared" si="8" ref="I10:Q10">$C$10</f>
        <v>-3750</v>
      </c>
      <c r="J10" s="69">
        <f t="shared" si="8"/>
        <v>-3750</v>
      </c>
      <c r="K10" s="69">
        <f t="shared" si="8"/>
        <v>-3750</v>
      </c>
      <c r="L10" s="69">
        <f t="shared" si="8"/>
        <v>-3750</v>
      </c>
      <c r="M10" s="69">
        <f t="shared" si="8"/>
        <v>-3750</v>
      </c>
      <c r="N10" s="69">
        <f t="shared" si="8"/>
        <v>-3750</v>
      </c>
      <c r="O10" s="69">
        <f t="shared" si="8"/>
        <v>-3750</v>
      </c>
      <c r="P10" s="69">
        <f t="shared" si="8"/>
        <v>-3750</v>
      </c>
      <c r="Q10" s="69">
        <f t="shared" si="8"/>
        <v>-3750</v>
      </c>
      <c r="R10" s="69"/>
    </row>
    <row r="11" spans="1:18" ht="9.75" customHeight="1">
      <c r="A11" s="7" t="s">
        <v>25</v>
      </c>
      <c r="B11" s="69">
        <v>-45000</v>
      </c>
      <c r="C11" s="69">
        <f t="shared" si="1"/>
        <v>-3750</v>
      </c>
      <c r="D11" s="69"/>
      <c r="E11" s="69"/>
      <c r="F11" s="69">
        <v>0</v>
      </c>
      <c r="G11" s="69">
        <f>C11/2</f>
        <v>-1875</v>
      </c>
      <c r="H11" s="69">
        <f>$C$11</f>
        <v>-3750</v>
      </c>
      <c r="I11" s="69">
        <f aca="true" t="shared" si="9" ref="I11:Q11">$C$11</f>
        <v>-3750</v>
      </c>
      <c r="J11" s="69">
        <f t="shared" si="9"/>
        <v>-3750</v>
      </c>
      <c r="K11" s="69">
        <f t="shared" si="9"/>
        <v>-3750</v>
      </c>
      <c r="L11" s="69">
        <f t="shared" si="9"/>
        <v>-3750</v>
      </c>
      <c r="M11" s="69">
        <f t="shared" si="9"/>
        <v>-3750</v>
      </c>
      <c r="N11" s="69">
        <f t="shared" si="9"/>
        <v>-3750</v>
      </c>
      <c r="O11" s="69">
        <f t="shared" si="9"/>
        <v>-3750</v>
      </c>
      <c r="P11" s="69">
        <f t="shared" si="9"/>
        <v>-3750</v>
      </c>
      <c r="Q11" s="69">
        <f t="shared" si="9"/>
        <v>-3750</v>
      </c>
      <c r="R11" s="69"/>
    </row>
    <row r="12" spans="1:18" ht="9.75" customHeight="1">
      <c r="A12" s="7" t="s">
        <v>35</v>
      </c>
      <c r="B12" s="69">
        <v>0</v>
      </c>
      <c r="C12" s="69">
        <f t="shared" si="1"/>
        <v>0</v>
      </c>
      <c r="D12" s="69"/>
      <c r="E12" s="69"/>
      <c r="F12" s="69">
        <v>0</v>
      </c>
      <c r="G12" s="69">
        <f>C12/2</f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/>
    </row>
    <row r="13" spans="1:18" ht="9.75" customHeight="1">
      <c r="A13" s="7" t="s">
        <v>79</v>
      </c>
      <c r="B13" s="69">
        <v>0</v>
      </c>
      <c r="C13" s="69">
        <f t="shared" si="1"/>
        <v>0</v>
      </c>
      <c r="D13" s="69"/>
      <c r="E13" s="69"/>
      <c r="F13" s="69">
        <v>0</v>
      </c>
      <c r="G13" s="69">
        <f>C13/2</f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/>
    </row>
    <row r="14" spans="1:18" ht="9.75" customHeight="1">
      <c r="A14" s="7" t="s">
        <v>21</v>
      </c>
      <c r="B14" s="69">
        <v>-34200</v>
      </c>
      <c r="C14" s="69">
        <f>B14/12</f>
        <v>-2850</v>
      </c>
      <c r="D14" s="69"/>
      <c r="E14" s="69"/>
      <c r="F14" s="69">
        <v>0</v>
      </c>
      <c r="G14" s="69">
        <f>C14/2</f>
        <v>-1425</v>
      </c>
      <c r="H14" s="69">
        <f>$C$14</f>
        <v>-2850</v>
      </c>
      <c r="I14" s="69">
        <f aca="true" t="shared" si="10" ref="I14:Q14">$C$14</f>
        <v>-2850</v>
      </c>
      <c r="J14" s="69">
        <f t="shared" si="10"/>
        <v>-2850</v>
      </c>
      <c r="K14" s="69">
        <f t="shared" si="10"/>
        <v>-2850</v>
      </c>
      <c r="L14" s="69">
        <f t="shared" si="10"/>
        <v>-2850</v>
      </c>
      <c r="M14" s="69">
        <f t="shared" si="10"/>
        <v>-2850</v>
      </c>
      <c r="N14" s="69">
        <f t="shared" si="10"/>
        <v>-2850</v>
      </c>
      <c r="O14" s="69">
        <f t="shared" si="10"/>
        <v>-2850</v>
      </c>
      <c r="P14" s="69">
        <f t="shared" si="10"/>
        <v>-2850</v>
      </c>
      <c r="Q14" s="69">
        <f t="shared" si="10"/>
        <v>-2850</v>
      </c>
      <c r="R14" s="69"/>
    </row>
    <row r="15" spans="1:18" ht="9.75" customHeight="1">
      <c r="A15" s="7" t="s">
        <v>14</v>
      </c>
      <c r="B15" s="69">
        <v>-10000</v>
      </c>
      <c r="C15" s="69">
        <f t="shared" si="1"/>
        <v>-833.3333333333334</v>
      </c>
      <c r="D15" s="69"/>
      <c r="E15" s="69"/>
      <c r="F15" s="69">
        <v>0</v>
      </c>
      <c r="G15" s="69">
        <f>$C$15</f>
        <v>-833.3333333333334</v>
      </c>
      <c r="H15" s="69">
        <f aca="true" t="shared" si="11" ref="H15:Q15">$C$15</f>
        <v>-833.3333333333334</v>
      </c>
      <c r="I15" s="69">
        <f t="shared" si="11"/>
        <v>-833.3333333333334</v>
      </c>
      <c r="J15" s="69">
        <f t="shared" si="11"/>
        <v>-833.3333333333334</v>
      </c>
      <c r="K15" s="69">
        <f t="shared" si="11"/>
        <v>-833.3333333333334</v>
      </c>
      <c r="L15" s="69">
        <f t="shared" si="11"/>
        <v>-833.3333333333334</v>
      </c>
      <c r="M15" s="69">
        <f t="shared" si="11"/>
        <v>-833.3333333333334</v>
      </c>
      <c r="N15" s="69">
        <f t="shared" si="11"/>
        <v>-833.3333333333334</v>
      </c>
      <c r="O15" s="69">
        <f t="shared" si="11"/>
        <v>-833.3333333333334</v>
      </c>
      <c r="P15" s="69">
        <f t="shared" si="11"/>
        <v>-833.3333333333334</v>
      </c>
      <c r="Q15" s="69">
        <f t="shared" si="11"/>
        <v>-833.3333333333334</v>
      </c>
      <c r="R15" s="69"/>
    </row>
    <row r="16" spans="2:13" ht="9.7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8" ht="9.75" customHeight="1">
      <c r="A17" s="7" t="s">
        <v>99</v>
      </c>
      <c r="B17" s="69">
        <v>0</v>
      </c>
      <c r="C17" s="69">
        <f t="shared" si="1"/>
        <v>0</v>
      </c>
      <c r="D17" s="69"/>
      <c r="E17" s="69"/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/>
    </row>
    <row r="18" spans="1:18" ht="9.75" customHeight="1">
      <c r="A18" s="7" t="s">
        <v>80</v>
      </c>
      <c r="B18" s="69">
        <v>-249751.93499999994</v>
      </c>
      <c r="C18" s="69">
        <f t="shared" si="1"/>
        <v>-20812.661249999994</v>
      </c>
      <c r="D18" s="69"/>
      <c r="E18" s="69"/>
      <c r="F18" s="69">
        <f>$C$18</f>
        <v>-20812.661249999994</v>
      </c>
      <c r="G18" s="69">
        <f aca="true" t="shared" si="12" ref="G18:Q18">$C$18</f>
        <v>-20812.661249999994</v>
      </c>
      <c r="H18" s="69">
        <f t="shared" si="12"/>
        <v>-20812.661249999994</v>
      </c>
      <c r="I18" s="69">
        <f t="shared" si="12"/>
        <v>-20812.661249999994</v>
      </c>
      <c r="J18" s="69">
        <f t="shared" si="12"/>
        <v>-20812.661249999994</v>
      </c>
      <c r="K18" s="69">
        <f t="shared" si="12"/>
        <v>-20812.661249999994</v>
      </c>
      <c r="L18" s="69">
        <f t="shared" si="12"/>
        <v>-20812.661249999994</v>
      </c>
      <c r="M18" s="69">
        <f t="shared" si="12"/>
        <v>-20812.661249999994</v>
      </c>
      <c r="N18" s="69">
        <f t="shared" si="12"/>
        <v>-20812.661249999994</v>
      </c>
      <c r="O18" s="69">
        <f t="shared" si="12"/>
        <v>-20812.661249999994</v>
      </c>
      <c r="P18" s="69">
        <f t="shared" si="12"/>
        <v>-20812.661249999994</v>
      </c>
      <c r="Q18" s="69">
        <f t="shared" si="12"/>
        <v>-20812.661249999994</v>
      </c>
      <c r="R18" s="69"/>
    </row>
    <row r="19" spans="1:18" ht="9.75" customHeight="1">
      <c r="A19" s="7" t="s">
        <v>15</v>
      </c>
      <c r="B19" s="69">
        <v>0</v>
      </c>
      <c r="C19" s="69">
        <f t="shared" si="1"/>
        <v>0</v>
      </c>
      <c r="D19" s="69"/>
      <c r="E19" s="69"/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/>
    </row>
    <row r="20" spans="1:18" ht="9.75" customHeight="1">
      <c r="A20" s="7" t="s">
        <v>1</v>
      </c>
      <c r="B20" s="69">
        <v>-10000</v>
      </c>
      <c r="C20" s="69">
        <f t="shared" si="1"/>
        <v>-833.3333333333334</v>
      </c>
      <c r="D20" s="69"/>
      <c r="E20" s="69"/>
      <c r="F20" s="69">
        <f>$C$20</f>
        <v>-833.3333333333334</v>
      </c>
      <c r="G20" s="69">
        <f aca="true" t="shared" si="13" ref="G20:Q20">$C$20</f>
        <v>-833.3333333333334</v>
      </c>
      <c r="H20" s="69">
        <f t="shared" si="13"/>
        <v>-833.3333333333334</v>
      </c>
      <c r="I20" s="69">
        <f t="shared" si="13"/>
        <v>-833.3333333333334</v>
      </c>
      <c r="J20" s="69">
        <f t="shared" si="13"/>
        <v>-833.3333333333334</v>
      </c>
      <c r="K20" s="69">
        <f t="shared" si="13"/>
        <v>-833.3333333333334</v>
      </c>
      <c r="L20" s="69">
        <f t="shared" si="13"/>
        <v>-833.3333333333334</v>
      </c>
      <c r="M20" s="69">
        <f t="shared" si="13"/>
        <v>-833.3333333333334</v>
      </c>
      <c r="N20" s="69">
        <f t="shared" si="13"/>
        <v>-833.3333333333334</v>
      </c>
      <c r="O20" s="69">
        <f t="shared" si="13"/>
        <v>-833.3333333333334</v>
      </c>
      <c r="P20" s="69">
        <f t="shared" si="13"/>
        <v>-833.3333333333334</v>
      </c>
      <c r="Q20" s="69">
        <f t="shared" si="13"/>
        <v>-833.3333333333334</v>
      </c>
      <c r="R20" s="69"/>
    </row>
    <row r="21" spans="1:18" ht="9.75" customHeight="1">
      <c r="A21" s="7" t="s">
        <v>16</v>
      </c>
      <c r="B21" s="69">
        <v>-25000</v>
      </c>
      <c r="C21" s="69">
        <f t="shared" si="1"/>
        <v>-2083.3333333333335</v>
      </c>
      <c r="D21" s="69"/>
      <c r="E21" s="69"/>
      <c r="F21" s="69">
        <f>$C$21</f>
        <v>-2083.3333333333335</v>
      </c>
      <c r="G21" s="69">
        <f aca="true" t="shared" si="14" ref="G21:Q21">$C$21</f>
        <v>-2083.3333333333335</v>
      </c>
      <c r="H21" s="69">
        <f t="shared" si="14"/>
        <v>-2083.3333333333335</v>
      </c>
      <c r="I21" s="69">
        <f t="shared" si="14"/>
        <v>-2083.3333333333335</v>
      </c>
      <c r="J21" s="69">
        <f t="shared" si="14"/>
        <v>-2083.3333333333335</v>
      </c>
      <c r="K21" s="69">
        <f t="shared" si="14"/>
        <v>-2083.3333333333335</v>
      </c>
      <c r="L21" s="69">
        <f t="shared" si="14"/>
        <v>-2083.3333333333335</v>
      </c>
      <c r="M21" s="69">
        <f t="shared" si="14"/>
        <v>-2083.3333333333335</v>
      </c>
      <c r="N21" s="69">
        <f t="shared" si="14"/>
        <v>-2083.3333333333335</v>
      </c>
      <c r="O21" s="69">
        <f t="shared" si="14"/>
        <v>-2083.3333333333335</v>
      </c>
      <c r="P21" s="69">
        <f t="shared" si="14"/>
        <v>-2083.3333333333335</v>
      </c>
      <c r="Q21" s="69">
        <f t="shared" si="14"/>
        <v>-2083.3333333333335</v>
      </c>
      <c r="R21" s="69"/>
    </row>
    <row r="22" spans="2:13" ht="9.75" customHeight="1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8" ht="9.75" customHeight="1">
      <c r="A23" s="7" t="s">
        <v>24</v>
      </c>
      <c r="B23" s="69">
        <v>0</v>
      </c>
      <c r="C23" s="69">
        <f t="shared" si="1"/>
        <v>0</v>
      </c>
      <c r="D23" s="69"/>
      <c r="E23" s="69"/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/>
    </row>
    <row r="24" spans="1:18" ht="9.75" customHeight="1">
      <c r="A24" s="7" t="s">
        <v>60</v>
      </c>
      <c r="B24" s="69">
        <v>-35000</v>
      </c>
      <c r="C24" s="69">
        <f t="shared" si="1"/>
        <v>-2916.6666666666665</v>
      </c>
      <c r="D24" s="69"/>
      <c r="E24" s="69"/>
      <c r="F24" s="69">
        <v>0</v>
      </c>
      <c r="G24" s="69">
        <f>$C$24</f>
        <v>-2916.6666666666665</v>
      </c>
      <c r="H24" s="69">
        <f aca="true" t="shared" si="15" ref="H24:Q24">$C$24</f>
        <v>-2916.6666666666665</v>
      </c>
      <c r="I24" s="69">
        <f t="shared" si="15"/>
        <v>-2916.6666666666665</v>
      </c>
      <c r="J24" s="69">
        <f t="shared" si="15"/>
        <v>-2916.6666666666665</v>
      </c>
      <c r="K24" s="69">
        <f t="shared" si="15"/>
        <v>-2916.6666666666665</v>
      </c>
      <c r="L24" s="69">
        <f t="shared" si="15"/>
        <v>-2916.6666666666665</v>
      </c>
      <c r="M24" s="69">
        <f t="shared" si="15"/>
        <v>-2916.6666666666665</v>
      </c>
      <c r="N24" s="69">
        <f t="shared" si="15"/>
        <v>-2916.6666666666665</v>
      </c>
      <c r="O24" s="69">
        <f t="shared" si="15"/>
        <v>-2916.6666666666665</v>
      </c>
      <c r="P24" s="69">
        <f t="shared" si="15"/>
        <v>-2916.6666666666665</v>
      </c>
      <c r="Q24" s="69">
        <f t="shared" si="15"/>
        <v>-2916.6666666666665</v>
      </c>
      <c r="R24" s="69"/>
    </row>
    <row r="25" spans="1:18" ht="9.75" customHeight="1">
      <c r="A25" s="7" t="s">
        <v>21</v>
      </c>
      <c r="B25" s="69">
        <v>-13300</v>
      </c>
      <c r="C25" s="69">
        <f t="shared" si="1"/>
        <v>-1108.3333333333333</v>
      </c>
      <c r="D25" s="69"/>
      <c r="E25" s="69"/>
      <c r="F25" s="69"/>
      <c r="G25" s="69">
        <f>$C$25</f>
        <v>-1108.3333333333333</v>
      </c>
      <c r="H25" s="69">
        <f aca="true" t="shared" si="16" ref="H25:Q25">$C$25</f>
        <v>-1108.3333333333333</v>
      </c>
      <c r="I25" s="69">
        <f t="shared" si="16"/>
        <v>-1108.3333333333333</v>
      </c>
      <c r="J25" s="69">
        <f t="shared" si="16"/>
        <v>-1108.3333333333333</v>
      </c>
      <c r="K25" s="69">
        <f t="shared" si="16"/>
        <v>-1108.3333333333333</v>
      </c>
      <c r="L25" s="69">
        <f t="shared" si="16"/>
        <v>-1108.3333333333333</v>
      </c>
      <c r="M25" s="69">
        <f t="shared" si="16"/>
        <v>-1108.3333333333333</v>
      </c>
      <c r="N25" s="69">
        <f t="shared" si="16"/>
        <v>-1108.3333333333333</v>
      </c>
      <c r="O25" s="69">
        <f t="shared" si="16"/>
        <v>-1108.3333333333333</v>
      </c>
      <c r="P25" s="69">
        <f t="shared" si="16"/>
        <v>-1108.3333333333333</v>
      </c>
      <c r="Q25" s="69">
        <f t="shared" si="16"/>
        <v>-1108.3333333333333</v>
      </c>
      <c r="R25" s="69"/>
    </row>
    <row r="26" spans="1:18" ht="9.75" customHeight="1">
      <c r="A26" s="7" t="s">
        <v>2</v>
      </c>
      <c r="B26" s="69">
        <v>-45000</v>
      </c>
      <c r="C26" s="69">
        <f t="shared" si="1"/>
        <v>-3750</v>
      </c>
      <c r="D26" s="69"/>
      <c r="E26" s="69"/>
      <c r="F26" s="69">
        <f>$C$26</f>
        <v>-3750</v>
      </c>
      <c r="G26" s="69">
        <f aca="true" t="shared" si="17" ref="G26:Q26">$C$26</f>
        <v>-3750</v>
      </c>
      <c r="H26" s="69">
        <f t="shared" si="17"/>
        <v>-3750</v>
      </c>
      <c r="I26" s="69">
        <f t="shared" si="17"/>
        <v>-3750</v>
      </c>
      <c r="J26" s="69">
        <f t="shared" si="17"/>
        <v>-3750</v>
      </c>
      <c r="K26" s="69">
        <f t="shared" si="17"/>
        <v>-3750</v>
      </c>
      <c r="L26" s="69">
        <f t="shared" si="17"/>
        <v>-3750</v>
      </c>
      <c r="M26" s="69">
        <f t="shared" si="17"/>
        <v>-3750</v>
      </c>
      <c r="N26" s="69">
        <f t="shared" si="17"/>
        <v>-3750</v>
      </c>
      <c r="O26" s="69">
        <f t="shared" si="17"/>
        <v>-3750</v>
      </c>
      <c r="P26" s="69">
        <f t="shared" si="17"/>
        <v>-3750</v>
      </c>
      <c r="Q26" s="69">
        <f t="shared" si="17"/>
        <v>-3750</v>
      </c>
      <c r="R26" s="69"/>
    </row>
    <row r="27" spans="2:13" ht="9.7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8" ht="9.75" customHeight="1">
      <c r="A28" s="7" t="s">
        <v>22</v>
      </c>
      <c r="B28" s="69">
        <v>-40000</v>
      </c>
      <c r="C28" s="69">
        <f t="shared" si="1"/>
        <v>-3333.3333333333335</v>
      </c>
      <c r="D28" s="69"/>
      <c r="E28" s="69"/>
      <c r="F28" s="69">
        <v>0</v>
      </c>
      <c r="G28" s="69">
        <f>C28/2</f>
        <v>-1666.6666666666667</v>
      </c>
      <c r="H28" s="69">
        <f>$C$28</f>
        <v>-3333.3333333333335</v>
      </c>
      <c r="I28" s="69">
        <f aca="true" t="shared" si="18" ref="I28:Q28">$C$28</f>
        <v>-3333.3333333333335</v>
      </c>
      <c r="J28" s="69">
        <f t="shared" si="18"/>
        <v>-3333.3333333333335</v>
      </c>
      <c r="K28" s="69">
        <f t="shared" si="18"/>
        <v>-3333.3333333333335</v>
      </c>
      <c r="L28" s="69">
        <f t="shared" si="18"/>
        <v>-3333.3333333333335</v>
      </c>
      <c r="M28" s="69">
        <f t="shared" si="18"/>
        <v>-3333.3333333333335</v>
      </c>
      <c r="N28" s="69">
        <f t="shared" si="18"/>
        <v>-3333.3333333333335</v>
      </c>
      <c r="O28" s="69">
        <f t="shared" si="18"/>
        <v>-3333.3333333333335</v>
      </c>
      <c r="P28" s="69">
        <f t="shared" si="18"/>
        <v>-3333.3333333333335</v>
      </c>
      <c r="Q28" s="69">
        <f t="shared" si="18"/>
        <v>-3333.3333333333335</v>
      </c>
      <c r="R28" s="69"/>
    </row>
    <row r="29" spans="1:18" ht="9.75" customHeight="1">
      <c r="A29" s="7" t="s">
        <v>3</v>
      </c>
      <c r="B29" s="69">
        <v>-25000</v>
      </c>
      <c r="C29" s="69">
        <f t="shared" si="1"/>
        <v>-2083.3333333333335</v>
      </c>
      <c r="D29" s="69"/>
      <c r="E29" s="69"/>
      <c r="F29" s="69">
        <f>$C$29</f>
        <v>-2083.3333333333335</v>
      </c>
      <c r="G29" s="69">
        <f aca="true" t="shared" si="19" ref="G29:Q29">$C$29</f>
        <v>-2083.3333333333335</v>
      </c>
      <c r="H29" s="69">
        <f t="shared" si="19"/>
        <v>-2083.3333333333335</v>
      </c>
      <c r="I29" s="69">
        <f t="shared" si="19"/>
        <v>-2083.3333333333335</v>
      </c>
      <c r="J29" s="69">
        <f t="shared" si="19"/>
        <v>-2083.3333333333335</v>
      </c>
      <c r="K29" s="69">
        <f t="shared" si="19"/>
        <v>-2083.3333333333335</v>
      </c>
      <c r="L29" s="69">
        <f t="shared" si="19"/>
        <v>-2083.3333333333335</v>
      </c>
      <c r="M29" s="69">
        <f t="shared" si="19"/>
        <v>-2083.3333333333335</v>
      </c>
      <c r="N29" s="69">
        <f t="shared" si="19"/>
        <v>-2083.3333333333335</v>
      </c>
      <c r="O29" s="69">
        <f t="shared" si="19"/>
        <v>-2083.3333333333335</v>
      </c>
      <c r="P29" s="69">
        <f t="shared" si="19"/>
        <v>-2083.3333333333335</v>
      </c>
      <c r="Q29" s="69">
        <f t="shared" si="19"/>
        <v>-2083.3333333333335</v>
      </c>
      <c r="R29" s="69"/>
    </row>
    <row r="30" spans="1:18" ht="9.75" customHeight="1">
      <c r="A30" s="7" t="s">
        <v>21</v>
      </c>
      <c r="B30" s="69">
        <v>-15200</v>
      </c>
      <c r="C30" s="69">
        <f t="shared" si="1"/>
        <v>-1266.6666666666667</v>
      </c>
      <c r="D30" s="69"/>
      <c r="E30" s="69"/>
      <c r="F30" s="69">
        <v>0</v>
      </c>
      <c r="G30" s="69">
        <f>C30/2</f>
        <v>-633.3333333333334</v>
      </c>
      <c r="H30" s="69">
        <f>$C$30</f>
        <v>-1266.6666666666667</v>
      </c>
      <c r="I30" s="69">
        <f aca="true" t="shared" si="20" ref="I30:Q30">$C$30</f>
        <v>-1266.6666666666667</v>
      </c>
      <c r="J30" s="69">
        <f t="shared" si="20"/>
        <v>-1266.6666666666667</v>
      </c>
      <c r="K30" s="69">
        <f t="shared" si="20"/>
        <v>-1266.6666666666667</v>
      </c>
      <c r="L30" s="69">
        <f t="shared" si="20"/>
        <v>-1266.6666666666667</v>
      </c>
      <c r="M30" s="69">
        <f t="shared" si="20"/>
        <v>-1266.6666666666667</v>
      </c>
      <c r="N30" s="69">
        <f t="shared" si="20"/>
        <v>-1266.6666666666667</v>
      </c>
      <c r="O30" s="69">
        <f t="shared" si="20"/>
        <v>-1266.6666666666667</v>
      </c>
      <c r="P30" s="69">
        <f t="shared" si="20"/>
        <v>-1266.6666666666667</v>
      </c>
      <c r="Q30" s="69">
        <f t="shared" si="20"/>
        <v>-1266.6666666666667</v>
      </c>
      <c r="R30" s="69"/>
    </row>
    <row r="31" spans="1:18" ht="9.75" customHeight="1">
      <c r="A31" s="7" t="s">
        <v>18</v>
      </c>
      <c r="B31" s="69">
        <v>-70000</v>
      </c>
      <c r="C31" s="69">
        <f t="shared" si="1"/>
        <v>-5833.333333333333</v>
      </c>
      <c r="D31" s="69"/>
      <c r="E31" s="69"/>
      <c r="F31" s="69">
        <f>$C$31</f>
        <v>-5833.333333333333</v>
      </c>
      <c r="G31" s="69">
        <f aca="true" t="shared" si="21" ref="G31:Q31">$C$31</f>
        <v>-5833.333333333333</v>
      </c>
      <c r="H31" s="69">
        <f t="shared" si="21"/>
        <v>-5833.333333333333</v>
      </c>
      <c r="I31" s="69">
        <f t="shared" si="21"/>
        <v>-5833.333333333333</v>
      </c>
      <c r="J31" s="69">
        <f t="shared" si="21"/>
        <v>-5833.333333333333</v>
      </c>
      <c r="K31" s="69">
        <f t="shared" si="21"/>
        <v>-5833.333333333333</v>
      </c>
      <c r="L31" s="69">
        <f t="shared" si="21"/>
        <v>-5833.333333333333</v>
      </c>
      <c r="M31" s="69">
        <f t="shared" si="21"/>
        <v>-5833.333333333333</v>
      </c>
      <c r="N31" s="69">
        <f t="shared" si="21"/>
        <v>-5833.333333333333</v>
      </c>
      <c r="O31" s="69">
        <f t="shared" si="21"/>
        <v>-5833.333333333333</v>
      </c>
      <c r="P31" s="69">
        <f t="shared" si="21"/>
        <v>-5833.333333333333</v>
      </c>
      <c r="Q31" s="69">
        <f t="shared" si="21"/>
        <v>-5833.333333333333</v>
      </c>
      <c r="R31" s="69"/>
    </row>
    <row r="32" spans="2:13" ht="9.7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1:18" ht="9.75" customHeight="1">
      <c r="A33" s="7" t="s">
        <v>10</v>
      </c>
      <c r="B33" s="69">
        <v>-23000</v>
      </c>
      <c r="C33" s="69">
        <f t="shared" si="1"/>
        <v>-1916.6666666666667</v>
      </c>
      <c r="D33" s="69"/>
      <c r="E33" s="69"/>
      <c r="F33" s="69">
        <v>0</v>
      </c>
      <c r="G33" s="69">
        <f>C33/2</f>
        <v>-958.3333333333334</v>
      </c>
      <c r="H33" s="69">
        <f>$C$33</f>
        <v>-1916.6666666666667</v>
      </c>
      <c r="I33" s="69">
        <f aca="true" t="shared" si="22" ref="I33:Q33">$C$33</f>
        <v>-1916.6666666666667</v>
      </c>
      <c r="J33" s="69">
        <f t="shared" si="22"/>
        <v>-1916.6666666666667</v>
      </c>
      <c r="K33" s="69">
        <f t="shared" si="22"/>
        <v>-1916.6666666666667</v>
      </c>
      <c r="L33" s="69">
        <f t="shared" si="22"/>
        <v>-1916.6666666666667</v>
      </c>
      <c r="M33" s="69">
        <f t="shared" si="22"/>
        <v>-1916.6666666666667</v>
      </c>
      <c r="N33" s="69">
        <f t="shared" si="22"/>
        <v>-1916.6666666666667</v>
      </c>
      <c r="O33" s="69">
        <f t="shared" si="22"/>
        <v>-1916.6666666666667</v>
      </c>
      <c r="P33" s="69">
        <f t="shared" si="22"/>
        <v>-1916.6666666666667</v>
      </c>
      <c r="Q33" s="69">
        <f t="shared" si="22"/>
        <v>-1916.6666666666667</v>
      </c>
      <c r="R33" s="69"/>
    </row>
    <row r="34" spans="1:18" ht="9.75" customHeight="1">
      <c r="A34" s="7" t="s">
        <v>21</v>
      </c>
      <c r="B34" s="69">
        <v>-8740</v>
      </c>
      <c r="C34" s="69">
        <f t="shared" si="1"/>
        <v>-728.3333333333334</v>
      </c>
      <c r="D34" s="69"/>
      <c r="E34" s="69"/>
      <c r="F34" s="69">
        <v>0</v>
      </c>
      <c r="G34" s="69">
        <f>C34/2</f>
        <v>-364.1666666666667</v>
      </c>
      <c r="H34" s="69">
        <f>$C$34</f>
        <v>-728.3333333333334</v>
      </c>
      <c r="I34" s="69">
        <f aca="true" t="shared" si="23" ref="I34:Q34">$C$34</f>
        <v>-728.3333333333334</v>
      </c>
      <c r="J34" s="69">
        <f t="shared" si="23"/>
        <v>-728.3333333333334</v>
      </c>
      <c r="K34" s="69">
        <f t="shared" si="23"/>
        <v>-728.3333333333334</v>
      </c>
      <c r="L34" s="69">
        <f t="shared" si="23"/>
        <v>-728.3333333333334</v>
      </c>
      <c r="M34" s="69">
        <f t="shared" si="23"/>
        <v>-728.3333333333334</v>
      </c>
      <c r="N34" s="69">
        <f t="shared" si="23"/>
        <v>-728.3333333333334</v>
      </c>
      <c r="O34" s="69">
        <f t="shared" si="23"/>
        <v>-728.3333333333334</v>
      </c>
      <c r="P34" s="69">
        <f t="shared" si="23"/>
        <v>-728.3333333333334</v>
      </c>
      <c r="Q34" s="69">
        <f t="shared" si="23"/>
        <v>-728.3333333333334</v>
      </c>
      <c r="R34" s="69"/>
    </row>
    <row r="35" spans="1:18" ht="9.75" customHeight="1">
      <c r="A35" s="7" t="s">
        <v>4</v>
      </c>
      <c r="B35" s="69">
        <v>-30000</v>
      </c>
      <c r="C35" s="69">
        <f t="shared" si="1"/>
        <v>-2500</v>
      </c>
      <c r="D35" s="69"/>
      <c r="E35" s="69"/>
      <c r="F35" s="69">
        <f>$C35</f>
        <v>-2500</v>
      </c>
      <c r="G35" s="69">
        <f aca="true" t="shared" si="24" ref="G35:Q35">$C35</f>
        <v>-2500</v>
      </c>
      <c r="H35" s="69">
        <f t="shared" si="24"/>
        <v>-2500</v>
      </c>
      <c r="I35" s="69">
        <f t="shared" si="24"/>
        <v>-2500</v>
      </c>
      <c r="J35" s="69">
        <f t="shared" si="24"/>
        <v>-2500</v>
      </c>
      <c r="K35" s="69">
        <f t="shared" si="24"/>
        <v>-2500</v>
      </c>
      <c r="L35" s="69">
        <f t="shared" si="24"/>
        <v>-2500</v>
      </c>
      <c r="M35" s="69">
        <f t="shared" si="24"/>
        <v>-2500</v>
      </c>
      <c r="N35" s="69">
        <f t="shared" si="24"/>
        <v>-2500</v>
      </c>
      <c r="O35" s="69">
        <f t="shared" si="24"/>
        <v>-2500</v>
      </c>
      <c r="P35" s="69">
        <f t="shared" si="24"/>
        <v>-2500</v>
      </c>
      <c r="Q35" s="69">
        <f t="shared" si="24"/>
        <v>-2500</v>
      </c>
      <c r="R35" s="69"/>
    </row>
    <row r="36" spans="1:18" ht="9.75" customHeight="1">
      <c r="A36" s="7" t="s">
        <v>5</v>
      </c>
      <c r="B36" s="69">
        <v>-5000</v>
      </c>
      <c r="C36" s="69">
        <f t="shared" si="1"/>
        <v>-416.6666666666667</v>
      </c>
      <c r="D36" s="69"/>
      <c r="E36" s="69"/>
      <c r="F36" s="69">
        <f aca="true" t="shared" si="25" ref="F36:Q43">$C36</f>
        <v>-416.6666666666667</v>
      </c>
      <c r="G36" s="69">
        <f t="shared" si="25"/>
        <v>-416.6666666666667</v>
      </c>
      <c r="H36" s="69">
        <f t="shared" si="25"/>
        <v>-416.6666666666667</v>
      </c>
      <c r="I36" s="69">
        <f t="shared" si="25"/>
        <v>-416.6666666666667</v>
      </c>
      <c r="J36" s="69">
        <f t="shared" si="25"/>
        <v>-416.6666666666667</v>
      </c>
      <c r="K36" s="69">
        <f t="shared" si="25"/>
        <v>-416.6666666666667</v>
      </c>
      <c r="L36" s="69">
        <f t="shared" si="25"/>
        <v>-416.6666666666667</v>
      </c>
      <c r="M36" s="69">
        <f t="shared" si="25"/>
        <v>-416.6666666666667</v>
      </c>
      <c r="N36" s="69">
        <f t="shared" si="25"/>
        <v>-416.6666666666667</v>
      </c>
      <c r="O36" s="69">
        <f t="shared" si="25"/>
        <v>-416.6666666666667</v>
      </c>
      <c r="P36" s="69">
        <f t="shared" si="25"/>
        <v>-416.6666666666667</v>
      </c>
      <c r="Q36" s="69">
        <f t="shared" si="25"/>
        <v>-416.6666666666667</v>
      </c>
      <c r="R36" s="69"/>
    </row>
    <row r="37" spans="1:18" ht="9.75" customHeight="1">
      <c r="A37" s="7" t="s">
        <v>6</v>
      </c>
      <c r="B37" s="69">
        <v>-12000</v>
      </c>
      <c r="C37" s="69">
        <f t="shared" si="1"/>
        <v>-1000</v>
      </c>
      <c r="D37" s="69"/>
      <c r="E37" s="69"/>
      <c r="F37" s="69">
        <f t="shared" si="25"/>
        <v>-1000</v>
      </c>
      <c r="G37" s="69">
        <f t="shared" si="25"/>
        <v>-1000</v>
      </c>
      <c r="H37" s="69">
        <f t="shared" si="25"/>
        <v>-1000</v>
      </c>
      <c r="I37" s="69">
        <f t="shared" si="25"/>
        <v>-1000</v>
      </c>
      <c r="J37" s="69">
        <f t="shared" si="25"/>
        <v>-1000</v>
      </c>
      <c r="K37" s="69">
        <f t="shared" si="25"/>
        <v>-1000</v>
      </c>
      <c r="L37" s="69">
        <f t="shared" si="25"/>
        <v>-1000</v>
      </c>
      <c r="M37" s="69">
        <f t="shared" si="25"/>
        <v>-1000</v>
      </c>
      <c r="N37" s="69">
        <f t="shared" si="25"/>
        <v>-1000</v>
      </c>
      <c r="O37" s="69">
        <f t="shared" si="25"/>
        <v>-1000</v>
      </c>
      <c r="P37" s="69">
        <f t="shared" si="25"/>
        <v>-1000</v>
      </c>
      <c r="Q37" s="69">
        <f t="shared" si="25"/>
        <v>-1000</v>
      </c>
      <c r="R37" s="69"/>
    </row>
    <row r="38" spans="1:18" ht="9.75" customHeight="1">
      <c r="A38" s="7" t="s">
        <v>7</v>
      </c>
      <c r="B38" s="69">
        <v>-25000</v>
      </c>
      <c r="C38" s="69">
        <f t="shared" si="1"/>
        <v>-2083.3333333333335</v>
      </c>
      <c r="D38" s="69"/>
      <c r="E38" s="69"/>
      <c r="F38" s="69">
        <f t="shared" si="25"/>
        <v>-2083.3333333333335</v>
      </c>
      <c r="G38" s="69">
        <f t="shared" si="25"/>
        <v>-2083.3333333333335</v>
      </c>
      <c r="H38" s="69">
        <f t="shared" si="25"/>
        <v>-2083.3333333333335</v>
      </c>
      <c r="I38" s="69">
        <f t="shared" si="25"/>
        <v>-2083.3333333333335</v>
      </c>
      <c r="J38" s="69">
        <f t="shared" si="25"/>
        <v>-2083.3333333333335</v>
      </c>
      <c r="K38" s="69">
        <f t="shared" si="25"/>
        <v>-2083.3333333333335</v>
      </c>
      <c r="L38" s="69">
        <f t="shared" si="25"/>
        <v>-2083.3333333333335</v>
      </c>
      <c r="M38" s="69">
        <f t="shared" si="25"/>
        <v>-2083.3333333333335</v>
      </c>
      <c r="N38" s="69">
        <f t="shared" si="25"/>
        <v>-2083.3333333333335</v>
      </c>
      <c r="O38" s="69">
        <f t="shared" si="25"/>
        <v>-2083.3333333333335</v>
      </c>
      <c r="P38" s="69">
        <f t="shared" si="25"/>
        <v>-2083.3333333333335</v>
      </c>
      <c r="Q38" s="69">
        <f t="shared" si="25"/>
        <v>-2083.3333333333335</v>
      </c>
      <c r="R38" s="69"/>
    </row>
    <row r="39" spans="1:18" ht="9.75" customHeight="1">
      <c r="A39" s="7" t="s">
        <v>61</v>
      </c>
      <c r="B39" s="69">
        <v>-337906</v>
      </c>
      <c r="C39" s="69">
        <v>-33790</v>
      </c>
      <c r="D39" s="69"/>
      <c r="E39" s="69"/>
      <c r="F39" s="69">
        <v>0</v>
      </c>
      <c r="G39" s="69">
        <v>0</v>
      </c>
      <c r="H39" s="69">
        <v>-33790</v>
      </c>
      <c r="I39" s="69">
        <v>-33790</v>
      </c>
      <c r="J39" s="69">
        <v>-33790</v>
      </c>
      <c r="K39" s="69">
        <v>-33790</v>
      </c>
      <c r="L39" s="69">
        <v>-33790</v>
      </c>
      <c r="M39" s="69">
        <v>-33790</v>
      </c>
      <c r="N39" s="69">
        <v>-33790</v>
      </c>
      <c r="O39" s="69">
        <v>-33790</v>
      </c>
      <c r="P39" s="69">
        <v>-33790</v>
      </c>
      <c r="Q39" s="69">
        <v>-33790</v>
      </c>
      <c r="R39" s="69"/>
    </row>
    <row r="40" spans="1:18" ht="9.75" customHeight="1">
      <c r="A40" s="7" t="s">
        <v>81</v>
      </c>
      <c r="B40" s="69">
        <v>-5000</v>
      </c>
      <c r="C40" s="69">
        <f t="shared" si="1"/>
        <v>-416.6666666666667</v>
      </c>
      <c r="D40" s="69"/>
      <c r="E40" s="69"/>
      <c r="F40" s="69">
        <f t="shared" si="25"/>
        <v>-416.6666666666667</v>
      </c>
      <c r="G40" s="69">
        <f t="shared" si="25"/>
        <v>-416.6666666666667</v>
      </c>
      <c r="H40" s="69">
        <f t="shared" si="25"/>
        <v>-416.6666666666667</v>
      </c>
      <c r="I40" s="69">
        <f t="shared" si="25"/>
        <v>-416.6666666666667</v>
      </c>
      <c r="J40" s="69">
        <f t="shared" si="25"/>
        <v>-416.6666666666667</v>
      </c>
      <c r="K40" s="69">
        <f t="shared" si="25"/>
        <v>-416.6666666666667</v>
      </c>
      <c r="L40" s="69">
        <f t="shared" si="25"/>
        <v>-416.6666666666667</v>
      </c>
      <c r="M40" s="69">
        <f t="shared" si="25"/>
        <v>-416.6666666666667</v>
      </c>
      <c r="N40" s="69">
        <f t="shared" si="25"/>
        <v>-416.6666666666667</v>
      </c>
      <c r="O40" s="69">
        <f t="shared" si="25"/>
        <v>-416.6666666666667</v>
      </c>
      <c r="P40" s="69">
        <f t="shared" si="25"/>
        <v>-416.6666666666667</v>
      </c>
      <c r="Q40" s="69">
        <f t="shared" si="25"/>
        <v>-416.6666666666667</v>
      </c>
      <c r="R40" s="69"/>
    </row>
    <row r="41" spans="1:18" ht="9.75" customHeight="1">
      <c r="A41" s="7" t="s">
        <v>20</v>
      </c>
      <c r="B41" s="69">
        <v>-10000</v>
      </c>
      <c r="C41" s="69">
        <f t="shared" si="1"/>
        <v>-833.3333333333334</v>
      </c>
      <c r="D41" s="69"/>
      <c r="E41" s="69"/>
      <c r="F41" s="69">
        <f t="shared" si="25"/>
        <v>-833.3333333333334</v>
      </c>
      <c r="G41" s="69">
        <f t="shared" si="25"/>
        <v>-833.3333333333334</v>
      </c>
      <c r="H41" s="69">
        <f t="shared" si="25"/>
        <v>-833.3333333333334</v>
      </c>
      <c r="I41" s="69">
        <f t="shared" si="25"/>
        <v>-833.3333333333334</v>
      </c>
      <c r="J41" s="69">
        <f t="shared" si="25"/>
        <v>-833.3333333333334</v>
      </c>
      <c r="K41" s="69">
        <f t="shared" si="25"/>
        <v>-833.3333333333334</v>
      </c>
      <c r="L41" s="69">
        <f t="shared" si="25"/>
        <v>-833.3333333333334</v>
      </c>
      <c r="M41" s="69">
        <f t="shared" si="25"/>
        <v>-833.3333333333334</v>
      </c>
      <c r="N41" s="69">
        <f t="shared" si="25"/>
        <v>-833.3333333333334</v>
      </c>
      <c r="O41" s="69">
        <f t="shared" si="25"/>
        <v>-833.3333333333334</v>
      </c>
      <c r="P41" s="69">
        <f t="shared" si="25"/>
        <v>-833.3333333333334</v>
      </c>
      <c r="Q41" s="69">
        <f t="shared" si="25"/>
        <v>-833.3333333333334</v>
      </c>
      <c r="R41" s="69"/>
    </row>
    <row r="42" spans="1:18" ht="9.75" customHeight="1">
      <c r="A42" s="7" t="s">
        <v>8</v>
      </c>
      <c r="B42" s="69">
        <v>-33000</v>
      </c>
      <c r="C42" s="69">
        <f>B42/12</f>
        <v>-2750</v>
      </c>
      <c r="D42" s="69"/>
      <c r="E42" s="69"/>
      <c r="F42" s="69">
        <f t="shared" si="25"/>
        <v>-2750</v>
      </c>
      <c r="G42" s="69">
        <f t="shared" si="25"/>
        <v>-2750</v>
      </c>
      <c r="H42" s="69">
        <f t="shared" si="25"/>
        <v>-2750</v>
      </c>
      <c r="I42" s="69">
        <f t="shared" si="25"/>
        <v>-2750</v>
      </c>
      <c r="J42" s="69">
        <f t="shared" si="25"/>
        <v>-2750</v>
      </c>
      <c r="K42" s="69">
        <f t="shared" si="25"/>
        <v>-2750</v>
      </c>
      <c r="L42" s="69">
        <f t="shared" si="25"/>
        <v>-2750</v>
      </c>
      <c r="M42" s="69">
        <f t="shared" si="25"/>
        <v>-2750</v>
      </c>
      <c r="N42" s="69">
        <f t="shared" si="25"/>
        <v>-2750</v>
      </c>
      <c r="O42" s="69">
        <f t="shared" si="25"/>
        <v>-2750</v>
      </c>
      <c r="P42" s="69">
        <f t="shared" si="25"/>
        <v>-2750</v>
      </c>
      <c r="Q42" s="69">
        <f t="shared" si="25"/>
        <v>-2750</v>
      </c>
      <c r="R42" s="69"/>
    </row>
    <row r="43" spans="1:17" ht="9.75" customHeight="1">
      <c r="A43" s="7" t="s">
        <v>2</v>
      </c>
      <c r="B43" s="69">
        <v>-10000</v>
      </c>
      <c r="C43" s="69">
        <f t="shared" si="1"/>
        <v>-833.3333333333334</v>
      </c>
      <c r="D43" s="69"/>
      <c r="E43" s="69"/>
      <c r="F43" s="69">
        <f t="shared" si="25"/>
        <v>-833.3333333333334</v>
      </c>
      <c r="G43" s="69">
        <f t="shared" si="25"/>
        <v>-833.3333333333334</v>
      </c>
      <c r="H43" s="69">
        <f t="shared" si="25"/>
        <v>-833.3333333333334</v>
      </c>
      <c r="I43" s="69">
        <f t="shared" si="25"/>
        <v>-833.3333333333334</v>
      </c>
      <c r="J43" s="69">
        <f t="shared" si="25"/>
        <v>-833.3333333333334</v>
      </c>
      <c r="K43" s="69">
        <f t="shared" si="25"/>
        <v>-833.3333333333334</v>
      </c>
      <c r="L43" s="69">
        <f t="shared" si="25"/>
        <v>-833.3333333333334</v>
      </c>
      <c r="M43" s="69">
        <f t="shared" si="25"/>
        <v>-833.3333333333334</v>
      </c>
      <c r="N43" s="69">
        <f t="shared" si="25"/>
        <v>-833.3333333333334</v>
      </c>
      <c r="O43" s="69">
        <f t="shared" si="25"/>
        <v>-833.3333333333334</v>
      </c>
      <c r="P43" s="69">
        <f t="shared" si="25"/>
        <v>-833.3333333333334</v>
      </c>
      <c r="Q43" s="69">
        <f t="shared" si="25"/>
        <v>-833.3333333333334</v>
      </c>
    </row>
    <row r="44" spans="2:13" ht="9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8" ht="9.75" customHeight="1">
      <c r="B45" s="69"/>
      <c r="C45" s="69"/>
      <c r="D45" s="69"/>
      <c r="E45" s="26" t="s">
        <v>112</v>
      </c>
      <c r="F45" s="13">
        <f aca="true" t="shared" si="26" ref="F45:Q45">SUM(F2:F42)</f>
        <v>-47895.994583333326</v>
      </c>
      <c r="G45" s="13">
        <f t="shared" si="26"/>
        <v>-117774.32791666665</v>
      </c>
      <c r="H45" s="13">
        <f t="shared" si="26"/>
        <v>-216417.66125000003</v>
      </c>
      <c r="I45" s="13">
        <f t="shared" si="26"/>
        <v>-216417.66125000003</v>
      </c>
      <c r="J45" s="13">
        <f t="shared" si="26"/>
        <v>-216417.66125000003</v>
      </c>
      <c r="K45" s="13">
        <f t="shared" si="26"/>
        <v>-216417.66125000003</v>
      </c>
      <c r="L45" s="13">
        <f t="shared" si="26"/>
        <v>-216417.66125000003</v>
      </c>
      <c r="M45" s="13">
        <f t="shared" si="26"/>
        <v>-216417.66125000003</v>
      </c>
      <c r="N45" s="13">
        <f t="shared" si="26"/>
        <v>-216417.66125000003</v>
      </c>
      <c r="O45" s="13">
        <f t="shared" si="26"/>
        <v>-216417.66125000003</v>
      </c>
      <c r="P45" s="13">
        <f t="shared" si="26"/>
        <v>-216417.66125000003</v>
      </c>
      <c r="Q45" s="13">
        <f t="shared" si="26"/>
        <v>-216417.66125000003</v>
      </c>
      <c r="R45" s="13"/>
    </row>
    <row r="46" spans="2:18" ht="9.75" customHeight="1">
      <c r="B46" s="69"/>
      <c r="C46" s="69"/>
      <c r="D46" s="69"/>
      <c r="E46" s="26" t="s">
        <v>120</v>
      </c>
      <c r="F46" s="70">
        <f aca="true" t="shared" si="27" ref="F46:Q46">$A$51</f>
        <v>184109.69999999998</v>
      </c>
      <c r="G46" s="70">
        <f t="shared" si="27"/>
        <v>184109.69999999998</v>
      </c>
      <c r="H46" s="70">
        <f t="shared" si="27"/>
        <v>184109.69999999998</v>
      </c>
      <c r="I46" s="70">
        <f t="shared" si="27"/>
        <v>184109.69999999998</v>
      </c>
      <c r="J46" s="70">
        <f t="shared" si="27"/>
        <v>184109.69999999998</v>
      </c>
      <c r="K46" s="70">
        <f t="shared" si="27"/>
        <v>184109.69999999998</v>
      </c>
      <c r="L46" s="70">
        <f t="shared" si="27"/>
        <v>184109.69999999998</v>
      </c>
      <c r="M46" s="70">
        <f t="shared" si="27"/>
        <v>184109.69999999998</v>
      </c>
      <c r="N46" s="70">
        <f t="shared" si="27"/>
        <v>184109.69999999998</v>
      </c>
      <c r="O46" s="70">
        <f t="shared" si="27"/>
        <v>184109.69999999998</v>
      </c>
      <c r="P46" s="70">
        <f t="shared" si="27"/>
        <v>184109.69999999998</v>
      </c>
      <c r="Q46" s="70">
        <f t="shared" si="27"/>
        <v>184109.69999999998</v>
      </c>
      <c r="R46" s="70"/>
    </row>
    <row r="47" spans="2:17" ht="9.75" customHeight="1">
      <c r="B47" s="69"/>
      <c r="C47" s="69"/>
      <c r="D47" s="69"/>
      <c r="E47" s="26" t="s">
        <v>118</v>
      </c>
      <c r="F47" s="71">
        <v>0</v>
      </c>
      <c r="G47" s="71">
        <v>0</v>
      </c>
      <c r="H47" s="71">
        <f>A54</f>
        <v>68926.275</v>
      </c>
      <c r="I47" s="71">
        <v>0</v>
      </c>
      <c r="J47" s="71">
        <v>0</v>
      </c>
      <c r="K47" s="71">
        <f>A54</f>
        <v>68926.275</v>
      </c>
      <c r="L47" s="71">
        <v>0</v>
      </c>
      <c r="M47" s="72">
        <v>0</v>
      </c>
      <c r="N47" s="71">
        <f>A54</f>
        <v>68926.275</v>
      </c>
      <c r="O47" s="71">
        <v>0</v>
      </c>
      <c r="P47" s="71">
        <v>0</v>
      </c>
      <c r="Q47" s="71">
        <f>A54</f>
        <v>68926.275</v>
      </c>
    </row>
    <row r="48" spans="2:18" s="7" customFormat="1" ht="9.75" customHeight="1">
      <c r="B48" s="26"/>
      <c r="C48" s="26"/>
      <c r="D48" s="26"/>
      <c r="E48" s="26" t="s">
        <v>113</v>
      </c>
      <c r="F48" s="26">
        <f>F46+F45+F47</f>
        <v>136213.70541666666</v>
      </c>
      <c r="G48" s="26">
        <f aca="true" t="shared" si="28" ref="G48:Q48">G46+G45+G47+F48</f>
        <v>202549.0775</v>
      </c>
      <c r="H48" s="26">
        <f t="shared" si="28"/>
        <v>239167.39124999996</v>
      </c>
      <c r="I48" s="26">
        <f t="shared" si="28"/>
        <v>206859.4299999999</v>
      </c>
      <c r="J48" s="26">
        <f t="shared" si="28"/>
        <v>174551.46874999985</v>
      </c>
      <c r="K48" s="26">
        <f t="shared" si="28"/>
        <v>211169.7824999998</v>
      </c>
      <c r="L48" s="26">
        <f t="shared" si="28"/>
        <v>178861.82124999975</v>
      </c>
      <c r="M48" s="26">
        <f t="shared" si="28"/>
        <v>146553.8599999997</v>
      </c>
      <c r="N48" s="26">
        <f t="shared" si="28"/>
        <v>183172.17374999964</v>
      </c>
      <c r="O48" s="26">
        <f t="shared" si="28"/>
        <v>150864.2124999996</v>
      </c>
      <c r="P48" s="26">
        <f t="shared" si="28"/>
        <v>118556.25124999954</v>
      </c>
      <c r="Q48" s="26">
        <f t="shared" si="28"/>
        <v>155174.56499999948</v>
      </c>
      <c r="R48" s="26"/>
    </row>
    <row r="49" spans="2:11" ht="9.75" customHeight="1">
      <c r="B49" s="69"/>
      <c r="C49" s="69"/>
      <c r="D49" s="69"/>
      <c r="E49" s="26"/>
      <c r="F49" s="69"/>
      <c r="G49" s="69"/>
      <c r="H49" s="69"/>
      <c r="I49" s="69"/>
      <c r="J49" s="69"/>
      <c r="K49" s="69"/>
    </row>
    <row r="50" spans="1:11" ht="9.75" customHeight="1">
      <c r="A50" s="8" t="s">
        <v>114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3" s="43" customFormat="1" ht="9.75" customHeight="1">
      <c r="A51" s="69">
        <f>2209316.4/12</f>
        <v>184109.69999999998</v>
      </c>
      <c r="B51" s="69" t="s">
        <v>102</v>
      </c>
      <c r="C51" s="69"/>
      <c r="D51" s="69"/>
      <c r="E51" s="69"/>
      <c r="F51" s="69"/>
      <c r="G51" s="69"/>
      <c r="H51" s="69"/>
      <c r="I51" s="69"/>
      <c r="J51" s="69"/>
      <c r="K51" s="69"/>
      <c r="M51" s="8"/>
    </row>
    <row r="52" spans="1:13" s="43" customFormat="1" ht="9.75" customHeight="1">
      <c r="A52" s="7"/>
      <c r="B52" s="69"/>
      <c r="C52" s="69"/>
      <c r="D52" s="69"/>
      <c r="E52" s="69"/>
      <c r="F52" s="69"/>
      <c r="G52" s="69"/>
      <c r="H52" s="69"/>
      <c r="I52" s="69"/>
      <c r="J52" s="69"/>
      <c r="K52" s="69"/>
      <c r="M52" s="8"/>
    </row>
    <row r="53" ht="9.75" customHeight="1">
      <c r="A53" s="7" t="s">
        <v>118</v>
      </c>
    </row>
    <row r="54" spans="1:2" ht="9.75" customHeight="1">
      <c r="A54" s="3">
        <f>275705.1/4</f>
        <v>68926.275</v>
      </c>
      <c r="B54" s="43" t="s">
        <v>119</v>
      </c>
    </row>
  </sheetData>
  <sheetProtection/>
  <printOptions/>
  <pageMargins left="0.7" right="0.7" top="0.75" bottom="0.75" header="0.3" footer="0.3"/>
  <pageSetup orientation="portrait" paperSize="9"/>
  <ignoredErrors>
    <ignoredError sqref="H5:N5 O5:Q5 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Baiardo</dc:creator>
  <cp:keywords/>
  <dc:description/>
  <cp:lastModifiedBy>HP Inc.</cp:lastModifiedBy>
  <cp:lastPrinted>2014-02-10T18:34:28Z</cp:lastPrinted>
  <dcterms:created xsi:type="dcterms:W3CDTF">2013-12-02T21:24:55Z</dcterms:created>
  <dcterms:modified xsi:type="dcterms:W3CDTF">2021-05-03T17:14:25Z</dcterms:modified>
  <cp:category/>
  <cp:version/>
  <cp:contentType/>
  <cp:contentStatus/>
</cp:coreProperties>
</file>