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dpeltier\Desktop\New folder\April 23, 2021\"/>
    </mc:Choice>
  </mc:AlternateContent>
  <xr:revisionPtr revIDLastSave="0" documentId="8_{D5BA4B8F-D892-40DB-A5E4-F770D68D18EC}" xr6:coauthVersionLast="45" xr6:coauthVersionMax="45" xr10:uidLastSave="{00000000-0000-0000-0000-000000000000}"/>
  <bookViews>
    <workbookView xWindow="-120" yWindow="-120" windowWidth="20730" windowHeight="11160" tabRatio="932" activeTab="11"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state="hidden" r:id="rId10"/>
    <sheet name="FORM 10 Lobby Expense" sheetId="57" state="hidden" r:id="rId11"/>
    <sheet name="Form 11 Cash Flow" sheetId="67" r:id="rId12"/>
    <sheet name="Sheet1" sheetId="68" r:id="rId13"/>
  </sheets>
  <definedNames>
    <definedName name="_xlnm.Print_Area" localSheetId="1">'Form 1 Cover'!$B$2:$K$62</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67" l="1"/>
  <c r="M37" i="67"/>
  <c r="M36" i="67"/>
  <c r="M35" i="67"/>
  <c r="M25" i="67"/>
  <c r="N12" i="54" l="1"/>
  <c r="K62" i="56"/>
  <c r="N11" i="54" l="1"/>
  <c r="N10" i="54"/>
  <c r="J11" i="54"/>
  <c r="F11" i="54"/>
  <c r="N24" i="67" l="1"/>
  <c r="C4" i="52"/>
  <c r="C5" i="52"/>
  <c r="C6" i="52"/>
  <c r="C7" i="52"/>
  <c r="C10" i="52"/>
  <c r="C11" i="52"/>
  <c r="C15" i="52"/>
  <c r="C16" i="52"/>
  <c r="C21" i="52"/>
  <c r="D4" i="52"/>
  <c r="D5" i="52"/>
  <c r="D6" i="52"/>
  <c r="D7" i="52"/>
  <c r="D10" i="52"/>
  <c r="D11" i="52"/>
  <c r="D15" i="52"/>
  <c r="D16" i="52"/>
  <c r="G28" i="48"/>
  <c r="G51" i="48"/>
  <c r="G85" i="48"/>
  <c r="E5" i="52" s="1"/>
  <c r="F5" i="52" s="1"/>
  <c r="G108" i="48"/>
  <c r="G142" i="48"/>
  <c r="G165" i="48"/>
  <c r="E6" i="52" s="1"/>
  <c r="G198" i="48"/>
  <c r="G221" i="48"/>
  <c r="G277" i="48"/>
  <c r="E7" i="52" s="1"/>
  <c r="G311" i="48"/>
  <c r="G338" i="48"/>
  <c r="E10" i="52"/>
  <c r="G361" i="48"/>
  <c r="E11" i="52" s="1"/>
  <c r="F11" i="52" s="1"/>
  <c r="G379" i="48"/>
  <c r="G387" i="48"/>
  <c r="G448" i="48" s="1"/>
  <c r="G395" i="48"/>
  <c r="G403" i="48"/>
  <c r="G411" i="48"/>
  <c r="G431" i="48"/>
  <c r="G439" i="48"/>
  <c r="G447" i="48"/>
  <c r="G456" i="48"/>
  <c r="E16" i="52" s="1"/>
  <c r="F16" i="52" s="1"/>
  <c r="G483" i="48"/>
  <c r="G491" i="48"/>
  <c r="G542" i="48" s="1"/>
  <c r="E17" i="52" s="1"/>
  <c r="F17" i="52" s="1"/>
  <c r="G499" i="48"/>
  <c r="G507" i="48"/>
  <c r="G515" i="48"/>
  <c r="G533" i="48"/>
  <c r="G541" i="48"/>
  <c r="G475" i="48"/>
  <c r="E18" i="52"/>
  <c r="F8" i="52"/>
  <c r="F9" i="52"/>
  <c r="F10" i="52"/>
  <c r="F18" i="52"/>
  <c r="F19" i="52"/>
  <c r="F20" i="52"/>
  <c r="C27" i="52"/>
  <c r="C28" i="52"/>
  <c r="C29" i="52"/>
  <c r="C30" i="52"/>
  <c r="F30" i="52" s="1"/>
  <c r="C33" i="52"/>
  <c r="C34" i="52"/>
  <c r="C38" i="52"/>
  <c r="C44" i="52" s="1"/>
  <c r="C39" i="52"/>
  <c r="D27" i="52"/>
  <c r="D35" i="52" s="1"/>
  <c r="D45" i="52" s="1"/>
  <c r="D28" i="52"/>
  <c r="D29" i="52"/>
  <c r="D30" i="52"/>
  <c r="D33" i="52"/>
  <c r="D34" i="52"/>
  <c r="D38" i="52"/>
  <c r="D39" i="52"/>
  <c r="D44" i="52" s="1"/>
  <c r="H28" i="48"/>
  <c r="H51" i="48"/>
  <c r="E27" i="52" s="1"/>
  <c r="H85" i="48"/>
  <c r="H108" i="48"/>
  <c r="H142" i="48"/>
  <c r="E28" i="52" s="1"/>
  <c r="F28" i="52" s="1"/>
  <c r="H165" i="48"/>
  <c r="H198" i="48"/>
  <c r="E29" i="52"/>
  <c r="F29" i="52" s="1"/>
  <c r="H221" i="48"/>
  <c r="H277" i="48"/>
  <c r="H311" i="48"/>
  <c r="E30" i="52"/>
  <c r="H338" i="48"/>
  <c r="E33" i="52" s="1"/>
  <c r="H361" i="48"/>
  <c r="E34" i="52"/>
  <c r="F34" i="52" s="1"/>
  <c r="H379" i="48"/>
  <c r="H387" i="48"/>
  <c r="H448" i="48" s="1"/>
  <c r="H395" i="48"/>
  <c r="H403" i="48"/>
  <c r="H411" i="48"/>
  <c r="H431" i="48"/>
  <c r="H439" i="48"/>
  <c r="H447" i="48"/>
  <c r="H456" i="48"/>
  <c r="E39" i="52" s="1"/>
  <c r="H483" i="48"/>
  <c r="H491" i="48"/>
  <c r="H542" i="48" s="1"/>
  <c r="E40" i="52" s="1"/>
  <c r="F40" i="52" s="1"/>
  <c r="H499" i="48"/>
  <c r="H507" i="48"/>
  <c r="H515" i="48"/>
  <c r="H533" i="48"/>
  <c r="H541" i="48"/>
  <c r="H475" i="48"/>
  <c r="E41" i="52"/>
  <c r="F41" i="52" s="1"/>
  <c r="F31" i="52"/>
  <c r="F32" i="52"/>
  <c r="F42" i="52"/>
  <c r="F43" i="52"/>
  <c r="C54" i="52"/>
  <c r="C62" i="52" s="1"/>
  <c r="C55" i="52"/>
  <c r="C56" i="52"/>
  <c r="C57" i="52"/>
  <c r="C60" i="52"/>
  <c r="F60" i="52" s="1"/>
  <c r="C61" i="52"/>
  <c r="C65" i="52"/>
  <c r="C66" i="52"/>
  <c r="C71" i="52" s="1"/>
  <c r="D54" i="52"/>
  <c r="D55" i="52"/>
  <c r="D62" i="52" s="1"/>
  <c r="D72" i="52" s="1"/>
  <c r="D56" i="52"/>
  <c r="D57" i="52"/>
  <c r="D60" i="52"/>
  <c r="D61" i="52"/>
  <c r="F61" i="52" s="1"/>
  <c r="D65" i="52"/>
  <c r="D66" i="52"/>
  <c r="D71" i="52"/>
  <c r="E54" i="52"/>
  <c r="E55" i="52"/>
  <c r="E56" i="52"/>
  <c r="E62" i="52" s="1"/>
  <c r="E57" i="52"/>
  <c r="E60" i="52"/>
  <c r="E61" i="52"/>
  <c r="E65" i="52"/>
  <c r="E71" i="52" s="1"/>
  <c r="E66" i="52"/>
  <c r="I483" i="48"/>
  <c r="I491" i="48"/>
  <c r="I542" i="48" s="1"/>
  <c r="E67" i="52" s="1"/>
  <c r="F67" i="52" s="1"/>
  <c r="I499" i="48"/>
  <c r="I507" i="48"/>
  <c r="I515" i="48"/>
  <c r="I533" i="48"/>
  <c r="I541" i="48"/>
  <c r="I475" i="48"/>
  <c r="E68" i="52"/>
  <c r="F54" i="52"/>
  <c r="F57" i="52"/>
  <c r="F58" i="52"/>
  <c r="F59" i="52"/>
  <c r="F65" i="52"/>
  <c r="F68" i="52"/>
  <c r="F69" i="52"/>
  <c r="F70" i="52"/>
  <c r="A7" i="67"/>
  <c r="B1" i="67"/>
  <c r="M49" i="67"/>
  <c r="L49" i="67"/>
  <c r="L53" i="67" s="1"/>
  <c r="L62" i="67" s="1"/>
  <c r="K49" i="67"/>
  <c r="J49" i="67"/>
  <c r="I49" i="67"/>
  <c r="H49" i="67"/>
  <c r="H53" i="67" s="1"/>
  <c r="H62" i="67" s="1"/>
  <c r="G49" i="67"/>
  <c r="F49" i="67"/>
  <c r="E49" i="67"/>
  <c r="D49" i="67"/>
  <c r="D53" i="67" s="1"/>
  <c r="D62" i="67" s="1"/>
  <c r="C49" i="67"/>
  <c r="B49" i="67"/>
  <c r="B50" i="67" s="1"/>
  <c r="C50" i="67" s="1"/>
  <c r="N48" i="67"/>
  <c r="N47" i="67"/>
  <c r="N46" i="67"/>
  <c r="N45" i="67"/>
  <c r="N44" i="67"/>
  <c r="N43" i="67"/>
  <c r="N42" i="67"/>
  <c r="N41" i="67"/>
  <c r="N40" i="67"/>
  <c r="N39" i="67"/>
  <c r="N38" i="67"/>
  <c r="N37" i="67"/>
  <c r="N36" i="67"/>
  <c r="N35" i="67"/>
  <c r="N34" i="67"/>
  <c r="M28" i="67"/>
  <c r="M53" i="67" s="1"/>
  <c r="M62" i="67" s="1"/>
  <c r="L28" i="67"/>
  <c r="K28" i="67"/>
  <c r="J28" i="67"/>
  <c r="I28" i="67"/>
  <c r="I53" i="67" s="1"/>
  <c r="I62" i="67" s="1"/>
  <c r="H28" i="67"/>
  <c r="G28" i="67"/>
  <c r="F28" i="67"/>
  <c r="E28" i="67"/>
  <c r="D28" i="67"/>
  <c r="C28" i="67"/>
  <c r="B28" i="67"/>
  <c r="B29" i="67" s="1"/>
  <c r="N27" i="67"/>
  <c r="N26" i="67"/>
  <c r="N25" i="67"/>
  <c r="N23" i="67"/>
  <c r="N22" i="67"/>
  <c r="N21" i="67"/>
  <c r="N20" i="67"/>
  <c r="N19" i="67"/>
  <c r="N18" i="67"/>
  <c r="N17" i="67"/>
  <c r="N16" i="67"/>
  <c r="N15" i="67"/>
  <c r="N14" i="67"/>
  <c r="N13" i="67"/>
  <c r="N12" i="67"/>
  <c r="N11" i="67"/>
  <c r="N10" i="67"/>
  <c r="E53" i="67"/>
  <c r="E62" i="67"/>
  <c r="G53" i="67"/>
  <c r="G62" i="67" s="1"/>
  <c r="J53" i="67"/>
  <c r="J62" i="67" s="1"/>
  <c r="E146"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F99" i="51"/>
  <c r="B64" i="67"/>
  <c r="H95" i="51"/>
  <c r="H75" i="51"/>
  <c r="H54" i="51"/>
  <c r="H43" i="51"/>
  <c r="E21" i="56"/>
  <c r="F541" i="48"/>
  <c r="E91" i="66"/>
  <c r="F91" i="66"/>
  <c r="G91" i="66"/>
  <c r="A94" i="66"/>
  <c r="A43" i="66"/>
  <c r="G96" i="66"/>
  <c r="F94" i="66"/>
  <c r="G86" i="66"/>
  <c r="G59" i="66"/>
  <c r="G67" i="66"/>
  <c r="G87" i="66" s="1"/>
  <c r="G92" i="66" s="1"/>
  <c r="G75" i="66"/>
  <c r="G83" i="66"/>
  <c r="F86" i="66"/>
  <c r="F59" i="66"/>
  <c r="F67" i="66"/>
  <c r="F87" i="66" s="1"/>
  <c r="F92" i="66" s="1"/>
  <c r="F75" i="66"/>
  <c r="F83" i="66"/>
  <c r="E86" i="66"/>
  <c r="E59" i="66"/>
  <c r="E67" i="66"/>
  <c r="E75" i="66"/>
  <c r="E83" i="66"/>
  <c r="E87" i="66" s="1"/>
  <c r="E92" i="66" s="1"/>
  <c r="D91" i="66"/>
  <c r="D86" i="66"/>
  <c r="D83" i="66"/>
  <c r="D67" i="66"/>
  <c r="D59" i="66"/>
  <c r="D75" i="66"/>
  <c r="D87" i="66" s="1"/>
  <c r="D92" i="66" s="1"/>
  <c r="G45" i="66"/>
  <c r="F43" i="66"/>
  <c r="G17" i="66"/>
  <c r="G41" i="66" s="1"/>
  <c r="G21" i="66"/>
  <c r="G28" i="66"/>
  <c r="G36" i="66"/>
  <c r="G40" i="66"/>
  <c r="F17" i="66"/>
  <c r="F21" i="66"/>
  <c r="F28" i="66"/>
  <c r="F36" i="66"/>
  <c r="F40" i="66"/>
  <c r="F41" i="66"/>
  <c r="F98" i="66" s="1"/>
  <c r="E17" i="66"/>
  <c r="E41" i="66" s="1"/>
  <c r="E98" i="66" s="1"/>
  <c r="E21" i="66"/>
  <c r="E28" i="66"/>
  <c r="E36" i="66"/>
  <c r="E40" i="66"/>
  <c r="D17" i="66"/>
  <c r="D41" i="66" s="1"/>
  <c r="D98" i="66" s="1"/>
  <c r="D21" i="66"/>
  <c r="D28" i="66"/>
  <c r="D36" i="66"/>
  <c r="D40" i="66"/>
  <c r="A3" i="66"/>
  <c r="E8" i="66"/>
  <c r="D8" i="66"/>
  <c r="F5" i="66"/>
  <c r="E379" i="48"/>
  <c r="E387" i="48"/>
  <c r="E448" i="48" s="1"/>
  <c r="E544" i="48" s="1"/>
  <c r="E545" i="48" s="1"/>
  <c r="E551" i="48" s="1"/>
  <c r="E395" i="48"/>
  <c r="E403" i="48"/>
  <c r="E411" i="48"/>
  <c r="E431" i="48"/>
  <c r="E439" i="48"/>
  <c r="E447" i="48"/>
  <c r="E456" i="48"/>
  <c r="E483" i="48"/>
  <c r="E542" i="48" s="1"/>
  <c r="E491" i="48"/>
  <c r="E499" i="48"/>
  <c r="E507" i="48"/>
  <c r="E515" i="48"/>
  <c r="E533" i="48"/>
  <c r="E541" i="48"/>
  <c r="E475" i="48"/>
  <c r="E28" i="48"/>
  <c r="E51" i="48"/>
  <c r="E85" i="48"/>
  <c r="E108" i="48"/>
  <c r="E142" i="48"/>
  <c r="E165" i="48"/>
  <c r="E198" i="48"/>
  <c r="E221" i="48"/>
  <c r="E277" i="48"/>
  <c r="E311" i="48"/>
  <c r="E338" i="48"/>
  <c r="E361" i="48"/>
  <c r="F379" i="48"/>
  <c r="F448" i="48" s="1"/>
  <c r="F387" i="48"/>
  <c r="F395" i="48"/>
  <c r="F403" i="48"/>
  <c r="F411" i="48"/>
  <c r="F431" i="48"/>
  <c r="F439" i="48"/>
  <c r="F447" i="48"/>
  <c r="F456" i="48"/>
  <c r="F483" i="48"/>
  <c r="F491" i="48"/>
  <c r="F499" i="48"/>
  <c r="F507" i="48"/>
  <c r="F542" i="48" s="1"/>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32" i="37" s="1"/>
  <c r="K19" i="37"/>
  <c r="K20" i="37"/>
  <c r="K21" i="37"/>
  <c r="K22" i="37"/>
  <c r="K23" i="37"/>
  <c r="K24" i="37"/>
  <c r="K25" i="37"/>
  <c r="K26" i="37"/>
  <c r="K27" i="37"/>
  <c r="K28" i="37"/>
  <c r="K29" i="37"/>
  <c r="K30" i="37"/>
  <c r="K31" i="37"/>
  <c r="I12" i="37"/>
  <c r="H32" i="37"/>
  <c r="E99" i="51"/>
  <c r="G99" i="51"/>
  <c r="D99" i="51"/>
  <c r="E95" i="51"/>
  <c r="F95" i="51"/>
  <c r="G95" i="51"/>
  <c r="D95" i="51"/>
  <c r="D43" i="51"/>
  <c r="D102" i="51" s="1"/>
  <c r="D54" i="51"/>
  <c r="D75" i="51"/>
  <c r="E75" i="51"/>
  <c r="F75" i="51"/>
  <c r="G75" i="51"/>
  <c r="E54" i="51"/>
  <c r="F54" i="51"/>
  <c r="G54" i="51"/>
  <c r="G43" i="51"/>
  <c r="G102" i="51" s="1"/>
  <c r="E43" i="51"/>
  <c r="E102" i="51"/>
  <c r="F43" i="51"/>
  <c r="B556" i="48"/>
  <c r="I556" i="48"/>
  <c r="B517" i="48"/>
  <c r="I517" i="48"/>
  <c r="B458" i="48"/>
  <c r="B413" i="48"/>
  <c r="B363" i="48"/>
  <c r="B280" i="48"/>
  <c r="B223" i="48"/>
  <c r="B167" i="48"/>
  <c r="B110" i="48"/>
  <c r="I110" i="48"/>
  <c r="B53" i="48"/>
  <c r="I53" i="48"/>
  <c r="E65" i="51"/>
  <c r="E80" i="51" s="1"/>
  <c r="D65" i="51"/>
  <c r="D80" i="51" s="1"/>
  <c r="A105" i="51"/>
  <c r="G105" i="51"/>
  <c r="A56" i="51"/>
  <c r="F68" i="54"/>
  <c r="N8" i="54"/>
  <c r="N18" i="54" s="1"/>
  <c r="N26" i="54" s="1"/>
  <c r="J50" i="54"/>
  <c r="J35" i="54"/>
  <c r="J36" i="54"/>
  <c r="J37" i="54"/>
  <c r="J38" i="54"/>
  <c r="J39" i="54"/>
  <c r="J40" i="54"/>
  <c r="J41" i="54"/>
  <c r="J42" i="54"/>
  <c r="J43" i="54"/>
  <c r="J44" i="54"/>
  <c r="J45" i="54"/>
  <c r="J46" i="54"/>
  <c r="J47" i="54"/>
  <c r="J48" i="54"/>
  <c r="J49" i="54"/>
  <c r="J51" i="54"/>
  <c r="H53" i="54"/>
  <c r="N5" i="54"/>
  <c r="B31" i="54" s="1"/>
  <c r="J8" i="54"/>
  <c r="J10" i="54"/>
  <c r="F8" i="54"/>
  <c r="F10" i="54"/>
  <c r="G2" i="48"/>
  <c r="F2" i="51"/>
  <c r="G56" i="51"/>
  <c r="A68" i="54"/>
  <c r="F5" i="54"/>
  <c r="J40" i="57"/>
  <c r="F37" i="33"/>
  <c r="G33" i="34"/>
  <c r="K36" i="37"/>
  <c r="N70" i="54"/>
  <c r="F5" i="48"/>
  <c r="E5" i="48"/>
  <c r="E5" i="51"/>
  <c r="D5" i="51"/>
  <c r="J26" i="57"/>
  <c r="A5" i="33"/>
  <c r="B5" i="33" s="1"/>
  <c r="E5" i="33"/>
  <c r="H102" i="51"/>
  <c r="I448" i="48"/>
  <c r="I544" i="48" s="1"/>
  <c r="I545" i="48" s="1"/>
  <c r="C53" i="67" l="1"/>
  <c r="C62" i="67" s="1"/>
  <c r="K53" i="67"/>
  <c r="K62" i="67" s="1"/>
  <c r="N49" i="67"/>
  <c r="C51" i="67" s="1"/>
  <c r="F53" i="67"/>
  <c r="F62" i="67" s="1"/>
  <c r="E4" i="52"/>
  <c r="E12" i="52" s="1"/>
  <c r="D12" i="52"/>
  <c r="F102" i="51"/>
  <c r="D50" i="67"/>
  <c r="H544" i="48"/>
  <c r="H545" i="48" s="1"/>
  <c r="E38" i="52"/>
  <c r="F33" i="52"/>
  <c r="F4" i="52"/>
  <c r="F12" i="52" s="1"/>
  <c r="E72" i="52"/>
  <c r="F6" i="52"/>
  <c r="E554" i="48"/>
  <c r="F544" i="48"/>
  <c r="F545" i="48" s="1"/>
  <c r="O28" i="67"/>
  <c r="I553" i="48"/>
  <c r="I551" i="48"/>
  <c r="I554" i="48"/>
  <c r="G98" i="66"/>
  <c r="C72" i="52"/>
  <c r="E35" i="52"/>
  <c r="E15" i="52"/>
  <c r="E21" i="52" s="1"/>
  <c r="G544" i="48"/>
  <c r="G545" i="48" s="1"/>
  <c r="G554" i="48" s="1"/>
  <c r="F15" i="52"/>
  <c r="F21" i="52" s="1"/>
  <c r="F27" i="52"/>
  <c r="F35" i="52" s="1"/>
  <c r="C35" i="52"/>
  <c r="C45" i="52" s="1"/>
  <c r="F7" i="52"/>
  <c r="C12" i="52"/>
  <c r="C22" i="52" s="1"/>
  <c r="J18" i="54"/>
  <c r="J26" i="54" s="1"/>
  <c r="F18" i="54"/>
  <c r="F26" i="54" s="1"/>
  <c r="F66" i="52"/>
  <c r="F71" i="52" s="1"/>
  <c r="F56" i="52"/>
  <c r="D21" i="52"/>
  <c r="D22" i="52" s="1"/>
  <c r="F55" i="52"/>
  <c r="F39" i="52"/>
  <c r="N28" i="67"/>
  <c r="B30" i="67" s="1"/>
  <c r="B53" i="67"/>
  <c r="C29" i="67"/>
  <c r="J53" i="54"/>
  <c r="L53" i="54" s="1"/>
  <c r="J31" i="54" s="1"/>
  <c r="L58" i="54" s="1"/>
  <c r="L64" i="54" s="1"/>
  <c r="B51" i="67" l="1"/>
  <c r="F22" i="52"/>
  <c r="G553" i="48"/>
  <c r="G551" i="48"/>
  <c r="E50" i="67"/>
  <c r="D51" i="67"/>
  <c r="H551" i="48"/>
  <c r="H553" i="48"/>
  <c r="F62" i="52"/>
  <c r="F72" i="52" s="1"/>
  <c r="F553" i="48"/>
  <c r="F551" i="48"/>
  <c r="F554" i="48"/>
  <c r="E22" i="52"/>
  <c r="O49" i="67" s="1"/>
  <c r="E44" i="52"/>
  <c r="E45" i="52" s="1"/>
  <c r="F38" i="52"/>
  <c r="F44" i="52" s="1"/>
  <c r="F45" i="52" s="1"/>
  <c r="H554" i="48"/>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N58" i="54"/>
  <c r="N64" i="54" s="1"/>
  <c r="P49" i="67" l="1"/>
  <c r="P53" i="67" s="1"/>
  <c r="O53" i="67"/>
  <c r="D55" i="67"/>
  <c r="F50" i="67"/>
  <c r="E51" i="67"/>
  <c r="E54" i="67"/>
  <c r="F54" i="67" s="1"/>
  <c r="B55" i="67"/>
  <c r="C55" i="67"/>
  <c r="D30" i="67"/>
  <c r="E29" i="67"/>
  <c r="F51" i="67" l="1"/>
  <c r="G50" i="67"/>
  <c r="E55" i="67"/>
  <c r="E30" i="67"/>
  <c r="F29" i="67"/>
  <c r="F55" i="67"/>
  <c r="G54" i="67"/>
  <c r="H50" i="67" l="1"/>
  <c r="G51" i="67"/>
  <c r="F30" i="67"/>
  <c r="G29" i="67"/>
  <c r="G55" i="67"/>
  <c r="H54" i="67"/>
  <c r="H51" i="67" l="1"/>
  <c r="I50" i="67"/>
  <c r="G30" i="67"/>
  <c r="H29" i="67"/>
  <c r="H55" i="67"/>
  <c r="I54" i="67"/>
  <c r="J50" i="67" l="1"/>
  <c r="I51" i="67"/>
  <c r="H30" i="67"/>
  <c r="I29" i="67"/>
  <c r="I55" i="67"/>
  <c r="J54" i="67"/>
  <c r="J51" i="67" l="1"/>
  <c r="K50" i="67"/>
  <c r="I30" i="67"/>
  <c r="J29" i="67"/>
  <c r="J55" i="67"/>
  <c r="K54" i="67"/>
  <c r="L50" i="67" l="1"/>
  <c r="K51" i="67"/>
  <c r="J30" i="67"/>
  <c r="K29" i="67"/>
  <c r="K55" i="67"/>
  <c r="L54" i="67"/>
  <c r="M50" i="67" l="1"/>
  <c r="M51" i="67" s="1"/>
  <c r="L51" i="67"/>
  <c r="K30" i="67"/>
  <c r="L29" i="67"/>
  <c r="M54" i="67"/>
  <c r="M55" i="67" s="1"/>
  <c r="L55" i="67"/>
  <c r="M29" i="67" l="1"/>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Kristin Dietz</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 ref="F37" authorId="1" shapeId="0" xr:uid="{59574BE6-5880-4BB9-9525-65EB17BCBC50}">
      <text>
        <r>
          <rPr>
            <b/>
            <sz val="9"/>
            <color indexed="81"/>
            <rFont val="Tahoma"/>
            <family val="2"/>
          </rPr>
          <t>Kristin Dietz:</t>
        </r>
        <r>
          <rPr>
            <sz val="9"/>
            <color indexed="81"/>
            <rFont val="Tahoma"/>
            <family val="2"/>
          </rPr>
          <t xml:space="preserve">
UPDATED TO FY21 RATE</t>
        </r>
      </text>
    </comment>
    <comment ref="N37" authorId="1" shapeId="0" xr:uid="{8EC4B09A-7C99-4E1C-8DFA-5353A7438719}">
      <text>
        <r>
          <rPr>
            <b/>
            <sz val="9"/>
            <color indexed="81"/>
            <rFont val="Tahoma"/>
            <family val="2"/>
          </rPr>
          <t>Kristin Dietz:</t>
        </r>
        <r>
          <rPr>
            <sz val="9"/>
            <color indexed="81"/>
            <rFont val="Tahoma"/>
            <family val="2"/>
          </rPr>
          <t xml:space="preserve">
UPDATED TO FY21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<sst xmlns="http://schemas.openxmlformats.org/spreadsheetml/2006/main" count="1866" uniqueCount="735">
  <si>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</si>
  <si>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</si>
  <si>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</si>
  <si>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</si>
  <si>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</si>
  <si>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</si>
  <si>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</si>
  <si>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</si>
  <si>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</si>
  <si>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</si>
  <si>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</si>
  <si>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</si>
  <si>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</si>
  <si>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</si>
  <si>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</si>
  <si>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</si>
  <si>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</si>
  <si>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</si>
  <si>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</si>
  <si>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</si>
  <si>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</si>
  <si>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</si>
  <si>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</si>
  <si>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</si>
  <si>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</si>
  <si>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</si>
  <si>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</si>
  <si>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</si>
  <si>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</si>
  <si>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</si>
  <si>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</si>
  <si>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</si>
  <si>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</si>
  <si>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</si>
  <si>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</si>
  <si>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</si>
  <si>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</si>
  <si>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</si>
  <si>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</si>
  <si>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</si>
  <si>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</si>
  <si>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</si>
  <si>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</si>
  <si>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</si>
  <si>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</si>
  <si>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</si>
  <si>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</si>
  <si>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</si>
  <si>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</si>
  <si>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</si>
  <si>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</si>
  <si>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</si>
  <si>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</si>
  <si>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</si>
  <si>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</si>
  <si>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</si>
  <si>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</si>
  <si>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</si>
  <si>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</si>
  <si>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</si>
  <si>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</si>
  <si>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</si>
  <si>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</si>
  <si>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</si>
  <si>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</si>
  <si>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</si>
  <si>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</si>
  <si>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</si>
  <si>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</si>
  <si>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</si>
  <si>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</si>
  <si>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</si>
  <si>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</si>
  <si>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</si>
  <si>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</si>
  <si>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</si>
  <si>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</si>
  <si>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</si>
  <si>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</si>
  <si>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</si>
  <si>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</si>
  <si>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</si>
  <si>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</si>
  <si>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</si>
  <si>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</si>
  <si>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</si>
  <si>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</si>
  <si>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</si>
  <si>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</si>
  <si>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</si>
  <si>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</si>
  <si>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</si>
  <si>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</si>
  <si>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</si>
  <si>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</si>
  <si>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</si>
  <si>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</si>
  <si>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</si>
  <si>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</si>
  <si>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</si>
  <si>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</si>
  <si>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</si>
  <si>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</si>
  <si>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</si>
  <si>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</si>
  <si>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</si>
  <si>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</si>
  <si>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</si>
  <si>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</si>
  <si>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</si>
  <si>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</si>
  <si>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</si>
  <si>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</si>
  <si>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</si>
  <si>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</si>
  <si>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</si>
  <si>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</si>
  <si>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</si>
  <si>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</si>
  <si>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</si>
  <si>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</si>
  <si>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</si>
  <si>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</si>
  <si>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</si>
  <si>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</si>
  <si>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</si>
  <si>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</si>
  <si>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</si>
  <si>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</si>
  <si>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</si>
  <si>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</si>
  <si>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</si>
  <si>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</si>
  <si>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</si>
  <si>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</si>
  <si>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</si>
  <si>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</si>
  <si>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</si>
  <si>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</si>
  <si>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</si>
  <si>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</si>
  <si>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</si>
  <si>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</si>
  <si>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</si>
  <si>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</si>
  <si>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</si>
  <si>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</si>
  <si>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</si>
  <si>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</si>
  <si>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</si>
  <si>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</si>
  <si>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</si>
  <si>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</si>
  <si>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</si>
  <si>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</si>
  <si>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</si>
  <si>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</si>
  <si>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</si>
  <si>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</si>
  <si>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</si>
  <si>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</si>
  <si>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</si>
  <si>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</si>
  <si>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</si>
  <si>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</si>
  <si>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</si>
  <si>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</si>
  <si>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</si>
  <si>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</si>
  <si>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</si>
  <si>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</si>
  <si>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</si>
  <si>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</si>
  <si>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</si>
  <si>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</si>
  <si>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</si>
  <si>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</si>
  <si>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</si>
  <si>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</si>
  <si>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</si>
  <si>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</si>
  <si>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</si>
  <si>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</si>
  <si>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</si>
  <si>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</si>
  <si>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</si>
  <si>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</si>
  <si>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</si>
  <si>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</si>
  <si>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</si>
  <si>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</si>
  <si>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</si>
  <si>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</si>
  <si>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</si>
  <si>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</si>
  <si>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</si>
  <si>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</si>
  <si>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</si>
  <si>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</si>
  <si>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</si>
  <si>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</si>
  <si>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</si>
  <si>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</si>
  <si>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</si>
  <si>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</si>
  <si>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</si>
  <si>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</si>
  <si>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</si>
  <si>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</si>
  <si>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</si>
  <si>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</si>
  <si>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</si>
  <si>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</si>
  <si>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</si>
  <si>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</si>
  <si>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</si>
  <si>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</si>
  <si>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</si>
  <si>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</si>
  <si>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</si>
  <si>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</si>
  <si>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</si>
  <si>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</si>
  <si>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</si>
  <si>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</si>
  <si>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</si>
  <si>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</si>
  <si>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</si>
  <si>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</si>
  <si>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</si>
  <si>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</si>
  <si>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</si>
  <si>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</si>
  <si>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</si>
  <si>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</si>
  <si>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</si>
  <si>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</si>
  <si>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</si>
  <si>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</si>
  <si>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</si>
  <si>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</si>
  <si>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</si>
  <si>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</si>
  <si>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</si>
  <si>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</si>
  <si>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</si>
  <si>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</si>
  <si>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</si>
  <si>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</si>
  <si>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</si>
  <si>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</si>
  <si>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</si>
  <si>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</si>
  <si>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</si>
  <si>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</si>
  <si>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</si>
  <si>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</si>
  <si>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</si>
  <si>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</si>
  <si>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</si>
  <si>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</si>
  <si>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</si>
  <si>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</si>
  <si>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</si>
  <si>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</si>
  <si>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</si>
  <si>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</si>
  <si>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</si>
  <si>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</si>
  <si>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</si>
  <si>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</si>
  <si>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</si>
  <si>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</si>
  <si>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</si>
  <si>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</si>
  <si>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</si>
  <si>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</si>
  <si>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</si>
  <si>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</si>
  <si>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</si>
  <si>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</si>
  <si>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</si>
  <si>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</si>
  <si>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</si>
  <si>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</si>
  <si>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</si>
  <si>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</si>
  <si>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</si>
  <si>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</si>
  <si>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</si>
  <si>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</si>
  <si>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</si>
  <si>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</si>
  <si>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</si>
  <si>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</si>
  <si>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</si>
  <si>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</si>
  <si>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</si>
  <si>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</si>
  <si>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</si>
  <si>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</si>
  <si>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</si>
  <si>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</si>
  <si>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</si>
  <si>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</si>
  <si>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</si>
  <si>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</si>
  <si>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</si>
  <si>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</si>
  <si>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</si>
  <si>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</si>
  <si>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</si>
  <si>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</si>
  <si>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</si>
  <si>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</si>
  <si>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</si>
  <si>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</si>
  <si>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</si>
  <si>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</si>
  <si>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</si>
  <si>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</si>
  <si>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</si>
  <si>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</si>
  <si>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</si>
  <si>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</si>
  <si>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</si>
  <si>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</si>
  <si>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</si>
  <si>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</si>
  <si>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</si>
  <si>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</si>
  <si>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</si>
  <si>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</si>
  <si>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</si>
  <si>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</si>
  <si>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</si>
  <si>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</si>
  <si>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</si>
  <si>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</si>
  <si>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</si>
  <si>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</si>
  <si>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</si>
  <si>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</si>
  <si>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</si>
  <si>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</si>
  <si>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</si>
  <si>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</si>
  <si>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</si>
  <si>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</si>
  <si>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</si>
  <si>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</si>
  <si>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</si>
  <si>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</si>
  <si>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</si>
  <si>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</si>
  <si>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</si>
  <si>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</si>
  <si>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</si>
  <si>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</si>
  <si>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</si>
  <si>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</si>
  <si>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</si>
  <si>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</si>
  <si>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</si>
  <si>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</si>
  <si>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</si>
  <si>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</si>
  <si>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</si>
  <si>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</si>
  <si>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</si>
  <si>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</si>
  <si>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</si>
  <si>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</si>
  <si>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</si>
  <si>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</si>
  <si>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</si>
  <si>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</si>
  <si>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</si>
  <si>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</si>
  <si>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</si>
  <si>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</si>
  <si>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</si>
  <si>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</si>
  <si>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</si>
  <si>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</si>
  <si>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</si>
  <si>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</si>
  <si>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</si>
  <si>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</si>
  <si>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</si>
  <si>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</si>
  <si>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</si>
  <si>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</si>
  <si>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</si>
  <si>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</si>
  <si>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</si>
  <si>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</si>
  <si>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</si>
  <si>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</si>
  <si>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</si>
  <si>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</si>
  <si>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</si>
  <si>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</si>
  <si>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</si>
  <si>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</si>
  <si>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</si>
  <si>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</si>
  <si>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</si>
  <si>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</si>
  <si>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</si>
  <si>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</si>
  <si>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</si>
  <si>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</si>
  <si>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</si>
  <si>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</si>
  <si>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</si>
  <si>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</si>
  <si>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</si>
  <si>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</si>
  <si>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</si>
  <si>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</si>
  <si>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</si>
  <si>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</si>
  <si>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</si>
  <si>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</si>
  <si>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</si>
  <si>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</si>
  <si>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</si>
  <si>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</si>
  <si>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</si>
  <si>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</si>
  <si>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</si>
  <si>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</si>
  <si>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</si>
  <si>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</si>
  <si>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</si>
  <si>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</si>
  <si>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</si>
  <si>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</si>
  <si>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</si>
  <si>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</si>
  <si>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</si>
  <si>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</si>
  <si>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</si>
  <si>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</si>
  <si>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</si>
  <si>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</si>
  <si>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</si>
  <si>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</si>
  <si>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</si>
  <si>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</si>
  <si>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</si>
  <si>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</si>
  <si>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</si>
  <si>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</si>
  <si>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</si>
  <si>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</si>
  <si>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</si>
  <si>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</si>
  <si>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</si>
  <si>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</si>
  <si>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</si>
  <si>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</si>
  <si>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</si>
  <si>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</si>
  <si>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</si>
  <si>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</si>
  <si>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</si>
  <si>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</si>
  <si>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</si>
  <si>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</si>
  <si>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</si>
  <si>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</si>
  <si>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</si>
  <si>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</si>
  <si>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</si>
  <si>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</si>
  <si>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</si>
  <si>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</si>
  <si>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</si>
  <si>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</si>
  <si>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</si>
  <si>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</si>
  <si>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</si>
  <si>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</si>
  <si>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</si>
  <si>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</si>
  <si>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</si>
  <si>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</si>
  <si>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</si>
  <si>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</si>
  <si>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</si>
  <si>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</si>
  <si>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</si>
  <si>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</si>
  <si>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</si>
  <si>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</si>
  <si>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</si>
  <si>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</si>
  <si>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</si>
  <si>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</si>
  <si>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</si>
  <si>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</si>
  <si>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</si>
  <si>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</si>
  <si>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</si>
  <si>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</si>
  <si>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</si>
  <si>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</si>
  <si>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</si>
  <si>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</si>
  <si>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</si>
  <si>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</si>
  <si>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</si>
  <si>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</si>
  <si>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</si>
  <si>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</si>
  <si>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</si>
  <si>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</si>
  <si>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</si>
  <si>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</si>
  <si>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</si>
  <si>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</si>
  <si>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</si>
  <si>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</si>
  <si>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</si>
  <si>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</si>
  <si>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</si>
  <si>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</si>
  <si>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</si>
  <si>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</si>
  <si>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</si>
  <si>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</si>
  <si>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</si>
  <si>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</si>
  <si>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</si>
  <si>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</si>
  <si>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</si>
  <si>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</si>
  <si>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</si>
  <si>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</si>
  <si>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</si>
  <si>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</si>
  <si>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</si>
  <si>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</si>
  <si>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</si>
  <si>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</si>
  <si>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</si>
  <si>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</si>
  <si>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</si>
  <si>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</si>
  <si>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</si>
  <si>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</si>
  <si>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</si>
  <si>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</si>
  <si>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</si>
  <si>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</si>
  <si>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</si>
  <si>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</si>
  <si>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</si>
  <si>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</si>
  <si>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</si>
  <si>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</si>
  <si>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</si>
  <si>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</si>
  <si>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</si>
  <si>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</si>
  <si>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</si>
  <si>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</si>
  <si>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</si>
  <si>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</si>
  <si>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</si>
  <si>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</si>
  <si>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</si>
  <si>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</si>
  <si>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</si>
  <si>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</si>
  <si>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</si>
  <si>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</si>
  <si>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</si>
  <si>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</si>
  <si>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</si>
  <si>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</si>
  <si>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</si>
  <si>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</si>
  <si>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</si>
  <si>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</si>
  <si>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</si>
  <si>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</si>
  <si>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</si>
  <si>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</si>
  <si>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</si>
  <si>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</si>
  <si>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</si>
  <si>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</si>
  <si>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</si>
  <si>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</si>
  <si>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</si>
  <si>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</si>
  <si>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</si>
  <si>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</si>
  <si>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</si>
  <si>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</si>
  <si>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</si>
  <si>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</si>
  <si>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</si>
  <si>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</si>
  <si>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</si>
  <si>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</si>
  <si>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</si>
  <si>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</si>
  <si>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</si>
  <si>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</si>
  <si>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</si>
  <si>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</si>
  <si>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</si>
  <si>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</si>
  <si>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</si>
  <si>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</si>
  <si>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</si>
  <si>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</si>
  <si>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</si>
  <si>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</si>
  <si>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</si>
  <si>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</si>
  <si>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</si>
  <si>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</si>
  <si>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</si>
  <si>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</si>
  <si>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</si>
  <si>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</si>
  <si>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</si>
  <si>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</si>
  <si>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</si>
  <si>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</si>
  <si>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</si>
  <si>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</si>
  <si>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</si>
  <si>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</si>
  <si>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</si>
  <si>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</si>
  <si>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</si>
  <si>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</si>
  <si>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</si>
  <si>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</si>
  <si>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</si>
  <si>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</si>
  <si>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</si>
  <si>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</si>
  <si>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</si>
  <si>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</si>
  <si>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</si>
  <si>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</si>
  <si>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</si>
  <si>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</si>
  <si>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</si>
  <si>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</si>
  <si>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</si>
  <si>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</si>
  <si>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</si>
  <si>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</si>
  <si>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</si>
  <si>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</si>
  <si>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</si>
  <si>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</si>
  <si>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</si>
  <si>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</si>
  <si>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</si>
  <si>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</si>
  <si>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</si>
  <si>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</si>
  <si>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</si>
  <si>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</si>
  <si>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</si>
  <si>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</si>
  <si>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</si>
  <si>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</si>
  <si>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</si>
  <si>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</si>
  <si>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</si>
  <si>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</si>
  <si>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</si>
  <si>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</si>
  <si>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</si>
  <si>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</si>
  <si>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</si>
  <si>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</si>
  <si>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</si>
  <si>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</si>
  <si>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</si>
  <si>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</si>
  <si>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</si>
  <si>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</si>
  <si>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</si>
  <si>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</si>
  <si>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</si>
  <si>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</si>
  <si>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</si>
  <si>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</si>
  <si>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</si>
  <si>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</si>
  <si>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</si>
  <si>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</si>
  <si>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</si>
  <si>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</si>
  <si>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</si>
  <si>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</si>
  <si>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DSA (Basic Support)</t>
  </si>
  <si>
    <t>Projected Cash Flow</t>
  </si>
  <si>
    <t>ps</t>
  </si>
  <si>
    <t>budget2019</t>
  </si>
  <si>
    <t>TOTAL PROJECTED</t>
  </si>
  <si>
    <t>BUDGET</t>
  </si>
  <si>
    <t>FROM FORM 3</t>
  </si>
  <si>
    <t>TOTAL REVENUES</t>
  </si>
  <si>
    <t>From FORM 5</t>
  </si>
  <si>
    <t>formulas corrected to include 430 at risk programs</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</si>
  <si>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</si>
  <si>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</si>
  <si>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</si>
  <si>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</si>
  <si>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</si>
  <si>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</si>
  <si>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Per NAC 387.715:</t>
  </si>
  <si>
    <t>Sage Collegiate</t>
  </si>
  <si>
    <t>TENTATIVE</t>
  </si>
  <si>
    <t>2020-2021</t>
  </si>
  <si>
    <t>2021-2022</t>
  </si>
  <si>
    <t>June 30, 2022</t>
  </si>
  <si>
    <t>July 1, 2021</t>
  </si>
  <si>
    <t>NDE Revolving Loan</t>
  </si>
  <si>
    <t>Title IV</t>
  </si>
  <si>
    <t>CSP - Other Federal</t>
  </si>
  <si>
    <t>NSLP</t>
  </si>
  <si>
    <t>Other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</si>
</sst>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s>
  <fills count="6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5" fontId="66" fillId="0" borderId="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9"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6"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6" fontId="4" fillId="0" borderId="0"/>
    <xf numFmtId="0" fontId="49" fillId="0" borderId="0"/>
    <xf numFmtId="0" fontId="4" fillId="0" borderId="0"/>
    <xf numFmtId="166" fontId="5" fillId="0" borderId="0"/>
    <xf numFmtId="0" fontId="49" fillId="0" borderId="0"/>
    <xf numFmtId="166" fontId="5" fillId="0" borderId="0"/>
    <xf numFmtId="166" fontId="5" fillId="0" borderId="0"/>
    <xf numFmtId="0" fontId="49" fillId="0" borderId="0"/>
    <xf numFmtId="166"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6"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6"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5"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8"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174" fontId="66" fillId="0" borderId="0"/>
    <xf numFmtId="44" fontId="5" fillId="0" borderId="0" applyFont="0" applyFill="0" applyBorder="0" applyAlignment="0" applyProtection="0"/>
    <xf numFmtId="175"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6" fillId="0" borderId="0"/>
    <xf numFmtId="0" fontId="87" fillId="0" borderId="0"/>
    <xf numFmtId="0" fontId="5" fillId="0" borderId="0"/>
    <xf numFmtId="0" fontId="3" fillId="0" borderId="0"/>
    <xf numFmtId="0" fontId="5" fillId="0" borderId="0"/>
    <xf numFmtId="0" fontId="3"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5" fillId="0" borderId="0"/>
    <xf numFmtId="44" fontId="87" fillId="0" borderId="0" applyFont="0" applyFill="0" applyBorder="0" applyAlignment="0" applyProtection="0"/>
    <xf numFmtId="43" fontId="8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3"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7" fillId="0" borderId="3">
      <alignment horizontal="left"/>
    </xf>
    <xf numFmtId="49" fontId="15"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18">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5"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10" fillId="62" borderId="83" xfId="8652" applyFont="1" applyFill="1" applyBorder="1" applyAlignment="1" applyProtection="1">
      <alignment horizontal="center" wrapText="1"/>
    </xf>
    <xf numFmtId="44" fontId="112"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5"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3" fillId="0" borderId="0" xfId="1" applyNumberFormat="1" applyFont="1" applyFill="1" applyBorder="1" applyAlignment="1">
      <alignment horizontal="center" vertical="center"/>
    </xf>
    <xf numFmtId="4" fontId="113"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762000</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election activeCell="A2" sqref="A2"/>
    </sheetView>
  </sheetViews>
  <sheetFormatPr defaultRowHeight="12.75" x14ac:dyDescent="0.2"/>
  <cols>
    <col min="1" max="1" width="4.85546875" style="461" customWidth="1"/>
    <col min="2" max="2" width="110.7109375" customWidth="1"/>
  </cols>
  <sheetData>
    <row r="1" spans="1:2" ht="15.75" x14ac:dyDescent="0.25">
      <c r="A1" s="483" t="s">
        <v>535</v>
      </c>
      <c r="B1" s="483"/>
    </row>
    <row r="3" spans="1:2" x14ac:dyDescent="0.2">
      <c r="A3" s="484" t="s">
        <v>673</v>
      </c>
      <c r="B3" s="484"/>
    </row>
    <row r="4" spans="1:2" x14ac:dyDescent="0.2">
      <c r="A4" s="469"/>
      <c r="B4" s="63"/>
    </row>
    <row r="5" spans="1:2" ht="24.75" customHeight="1" x14ac:dyDescent="0.2">
      <c r="A5" s="485" t="s">
        <v>629</v>
      </c>
    </row>
    <row r="6" spans="1:2" ht="6" customHeight="1" x14ac:dyDescent="0.2">
      <c r="A6" s="469"/>
      <c r="B6" s="288"/>
    </row>
    <row r="7" spans="1:2" ht="15.75" customHeight="1" x14ac:dyDescent="0.2">
      <c r="A7" s="486" t="s">
        <v>675</v>
      </c>
      <c r="B7" s="486"/>
    </row>
    <row r="8" spans="1:2" ht="14.25" customHeight="1" x14ac:dyDescent="0.2">
      <c r="A8" s="487" t="s">
        <v>674</v>
      </c>
      <c r="B8" s="457"/>
    </row>
    <row r="9" spans="1:2" x14ac:dyDescent="0.2">
      <c r="A9" s="470" t="s">
        <v>633</v>
      </c>
      <c r="B9" s="63"/>
    </row>
    <row r="10" spans="1:2" x14ac:dyDescent="0.2">
      <c r="A10" s="469"/>
      <c r="B10" s="63" t="s">
        <v>569</v>
      </c>
    </row>
    <row r="11" spans="1:2" x14ac:dyDescent="0.2">
      <c r="A11" s="469"/>
      <c r="B11" s="63" t="s">
        <v>579</v>
      </c>
    </row>
    <row r="12" spans="1:2" x14ac:dyDescent="0.2">
      <c r="A12" s="469"/>
      <c r="B12" t="s">
        <v>567</v>
      </c>
    </row>
    <row r="13" spans="1:2" ht="13.5" thickBot="1" x14ac:dyDescent="0.25"/>
    <row r="14" spans="1:2" ht="16.5" customHeight="1" x14ac:dyDescent="0.2">
      <c r="A14" s="488" t="s">
        <v>563</v>
      </c>
      <c r="B14" s="489"/>
    </row>
    <row r="15" spans="1:2" x14ac:dyDescent="0.2">
      <c r="A15" s="459">
        <v>1</v>
      </c>
      <c r="B15" s="490" t="s">
        <v>565</v>
      </c>
    </row>
    <row r="16" spans="1:2" ht="15.75" customHeight="1" x14ac:dyDescent="0.2">
      <c r="A16" s="459">
        <v>2</v>
      </c>
      <c r="B16" s="491" t="s">
        <v>610</v>
      </c>
    </row>
    <row r="17" spans="1:2" ht="24.75" customHeight="1" x14ac:dyDescent="0.2">
      <c r="A17" s="459">
        <v>3</v>
      </c>
      <c r="B17" s="492" t="s">
        <v>635</v>
      </c>
    </row>
    <row r="18" spans="1:2" ht="26.25" customHeight="1" x14ac:dyDescent="0.2">
      <c r="A18" s="459">
        <v>4</v>
      </c>
      <c r="B18" s="492" t="s">
        <v>636</v>
      </c>
    </row>
    <row r="19" spans="1:2" ht="25.5" customHeight="1" x14ac:dyDescent="0.2">
      <c r="A19" s="459">
        <v>5</v>
      </c>
      <c r="B19" s="492" t="s">
        <v>630</v>
      </c>
    </row>
    <row r="20" spans="1:2" ht="29.25" customHeight="1" x14ac:dyDescent="0.2">
      <c r="A20" s="459">
        <v>6</v>
      </c>
      <c r="B20" s="492" t="s">
        <v>631</v>
      </c>
    </row>
    <row r="21" spans="1:2" ht="13.5" thickBot="1" x14ac:dyDescent="0.25">
      <c r="A21" s="460">
        <v>7</v>
      </c>
      <c r="B21" s="494" t="s">
        <v>632</v>
      </c>
    </row>
    <row r="22" spans="1:2" ht="13.5" thickBot="1" x14ac:dyDescent="0.25"/>
    <row r="23" spans="1:2" ht="15" customHeight="1" x14ac:dyDescent="0.2">
      <c r="A23" s="495" t="s">
        <v>566</v>
      </c>
      <c r="B23" s="496"/>
    </row>
    <row r="24" spans="1:2" ht="37.5" customHeight="1" x14ac:dyDescent="0.2">
      <c r="A24" s="459">
        <v>1</v>
      </c>
      <c r="B24" s="492" t="s">
        <v>637</v>
      </c>
    </row>
    <row r="25" spans="1:2" x14ac:dyDescent="0.2">
      <c r="A25" s="459">
        <v>2</v>
      </c>
      <c r="B25" s="497" t="s">
        <v>638</v>
      </c>
    </row>
    <row r="26" spans="1:2" x14ac:dyDescent="0.2">
      <c r="A26" s="459">
        <v>3</v>
      </c>
      <c r="B26" s="490" t="s">
        <v>639</v>
      </c>
    </row>
    <row r="27" spans="1:2" ht="41.25" customHeight="1" x14ac:dyDescent="0.2">
      <c r="A27" s="459">
        <v>4</v>
      </c>
      <c r="B27" s="493" t="s">
        <v>640</v>
      </c>
    </row>
    <row r="28" spans="1:2" ht="12.75" customHeight="1" x14ac:dyDescent="0.2">
      <c r="A28" s="459">
        <v>5</v>
      </c>
      <c r="B28" s="493" t="s">
        <v>641</v>
      </c>
    </row>
    <row r="29" spans="1:2" x14ac:dyDescent="0.2">
      <c r="A29" s="459">
        <v>6</v>
      </c>
      <c r="B29" s="462" t="s">
        <v>568</v>
      </c>
    </row>
    <row r="30" spans="1:2" ht="26.25" customHeight="1" thickBot="1" x14ac:dyDescent="0.25">
      <c r="A30" s="460">
        <v>7</v>
      </c>
      <c r="B30" s="499" t="s">
        <v>721</v>
      </c>
    </row>
    <row r="31" spans="1:2" ht="13.5" thickBot="1" x14ac:dyDescent="0.25"/>
    <row r="32" spans="1:2" x14ac:dyDescent="0.2">
      <c r="A32" s="495" t="s">
        <v>570</v>
      </c>
      <c r="B32" s="496"/>
    </row>
    <row r="33" spans="1:2" x14ac:dyDescent="0.2">
      <c r="A33" s="459">
        <v>1</v>
      </c>
      <c r="B33" s="463" t="s">
        <v>642</v>
      </c>
    </row>
    <row r="34" spans="1:2" x14ac:dyDescent="0.2">
      <c r="A34" s="459">
        <v>2</v>
      </c>
      <c r="B34" s="463" t="s">
        <v>643</v>
      </c>
    </row>
    <row r="35" spans="1:2" ht="25.5" customHeight="1" x14ac:dyDescent="0.2">
      <c r="A35" s="459">
        <v>3</v>
      </c>
      <c r="B35" s="492" t="s">
        <v>644</v>
      </c>
    </row>
    <row r="36" spans="1:2" ht="25.5" customHeight="1" x14ac:dyDescent="0.2">
      <c r="A36" s="459">
        <v>4</v>
      </c>
      <c r="B36" s="492" t="s">
        <v>645</v>
      </c>
    </row>
    <row r="37" spans="1:2" x14ac:dyDescent="0.2">
      <c r="A37" s="459">
        <v>5</v>
      </c>
      <c r="B37" s="462" t="s">
        <v>572</v>
      </c>
    </row>
    <row r="38" spans="1:2" x14ac:dyDescent="0.2">
      <c r="A38" s="459">
        <v>6</v>
      </c>
      <c r="B38" s="462" t="s">
        <v>574</v>
      </c>
    </row>
    <row r="39" spans="1:2" ht="26.25" customHeight="1" x14ac:dyDescent="0.2">
      <c r="A39" s="459">
        <v>7</v>
      </c>
      <c r="B39" s="492" t="s">
        <v>646</v>
      </c>
    </row>
    <row r="40" spans="1:2" ht="13.5" thickBot="1" x14ac:dyDescent="0.25">
      <c r="A40" s="460">
        <v>8</v>
      </c>
      <c r="B40" s="464" t="s">
        <v>575</v>
      </c>
    </row>
    <row r="41" spans="1:2" ht="13.5" thickBot="1" x14ac:dyDescent="0.25"/>
    <row r="42" spans="1:2" x14ac:dyDescent="0.2">
      <c r="A42" s="473" t="s">
        <v>576</v>
      </c>
      <c r="B42" s="465"/>
    </row>
    <row r="43" spans="1:2" ht="19.5" customHeight="1" x14ac:dyDescent="0.2">
      <c r="A43" s="459">
        <v>1</v>
      </c>
      <c r="B43" s="466" t="s">
        <v>647</v>
      </c>
    </row>
    <row r="44" spans="1:2" ht="21" customHeight="1" x14ac:dyDescent="0.2">
      <c r="A44" s="459">
        <v>2</v>
      </c>
      <c r="B44" s="467" t="s">
        <v>577</v>
      </c>
    </row>
    <row r="45" spans="1:2" ht="24.75" customHeight="1" x14ac:dyDescent="0.2">
      <c r="A45" s="459">
        <v>3</v>
      </c>
      <c r="B45" s="498" t="s">
        <v>648</v>
      </c>
    </row>
    <row r="46" spans="1:2" ht="27.75" customHeight="1" x14ac:dyDescent="0.2">
      <c r="A46" s="459">
        <v>4</v>
      </c>
      <c r="B46" s="492" t="s">
        <v>649</v>
      </c>
    </row>
    <row r="47" spans="1:2" ht="28.5" customHeight="1" x14ac:dyDescent="0.2">
      <c r="A47" s="459">
        <v>5</v>
      </c>
      <c r="B47" s="492" t="s">
        <v>650</v>
      </c>
    </row>
    <row r="48" spans="1:2" ht="27" customHeight="1" x14ac:dyDescent="0.2">
      <c r="A48" s="459">
        <v>6</v>
      </c>
      <c r="B48" s="492" t="s">
        <v>651</v>
      </c>
    </row>
    <row r="49" spans="1:2" ht="27.75" customHeight="1" x14ac:dyDescent="0.2">
      <c r="A49" s="459">
        <v>7</v>
      </c>
      <c r="B49" s="492" t="s">
        <v>652</v>
      </c>
    </row>
    <row r="50" spans="1:2" ht="41.25" customHeight="1" x14ac:dyDescent="0.2">
      <c r="A50" s="459">
        <v>8</v>
      </c>
      <c r="B50" s="492" t="s">
        <v>653</v>
      </c>
    </row>
    <row r="51" spans="1:2" ht="25.5" customHeight="1" x14ac:dyDescent="0.2">
      <c r="A51" s="459">
        <v>9</v>
      </c>
      <c r="B51" s="492" t="s">
        <v>654</v>
      </c>
    </row>
    <row r="52" spans="1:2" ht="24.75" customHeight="1" x14ac:dyDescent="0.2">
      <c r="A52" s="459">
        <v>10</v>
      </c>
      <c r="B52" s="492" t="s">
        <v>655</v>
      </c>
    </row>
    <row r="53" spans="1:2" ht="39.75" customHeight="1" thickBot="1" x14ac:dyDescent="0.25">
      <c r="A53" s="460">
        <v>11</v>
      </c>
      <c r="B53" s="499" t="s">
        <v>656</v>
      </c>
    </row>
    <row r="54" spans="1:2" ht="13.5" thickBot="1" x14ac:dyDescent="0.25"/>
    <row r="55" spans="1:2" x14ac:dyDescent="0.2">
      <c r="A55" s="495" t="s">
        <v>578</v>
      </c>
      <c r="B55" s="496"/>
    </row>
    <row r="56" spans="1:2" ht="13.5" thickBot="1" x14ac:dyDescent="0.25">
      <c r="A56" s="460">
        <v>1</v>
      </c>
      <c r="B56" s="468" t="s">
        <v>657</v>
      </c>
    </row>
    <row r="57" spans="1:2" ht="13.5" thickBot="1" x14ac:dyDescent="0.25"/>
    <row r="58" spans="1:2" x14ac:dyDescent="0.2">
      <c r="A58" s="500" t="s">
        <v>598</v>
      </c>
      <c r="B58" s="501"/>
    </row>
    <row r="59" spans="1:2" x14ac:dyDescent="0.2">
      <c r="A59" s="459"/>
      <c r="B59" s="502" t="s">
        <v>6</v>
      </c>
    </row>
    <row r="60" spans="1:2" ht="20.25" customHeight="1" x14ac:dyDescent="0.2">
      <c r="A60" s="459">
        <v>1</v>
      </c>
      <c r="B60" s="466" t="s">
        <v>658</v>
      </c>
    </row>
    <row r="61" spans="1:2" ht="18.75" customHeight="1" x14ac:dyDescent="0.2">
      <c r="A61" s="459">
        <v>2</v>
      </c>
      <c r="B61" s="467" t="s">
        <v>571</v>
      </c>
    </row>
    <row r="62" spans="1:2" ht="25.5" customHeight="1" x14ac:dyDescent="0.2">
      <c r="A62" s="459">
        <v>3</v>
      </c>
      <c r="B62" s="492" t="s">
        <v>644</v>
      </c>
    </row>
    <row r="63" spans="1:2" ht="27.75" customHeight="1" x14ac:dyDescent="0.2">
      <c r="A63" s="459">
        <v>4</v>
      </c>
      <c r="B63" s="503" t="s">
        <v>645</v>
      </c>
    </row>
    <row r="64" spans="1:2" x14ac:dyDescent="0.2">
      <c r="A64" s="459"/>
      <c r="B64" s="471" t="s">
        <v>572</v>
      </c>
    </row>
    <row r="65" spans="1:2" x14ac:dyDescent="0.2">
      <c r="A65" s="459">
        <v>5</v>
      </c>
      <c r="B65" s="462" t="s">
        <v>574</v>
      </c>
    </row>
    <row r="66" spans="1:2" ht="27.75" customHeight="1" x14ac:dyDescent="0.2">
      <c r="A66" s="459">
        <v>6</v>
      </c>
      <c r="B66" s="492" t="s">
        <v>659</v>
      </c>
    </row>
    <row r="67" spans="1:2" x14ac:dyDescent="0.2">
      <c r="A67" s="459">
        <v>7</v>
      </c>
      <c r="B67" s="490" t="s">
        <v>575</v>
      </c>
    </row>
    <row r="68" spans="1:2" ht="15.75" customHeight="1" x14ac:dyDescent="0.2">
      <c r="A68" s="459">
        <v>8</v>
      </c>
      <c r="B68" s="466" t="s">
        <v>660</v>
      </c>
    </row>
    <row r="69" spans="1:2" ht="18.75" customHeight="1" x14ac:dyDescent="0.2">
      <c r="A69" s="459">
        <v>9</v>
      </c>
      <c r="B69" s="467" t="s">
        <v>580</v>
      </c>
    </row>
    <row r="70" spans="1:2" ht="28.5" customHeight="1" x14ac:dyDescent="0.2">
      <c r="A70" s="459">
        <v>10</v>
      </c>
      <c r="B70" s="492" t="s">
        <v>661</v>
      </c>
    </row>
    <row r="71" spans="1:2" ht="26.25" customHeight="1" x14ac:dyDescent="0.2">
      <c r="A71" s="459">
        <v>11</v>
      </c>
      <c r="B71" s="492" t="s">
        <v>662</v>
      </c>
    </row>
    <row r="72" spans="1:2" ht="27" customHeight="1" thickBot="1" x14ac:dyDescent="0.25">
      <c r="A72" s="460">
        <v>12</v>
      </c>
      <c r="B72" s="499" t="s">
        <v>663</v>
      </c>
    </row>
    <row r="73" spans="1:2" ht="13.5" thickBot="1" x14ac:dyDescent="0.25"/>
    <row r="74" spans="1:2" x14ac:dyDescent="0.2">
      <c r="A74" s="500" t="s">
        <v>581</v>
      </c>
      <c r="B74" s="501"/>
    </row>
    <row r="75" spans="1:2" x14ac:dyDescent="0.2">
      <c r="A75" s="459"/>
      <c r="B75" s="471" t="s">
        <v>0</v>
      </c>
    </row>
    <row r="76" spans="1:2" x14ac:dyDescent="0.2">
      <c r="A76" s="459">
        <v>1</v>
      </c>
      <c r="B76" s="462" t="s">
        <v>599</v>
      </c>
    </row>
    <row r="77" spans="1:2" x14ac:dyDescent="0.2">
      <c r="A77" s="459">
        <v>2</v>
      </c>
      <c r="B77" s="462" t="s">
        <v>582</v>
      </c>
    </row>
    <row r="78" spans="1:2" x14ac:dyDescent="0.2">
      <c r="A78" s="459">
        <v>3</v>
      </c>
      <c r="B78" s="462" t="s">
        <v>583</v>
      </c>
    </row>
    <row r="79" spans="1:2" x14ac:dyDescent="0.2">
      <c r="A79" s="459">
        <v>4</v>
      </c>
      <c r="B79" s="462" t="s">
        <v>587</v>
      </c>
    </row>
    <row r="80" spans="1:2" x14ac:dyDescent="0.2">
      <c r="A80" s="459">
        <v>5</v>
      </c>
      <c r="B80" s="462" t="s">
        <v>589</v>
      </c>
    </row>
    <row r="81" spans="1:2" x14ac:dyDescent="0.2">
      <c r="A81" s="459">
        <v>6</v>
      </c>
      <c r="B81" s="462" t="s">
        <v>588</v>
      </c>
    </row>
    <row r="82" spans="1:2" x14ac:dyDescent="0.2">
      <c r="A82" s="459">
        <v>7</v>
      </c>
      <c r="B82" s="462" t="s">
        <v>590</v>
      </c>
    </row>
    <row r="83" spans="1:2" x14ac:dyDescent="0.2">
      <c r="A83" s="459">
        <v>8</v>
      </c>
      <c r="B83" s="462" t="s">
        <v>591</v>
      </c>
    </row>
    <row r="84" spans="1:2" x14ac:dyDescent="0.2">
      <c r="A84" s="459">
        <v>9</v>
      </c>
      <c r="B84" s="462" t="s">
        <v>592</v>
      </c>
    </row>
    <row r="85" spans="1:2" x14ac:dyDescent="0.2">
      <c r="A85" s="459">
        <v>10</v>
      </c>
      <c r="B85" s="462" t="s">
        <v>593</v>
      </c>
    </row>
    <row r="86" spans="1:2" x14ac:dyDescent="0.2">
      <c r="A86" s="459">
        <v>11</v>
      </c>
      <c r="B86" s="462" t="s">
        <v>594</v>
      </c>
    </row>
    <row r="87" spans="1:2" ht="13.5" thickBot="1" x14ac:dyDescent="0.25">
      <c r="A87" s="460">
        <v>12</v>
      </c>
      <c r="B87" s="464" t="s">
        <v>595</v>
      </c>
    </row>
    <row r="88" spans="1:2" ht="13.5" thickBot="1" x14ac:dyDescent="0.25"/>
    <row r="89" spans="1:2" x14ac:dyDescent="0.2">
      <c r="A89" s="473" t="s">
        <v>1</v>
      </c>
      <c r="B89" s="474"/>
    </row>
    <row r="90" spans="1:2" x14ac:dyDescent="0.2">
      <c r="A90" s="459"/>
      <c r="B90" s="471" t="s">
        <v>2</v>
      </c>
    </row>
    <row r="91" spans="1:2" x14ac:dyDescent="0.2">
      <c r="A91" s="459">
        <v>1</v>
      </c>
      <c r="B91" s="462" t="s">
        <v>3</v>
      </c>
    </row>
    <row r="92" spans="1:2" x14ac:dyDescent="0.2">
      <c r="A92" s="459">
        <v>2</v>
      </c>
      <c r="B92" s="462" t="s">
        <v>600</v>
      </c>
    </row>
    <row r="93" spans="1:2" ht="25.5" customHeight="1" x14ac:dyDescent="0.2">
      <c r="A93" s="459">
        <v>3</v>
      </c>
      <c r="B93" s="492" t="s">
        <v>664</v>
      </c>
    </row>
    <row r="94" spans="1:2" ht="27" customHeight="1" x14ac:dyDescent="0.2">
      <c r="A94" s="459">
        <v>4</v>
      </c>
      <c r="B94" s="492" t="s">
        <v>665</v>
      </c>
    </row>
    <row r="95" spans="1:2" ht="27.75" customHeight="1" x14ac:dyDescent="0.2">
      <c r="A95" s="459">
        <v>5</v>
      </c>
      <c r="B95" s="492" t="s">
        <v>666</v>
      </c>
    </row>
    <row r="96" spans="1:2" x14ac:dyDescent="0.2">
      <c r="A96" s="459">
        <v>6</v>
      </c>
      <c r="B96" s="462" t="s">
        <v>7</v>
      </c>
    </row>
    <row r="97" spans="1:2" x14ac:dyDescent="0.2">
      <c r="A97" s="459">
        <v>7</v>
      </c>
      <c r="B97" s="462" t="s">
        <v>8</v>
      </c>
    </row>
    <row r="98" spans="1:2" x14ac:dyDescent="0.2">
      <c r="A98" s="459">
        <v>8</v>
      </c>
      <c r="B98" s="462" t="s">
        <v>10</v>
      </c>
    </row>
    <row r="99" spans="1:2" x14ac:dyDescent="0.2">
      <c r="A99" s="459">
        <v>9</v>
      </c>
      <c r="B99" s="462" t="s">
        <v>9</v>
      </c>
    </row>
    <row r="100" spans="1:2" ht="13.5" thickBot="1" x14ac:dyDescent="0.25">
      <c r="A100" s="460">
        <v>10</v>
      </c>
      <c r="B100" s="464" t="s">
        <v>11</v>
      </c>
    </row>
    <row r="101" spans="1:2" ht="13.5" thickBot="1" x14ac:dyDescent="0.25"/>
    <row r="102" spans="1:2" x14ac:dyDescent="0.2">
      <c r="A102" s="500" t="s">
        <v>542</v>
      </c>
      <c r="B102" s="501"/>
    </row>
    <row r="103" spans="1:2" x14ac:dyDescent="0.2">
      <c r="A103" s="459"/>
      <c r="B103" s="471" t="s">
        <v>12</v>
      </c>
    </row>
    <row r="104" spans="1:2" x14ac:dyDescent="0.2">
      <c r="A104" s="459">
        <v>1</v>
      </c>
      <c r="B104" s="462" t="s">
        <v>601</v>
      </c>
    </row>
    <row r="105" spans="1:2" x14ac:dyDescent="0.2">
      <c r="A105" s="459">
        <v>2</v>
      </c>
      <c r="B105" s="462" t="s">
        <v>13</v>
      </c>
    </row>
    <row r="106" spans="1:2" x14ac:dyDescent="0.2">
      <c r="A106" s="459">
        <v>3</v>
      </c>
      <c r="B106" s="462" t="s">
        <v>602</v>
      </c>
    </row>
    <row r="107" spans="1:2" x14ac:dyDescent="0.2">
      <c r="A107" s="459">
        <v>4</v>
      </c>
      <c r="B107" s="462" t="s">
        <v>14</v>
      </c>
    </row>
    <row r="108" spans="1:2" x14ac:dyDescent="0.2">
      <c r="A108" s="459">
        <v>5</v>
      </c>
      <c r="B108" s="462" t="s">
        <v>603</v>
      </c>
    </row>
    <row r="109" spans="1:2" x14ac:dyDescent="0.2">
      <c r="A109" s="459">
        <v>6</v>
      </c>
      <c r="B109" s="462" t="s">
        <v>16</v>
      </c>
    </row>
    <row r="110" spans="1:2" x14ac:dyDescent="0.2">
      <c r="A110" s="459">
        <v>7</v>
      </c>
      <c r="B110" s="462" t="s">
        <v>604</v>
      </c>
    </row>
    <row r="111" spans="1:2" x14ac:dyDescent="0.2">
      <c r="A111" s="459">
        <v>8</v>
      </c>
      <c r="B111" s="462" t="s">
        <v>17</v>
      </c>
    </row>
    <row r="112" spans="1:2" ht="13.5" thickBot="1" x14ac:dyDescent="0.25">
      <c r="A112" s="460">
        <v>9</v>
      </c>
      <c r="B112" s="464" t="s">
        <v>15</v>
      </c>
    </row>
    <row r="113" spans="1:2" ht="13.5" thickBot="1" x14ac:dyDescent="0.25"/>
    <row r="114" spans="1:2" ht="12.75" customHeight="1" x14ac:dyDescent="0.2">
      <c r="A114" s="500" t="s">
        <v>722</v>
      </c>
      <c r="B114" s="616"/>
    </row>
    <row r="115" spans="1:2" x14ac:dyDescent="0.2">
      <c r="A115" s="459"/>
      <c r="B115" s="471" t="s">
        <v>18</v>
      </c>
    </row>
    <row r="116" spans="1:2" x14ac:dyDescent="0.2">
      <c r="A116" s="459">
        <v>1</v>
      </c>
      <c r="B116" s="462" t="s">
        <v>21</v>
      </c>
    </row>
    <row r="117" spans="1:2" x14ac:dyDescent="0.2">
      <c r="A117" s="459">
        <v>2</v>
      </c>
      <c r="B117" s="462" t="s">
        <v>19</v>
      </c>
    </row>
    <row r="118" spans="1:2" x14ac:dyDescent="0.2">
      <c r="A118" s="459">
        <v>3</v>
      </c>
      <c r="B118" s="462" t="s">
        <v>20</v>
      </c>
    </row>
    <row r="119" spans="1:2" x14ac:dyDescent="0.2">
      <c r="A119" s="459">
        <v>4</v>
      </c>
      <c r="B119" s="462" t="s">
        <v>22</v>
      </c>
    </row>
    <row r="120" spans="1:2" x14ac:dyDescent="0.2">
      <c r="A120" s="459">
        <v>5</v>
      </c>
      <c r="B120" s="462" t="s">
        <v>23</v>
      </c>
    </row>
    <row r="121" spans="1:2" x14ac:dyDescent="0.2">
      <c r="A121" s="459">
        <v>6</v>
      </c>
      <c r="B121" s="462" t="s">
        <v>24</v>
      </c>
    </row>
    <row r="122" spans="1:2" x14ac:dyDescent="0.2">
      <c r="A122" s="459">
        <v>7</v>
      </c>
      <c r="B122" s="462" t="s">
        <v>25</v>
      </c>
    </row>
    <row r="123" spans="1:2" x14ac:dyDescent="0.2">
      <c r="A123" s="459">
        <v>8</v>
      </c>
      <c r="B123" s="497" t="s">
        <v>667</v>
      </c>
    </row>
    <row r="124" spans="1:2" x14ac:dyDescent="0.2">
      <c r="A124" s="459">
        <v>9</v>
      </c>
      <c r="B124" s="462" t="s">
        <v>27</v>
      </c>
    </row>
    <row r="125" spans="1:2" ht="13.5" thickBot="1" x14ac:dyDescent="0.25">
      <c r="A125" s="460">
        <v>10</v>
      </c>
      <c r="B125" s="464" t="s">
        <v>26</v>
      </c>
    </row>
    <row r="126" spans="1:2" ht="13.5" thickBot="1" x14ac:dyDescent="0.25"/>
    <row r="127" spans="1:2" x14ac:dyDescent="0.2">
      <c r="A127" s="500" t="s">
        <v>28</v>
      </c>
      <c r="B127" s="501"/>
    </row>
    <row r="128" spans="1:2" x14ac:dyDescent="0.2">
      <c r="A128" s="459">
        <v>1</v>
      </c>
      <c r="B128" s="462" t="s">
        <v>30</v>
      </c>
    </row>
    <row r="129" spans="1:2" x14ac:dyDescent="0.2">
      <c r="A129" s="459">
        <v>2</v>
      </c>
      <c r="B129" s="462" t="s">
        <v>29</v>
      </c>
    </row>
    <row r="130" spans="1:2" x14ac:dyDescent="0.2">
      <c r="A130" s="459">
        <v>3</v>
      </c>
      <c r="B130" s="497" t="s">
        <v>668</v>
      </c>
    </row>
    <row r="131" spans="1:2" x14ac:dyDescent="0.2">
      <c r="A131" s="459">
        <v>4</v>
      </c>
      <c r="B131" s="462" t="s">
        <v>605</v>
      </c>
    </row>
    <row r="132" spans="1:2" x14ac:dyDescent="0.2">
      <c r="A132" s="459">
        <v>5</v>
      </c>
      <c r="B132" s="462" t="s">
        <v>597</v>
      </c>
    </row>
    <row r="133" spans="1:2" x14ac:dyDescent="0.2">
      <c r="A133" s="459">
        <v>6</v>
      </c>
      <c r="B133" s="463" t="s">
        <v>669</v>
      </c>
    </row>
    <row r="134" spans="1:2" ht="27.75" customHeight="1" thickBot="1" x14ac:dyDescent="0.25">
      <c r="A134" s="460">
        <v>7</v>
      </c>
      <c r="B134" s="499" t="s">
        <v>670</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C19" sqref="C19"/>
    </sheetView>
  </sheetViews>
  <sheetFormatPr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x14ac:dyDescent="0.25">
      <c r="A1" s="36" t="str">
        <f>'Form 1 Cover'!B20</f>
        <v>Sage Collegiate</v>
      </c>
    </row>
    <row r="3" spans="1:6" ht="15" x14ac:dyDescent="0.25">
      <c r="A3" s="258" t="str">
        <f>"FUND TRANSFERS "&amp;TEXT('Form 1 Cover'!D137, "MM/DD/YY")</f>
        <v>FUND TRANSFERS 2021-2022</v>
      </c>
      <c r="B3" s="546" t="s">
        <v>54</v>
      </c>
      <c r="C3" s="545"/>
      <c r="D3" s="259"/>
      <c r="E3" s="546" t="s">
        <v>55</v>
      </c>
      <c r="F3" s="547"/>
    </row>
    <row r="4" spans="1:6" x14ac:dyDescent="0.2">
      <c r="A4" s="146"/>
      <c r="B4" s="260"/>
      <c r="C4" s="51"/>
      <c r="D4" s="47"/>
      <c r="E4" s="260"/>
      <c r="F4" s="51"/>
    </row>
    <row r="5" spans="1:6" x14ac:dyDescent="0.2">
      <c r="A5" s="261">
        <f>-1</f>
        <v>-1</v>
      </c>
      <c r="B5" s="262">
        <f>A5-1</f>
        <v>-2</v>
      </c>
      <c r="C5" s="262">
        <v>-3</v>
      </c>
      <c r="D5" s="263"/>
      <c r="E5" s="262">
        <f>C5-1</f>
        <v>-4</v>
      </c>
      <c r="F5" s="262">
        <v>-5</v>
      </c>
    </row>
    <row r="6" spans="1:6" ht="18" customHeight="1" thickBot="1" x14ac:dyDescent="0.25">
      <c r="A6" s="236" t="s">
        <v>56</v>
      </c>
      <c r="B6" s="236" t="s">
        <v>57</v>
      </c>
      <c r="C6" s="236" t="s">
        <v>58</v>
      </c>
      <c r="D6" s="264"/>
      <c r="E6" s="236" t="s">
        <v>59</v>
      </c>
      <c r="F6" s="236" t="s">
        <v>58</v>
      </c>
    </row>
    <row r="7" spans="1:6" ht="21.75" customHeight="1" x14ac:dyDescent="0.25">
      <c r="A7" s="384" t="s">
        <v>60</v>
      </c>
      <c r="B7" s="449"/>
      <c r="C7" s="449"/>
      <c r="D7" s="265"/>
      <c r="E7" s="449"/>
      <c r="F7" s="449"/>
    </row>
    <row r="8" spans="1:6" x14ac:dyDescent="0.2">
      <c r="A8" s="453"/>
      <c r="B8" s="443"/>
      <c r="C8" s="443"/>
      <c r="D8" s="265"/>
      <c r="E8" s="443"/>
      <c r="F8" s="443"/>
    </row>
    <row r="9" spans="1:6" x14ac:dyDescent="0.2">
      <c r="A9" s="453"/>
      <c r="B9" s="443"/>
      <c r="C9" s="443"/>
      <c r="D9" s="265"/>
      <c r="E9" s="443"/>
      <c r="F9" s="443"/>
    </row>
    <row r="10" spans="1:6" x14ac:dyDescent="0.2">
      <c r="A10" s="453"/>
      <c r="B10" s="443"/>
      <c r="C10" s="443"/>
      <c r="D10" s="265"/>
      <c r="E10" s="443"/>
      <c r="F10" s="443"/>
    </row>
    <row r="11" spans="1:6" x14ac:dyDescent="0.2">
      <c r="A11" s="453"/>
      <c r="B11" s="443"/>
      <c r="C11" s="443"/>
      <c r="D11" s="265"/>
      <c r="E11" s="443"/>
      <c r="F11" s="443"/>
    </row>
    <row r="12" spans="1:6" x14ac:dyDescent="0.2">
      <c r="A12" s="453"/>
      <c r="B12" s="443"/>
      <c r="C12" s="443"/>
      <c r="D12" s="265"/>
      <c r="E12" s="443"/>
      <c r="F12" s="443"/>
    </row>
    <row r="13" spans="1:6" x14ac:dyDescent="0.2">
      <c r="A13" s="453"/>
      <c r="B13" s="443"/>
      <c r="C13" s="443"/>
      <c r="D13" s="265"/>
      <c r="E13" s="443"/>
      <c r="F13" s="443"/>
    </row>
    <row r="14" spans="1:6" x14ac:dyDescent="0.2">
      <c r="A14" s="453"/>
      <c r="B14" s="443"/>
      <c r="C14" s="443"/>
      <c r="D14" s="265"/>
      <c r="E14" s="443"/>
      <c r="F14" s="443"/>
    </row>
    <row r="15" spans="1:6" x14ac:dyDescent="0.2">
      <c r="A15" s="453"/>
      <c r="B15" s="443"/>
      <c r="C15" s="443"/>
      <c r="D15" s="265"/>
      <c r="E15" s="443"/>
      <c r="F15" s="443"/>
    </row>
    <row r="16" spans="1:6" x14ac:dyDescent="0.2">
      <c r="A16" s="453"/>
      <c r="B16" s="443"/>
      <c r="C16" s="443"/>
      <c r="D16" s="265"/>
      <c r="E16" s="443"/>
      <c r="F16" s="443"/>
    </row>
    <row r="17" spans="1:6" x14ac:dyDescent="0.2">
      <c r="A17" s="453"/>
      <c r="B17" s="443"/>
      <c r="C17" s="443"/>
      <c r="D17" s="265"/>
      <c r="E17" s="443"/>
      <c r="F17" s="443"/>
    </row>
    <row r="18" spans="1:6" x14ac:dyDescent="0.2">
      <c r="A18" s="453"/>
      <c r="B18" s="443"/>
      <c r="C18" s="443"/>
      <c r="D18" s="265"/>
      <c r="E18" s="443"/>
      <c r="F18" s="443"/>
    </row>
    <row r="19" spans="1:6" ht="18" customHeight="1" thickBot="1" x14ac:dyDescent="0.3">
      <c r="A19" s="385" t="s">
        <v>61</v>
      </c>
      <c r="B19" s="54">
        <f>SUM(B8:B18)</f>
        <v>0</v>
      </c>
      <c r="C19" s="54">
        <f>SUM(C8:C18)</f>
        <v>0</v>
      </c>
      <c r="D19" s="266"/>
      <c r="E19" s="54">
        <f>SUM(E8:E18)</f>
        <v>0</v>
      </c>
      <c r="F19" s="54">
        <f>SUM(F8:F18)</f>
        <v>0</v>
      </c>
    </row>
    <row r="20" spans="1:6" ht="20.25" customHeight="1" x14ac:dyDescent="0.25">
      <c r="A20" s="384" t="s">
        <v>62</v>
      </c>
      <c r="B20" s="202"/>
      <c r="C20" s="202"/>
      <c r="D20" s="265"/>
      <c r="E20" s="202"/>
      <c r="F20" s="202"/>
    </row>
    <row r="21" spans="1:6" x14ac:dyDescent="0.2">
      <c r="A21" s="453"/>
      <c r="B21" s="443"/>
      <c r="C21" s="443"/>
      <c r="D21" s="265"/>
      <c r="E21" s="443"/>
      <c r="F21" s="443"/>
    </row>
    <row r="22" spans="1:6" x14ac:dyDescent="0.2">
      <c r="A22" s="453"/>
      <c r="B22" s="443"/>
      <c r="C22" s="443"/>
      <c r="D22" s="265"/>
      <c r="E22" s="443"/>
      <c r="F22" s="443"/>
    </row>
    <row r="23" spans="1:6" x14ac:dyDescent="0.2">
      <c r="A23" s="453"/>
      <c r="B23" s="443"/>
      <c r="C23" s="443"/>
      <c r="D23" s="265"/>
      <c r="E23" s="443"/>
      <c r="F23" s="443"/>
    </row>
    <row r="24" spans="1:6" x14ac:dyDescent="0.2">
      <c r="A24" s="453"/>
      <c r="B24" s="443"/>
      <c r="C24" s="443"/>
      <c r="D24" s="265"/>
      <c r="E24" s="443"/>
      <c r="F24" s="443"/>
    </row>
    <row r="25" spans="1:6" x14ac:dyDescent="0.2">
      <c r="A25" s="453"/>
      <c r="B25" s="443"/>
      <c r="C25" s="443"/>
      <c r="D25" s="265"/>
      <c r="E25" s="443"/>
      <c r="F25" s="443"/>
    </row>
    <row r="26" spans="1:6" x14ac:dyDescent="0.2">
      <c r="A26" s="453"/>
      <c r="B26" s="443"/>
      <c r="C26" s="443"/>
      <c r="D26" s="265"/>
      <c r="E26" s="443"/>
      <c r="F26" s="443"/>
    </row>
    <row r="27" spans="1:6" x14ac:dyDescent="0.2">
      <c r="A27" s="453"/>
      <c r="B27" s="443"/>
      <c r="C27" s="443"/>
      <c r="D27" s="265"/>
      <c r="E27" s="443"/>
      <c r="F27" s="443"/>
    </row>
    <row r="28" spans="1:6" x14ac:dyDescent="0.2">
      <c r="A28" s="453"/>
      <c r="B28" s="443"/>
      <c r="C28" s="443"/>
      <c r="D28" s="265"/>
      <c r="E28" s="443"/>
      <c r="F28" s="443"/>
    </row>
    <row r="29" spans="1:6" x14ac:dyDescent="0.2">
      <c r="A29" s="453"/>
      <c r="B29" s="443"/>
      <c r="C29" s="443"/>
      <c r="D29" s="265"/>
      <c r="E29" s="443"/>
      <c r="F29" s="443"/>
    </row>
    <row r="30" spans="1:6" x14ac:dyDescent="0.2">
      <c r="A30" s="453"/>
      <c r="B30" s="443"/>
      <c r="C30" s="443"/>
      <c r="D30" s="265"/>
      <c r="E30" s="443"/>
      <c r="F30" s="443"/>
    </row>
    <row r="31" spans="1:6" x14ac:dyDescent="0.2">
      <c r="A31" s="453"/>
      <c r="B31" s="443"/>
      <c r="C31" s="443"/>
      <c r="D31" s="265"/>
      <c r="E31" s="443"/>
      <c r="F31" s="443"/>
    </row>
    <row r="32" spans="1:6" ht="18" customHeight="1" thickBot="1" x14ac:dyDescent="0.3">
      <c r="A32" s="385" t="s">
        <v>61</v>
      </c>
      <c r="B32" s="54">
        <f>SUM(B21:B31)</f>
        <v>0</v>
      </c>
      <c r="C32" s="54">
        <f>SUM(C21:C31)</f>
        <v>0</v>
      </c>
      <c r="D32" s="266"/>
      <c r="E32" s="54">
        <f>SUM(E21:E31)</f>
        <v>0</v>
      </c>
      <c r="F32" s="54">
        <f>SUM(F21:F31)</f>
        <v>0</v>
      </c>
    </row>
    <row r="33" spans="1:6" ht="21.75" customHeight="1" thickBot="1" x14ac:dyDescent="0.3">
      <c r="A33" s="386" t="s">
        <v>63</v>
      </c>
      <c r="B33" s="267">
        <f>B19+B32</f>
        <v>0</v>
      </c>
      <c r="C33" s="267">
        <f>C19+C32</f>
        <v>0</v>
      </c>
      <c r="D33" s="268"/>
      <c r="E33" s="267">
        <f>E19+E32</f>
        <v>0</v>
      </c>
      <c r="F33" s="267">
        <f>F19+F32</f>
        <v>0</v>
      </c>
    </row>
    <row r="34" spans="1:6" ht="15" thickTop="1" x14ac:dyDescent="0.2"/>
    <row r="35" spans="1:6" ht="13.5" customHeight="1" x14ac:dyDescent="0.25">
      <c r="A35" s="434" t="str">
        <f>'Form 1 Cover'!B20</f>
        <v>Sage Collegiate</v>
      </c>
      <c r="C35" s="58"/>
      <c r="E35" s="3" t="str">
        <f>"Budget Fiscal Year "&amp;TEXT('Form 1 Cover'!$D$137, "mm/dd/yy")</f>
        <v>Budget Fiscal Year 2021-2022</v>
      </c>
    </row>
    <row r="36" spans="1:6" x14ac:dyDescent="0.2">
      <c r="F36" s="23"/>
    </row>
    <row r="37" spans="1:6" x14ac:dyDescent="0.2">
      <c r="A37" s="38" t="s">
        <v>542</v>
      </c>
      <c r="F37" s="2">
        <f>'Form 1 Cover'!$D$146</f>
        <v>44238</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C19" sqref="C19"/>
    </sheetView>
  </sheetViews>
  <sheetFormatPr defaultRowHeight="12.75" x14ac:dyDescent="0.2"/>
  <cols>
    <col min="1" max="1" width="10.28515625" style="250" customWidth="1"/>
    <col min="2" max="2" width="9.140625" style="250"/>
    <col min="3" max="3" width="10.42578125" style="250" customWidth="1"/>
    <col min="4" max="4" width="4.85546875" style="250" customWidth="1"/>
    <col min="5" max="5" width="3" style="250" customWidth="1"/>
    <col min="6" max="6" width="4.85546875" style="250" customWidth="1"/>
    <col min="7" max="7" width="16" style="250" customWidth="1"/>
    <col min="8" max="8" width="10.42578125" style="250" customWidth="1"/>
    <col min="9" max="9" width="2.7109375" style="250" customWidth="1"/>
    <col min="10" max="10" width="18.5703125" style="250" customWidth="1"/>
    <col min="11" max="14" width="9.140625" style="250"/>
    <col min="20" max="16384" width="9.140625" style="250"/>
  </cols>
  <sheetData>
    <row r="1" spans="1:11" ht="24.75" customHeight="1" thickBot="1" x14ac:dyDescent="0.3">
      <c r="B1" s="548"/>
      <c r="C1" s="548"/>
      <c r="D1" s="548" t="str">
        <f>"L O B B Y   E X P E N S E S   "&amp;TEXT('Form 1 Cover'!D137, "MM/DD/YY")</f>
        <v>L O B B Y   E X P E N S E S   2021-2022</v>
      </c>
      <c r="E1" s="548"/>
      <c r="F1" s="548"/>
      <c r="G1" s="548"/>
      <c r="H1" s="548"/>
      <c r="I1" s="548"/>
      <c r="J1" s="548"/>
    </row>
    <row r="2" spans="1:11" ht="18" customHeight="1" thickTop="1" x14ac:dyDescent="0.2">
      <c r="A2" s="251"/>
    </row>
    <row r="3" spans="1:11" ht="18" customHeight="1" x14ac:dyDescent="0.2">
      <c r="A3" s="250" t="s">
        <v>275</v>
      </c>
    </row>
    <row r="4" spans="1:11" ht="18" customHeight="1" x14ac:dyDescent="0.2">
      <c r="A4" s="250" t="s">
        <v>266</v>
      </c>
    </row>
    <row r="5" spans="1:11" ht="18" customHeight="1" x14ac:dyDescent="0.2">
      <c r="A5" s="250" t="s">
        <v>267</v>
      </c>
    </row>
    <row r="6" spans="1:11" ht="18" customHeight="1" x14ac:dyDescent="0.2"/>
    <row r="7" spans="1:11" ht="18" customHeight="1" x14ac:dyDescent="0.2">
      <c r="A7" s="549"/>
      <c r="B7" s="549"/>
      <c r="C7" s="549"/>
      <c r="D7" s="549"/>
      <c r="E7" s="549"/>
      <c r="F7" s="549"/>
      <c r="G7" s="549"/>
      <c r="H7" s="549"/>
      <c r="I7" s="549"/>
      <c r="J7" s="549"/>
    </row>
    <row r="8" spans="1:11" ht="18" customHeight="1" x14ac:dyDescent="0.2"/>
    <row r="9" spans="1:11" ht="18" customHeight="1" x14ac:dyDescent="0.2">
      <c r="A9" s="250" t="s">
        <v>268</v>
      </c>
      <c r="B9" s="454"/>
      <c r="C9" s="454"/>
      <c r="D9" s="454"/>
      <c r="E9" s="454"/>
      <c r="F9" s="454"/>
      <c r="G9" s="454"/>
      <c r="H9" s="454"/>
      <c r="I9" s="454"/>
      <c r="J9" s="454"/>
      <c r="K9" s="73"/>
    </row>
    <row r="10" spans="1:11" ht="18" customHeight="1" x14ac:dyDescent="0.2">
      <c r="K10" s="73"/>
    </row>
    <row r="11" spans="1:11" ht="18" customHeight="1" x14ac:dyDescent="0.2">
      <c r="A11" s="250" t="s">
        <v>269</v>
      </c>
      <c r="C11" s="454"/>
      <c r="D11" s="454"/>
      <c r="E11" s="454"/>
      <c r="F11" s="454"/>
      <c r="G11" s="454"/>
      <c r="H11" s="454"/>
      <c r="I11" s="454"/>
      <c r="J11" s="454"/>
      <c r="K11" s="73"/>
    </row>
    <row r="12" spans="1:11" ht="18" customHeight="1" x14ac:dyDescent="0.2">
      <c r="K12" s="73"/>
    </row>
    <row r="13" spans="1:11" ht="18" customHeight="1" x14ac:dyDescent="0.2">
      <c r="A13" s="250" t="s">
        <v>270</v>
      </c>
      <c r="I13" s="252" t="s">
        <v>41</v>
      </c>
      <c r="J13" s="455"/>
      <c r="K13" s="73"/>
    </row>
    <row r="14" spans="1:11" ht="18" customHeight="1" x14ac:dyDescent="0.2">
      <c r="J14" s="253"/>
      <c r="K14" s="73"/>
    </row>
    <row r="15" spans="1:11" ht="18" customHeight="1" x14ac:dyDescent="0.2">
      <c r="A15" s="250" t="s">
        <v>278</v>
      </c>
      <c r="I15" s="252" t="s">
        <v>41</v>
      </c>
      <c r="J15" s="455"/>
      <c r="K15" s="73"/>
    </row>
    <row r="16" spans="1:11" ht="18" customHeight="1" x14ac:dyDescent="0.2">
      <c r="J16" s="253"/>
      <c r="K16" s="73"/>
    </row>
    <row r="17" spans="1:12" ht="18" customHeight="1" x14ac:dyDescent="0.2">
      <c r="A17" s="250" t="s">
        <v>271</v>
      </c>
      <c r="I17" s="252" t="s">
        <v>41</v>
      </c>
      <c r="J17" s="455"/>
      <c r="K17" s="73"/>
    </row>
    <row r="18" spans="1:12" ht="18" customHeight="1" x14ac:dyDescent="0.2">
      <c r="J18" s="253"/>
      <c r="K18" s="73"/>
    </row>
    <row r="19" spans="1:12" ht="18" customHeight="1" x14ac:dyDescent="0.2">
      <c r="A19" s="250" t="s">
        <v>279</v>
      </c>
      <c r="I19" s="252" t="s">
        <v>41</v>
      </c>
      <c r="J19" s="455"/>
      <c r="K19" s="73"/>
    </row>
    <row r="20" spans="1:12" ht="18" customHeight="1" x14ac:dyDescent="0.2">
      <c r="J20" s="253"/>
      <c r="K20" s="73"/>
    </row>
    <row r="21" spans="1:12" ht="18" customHeight="1" x14ac:dyDescent="0.2">
      <c r="A21" s="250" t="s">
        <v>280</v>
      </c>
      <c r="I21" s="252" t="s">
        <v>41</v>
      </c>
      <c r="J21" s="455"/>
      <c r="K21" s="73"/>
    </row>
    <row r="22" spans="1:12" ht="18" customHeight="1" x14ac:dyDescent="0.2">
      <c r="J22" s="253"/>
      <c r="K22" s="73"/>
    </row>
    <row r="23" spans="1:12" ht="18" customHeight="1" x14ac:dyDescent="0.2">
      <c r="A23" s="250" t="s">
        <v>272</v>
      </c>
      <c r="I23" s="252" t="s">
        <v>41</v>
      </c>
      <c r="J23" s="455"/>
      <c r="K23" s="73"/>
      <c r="L23" s="73"/>
    </row>
    <row r="24" spans="1:12" ht="18" customHeight="1" x14ac:dyDescent="0.2">
      <c r="A24" s="250" t="s">
        <v>273</v>
      </c>
      <c r="J24" s="253"/>
      <c r="K24" s="73"/>
    </row>
    <row r="25" spans="1:12" ht="18" customHeight="1" x14ac:dyDescent="0.2">
      <c r="K25" s="73"/>
    </row>
    <row r="26" spans="1:12" ht="18" customHeight="1" thickBot="1" x14ac:dyDescent="0.25">
      <c r="A26" s="254" t="s">
        <v>274</v>
      </c>
      <c r="I26" s="252" t="s">
        <v>41</v>
      </c>
      <c r="J26" s="255">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50" t="s">
        <v>254</v>
      </c>
      <c r="B31" s="454"/>
      <c r="C31" s="454"/>
      <c r="D31" s="454"/>
      <c r="E31" s="454"/>
      <c r="F31" s="454"/>
      <c r="G31" s="454"/>
      <c r="J31" s="256"/>
    </row>
    <row r="32" spans="1:12" ht="18" customHeight="1" x14ac:dyDescent="0.2"/>
    <row r="33" spans="1:10" ht="18" customHeight="1" x14ac:dyDescent="0.2">
      <c r="A33" s="250" t="s">
        <v>481</v>
      </c>
    </row>
    <row r="35" spans="1:10" x14ac:dyDescent="0.2">
      <c r="I35" s="1"/>
    </row>
    <row r="36" spans="1:10" ht="14.25" x14ac:dyDescent="0.2">
      <c r="A36" s="121" t="str">
        <f>'Form 1 Cover'!B20</f>
        <v>Sage Collegiate</v>
      </c>
      <c r="B36" s="38"/>
      <c r="C36" s="38"/>
      <c r="D36" s="58"/>
      <c r="E36" s="38"/>
      <c r="H36" s="3" t="str">
        <f>"Budget Fiscal Year "&amp;TEXT('Form 1 Cover'!$D$137, "mm/dd/yy")</f>
        <v>Budget Fiscal Year 2021-2022</v>
      </c>
    </row>
    <row r="40" spans="1:10" x14ac:dyDescent="0.2">
      <c r="A40" s="251" t="s">
        <v>543</v>
      </c>
      <c r="J40" s="30">
        <f>'Form 1 Cover'!$D$146</f>
        <v>44238</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abSelected="1" zoomScale="90" zoomScaleNormal="90" workbookViewId="0">
      <selection activeCell="K24" sqref="K24"/>
    </sheetView>
  </sheetViews>
  <sheetFormatPr defaultRowHeight="12.75" x14ac:dyDescent="0.2"/>
  <cols>
    <col min="1" max="1" width="29.7109375" style="554" bestFit="1" customWidth="1"/>
    <col min="2" max="13" width="13.28515625" style="554" customWidth="1"/>
    <col min="14" max="14" width="15.140625" style="554" customWidth="1"/>
    <col min="15" max="15" width="15.28515625" style="554" customWidth="1"/>
    <col min="16" max="16" width="10.42578125" style="554" bestFit="1" customWidth="1"/>
    <col min="17" max="16384" width="9.140625" style="554"/>
  </cols>
  <sheetData>
    <row r="1" spans="1:27" s="553" customFormat="1" ht="15" x14ac:dyDescent="0.25">
      <c r="A1" s="578" t="s">
        <v>678</v>
      </c>
      <c r="B1" s="257" t="str">
        <f>'Form 1 Cover'!B20</f>
        <v>Sage Collegiate</v>
      </c>
      <c r="C1" s="551"/>
      <c r="D1" s="552"/>
      <c r="F1" s="552"/>
      <c r="I1" s="552"/>
      <c r="J1" s="552"/>
      <c r="K1" s="552"/>
      <c r="L1" s="552"/>
      <c r="M1" s="552"/>
      <c r="N1" s="552"/>
      <c r="O1" s="552"/>
      <c r="P1" s="552"/>
    </row>
    <row r="2" spans="1:27" s="553" customFormat="1" ht="15" x14ac:dyDescent="0.25">
      <c r="A2" s="578" t="s">
        <v>704</v>
      </c>
      <c r="B2" s="615" t="s">
        <v>700</v>
      </c>
      <c r="C2" s="582"/>
      <c r="D2" s="582" t="s">
        <v>706</v>
      </c>
      <c r="F2" s="552"/>
      <c r="I2" s="552"/>
      <c r="J2" s="552"/>
      <c r="K2" s="552"/>
      <c r="L2" s="552"/>
      <c r="M2" s="552"/>
      <c r="N2" s="552"/>
      <c r="O2" s="552"/>
      <c r="P2" s="552"/>
      <c r="AA2" s="579" t="s">
        <v>700</v>
      </c>
    </row>
    <row r="3" spans="1:27" s="553" customFormat="1" ht="15" x14ac:dyDescent="0.25">
      <c r="A3" s="578"/>
      <c r="B3" s="550"/>
      <c r="C3" s="580"/>
      <c r="D3" s="552"/>
      <c r="F3" s="552"/>
      <c r="I3" s="552"/>
      <c r="J3" s="552"/>
      <c r="K3" s="552"/>
      <c r="L3" s="552"/>
      <c r="M3" s="552"/>
      <c r="N3" s="552"/>
      <c r="O3" s="552"/>
      <c r="P3" s="552"/>
      <c r="AA3" s="579" t="s">
        <v>701</v>
      </c>
    </row>
    <row r="4" spans="1:27" ht="15" customHeight="1" x14ac:dyDescent="0.25">
      <c r="A4" s="611" t="s">
        <v>708</v>
      </c>
      <c r="B4" s="611"/>
      <c r="C4" s="611"/>
      <c r="D4" s="611"/>
      <c r="E4" s="611"/>
      <c r="F4" s="611" t="s">
        <v>708</v>
      </c>
      <c r="G4" s="611"/>
      <c r="H4" s="611"/>
      <c r="I4" s="611"/>
      <c r="J4" s="611"/>
      <c r="K4" s="611"/>
      <c r="L4" s="611"/>
      <c r="M4" s="611"/>
      <c r="N4" s="611"/>
      <c r="AA4" s="579" t="s">
        <v>702</v>
      </c>
    </row>
    <row r="5" spans="1:27" ht="15" customHeight="1" x14ac:dyDescent="0.2">
      <c r="A5" s="555"/>
      <c r="B5" s="556"/>
      <c r="C5" s="556"/>
      <c r="D5" s="557"/>
      <c r="E5" s="556"/>
      <c r="F5" s="557"/>
      <c r="G5" s="557"/>
      <c r="H5" s="557"/>
      <c r="I5" s="557"/>
      <c r="J5" s="557"/>
      <c r="K5" s="557"/>
      <c r="L5" s="557"/>
      <c r="M5" s="557"/>
      <c r="N5" s="557"/>
      <c r="O5" s="557"/>
      <c r="P5" s="557"/>
    </row>
    <row r="6" spans="1:27" ht="15" customHeight="1" thickBot="1" x14ac:dyDescent="0.25">
      <c r="A6" s="555"/>
      <c r="B6" s="556"/>
      <c r="C6" s="556"/>
      <c r="D6" s="557"/>
      <c r="E6" s="556"/>
      <c r="F6" s="557"/>
      <c r="G6" s="557"/>
      <c r="H6" s="557"/>
      <c r="I6" s="557"/>
      <c r="J6" s="557"/>
      <c r="K6" s="557"/>
      <c r="L6" s="557"/>
      <c r="M6" s="557"/>
      <c r="N6" s="557"/>
      <c r="O6" s="557"/>
      <c r="P6" s="557"/>
    </row>
    <row r="7" spans="1:27" ht="38.25" customHeight="1" thickBot="1" x14ac:dyDescent="0.25">
      <c r="A7" s="555" t="str">
        <f>'Form 1 Cover'!D137</f>
        <v>2021-2022</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711</v>
      </c>
      <c r="O7" s="609" t="s">
        <v>714</v>
      </c>
      <c r="P7" s="557"/>
    </row>
    <row r="8" spans="1:27" ht="15" customHeight="1" thickBot="1" x14ac:dyDescent="0.25">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712</v>
      </c>
      <c r="O8" s="610" t="s">
        <v>713</v>
      </c>
      <c r="P8" s="581" t="s">
        <v>699</v>
      </c>
    </row>
    <row r="9" spans="1:27" ht="15" customHeight="1" x14ac:dyDescent="0.2">
      <c r="A9" s="558" t="s">
        <v>69</v>
      </c>
      <c r="B9" s="559"/>
      <c r="C9" s="560"/>
      <c r="D9" s="560"/>
      <c r="E9" s="560"/>
      <c r="F9" s="560"/>
      <c r="G9" s="560"/>
      <c r="H9" s="560"/>
      <c r="I9" s="560"/>
      <c r="J9" s="560"/>
      <c r="K9" s="560"/>
      <c r="L9" s="560"/>
      <c r="M9" s="560"/>
      <c r="N9" s="561"/>
      <c r="O9" s="561"/>
      <c r="P9" s="561"/>
    </row>
    <row r="10" spans="1:27" ht="15" customHeight="1" x14ac:dyDescent="0.2">
      <c r="A10" s="596" t="s">
        <v>707</v>
      </c>
      <c r="B10" s="597">
        <v>245784</v>
      </c>
      <c r="C10" s="597">
        <v>0</v>
      </c>
      <c r="D10" s="597">
        <v>0</v>
      </c>
      <c r="E10" s="597">
        <v>368676</v>
      </c>
      <c r="F10" s="597">
        <v>0</v>
      </c>
      <c r="G10" s="597">
        <v>0</v>
      </c>
      <c r="H10" s="597">
        <v>307230</v>
      </c>
      <c r="I10" s="597">
        <v>0</v>
      </c>
      <c r="J10" s="597">
        <v>0</v>
      </c>
      <c r="K10" s="597">
        <v>307230</v>
      </c>
      <c r="L10" s="597">
        <v>0</v>
      </c>
      <c r="M10" s="597">
        <v>0</v>
      </c>
      <c r="N10" s="598">
        <f t="shared" ref="N10:N20" si="0">SUM(B10:M10)</f>
        <v>1228920</v>
      </c>
      <c r="O10" s="598"/>
      <c r="P10" s="598"/>
    </row>
    <row r="11" spans="1:27" ht="15" customHeight="1" x14ac:dyDescent="0.2">
      <c r="A11" s="596" t="s">
        <v>679</v>
      </c>
      <c r="B11" s="597">
        <v>0</v>
      </c>
      <c r="C11" s="597">
        <v>0</v>
      </c>
      <c r="D11" s="597">
        <v>0</v>
      </c>
      <c r="E11" s="597">
        <v>0</v>
      </c>
      <c r="F11" s="597">
        <v>0</v>
      </c>
      <c r="G11" s="597">
        <v>0</v>
      </c>
      <c r="H11" s="597">
        <v>0</v>
      </c>
      <c r="I11" s="597">
        <v>0</v>
      </c>
      <c r="J11" s="597">
        <v>0</v>
      </c>
      <c r="K11" s="597">
        <v>0</v>
      </c>
      <c r="L11" s="597">
        <v>0</v>
      </c>
      <c r="M11" s="597">
        <v>0</v>
      </c>
      <c r="N11" s="598">
        <f t="shared" si="0"/>
        <v>0</v>
      </c>
      <c r="O11" s="598"/>
      <c r="P11" s="598"/>
    </row>
    <row r="12" spans="1:27" ht="15" customHeight="1" x14ac:dyDescent="0.2">
      <c r="A12" s="596" t="s">
        <v>680</v>
      </c>
      <c r="B12" s="597">
        <v>0</v>
      </c>
      <c r="C12" s="597">
        <v>0</v>
      </c>
      <c r="D12" s="597">
        <v>0</v>
      </c>
      <c r="E12" s="597">
        <v>0</v>
      </c>
      <c r="F12" s="597">
        <v>0</v>
      </c>
      <c r="G12" s="597">
        <v>0</v>
      </c>
      <c r="H12" s="597">
        <v>0</v>
      </c>
      <c r="I12" s="597">
        <v>0</v>
      </c>
      <c r="J12" s="597">
        <v>0</v>
      </c>
      <c r="K12" s="597">
        <v>0</v>
      </c>
      <c r="L12" s="597">
        <v>0</v>
      </c>
      <c r="M12" s="597">
        <v>0</v>
      </c>
      <c r="N12" s="598">
        <f t="shared" si="0"/>
        <v>0</v>
      </c>
      <c r="O12" s="598"/>
      <c r="P12" s="598"/>
    </row>
    <row r="13" spans="1:27" ht="15" customHeight="1" x14ac:dyDescent="0.2">
      <c r="A13" s="596" t="s">
        <v>681</v>
      </c>
      <c r="B13" s="599"/>
      <c r="C13" s="597"/>
      <c r="D13" s="597"/>
      <c r="E13" s="597"/>
      <c r="F13" s="599"/>
      <c r="G13" s="597"/>
      <c r="H13" s="597"/>
      <c r="I13" s="597"/>
      <c r="J13" s="599"/>
      <c r="K13" s="597"/>
      <c r="L13" s="597"/>
      <c r="M13" s="597"/>
      <c r="N13" s="598">
        <f t="shared" si="0"/>
        <v>0</v>
      </c>
      <c r="O13" s="598"/>
      <c r="P13" s="598"/>
    </row>
    <row r="14" spans="1:27" ht="15" customHeight="1" x14ac:dyDescent="0.2">
      <c r="A14" s="596" t="s">
        <v>682</v>
      </c>
      <c r="B14" s="599">
        <v>0</v>
      </c>
      <c r="C14" s="597">
        <v>0</v>
      </c>
      <c r="D14" s="597">
        <v>0</v>
      </c>
      <c r="E14" s="597">
        <v>0</v>
      </c>
      <c r="F14" s="599">
        <v>4505</v>
      </c>
      <c r="G14" s="597">
        <v>0</v>
      </c>
      <c r="H14" s="597">
        <v>0</v>
      </c>
      <c r="I14" s="597">
        <v>4505</v>
      </c>
      <c r="J14" s="599">
        <v>0</v>
      </c>
      <c r="K14" s="597">
        <v>0</v>
      </c>
      <c r="L14" s="597">
        <v>4505</v>
      </c>
      <c r="M14" s="597">
        <v>4505</v>
      </c>
      <c r="N14" s="598">
        <f t="shared" si="0"/>
        <v>18020</v>
      </c>
      <c r="O14" s="598"/>
      <c r="P14" s="598"/>
    </row>
    <row r="15" spans="1:27" ht="15" customHeight="1" x14ac:dyDescent="0.2">
      <c r="A15" s="596" t="s">
        <v>683</v>
      </c>
      <c r="B15" s="599">
        <v>0</v>
      </c>
      <c r="C15" s="597">
        <v>0</v>
      </c>
      <c r="D15" s="597">
        <v>0</v>
      </c>
      <c r="E15" s="597">
        <v>0</v>
      </c>
      <c r="F15" s="599">
        <v>11725</v>
      </c>
      <c r="G15" s="597">
        <v>0</v>
      </c>
      <c r="H15" s="597">
        <v>0</v>
      </c>
      <c r="I15" s="597">
        <v>11725</v>
      </c>
      <c r="J15" s="599">
        <v>0</v>
      </c>
      <c r="K15" s="597">
        <v>0</v>
      </c>
      <c r="L15" s="597">
        <v>11725</v>
      </c>
      <c r="M15" s="597">
        <v>11725</v>
      </c>
      <c r="N15" s="598">
        <f t="shared" si="0"/>
        <v>46900</v>
      </c>
      <c r="O15" s="598"/>
      <c r="P15" s="598"/>
    </row>
    <row r="16" spans="1:27" ht="15" customHeight="1" x14ac:dyDescent="0.2">
      <c r="A16" s="596" t="s">
        <v>684</v>
      </c>
      <c r="B16" s="599">
        <v>0</v>
      </c>
      <c r="C16" s="597">
        <v>0</v>
      </c>
      <c r="D16" s="597">
        <v>0</v>
      </c>
      <c r="E16" s="597">
        <v>0</v>
      </c>
      <c r="F16" s="599">
        <v>2177.5</v>
      </c>
      <c r="G16" s="597">
        <v>0</v>
      </c>
      <c r="H16" s="597">
        <v>0</v>
      </c>
      <c r="I16" s="597">
        <v>2177.5</v>
      </c>
      <c r="J16" s="599">
        <v>0</v>
      </c>
      <c r="K16" s="597">
        <v>0</v>
      </c>
      <c r="L16" s="597">
        <v>2177.5</v>
      </c>
      <c r="M16" s="597">
        <v>2177.5</v>
      </c>
      <c r="N16" s="598">
        <f t="shared" si="0"/>
        <v>8710</v>
      </c>
      <c r="O16" s="598"/>
      <c r="P16" s="598"/>
    </row>
    <row r="17" spans="1:17" ht="15" customHeight="1" x14ac:dyDescent="0.2">
      <c r="A17" s="596" t="s">
        <v>685</v>
      </c>
      <c r="B17" s="599">
        <v>0</v>
      </c>
      <c r="C17" s="597">
        <v>0</v>
      </c>
      <c r="D17" s="597">
        <v>0</v>
      </c>
      <c r="E17" s="597">
        <v>0</v>
      </c>
      <c r="F17" s="599">
        <v>1250</v>
      </c>
      <c r="G17" s="597">
        <v>0</v>
      </c>
      <c r="H17" s="597">
        <v>0</v>
      </c>
      <c r="I17" s="597">
        <v>1250</v>
      </c>
      <c r="J17" s="599">
        <v>0</v>
      </c>
      <c r="K17" s="597">
        <v>0</v>
      </c>
      <c r="L17" s="597">
        <v>1250</v>
      </c>
      <c r="M17" s="597">
        <v>1250</v>
      </c>
      <c r="N17" s="598">
        <f t="shared" si="0"/>
        <v>5000</v>
      </c>
      <c r="O17" s="598"/>
      <c r="P17" s="598"/>
    </row>
    <row r="18" spans="1:17" ht="15" customHeight="1" x14ac:dyDescent="0.2">
      <c r="A18" s="596" t="s">
        <v>686</v>
      </c>
      <c r="B18" s="599">
        <v>0</v>
      </c>
      <c r="C18" s="597">
        <v>0</v>
      </c>
      <c r="D18" s="597">
        <v>0</v>
      </c>
      <c r="E18" s="597">
        <v>0</v>
      </c>
      <c r="F18" s="599">
        <v>0</v>
      </c>
      <c r="G18" s="597">
        <v>0</v>
      </c>
      <c r="H18" s="597">
        <v>0</v>
      </c>
      <c r="I18" s="597">
        <v>0</v>
      </c>
      <c r="J18" s="599">
        <v>0</v>
      </c>
      <c r="K18" s="597">
        <v>0</v>
      </c>
      <c r="L18" s="597">
        <v>0</v>
      </c>
      <c r="M18" s="597">
        <v>0</v>
      </c>
      <c r="N18" s="598">
        <f t="shared" si="0"/>
        <v>0</v>
      </c>
      <c r="O18" s="598"/>
      <c r="P18" s="598"/>
    </row>
    <row r="19" spans="1:17" ht="15" customHeight="1" x14ac:dyDescent="0.2">
      <c r="A19" s="596" t="s">
        <v>687</v>
      </c>
      <c r="B19" s="599">
        <v>0</v>
      </c>
      <c r="C19" s="597">
        <v>0</v>
      </c>
      <c r="D19" s="597">
        <v>0</v>
      </c>
      <c r="E19" s="597">
        <v>0</v>
      </c>
      <c r="F19" s="599">
        <v>0</v>
      </c>
      <c r="G19" s="597">
        <v>0</v>
      </c>
      <c r="H19" s="597">
        <v>0</v>
      </c>
      <c r="I19" s="597">
        <v>0</v>
      </c>
      <c r="J19" s="599">
        <v>0</v>
      </c>
      <c r="K19" s="597">
        <v>0</v>
      </c>
      <c r="L19" s="597">
        <v>0</v>
      </c>
      <c r="M19" s="597">
        <v>0</v>
      </c>
      <c r="N19" s="598">
        <f t="shared" si="0"/>
        <v>0</v>
      </c>
      <c r="O19" s="598"/>
      <c r="P19" s="598"/>
    </row>
    <row r="20" spans="1:17" ht="15" customHeight="1" x14ac:dyDescent="0.2">
      <c r="A20" s="596" t="s">
        <v>359</v>
      </c>
      <c r="B20" s="597">
        <v>0</v>
      </c>
      <c r="C20" s="597">
        <v>0</v>
      </c>
      <c r="D20" s="597">
        <v>0</v>
      </c>
      <c r="E20" s="597">
        <v>0</v>
      </c>
      <c r="F20" s="597">
        <v>0</v>
      </c>
      <c r="G20" s="597">
        <v>0</v>
      </c>
      <c r="H20" s="597">
        <v>0</v>
      </c>
      <c r="I20" s="597">
        <v>0</v>
      </c>
      <c r="J20" s="597">
        <v>0</v>
      </c>
      <c r="K20" s="597">
        <v>0</v>
      </c>
      <c r="L20" s="597">
        <v>0</v>
      </c>
      <c r="M20" s="597">
        <v>0</v>
      </c>
      <c r="N20" s="598">
        <f t="shared" si="0"/>
        <v>0</v>
      </c>
      <c r="O20" s="598"/>
      <c r="P20" s="598"/>
    </row>
    <row r="21" spans="1:17" ht="15" customHeight="1" x14ac:dyDescent="0.2">
      <c r="A21" s="596" t="s">
        <v>688</v>
      </c>
      <c r="B21" s="597">
        <v>0</v>
      </c>
      <c r="C21" s="597">
        <v>0</v>
      </c>
      <c r="D21" s="597">
        <v>0</v>
      </c>
      <c r="E21" s="597">
        <v>0</v>
      </c>
      <c r="F21" s="597">
        <v>0</v>
      </c>
      <c r="G21" s="597">
        <v>0</v>
      </c>
      <c r="H21" s="597">
        <v>0</v>
      </c>
      <c r="I21" s="597">
        <v>0</v>
      </c>
      <c r="J21" s="597">
        <v>0</v>
      </c>
      <c r="K21" s="597">
        <v>0</v>
      </c>
      <c r="L21" s="597">
        <v>0</v>
      </c>
      <c r="M21" s="597">
        <v>0</v>
      </c>
      <c r="N21" s="598">
        <f t="shared" ref="N21:N22" si="1">SUM(B21:M21)</f>
        <v>0</v>
      </c>
      <c r="O21" s="598"/>
      <c r="P21" s="598"/>
    </row>
    <row r="22" spans="1:17" ht="15" customHeight="1" x14ac:dyDescent="0.2">
      <c r="A22" s="596" t="s">
        <v>689</v>
      </c>
      <c r="B22" s="599">
        <v>84000</v>
      </c>
      <c r="C22" s="597">
        <v>0</v>
      </c>
      <c r="D22" s="597">
        <v>0</v>
      </c>
      <c r="E22" s="597">
        <v>0</v>
      </c>
      <c r="F22" s="599">
        <v>0</v>
      </c>
      <c r="G22" s="597">
        <v>0</v>
      </c>
      <c r="H22" s="597">
        <v>0</v>
      </c>
      <c r="I22" s="597">
        <v>0</v>
      </c>
      <c r="J22" s="599">
        <v>0</v>
      </c>
      <c r="K22" s="597">
        <v>0</v>
      </c>
      <c r="L22" s="597">
        <v>0</v>
      </c>
      <c r="M22" s="597">
        <v>0</v>
      </c>
      <c r="N22" s="598">
        <f t="shared" si="1"/>
        <v>84000</v>
      </c>
      <c r="O22" s="598"/>
      <c r="P22" s="598"/>
    </row>
    <row r="23" spans="1:17" ht="15" customHeight="1" x14ac:dyDescent="0.2">
      <c r="A23" s="600" t="s">
        <v>731</v>
      </c>
      <c r="B23" s="597">
        <v>0</v>
      </c>
      <c r="C23" s="597">
        <v>0</v>
      </c>
      <c r="D23" s="597">
        <v>0</v>
      </c>
      <c r="E23" s="597">
        <v>0</v>
      </c>
      <c r="F23" s="597">
        <v>0</v>
      </c>
      <c r="G23" s="597">
        <v>0</v>
      </c>
      <c r="H23" s="597">
        <v>0</v>
      </c>
      <c r="I23" s="597">
        <v>0</v>
      </c>
      <c r="J23" s="597">
        <v>0</v>
      </c>
      <c r="K23" s="597">
        <v>0</v>
      </c>
      <c r="L23" s="597">
        <v>0</v>
      </c>
      <c r="M23" s="597">
        <v>0</v>
      </c>
      <c r="N23" s="598">
        <f>SUM(B23:M23)</f>
        <v>0</v>
      </c>
      <c r="O23" s="598"/>
      <c r="P23" s="598"/>
    </row>
    <row r="24" spans="1:17" ht="15" customHeight="1" x14ac:dyDescent="0.2">
      <c r="A24" s="600" t="s">
        <v>732</v>
      </c>
      <c r="B24" s="599">
        <v>0</v>
      </c>
      <c r="C24" s="597">
        <v>0</v>
      </c>
      <c r="D24" s="597">
        <v>0</v>
      </c>
      <c r="E24" s="597">
        <v>0</v>
      </c>
      <c r="F24" s="599">
        <v>0</v>
      </c>
      <c r="G24" s="597">
        <v>0</v>
      </c>
      <c r="H24" s="597">
        <v>0</v>
      </c>
      <c r="I24" s="597">
        <v>0</v>
      </c>
      <c r="J24" s="599">
        <v>0</v>
      </c>
      <c r="K24" s="597">
        <v>0</v>
      </c>
      <c r="L24" s="597">
        <v>0</v>
      </c>
      <c r="M24" s="597">
        <v>0</v>
      </c>
      <c r="N24" s="598">
        <f t="shared" ref="N24:N27" si="2">SUM(B24:M24)</f>
        <v>0</v>
      </c>
      <c r="O24" s="598"/>
      <c r="P24" s="598"/>
    </row>
    <row r="25" spans="1:17" ht="15" customHeight="1" x14ac:dyDescent="0.2">
      <c r="A25" s="600" t="s">
        <v>733</v>
      </c>
      <c r="B25" s="599">
        <v>0</v>
      </c>
      <c r="C25" s="597">
        <v>0</v>
      </c>
      <c r="D25" s="597">
        <v>0</v>
      </c>
      <c r="E25" s="597">
        <v>13219.92</v>
      </c>
      <c r="F25" s="599">
        <v>13219.92</v>
      </c>
      <c r="G25" s="597">
        <v>13219.92</v>
      </c>
      <c r="H25" s="597">
        <v>13219.92</v>
      </c>
      <c r="I25" s="597">
        <v>13219.92</v>
      </c>
      <c r="J25" s="599">
        <v>13219.92</v>
      </c>
      <c r="K25" s="597">
        <v>13219.92</v>
      </c>
      <c r="L25" s="597">
        <v>13219.92</v>
      </c>
      <c r="M25" s="597">
        <f>13220+13219.92</f>
        <v>26439.919999999998</v>
      </c>
      <c r="N25" s="598">
        <f t="shared" si="2"/>
        <v>132199.28</v>
      </c>
      <c r="O25" s="598"/>
      <c r="P25" s="598"/>
    </row>
    <row r="26" spans="1:17" ht="15" customHeight="1" x14ac:dyDescent="0.2">
      <c r="A26" s="600" t="s">
        <v>734</v>
      </c>
      <c r="B26" s="599">
        <v>1806.25</v>
      </c>
      <c r="C26" s="597">
        <v>1806.25</v>
      </c>
      <c r="D26" s="597">
        <v>1806.25</v>
      </c>
      <c r="E26" s="597">
        <v>1806.25</v>
      </c>
      <c r="F26" s="599">
        <v>1806.25</v>
      </c>
      <c r="G26" s="597">
        <v>1806.25</v>
      </c>
      <c r="H26" s="597">
        <v>1806.25</v>
      </c>
      <c r="I26" s="597">
        <v>1806.25</v>
      </c>
      <c r="J26" s="599">
        <v>1806.25</v>
      </c>
      <c r="K26" s="597">
        <v>1806.25</v>
      </c>
      <c r="L26" s="597">
        <v>1806.25</v>
      </c>
      <c r="M26" s="597">
        <v>1806.25</v>
      </c>
      <c r="N26" s="598">
        <f t="shared" si="2"/>
        <v>21675</v>
      </c>
      <c r="O26" s="598"/>
      <c r="P26" s="598"/>
    </row>
    <row r="27" spans="1:17" ht="15" customHeight="1" x14ac:dyDescent="0.2">
      <c r="A27" s="600"/>
      <c r="B27" s="599"/>
      <c r="C27" s="597"/>
      <c r="D27" s="597"/>
      <c r="E27" s="597"/>
      <c r="F27" s="599"/>
      <c r="G27" s="597"/>
      <c r="H27" s="597"/>
      <c r="I27" s="597"/>
      <c r="J27" s="599"/>
      <c r="K27" s="597"/>
      <c r="L27" s="597"/>
      <c r="M27" s="597"/>
      <c r="N27" s="598">
        <f t="shared" si="2"/>
        <v>0</v>
      </c>
      <c r="O27" s="598"/>
      <c r="P27" s="598"/>
    </row>
    <row r="28" spans="1:17" ht="15" customHeight="1" thickBot="1" x14ac:dyDescent="0.25">
      <c r="A28" s="555" t="s">
        <v>495</v>
      </c>
      <c r="B28" s="593">
        <f t="shared" ref="B28:N28" si="3">SUM(B10:B27)</f>
        <v>331590.25</v>
      </c>
      <c r="C28" s="593">
        <f t="shared" si="3"/>
        <v>1806.25</v>
      </c>
      <c r="D28" s="593">
        <f t="shared" si="3"/>
        <v>1806.25</v>
      </c>
      <c r="E28" s="593">
        <f t="shared" si="3"/>
        <v>383702.17</v>
      </c>
      <c r="F28" s="593">
        <f t="shared" si="3"/>
        <v>34683.67</v>
      </c>
      <c r="G28" s="593">
        <f t="shared" si="3"/>
        <v>15026.17</v>
      </c>
      <c r="H28" s="593">
        <f t="shared" si="3"/>
        <v>322256.17</v>
      </c>
      <c r="I28" s="593">
        <f t="shared" si="3"/>
        <v>34683.67</v>
      </c>
      <c r="J28" s="593">
        <f t="shared" si="3"/>
        <v>15026.17</v>
      </c>
      <c r="K28" s="593">
        <f t="shared" si="3"/>
        <v>322256.17</v>
      </c>
      <c r="L28" s="593">
        <f t="shared" si="3"/>
        <v>34683.67</v>
      </c>
      <c r="M28" s="593">
        <f t="shared" si="3"/>
        <v>47903.67</v>
      </c>
      <c r="N28" s="594">
        <f t="shared" si="3"/>
        <v>1545424.28</v>
      </c>
      <c r="O28" s="595">
        <f>IF(B2="Tentative",('Form 3 Revenues'!F102-'Form 3 Revenues'!F99),IF(B2="Final",('Form 3 Revenues'!G102-'Form 3 Revenues'!G99),('Form 3 Revenues'!H102-'Form 3 Revenues'!H99)))</f>
        <v>1545424</v>
      </c>
      <c r="P28" s="594">
        <f>N28-O28</f>
        <v>0.28000000002793968</v>
      </c>
    </row>
    <row r="29" spans="1:17" ht="15" customHeight="1" thickTop="1" x14ac:dyDescent="0.2">
      <c r="A29" s="555" t="s">
        <v>496</v>
      </c>
      <c r="B29" s="563">
        <f>B28</f>
        <v>331590.25</v>
      </c>
      <c r="C29" s="563">
        <f>B29+C28</f>
        <v>333396.5</v>
      </c>
      <c r="D29" s="563">
        <f t="shared" ref="D29:M29" si="4">C29+D28</f>
        <v>335202.75</v>
      </c>
      <c r="E29" s="563">
        <f t="shared" si="4"/>
        <v>718904.91999999993</v>
      </c>
      <c r="F29" s="563">
        <f t="shared" si="4"/>
        <v>753588.59</v>
      </c>
      <c r="G29" s="563">
        <f t="shared" si="4"/>
        <v>768614.76</v>
      </c>
      <c r="H29" s="563">
        <f t="shared" si="4"/>
        <v>1090870.93</v>
      </c>
      <c r="I29" s="563">
        <f t="shared" si="4"/>
        <v>1125554.5999999999</v>
      </c>
      <c r="J29" s="563">
        <f t="shared" si="4"/>
        <v>1140580.7699999998</v>
      </c>
      <c r="K29" s="563">
        <f t="shared" si="4"/>
        <v>1462836.9399999997</v>
      </c>
      <c r="L29" s="563">
        <f t="shared" si="4"/>
        <v>1497520.6099999996</v>
      </c>
      <c r="M29" s="563">
        <f t="shared" si="4"/>
        <v>1545424.2799999996</v>
      </c>
      <c r="N29" s="567"/>
      <c r="O29" s="567"/>
      <c r="P29" s="567"/>
    </row>
    <row r="30" spans="1:17" ht="15" customHeight="1" x14ac:dyDescent="0.2">
      <c r="A30" s="564" t="s">
        <v>690</v>
      </c>
      <c r="B30" s="565">
        <f>IFERROR(B29/$N$28,"")</f>
        <v>0.21456259895179075</v>
      </c>
      <c r="C30" s="565">
        <f>IFERROR(C29/$N$28,"")</f>
        <v>0.21573137184048902</v>
      </c>
      <c r="D30" s="565">
        <f t="shared" ref="D30:M30" si="5">IFERROR(D29/$N$28,"")</f>
        <v>0.21690014472918726</v>
      </c>
      <c r="E30" s="565">
        <f t="shared" si="5"/>
        <v>0.46518288168735122</v>
      </c>
      <c r="F30" s="565">
        <f t="shared" si="5"/>
        <v>0.48762569590274585</v>
      </c>
      <c r="G30" s="565">
        <f t="shared" si="5"/>
        <v>0.49734870219587851</v>
      </c>
      <c r="H30" s="565">
        <f t="shared" si="5"/>
        <v>0.70587148404320388</v>
      </c>
      <c r="I30" s="565">
        <f t="shared" si="5"/>
        <v>0.7283142982585985</v>
      </c>
      <c r="J30" s="565">
        <f t="shared" si="5"/>
        <v>0.73803730455173111</v>
      </c>
      <c r="K30" s="565">
        <f t="shared" si="5"/>
        <v>0.94656008639905653</v>
      </c>
      <c r="L30" s="565">
        <f t="shared" si="5"/>
        <v>0.96900290061445105</v>
      </c>
      <c r="M30" s="565">
        <f t="shared" si="5"/>
        <v>0.99999999999999967</v>
      </c>
      <c r="N30" s="567"/>
      <c r="O30" s="567"/>
      <c r="P30" s="567"/>
    </row>
    <row r="31" spans="1:17" ht="15" customHeight="1" thickBot="1" x14ac:dyDescent="0.25">
      <c r="A31" s="564"/>
      <c r="B31" s="586"/>
      <c r="C31" s="587"/>
      <c r="D31" s="587"/>
      <c r="E31" s="587"/>
      <c r="F31" s="587"/>
      <c r="G31" s="587"/>
      <c r="H31" s="587"/>
      <c r="I31" s="587"/>
      <c r="J31" s="587"/>
      <c r="K31" s="587"/>
      <c r="L31" s="587"/>
      <c r="M31" s="587"/>
      <c r="N31" s="588"/>
      <c r="O31" s="588"/>
      <c r="P31" s="588"/>
      <c r="Q31" s="592"/>
    </row>
    <row r="32" spans="1:17" ht="24" customHeight="1" thickBot="1" x14ac:dyDescent="0.25">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711</v>
      </c>
      <c r="O32" s="609" t="s">
        <v>552</v>
      </c>
      <c r="P32" s="591"/>
      <c r="Q32" s="592"/>
    </row>
    <row r="33" spans="1:16" ht="15" customHeight="1" thickBot="1" x14ac:dyDescent="0.25">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712</v>
      </c>
      <c r="O33" s="610" t="s">
        <v>715</v>
      </c>
      <c r="P33" s="581" t="s">
        <v>699</v>
      </c>
    </row>
    <row r="34" spans="1:16" ht="15" customHeight="1" x14ac:dyDescent="0.2">
      <c r="A34" s="558" t="s">
        <v>71</v>
      </c>
      <c r="B34" s="585"/>
      <c r="C34" s="590"/>
      <c r="D34" s="590"/>
      <c r="E34" s="590"/>
      <c r="F34" s="590"/>
      <c r="G34" s="590"/>
      <c r="H34" s="590"/>
      <c r="I34" s="590"/>
      <c r="J34" s="590"/>
      <c r="K34" s="590"/>
      <c r="L34" s="590"/>
      <c r="M34" s="590"/>
      <c r="N34" s="562">
        <f>SUM(B34:M34)</f>
        <v>0</v>
      </c>
      <c r="O34" s="562"/>
      <c r="P34" s="562"/>
    </row>
    <row r="35" spans="1:16" ht="15" customHeight="1" x14ac:dyDescent="0.2">
      <c r="A35" s="602" t="s">
        <v>82</v>
      </c>
      <c r="B35" s="597">
        <v>22687.499999999971</v>
      </c>
      <c r="C35" s="597">
        <v>45375.000000000029</v>
      </c>
      <c r="D35" s="597">
        <v>45375.000000000029</v>
      </c>
      <c r="E35" s="597">
        <v>45375.000000000029</v>
      </c>
      <c r="F35" s="597">
        <v>45375.000000000029</v>
      </c>
      <c r="G35" s="597">
        <v>45375.000000000029</v>
      </c>
      <c r="H35" s="597">
        <v>45375.000000000029</v>
      </c>
      <c r="I35" s="597">
        <v>45375.000000000029</v>
      </c>
      <c r="J35" s="597">
        <v>45375.000000000029</v>
      </c>
      <c r="K35" s="597">
        <v>45375.000000000029</v>
      </c>
      <c r="L35" s="597">
        <v>45375.000000000029</v>
      </c>
      <c r="M35" s="597">
        <f>22687+45375</f>
        <v>68062</v>
      </c>
      <c r="N35" s="598">
        <f>SUM(B35:M35)</f>
        <v>544499.50000000012</v>
      </c>
      <c r="O35" s="598"/>
      <c r="P35" s="598"/>
    </row>
    <row r="36" spans="1:16" ht="15" customHeight="1" x14ac:dyDescent="0.2">
      <c r="A36" s="602" t="s">
        <v>84</v>
      </c>
      <c r="B36" s="597">
        <v>10269.554166666667</v>
      </c>
      <c r="C36" s="597">
        <v>14058.366666666667</v>
      </c>
      <c r="D36" s="597">
        <v>14058.366666666667</v>
      </c>
      <c r="E36" s="597">
        <v>14058.366666666667</v>
      </c>
      <c r="F36" s="597">
        <v>14058.366666666667</v>
      </c>
      <c r="G36" s="597">
        <v>14058.366666666667</v>
      </c>
      <c r="H36" s="597">
        <v>14058.366666666667</v>
      </c>
      <c r="I36" s="597">
        <v>14058.366666666667</v>
      </c>
      <c r="J36" s="597">
        <v>14058.366666666667</v>
      </c>
      <c r="K36" s="597">
        <v>14058.366666666667</v>
      </c>
      <c r="L36" s="597">
        <v>14058.366666666667</v>
      </c>
      <c r="M36" s="597">
        <f>3789+14058.3666666667</f>
        <v>17847.366666666698</v>
      </c>
      <c r="N36" s="598">
        <f>SUM(B36:M36)</f>
        <v>168700.58750000002</v>
      </c>
      <c r="O36" s="598"/>
      <c r="P36" s="598"/>
    </row>
    <row r="37" spans="1:16" ht="15" customHeight="1" x14ac:dyDescent="0.2">
      <c r="A37" s="602" t="s">
        <v>703</v>
      </c>
      <c r="B37" s="597">
        <v>28226.125</v>
      </c>
      <c r="C37" s="597">
        <v>34278.583333333328</v>
      </c>
      <c r="D37" s="597">
        <v>34278.583333333328</v>
      </c>
      <c r="E37" s="597">
        <v>38118.958333333328</v>
      </c>
      <c r="F37" s="597">
        <v>33106.083333333328</v>
      </c>
      <c r="G37" s="597">
        <v>33106.083333333328</v>
      </c>
      <c r="H37" s="597">
        <v>36946.458333333328</v>
      </c>
      <c r="I37" s="597">
        <v>33106.083333333328</v>
      </c>
      <c r="J37" s="597">
        <v>33106.083333333328</v>
      </c>
      <c r="K37" s="597">
        <v>36946.458333333328</v>
      </c>
      <c r="L37" s="597">
        <v>33106.083333333328</v>
      </c>
      <c r="M37" s="597">
        <f>9893+33106.0833333333</f>
        <v>42999.083333333299</v>
      </c>
      <c r="N37" s="598">
        <f>SUM(B37:M37)</f>
        <v>417324.66666666651</v>
      </c>
      <c r="O37" s="598"/>
      <c r="P37" s="598"/>
    </row>
    <row r="38" spans="1:16" ht="15" customHeight="1" x14ac:dyDescent="0.2">
      <c r="A38" s="602" t="s">
        <v>86</v>
      </c>
      <c r="B38" s="597">
        <v>34633.619999999995</v>
      </c>
      <c r="C38" s="597">
        <v>34633.619999999995</v>
      </c>
      <c r="D38" s="597">
        <v>34633.619999999995</v>
      </c>
      <c r="E38" s="597">
        <v>46911.060000000005</v>
      </c>
      <c r="F38" s="597">
        <v>17947.580000000002</v>
      </c>
      <c r="G38" s="597">
        <v>17947.580000000002</v>
      </c>
      <c r="H38" s="597">
        <v>17947.580000000002</v>
      </c>
      <c r="I38" s="597">
        <v>17947.580000000002</v>
      </c>
      <c r="J38" s="597">
        <v>17947.580000000002</v>
      </c>
      <c r="K38" s="597">
        <v>17947.580000000002</v>
      </c>
      <c r="L38" s="597">
        <v>17947.580000000002</v>
      </c>
      <c r="M38" s="597">
        <f>12278+17947.58</f>
        <v>30225.58</v>
      </c>
      <c r="N38" s="598">
        <f t="shared" ref="N38:N48" si="6">SUM(B38:M38)</f>
        <v>306670.56000000011</v>
      </c>
      <c r="O38" s="598"/>
      <c r="P38" s="598"/>
    </row>
    <row r="39" spans="1:16" ht="15" customHeight="1" x14ac:dyDescent="0.2">
      <c r="A39" s="602" t="s">
        <v>88</v>
      </c>
      <c r="B39" s="597">
        <v>1089.583333333333</v>
      </c>
      <c r="C39" s="597"/>
      <c r="D39" s="597"/>
      <c r="E39" s="597"/>
      <c r="F39" s="597"/>
      <c r="G39" s="597"/>
      <c r="H39" s="597"/>
      <c r="I39" s="597"/>
      <c r="J39" s="597"/>
      <c r="K39" s="597"/>
      <c r="L39" s="597"/>
      <c r="M39" s="597"/>
      <c r="N39" s="598">
        <f t="shared" si="6"/>
        <v>1089.583333333333</v>
      </c>
      <c r="O39" s="598"/>
      <c r="P39" s="598"/>
    </row>
    <row r="40" spans="1:16" ht="15" customHeight="1" x14ac:dyDescent="0.2">
      <c r="A40" s="600" t="s">
        <v>705</v>
      </c>
      <c r="B40" s="597"/>
      <c r="C40" s="597"/>
      <c r="D40" s="597"/>
      <c r="E40" s="597"/>
      <c r="F40" s="597"/>
      <c r="G40" s="597"/>
      <c r="H40" s="597"/>
      <c r="I40" s="597"/>
      <c r="J40" s="597"/>
      <c r="K40" s="597"/>
      <c r="L40" s="597"/>
      <c r="M40" s="597"/>
      <c r="N40" s="598">
        <f t="shared" si="6"/>
        <v>0</v>
      </c>
      <c r="O40" s="598"/>
      <c r="P40" s="598"/>
    </row>
    <row r="41" spans="1:16" ht="15" customHeight="1" x14ac:dyDescent="0.2">
      <c r="A41" s="600" t="s">
        <v>705</v>
      </c>
      <c r="B41" s="597"/>
      <c r="C41" s="597"/>
      <c r="D41" s="597"/>
      <c r="E41" s="597"/>
      <c r="F41" s="597"/>
      <c r="G41" s="597"/>
      <c r="H41" s="597"/>
      <c r="I41" s="597"/>
      <c r="J41" s="597"/>
      <c r="K41" s="597"/>
      <c r="L41" s="597"/>
      <c r="M41" s="597"/>
      <c r="N41" s="598">
        <f t="shared" si="6"/>
        <v>0</v>
      </c>
      <c r="O41" s="598"/>
      <c r="P41" s="598"/>
    </row>
    <row r="42" spans="1:16" ht="15" customHeight="1" x14ac:dyDescent="0.2">
      <c r="A42" s="600"/>
      <c r="B42" s="597"/>
      <c r="C42" s="597"/>
      <c r="D42" s="597"/>
      <c r="E42" s="597"/>
      <c r="F42" s="597"/>
      <c r="G42" s="597"/>
      <c r="H42" s="597"/>
      <c r="I42" s="597"/>
      <c r="J42" s="597"/>
      <c r="K42" s="597"/>
      <c r="L42" s="597"/>
      <c r="M42" s="597"/>
      <c r="N42" s="598">
        <f t="shared" si="6"/>
        <v>0</v>
      </c>
      <c r="O42" s="598"/>
      <c r="P42" s="598"/>
    </row>
    <row r="43" spans="1:16" ht="15" customHeight="1" x14ac:dyDescent="0.2">
      <c r="A43" s="600"/>
      <c r="B43" s="597"/>
      <c r="C43" s="597"/>
      <c r="D43" s="597"/>
      <c r="E43" s="597"/>
      <c r="F43" s="597"/>
      <c r="G43" s="597"/>
      <c r="H43" s="597"/>
      <c r="I43" s="597"/>
      <c r="J43" s="597"/>
      <c r="K43" s="597"/>
      <c r="L43" s="597"/>
      <c r="M43" s="597"/>
      <c r="N43" s="598">
        <f t="shared" si="6"/>
        <v>0</v>
      </c>
      <c r="O43" s="598"/>
      <c r="P43" s="598"/>
    </row>
    <row r="44" spans="1:16" ht="15" customHeight="1" x14ac:dyDescent="0.2">
      <c r="A44" s="600"/>
      <c r="B44" s="597"/>
      <c r="C44" s="597"/>
      <c r="D44" s="597"/>
      <c r="E44" s="597"/>
      <c r="F44" s="597"/>
      <c r="G44" s="597"/>
      <c r="H44" s="597"/>
      <c r="I44" s="597"/>
      <c r="J44" s="597"/>
      <c r="K44" s="597"/>
      <c r="L44" s="597"/>
      <c r="M44" s="597"/>
      <c r="N44" s="598">
        <f t="shared" si="6"/>
        <v>0</v>
      </c>
      <c r="O44" s="598"/>
      <c r="P44" s="598"/>
    </row>
    <row r="45" spans="1:16" ht="15" customHeight="1" x14ac:dyDescent="0.2">
      <c r="A45" s="600"/>
      <c r="B45" s="597"/>
      <c r="C45" s="597"/>
      <c r="D45" s="597"/>
      <c r="E45" s="597"/>
      <c r="F45" s="597"/>
      <c r="G45" s="597"/>
      <c r="H45" s="597"/>
      <c r="I45" s="597"/>
      <c r="J45" s="597"/>
      <c r="K45" s="597"/>
      <c r="L45" s="597"/>
      <c r="M45" s="597"/>
      <c r="N45" s="598">
        <f t="shared" si="6"/>
        <v>0</v>
      </c>
      <c r="O45" s="598"/>
      <c r="P45" s="598"/>
    </row>
    <row r="46" spans="1:16" ht="15" customHeight="1" x14ac:dyDescent="0.2">
      <c r="A46" s="600"/>
      <c r="B46" s="597"/>
      <c r="C46" s="597"/>
      <c r="D46" s="597"/>
      <c r="E46" s="597"/>
      <c r="F46" s="597"/>
      <c r="G46" s="597"/>
      <c r="H46" s="597"/>
      <c r="I46" s="597"/>
      <c r="J46" s="597"/>
      <c r="K46" s="597"/>
      <c r="L46" s="597"/>
      <c r="M46" s="597"/>
      <c r="N46" s="598">
        <f t="shared" si="6"/>
        <v>0</v>
      </c>
      <c r="O46" s="598"/>
      <c r="P46" s="598"/>
    </row>
    <row r="47" spans="1:16" ht="15" customHeight="1" x14ac:dyDescent="0.2">
      <c r="A47" s="600"/>
      <c r="B47" s="597"/>
      <c r="C47" s="597"/>
      <c r="D47" s="597"/>
      <c r="E47" s="597"/>
      <c r="F47" s="597"/>
      <c r="G47" s="597"/>
      <c r="H47" s="597"/>
      <c r="I47" s="597"/>
      <c r="J47" s="597"/>
      <c r="K47" s="597"/>
      <c r="L47" s="597"/>
      <c r="M47" s="597"/>
      <c r="N47" s="598">
        <f t="shared" si="6"/>
        <v>0</v>
      </c>
      <c r="O47" s="598"/>
      <c r="P47" s="598"/>
    </row>
    <row r="48" spans="1:16" ht="15" customHeight="1" x14ac:dyDescent="0.2">
      <c r="A48" s="600"/>
      <c r="B48" s="597"/>
      <c r="C48" s="597"/>
      <c r="D48" s="597"/>
      <c r="E48" s="597"/>
      <c r="F48" s="597"/>
      <c r="G48" s="597"/>
      <c r="H48" s="597"/>
      <c r="I48" s="597"/>
      <c r="J48" s="597"/>
      <c r="K48" s="597"/>
      <c r="L48" s="597"/>
      <c r="M48" s="597"/>
      <c r="N48" s="598">
        <f t="shared" si="6"/>
        <v>0</v>
      </c>
      <c r="O48" s="598"/>
      <c r="P48" s="598"/>
    </row>
    <row r="49" spans="1:16" ht="15" customHeight="1" thickBot="1" x14ac:dyDescent="0.25">
      <c r="A49" s="555" t="s">
        <v>691</v>
      </c>
      <c r="B49" s="563">
        <f t="shared" ref="B49:N49" si="7">SUM(B34:B48)</f>
        <v>96906.382499999963</v>
      </c>
      <c r="C49" s="563">
        <f t="shared" si="7"/>
        <v>128345.57000000002</v>
      </c>
      <c r="D49" s="563">
        <f t="shared" si="7"/>
        <v>128345.57000000002</v>
      </c>
      <c r="E49" s="563">
        <f t="shared" si="7"/>
        <v>144463.38500000004</v>
      </c>
      <c r="F49" s="563">
        <f t="shared" si="7"/>
        <v>110487.03000000003</v>
      </c>
      <c r="G49" s="563">
        <f t="shared" si="7"/>
        <v>110487.03000000003</v>
      </c>
      <c r="H49" s="563">
        <f t="shared" si="7"/>
        <v>114327.40500000003</v>
      </c>
      <c r="I49" s="563">
        <f t="shared" si="7"/>
        <v>110487.03000000003</v>
      </c>
      <c r="J49" s="563">
        <f t="shared" si="7"/>
        <v>110487.03000000003</v>
      </c>
      <c r="K49" s="563">
        <f t="shared" si="7"/>
        <v>114327.40500000003</v>
      </c>
      <c r="L49" s="563">
        <f t="shared" si="7"/>
        <v>110487.03000000003</v>
      </c>
      <c r="M49" s="563">
        <f t="shared" si="7"/>
        <v>159134.03</v>
      </c>
      <c r="N49" s="601">
        <f t="shared" si="7"/>
        <v>1438284.8975</v>
      </c>
      <c r="O49" s="595">
        <f>IF(B2="Tentative",SUM('Form 5 Exp Summary'!C22:E22),IF(B2="Final",SUM('Form 5 Exp Summary'!C45:E45),SUM('Form 5 Exp Summary'!C72:E72)))</f>
        <v>1438284.5</v>
      </c>
      <c r="P49" s="594">
        <f>N49-O49</f>
        <v>0.3974999999627471</v>
      </c>
    </row>
    <row r="50" spans="1:16" ht="15" customHeight="1" thickTop="1" x14ac:dyDescent="0.2">
      <c r="A50" s="555" t="s">
        <v>692</v>
      </c>
      <c r="B50" s="603">
        <f>B49</f>
        <v>96906.382499999963</v>
      </c>
      <c r="C50" s="603">
        <f>B50+C49</f>
        <v>225251.95249999998</v>
      </c>
      <c r="D50" s="603">
        <f t="shared" ref="D50:M50" si="8">C50+D49</f>
        <v>353597.52250000002</v>
      </c>
      <c r="E50" s="603">
        <f t="shared" si="8"/>
        <v>498060.90750000009</v>
      </c>
      <c r="F50" s="603">
        <f t="shared" si="8"/>
        <v>608547.93750000012</v>
      </c>
      <c r="G50" s="603">
        <f t="shared" si="8"/>
        <v>719034.96750000014</v>
      </c>
      <c r="H50" s="603">
        <f t="shared" si="8"/>
        <v>833362.37250000017</v>
      </c>
      <c r="I50" s="603">
        <f t="shared" si="8"/>
        <v>943849.4025000002</v>
      </c>
      <c r="J50" s="603">
        <f t="shared" si="8"/>
        <v>1054336.4325000001</v>
      </c>
      <c r="K50" s="603">
        <f t="shared" si="8"/>
        <v>1168663.8375000001</v>
      </c>
      <c r="L50" s="603">
        <f t="shared" si="8"/>
        <v>1279150.8675000002</v>
      </c>
      <c r="M50" s="603">
        <f t="shared" si="8"/>
        <v>1438284.8975000002</v>
      </c>
      <c r="N50" s="567"/>
      <c r="O50" s="567"/>
      <c r="P50" s="567"/>
    </row>
    <row r="51" spans="1:16" ht="15" customHeight="1" x14ac:dyDescent="0.2">
      <c r="A51" s="564" t="s">
        <v>693</v>
      </c>
      <c r="B51" s="565">
        <f>IFERROR(B50/$N$49,"")</f>
        <v>6.7376347112064403E-2</v>
      </c>
      <c r="C51" s="565">
        <f>IFERROR(C50/$N$49,"")</f>
        <v>0.15661149810550659</v>
      </c>
      <c r="D51" s="565">
        <f t="shared" ref="D51:M51" si="9">IFERROR(D50/$N$49,"")</f>
        <v>0.24584664909894879</v>
      </c>
      <c r="E51" s="565">
        <f t="shared" si="9"/>
        <v>0.34628807433473041</v>
      </c>
      <c r="F51" s="565">
        <f t="shared" si="9"/>
        <v>0.42310667278629344</v>
      </c>
      <c r="G51" s="565">
        <f t="shared" si="9"/>
        <v>0.49992527123785652</v>
      </c>
      <c r="H51" s="565">
        <f t="shared" si="9"/>
        <v>0.57941397698643371</v>
      </c>
      <c r="I51" s="565">
        <f t="shared" si="9"/>
        <v>0.65623257543799673</v>
      </c>
      <c r="J51" s="565">
        <f t="shared" si="9"/>
        <v>0.73305117388955976</v>
      </c>
      <c r="K51" s="565">
        <f t="shared" si="9"/>
        <v>0.81253987963813701</v>
      </c>
      <c r="L51" s="565">
        <f t="shared" si="9"/>
        <v>0.88935847808970003</v>
      </c>
      <c r="M51" s="565">
        <f t="shared" si="9"/>
        <v>1.0000000000000002</v>
      </c>
      <c r="N51" s="567"/>
      <c r="O51" s="567"/>
      <c r="P51" s="567"/>
    </row>
    <row r="52" spans="1:16" ht="15" customHeight="1" x14ac:dyDescent="0.2">
      <c r="A52" s="557"/>
      <c r="B52" s="557"/>
      <c r="C52" s="557"/>
      <c r="D52" s="557"/>
      <c r="E52" s="557"/>
      <c r="F52" s="568"/>
      <c r="G52" s="568"/>
      <c r="H52" s="568"/>
      <c r="I52" s="568"/>
      <c r="J52" s="568"/>
      <c r="K52" s="568"/>
      <c r="L52" s="568"/>
      <c r="M52" s="568"/>
      <c r="N52" s="567"/>
      <c r="O52" s="567"/>
      <c r="P52" s="567"/>
    </row>
    <row r="53" spans="1:16" ht="15" customHeight="1" thickBot="1" x14ac:dyDescent="0.25">
      <c r="A53" s="555" t="s">
        <v>696</v>
      </c>
      <c r="B53" s="604">
        <f t="shared" ref="B53:P53" si="10">B28-B49</f>
        <v>234683.86750000005</v>
      </c>
      <c r="C53" s="604">
        <f t="shared" si="10"/>
        <v>-126539.32000000002</v>
      </c>
      <c r="D53" s="604">
        <f t="shared" si="10"/>
        <v>-126539.32000000002</v>
      </c>
      <c r="E53" s="604">
        <f t="shared" si="10"/>
        <v>239238.78499999995</v>
      </c>
      <c r="F53" s="604">
        <f t="shared" si="10"/>
        <v>-75803.36000000003</v>
      </c>
      <c r="G53" s="604">
        <f t="shared" si="10"/>
        <v>-95460.86000000003</v>
      </c>
      <c r="H53" s="604">
        <f t="shared" si="10"/>
        <v>207928.76499999996</v>
      </c>
      <c r="I53" s="604">
        <f t="shared" si="10"/>
        <v>-75803.36000000003</v>
      </c>
      <c r="J53" s="604">
        <f t="shared" si="10"/>
        <v>-95460.86000000003</v>
      </c>
      <c r="K53" s="604">
        <f t="shared" si="10"/>
        <v>207928.76499999996</v>
      </c>
      <c r="L53" s="604">
        <f t="shared" si="10"/>
        <v>-75803.36000000003</v>
      </c>
      <c r="M53" s="604">
        <f t="shared" si="10"/>
        <v>-111230.36</v>
      </c>
      <c r="N53" s="569">
        <f t="shared" si="10"/>
        <v>107139.38250000007</v>
      </c>
      <c r="O53" s="569">
        <f t="shared" si="10"/>
        <v>107139.5</v>
      </c>
      <c r="P53" s="569">
        <f t="shared" si="10"/>
        <v>-0.11749999993480742</v>
      </c>
    </row>
    <row r="54" spans="1:16" ht="15" customHeight="1" thickTop="1" x14ac:dyDescent="0.2">
      <c r="A54" s="555" t="s">
        <v>697</v>
      </c>
      <c r="B54" s="603">
        <f>B53</f>
        <v>234683.86750000005</v>
      </c>
      <c r="C54" s="603">
        <f>C53+B54</f>
        <v>108144.54750000003</v>
      </c>
      <c r="D54" s="603">
        <f t="shared" ref="D54:M54" si="11">D53+C54</f>
        <v>-18394.772499999992</v>
      </c>
      <c r="E54" s="603">
        <f t="shared" si="11"/>
        <v>220844.01249999995</v>
      </c>
      <c r="F54" s="603">
        <f t="shared" si="11"/>
        <v>145040.65249999991</v>
      </c>
      <c r="G54" s="603">
        <f t="shared" si="11"/>
        <v>49579.79249999988</v>
      </c>
      <c r="H54" s="603">
        <f t="shared" si="11"/>
        <v>257508.55749999982</v>
      </c>
      <c r="I54" s="603">
        <f t="shared" si="11"/>
        <v>181705.19749999978</v>
      </c>
      <c r="J54" s="603">
        <f t="shared" si="11"/>
        <v>86244.337499999747</v>
      </c>
      <c r="K54" s="603">
        <f t="shared" si="11"/>
        <v>294173.10249999969</v>
      </c>
      <c r="L54" s="603">
        <f t="shared" si="11"/>
        <v>218369.74249999964</v>
      </c>
      <c r="M54" s="603">
        <f t="shared" si="11"/>
        <v>107139.38249999964</v>
      </c>
      <c r="N54" s="567"/>
      <c r="O54" s="567"/>
      <c r="P54" s="567"/>
    </row>
    <row r="55" spans="1:16" ht="15" customHeight="1" x14ac:dyDescent="0.2">
      <c r="A55" s="564" t="s">
        <v>698</v>
      </c>
      <c r="B55" s="605">
        <f>IFERROR(B54/$N$53,"")</f>
        <v>2.1904537997500584</v>
      </c>
      <c r="C55" s="605">
        <f t="shared" ref="C55:M55" si="12">IFERROR(C54/$N$53,"")</f>
        <v>1.0093818442532088</v>
      </c>
      <c r="D55" s="605">
        <f t="shared" si="12"/>
        <v>-0.17169011124364078</v>
      </c>
      <c r="E55" s="605">
        <f t="shared" si="12"/>
        <v>2.0612776305668907</v>
      </c>
      <c r="F55" s="605">
        <f t="shared" si="12"/>
        <v>1.3537566589951162</v>
      </c>
      <c r="G55" s="605">
        <f t="shared" si="12"/>
        <v>0.46275973729827918</v>
      </c>
      <c r="H55" s="605">
        <f t="shared" si="12"/>
        <v>2.4034911485512778</v>
      </c>
      <c r="I55" s="605">
        <f t="shared" si="12"/>
        <v>1.695970176979503</v>
      </c>
      <c r="J55" s="605">
        <f t="shared" si="12"/>
        <v>0.80497325528266594</v>
      </c>
      <c r="K55" s="605">
        <f t="shared" si="12"/>
        <v>2.7457046665356644</v>
      </c>
      <c r="L55" s="605">
        <f t="shared" si="12"/>
        <v>2.0381836949638896</v>
      </c>
      <c r="M55" s="605">
        <f t="shared" si="12"/>
        <v>0.99999999999999611</v>
      </c>
      <c r="N55" s="567"/>
      <c r="O55" s="567"/>
      <c r="P55" s="567"/>
    </row>
    <row r="56" spans="1:16" ht="15" customHeight="1" x14ac:dyDescent="0.2">
      <c r="A56" s="564"/>
      <c r="B56" s="557"/>
      <c r="C56" s="557"/>
      <c r="D56" s="557"/>
      <c r="E56" s="557"/>
      <c r="F56" s="568"/>
      <c r="G56" s="568"/>
      <c r="H56" s="568"/>
      <c r="I56" s="568"/>
      <c r="J56" s="568"/>
      <c r="K56" s="568"/>
      <c r="L56" s="568"/>
      <c r="M56" s="568"/>
      <c r="N56" s="567"/>
      <c r="O56" s="567"/>
      <c r="P56" s="567"/>
    </row>
    <row r="57" spans="1:16" ht="15" customHeight="1" x14ac:dyDescent="0.2">
      <c r="A57" s="564"/>
      <c r="B57" s="557"/>
      <c r="C57" s="557"/>
      <c r="D57" s="557"/>
      <c r="E57" s="557"/>
      <c r="F57" s="568"/>
      <c r="G57" s="568"/>
      <c r="H57" s="568"/>
      <c r="I57" s="568"/>
      <c r="J57" s="568"/>
      <c r="K57" s="568"/>
      <c r="L57" s="568"/>
      <c r="M57" s="568"/>
      <c r="N57" s="567"/>
      <c r="O57" s="567"/>
      <c r="P57" s="567"/>
    </row>
    <row r="58" spans="1:16" ht="15" customHeight="1" x14ac:dyDescent="0.25">
      <c r="A58" s="612" t="s">
        <v>694</v>
      </c>
      <c r="B58" s="612"/>
      <c r="C58" s="612"/>
      <c r="D58" s="612"/>
      <c r="E58" s="612"/>
      <c r="F58" s="612" t="s">
        <v>694</v>
      </c>
      <c r="G58" s="612"/>
      <c r="H58" s="612"/>
      <c r="I58" s="612"/>
      <c r="J58" s="612"/>
      <c r="K58" s="612"/>
      <c r="L58" s="612"/>
      <c r="M58" s="612"/>
      <c r="N58" s="612"/>
    </row>
    <row r="59" spans="1:16" ht="15" customHeight="1" thickBot="1" x14ac:dyDescent="0.25">
      <c r="A59" s="557"/>
      <c r="B59" s="570"/>
      <c r="C59" s="570"/>
      <c r="D59" s="570"/>
      <c r="E59" s="570"/>
      <c r="F59" s="570"/>
      <c r="G59" s="570"/>
      <c r="H59" s="570"/>
      <c r="I59" s="570"/>
      <c r="J59" s="570"/>
      <c r="K59" s="570"/>
      <c r="L59" s="570"/>
      <c r="M59" s="570"/>
      <c r="N59" s="571"/>
      <c r="O59" s="571"/>
      <c r="P59" s="571"/>
    </row>
    <row r="60" spans="1:16" ht="30.75" customHeight="1" x14ac:dyDescent="0.2">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711</v>
      </c>
      <c r="O60" s="577"/>
      <c r="P60" s="577"/>
    </row>
    <row r="61" spans="1:16" ht="24" customHeight="1" thickBot="1" x14ac:dyDescent="0.25">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712</v>
      </c>
      <c r="O61" s="577"/>
      <c r="P61" s="577"/>
    </row>
    <row r="62" spans="1:16" ht="15" customHeight="1" x14ac:dyDescent="0.2">
      <c r="A62" s="557" t="s">
        <v>695</v>
      </c>
      <c r="B62" s="607">
        <f>B53</f>
        <v>234683.86750000005</v>
      </c>
      <c r="C62" s="607">
        <f t="shared" ref="C62:N62" si="13">C53</f>
        <v>-126539.32000000002</v>
      </c>
      <c r="D62" s="607">
        <f t="shared" si="13"/>
        <v>-126539.32000000002</v>
      </c>
      <c r="E62" s="607">
        <f t="shared" si="13"/>
        <v>239238.78499999995</v>
      </c>
      <c r="F62" s="607">
        <f t="shared" si="13"/>
        <v>-75803.36000000003</v>
      </c>
      <c r="G62" s="607">
        <f t="shared" si="13"/>
        <v>-95460.86000000003</v>
      </c>
      <c r="H62" s="607">
        <f t="shared" si="13"/>
        <v>207928.76499999996</v>
      </c>
      <c r="I62" s="607">
        <f t="shared" si="13"/>
        <v>-75803.36000000003</v>
      </c>
      <c r="J62" s="607">
        <f t="shared" si="13"/>
        <v>-95460.86000000003</v>
      </c>
      <c r="K62" s="607">
        <f t="shared" si="13"/>
        <v>207928.76499999996</v>
      </c>
      <c r="L62" s="607">
        <f t="shared" si="13"/>
        <v>-75803.36000000003</v>
      </c>
      <c r="M62" s="607">
        <f t="shared" si="13"/>
        <v>-111230.36</v>
      </c>
      <c r="N62" s="572">
        <f t="shared" si="13"/>
        <v>107139.38250000007</v>
      </c>
      <c r="O62" s="577"/>
      <c r="P62" s="577"/>
    </row>
    <row r="63" spans="1:16" ht="15" customHeight="1" x14ac:dyDescent="0.2">
      <c r="A63" s="557"/>
      <c r="B63" s="607"/>
      <c r="C63" s="607"/>
      <c r="D63" s="607"/>
      <c r="E63" s="607"/>
      <c r="F63" s="607"/>
      <c r="G63" s="607"/>
      <c r="H63" s="607"/>
      <c r="I63" s="607"/>
      <c r="J63" s="607"/>
      <c r="K63" s="607"/>
      <c r="L63" s="607"/>
      <c r="M63" s="607"/>
      <c r="N63" s="562"/>
      <c r="O63" s="577"/>
      <c r="P63" s="577"/>
    </row>
    <row r="64" spans="1:16" ht="15" customHeight="1" x14ac:dyDescent="0.2">
      <c r="A64" s="557" t="s">
        <v>497</v>
      </c>
      <c r="B64" s="608">
        <f>IF(B2="Tentative",'Form 3 Revenues'!F99,IF(B2="Final",'Form 3 Revenues'!G99,'Form 3 Revenues'!H99))</f>
        <v>41929</v>
      </c>
      <c r="C64" s="607">
        <f>B66</f>
        <v>276612.86750000005</v>
      </c>
      <c r="D64" s="607">
        <f t="shared" ref="D64:M64" si="14">C66</f>
        <v>150073.54750000004</v>
      </c>
      <c r="E64" s="607">
        <f t="shared" si="14"/>
        <v>23534.227500000023</v>
      </c>
      <c r="F64" s="607">
        <f t="shared" si="14"/>
        <v>262773.01249999995</v>
      </c>
      <c r="G64" s="607">
        <f t="shared" si="14"/>
        <v>186969.65249999991</v>
      </c>
      <c r="H64" s="607">
        <f t="shared" si="14"/>
        <v>91508.79249999988</v>
      </c>
      <c r="I64" s="607">
        <f t="shared" si="14"/>
        <v>299437.55749999982</v>
      </c>
      <c r="J64" s="607">
        <f t="shared" si="14"/>
        <v>223634.19749999978</v>
      </c>
      <c r="K64" s="607">
        <f t="shared" si="14"/>
        <v>128173.33749999975</v>
      </c>
      <c r="L64" s="607">
        <f t="shared" si="14"/>
        <v>336102.10249999969</v>
      </c>
      <c r="M64" s="607">
        <f t="shared" si="14"/>
        <v>260298.74249999964</v>
      </c>
      <c r="N64" s="573"/>
      <c r="O64" s="577"/>
      <c r="P64" s="577"/>
    </row>
    <row r="65" spans="1:16" ht="15" customHeight="1" x14ac:dyDescent="0.2">
      <c r="A65" s="557"/>
      <c r="B65" s="607"/>
      <c r="C65" s="607"/>
      <c r="D65" s="607"/>
      <c r="E65" s="607"/>
      <c r="F65" s="607"/>
      <c r="G65" s="607"/>
      <c r="H65" s="607"/>
      <c r="I65" s="607"/>
      <c r="J65" s="607"/>
      <c r="K65" s="607"/>
      <c r="L65" s="607"/>
      <c r="M65" s="607"/>
      <c r="N65" s="574"/>
      <c r="O65" s="577"/>
      <c r="P65" s="577"/>
    </row>
    <row r="66" spans="1:16" ht="15" customHeight="1" thickBot="1" x14ac:dyDescent="0.25">
      <c r="A66" s="555" t="s">
        <v>498</v>
      </c>
      <c r="B66" s="566">
        <f>SUM(B64,B62)</f>
        <v>276612.86750000005</v>
      </c>
      <c r="C66" s="566">
        <f>SUM(C64,C62)</f>
        <v>150073.54750000004</v>
      </c>
      <c r="D66" s="566">
        <f t="shared" ref="D66:N66" si="15">SUM(D64,D62)</f>
        <v>23534.227500000023</v>
      </c>
      <c r="E66" s="566">
        <f t="shared" si="15"/>
        <v>262773.01249999995</v>
      </c>
      <c r="F66" s="566">
        <f t="shared" si="15"/>
        <v>186969.65249999991</v>
      </c>
      <c r="G66" s="566">
        <f t="shared" si="15"/>
        <v>91508.79249999988</v>
      </c>
      <c r="H66" s="566">
        <f t="shared" si="15"/>
        <v>299437.55749999982</v>
      </c>
      <c r="I66" s="566">
        <f t="shared" si="15"/>
        <v>223634.19749999978</v>
      </c>
      <c r="J66" s="566">
        <f t="shared" si="15"/>
        <v>128173.33749999975</v>
      </c>
      <c r="K66" s="566">
        <f t="shared" si="15"/>
        <v>336102.10249999969</v>
      </c>
      <c r="L66" s="566">
        <f t="shared" si="15"/>
        <v>260298.74249999964</v>
      </c>
      <c r="M66" s="566">
        <f t="shared" si="15"/>
        <v>149068.38249999966</v>
      </c>
      <c r="N66" s="569">
        <f t="shared" si="15"/>
        <v>107139.38250000007</v>
      </c>
      <c r="O66" s="577"/>
      <c r="P66" s="577"/>
    </row>
    <row r="67" spans="1:16" s="576" customFormat="1" ht="15" customHeight="1" thickTop="1" x14ac:dyDescent="0.2">
      <c r="A67" s="555"/>
      <c r="B67" s="575"/>
      <c r="C67" s="575"/>
      <c r="D67" s="575"/>
      <c r="E67" s="575"/>
      <c r="F67" s="575"/>
      <c r="G67" s="575"/>
      <c r="H67" s="575"/>
      <c r="I67" s="575"/>
      <c r="J67" s="575"/>
      <c r="K67" s="575"/>
      <c r="L67" s="575"/>
      <c r="M67" s="575"/>
      <c r="N67" s="575"/>
      <c r="O67" s="577"/>
      <c r="P67" s="577"/>
    </row>
    <row r="68" spans="1:16" s="576" customFormat="1" ht="15" customHeight="1" x14ac:dyDescent="0.2">
      <c r="N68" s="577"/>
      <c r="O68" s="577"/>
      <c r="P68" s="577"/>
    </row>
    <row r="69" spans="1:16" s="576" customFormat="1" x14ac:dyDescent="0.2"/>
    <row r="70" spans="1:16" s="576" customFormat="1" x14ac:dyDescent="0.2"/>
    <row r="71" spans="1:16" s="576" customFormat="1" x14ac:dyDescent="0.2"/>
    <row r="72" spans="1:16" s="576" customFormat="1" x14ac:dyDescent="0.2"/>
    <row r="73" spans="1:16" s="576" customFormat="1" x14ac:dyDescent="0.2"/>
  </sheetData>
  <sheetProtection password="F4A0" sheet="1" objects="1" scenarios="1" selectLockedCells="1"/>
  <dataValidations disablePrompts="1"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0"/>
  <sheetViews>
    <sheetView zoomScaleNormal="100" workbookViewId="0">
      <selection activeCell="G25" sqref="G25"/>
    </sheetView>
  </sheetViews>
  <sheetFormatPr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404"/>
      <c r="C3" s="405"/>
    </row>
    <row r="17" spans="2:12" ht="21" customHeight="1" x14ac:dyDescent="0.3">
      <c r="B17" s="504" t="s">
        <v>425</v>
      </c>
      <c r="C17" s="504"/>
      <c r="D17" s="504"/>
      <c r="E17" s="504"/>
      <c r="F17" s="504"/>
      <c r="G17" s="504"/>
      <c r="H17" s="504"/>
      <c r="I17" s="504"/>
      <c r="J17" s="504"/>
      <c r="K17" s="504"/>
    </row>
    <row r="18" spans="2:12" ht="12" customHeight="1" x14ac:dyDescent="0.3">
      <c r="B18" s="504"/>
      <c r="C18" s="504"/>
      <c r="D18" s="504"/>
      <c r="E18" s="504"/>
      <c r="F18" s="504"/>
      <c r="G18" s="504"/>
      <c r="H18" s="504"/>
      <c r="I18" s="504"/>
      <c r="J18" s="504"/>
      <c r="K18" s="504"/>
    </row>
    <row r="20" spans="2:12" x14ac:dyDescent="0.2">
      <c r="B20" s="617" t="s">
        <v>724</v>
      </c>
      <c r="C20" s="505"/>
      <c r="D20" s="505"/>
      <c r="E20" s="505"/>
      <c r="F20" s="505"/>
      <c r="G20" s="1" t="s">
        <v>616</v>
      </c>
      <c r="I20" s="511" t="s">
        <v>725</v>
      </c>
      <c r="J20" s="511"/>
      <c r="K20" s="511"/>
    </row>
    <row r="21" spans="2:12" x14ac:dyDescent="0.2">
      <c r="B21" s="387" t="s">
        <v>609</v>
      </c>
      <c r="C21" s="388"/>
      <c r="E21" s="65" t="str">
        <f>D138</f>
        <v>June 30, 2022</v>
      </c>
    </row>
    <row r="23" spans="2:12" x14ac:dyDescent="0.2">
      <c r="B23" s="63" t="s">
        <v>255</v>
      </c>
      <c r="D23" s="412">
        <v>1</v>
      </c>
      <c r="E23" s="63" t="s">
        <v>276</v>
      </c>
      <c r="J23" s="512">
        <v>1438285</v>
      </c>
      <c r="K23" s="512"/>
      <c r="L23" s="66"/>
    </row>
    <row r="24" spans="2:12" x14ac:dyDescent="0.2">
      <c r="B24" s="412">
        <v>0</v>
      </c>
      <c r="C24" s="63" t="s">
        <v>277</v>
      </c>
      <c r="G24" s="512">
        <v>0</v>
      </c>
      <c r="H24" s="512"/>
      <c r="I24" s="63" t="s">
        <v>424</v>
      </c>
      <c r="L24" s="66"/>
    </row>
    <row r="25" spans="2:12" x14ac:dyDescent="0.2">
      <c r="D25" s="66"/>
      <c r="E25" s="66"/>
      <c r="F25" s="66"/>
      <c r="G25" s="66"/>
      <c r="H25" s="66"/>
      <c r="I25" s="66"/>
      <c r="J25" s="66"/>
      <c r="K25" s="66"/>
      <c r="L25" s="66"/>
    </row>
    <row r="26" spans="2:12" x14ac:dyDescent="0.2">
      <c r="B26" s="289" t="s">
        <v>723</v>
      </c>
      <c r="D26" s="66"/>
      <c r="E26" s="66"/>
      <c r="F26" s="66"/>
      <c r="G26" s="66"/>
      <c r="H26" s="66"/>
      <c r="I26" s="66"/>
      <c r="J26" s="66"/>
      <c r="K26" s="66"/>
      <c r="L26" s="66"/>
    </row>
    <row r="27" spans="2:12" x14ac:dyDescent="0.2">
      <c r="D27" s="66"/>
      <c r="E27" s="66"/>
      <c r="F27" s="66"/>
      <c r="G27" s="66"/>
      <c r="H27" s="66"/>
      <c r="I27" s="66"/>
      <c r="J27" s="66"/>
      <c r="K27" s="66"/>
      <c r="L27" s="66"/>
    </row>
    <row r="28" spans="2:12" x14ac:dyDescent="0.2">
      <c r="C28" s="288" t="s">
        <v>538</v>
      </c>
      <c r="D28" s="66"/>
      <c r="E28" s="66"/>
      <c r="F28" s="66"/>
      <c r="G28" s="66"/>
      <c r="H28" s="66"/>
      <c r="I28" s="66"/>
      <c r="J28" s="66"/>
      <c r="K28" s="66"/>
      <c r="L28" s="66"/>
    </row>
    <row r="29" spans="2:12" x14ac:dyDescent="0.2">
      <c r="C29" s="288"/>
      <c r="D29" s="66" t="s">
        <v>539</v>
      </c>
      <c r="E29" s="66"/>
      <c r="F29" s="66"/>
      <c r="G29" s="66"/>
      <c r="H29" s="66"/>
      <c r="I29" s="66"/>
      <c r="J29" s="66"/>
      <c r="K29" s="66"/>
      <c r="L29" s="66"/>
    </row>
    <row r="30" spans="2:12" x14ac:dyDescent="0.2">
      <c r="D30" s="66"/>
      <c r="E30" s="66"/>
      <c r="F30" s="66"/>
      <c r="G30" s="67"/>
      <c r="H30" s="66"/>
      <c r="I30" s="66"/>
      <c r="J30" s="66"/>
      <c r="K30" s="66"/>
      <c r="L30" s="66"/>
    </row>
    <row r="31" spans="2:12" x14ac:dyDescent="0.2">
      <c r="C31" s="288" t="s">
        <v>564</v>
      </c>
    </row>
    <row r="32" spans="2:12" x14ac:dyDescent="0.2">
      <c r="D32" s="288" t="s">
        <v>537</v>
      </c>
    </row>
    <row r="33" spans="2:11" x14ac:dyDescent="0.2">
      <c r="D33" s="63" t="s">
        <v>536</v>
      </c>
    </row>
    <row r="36" spans="2:11" x14ac:dyDescent="0.2">
      <c r="B36" s="63" t="s">
        <v>256</v>
      </c>
      <c r="H36" s="63" t="s">
        <v>257</v>
      </c>
    </row>
    <row r="38" spans="2:11" ht="12.75" thickBot="1" x14ac:dyDescent="0.25">
      <c r="B38" s="68" t="s">
        <v>423</v>
      </c>
      <c r="C38" s="505"/>
      <c r="D38" s="505"/>
      <c r="E38" s="505"/>
      <c r="F38" s="505"/>
      <c r="H38" s="406"/>
      <c r="I38" s="406"/>
      <c r="J38" s="406"/>
      <c r="K38" s="406"/>
    </row>
    <row r="39" spans="2:11" x14ac:dyDescent="0.2">
      <c r="C39" s="387" t="s">
        <v>614</v>
      </c>
      <c r="D39" s="387"/>
      <c r="E39" s="387"/>
      <c r="F39" s="387"/>
      <c r="H39" s="407"/>
      <c r="I39" s="407"/>
      <c r="J39" s="407"/>
      <c r="K39" s="407"/>
    </row>
    <row r="40" spans="2:11" ht="12.75" thickBot="1" x14ac:dyDescent="0.25">
      <c r="C40" s="505"/>
      <c r="D40" s="505"/>
      <c r="E40" s="505"/>
      <c r="F40" s="456"/>
      <c r="H40" s="406"/>
      <c r="I40" s="406"/>
      <c r="J40" s="406"/>
      <c r="K40" s="406"/>
    </row>
    <row r="41" spans="2:11" x14ac:dyDescent="0.2">
      <c r="C41" s="506" t="s">
        <v>615</v>
      </c>
      <c r="D41" s="507"/>
      <c r="E41" s="507"/>
      <c r="F41" s="507"/>
      <c r="H41" s="407"/>
      <c r="I41" s="407"/>
      <c r="J41" s="407"/>
      <c r="K41" s="407"/>
    </row>
    <row r="42" spans="2:11" ht="12.75" thickBot="1" x14ac:dyDescent="0.25">
      <c r="H42" s="406"/>
      <c r="I42" s="406"/>
      <c r="J42" s="406"/>
      <c r="K42" s="406"/>
    </row>
    <row r="43" spans="2:11" x14ac:dyDescent="0.2">
      <c r="C43" s="63" t="s">
        <v>258</v>
      </c>
      <c r="H43" s="407"/>
      <c r="I43" s="407"/>
      <c r="J43" s="407"/>
      <c r="K43" s="407"/>
    </row>
    <row r="44" spans="2:11" ht="12.75" thickBot="1" x14ac:dyDescent="0.25">
      <c r="C44" s="63" t="s">
        <v>259</v>
      </c>
      <c r="H44" s="406"/>
      <c r="I44" s="406"/>
      <c r="J44" s="406"/>
      <c r="K44" s="406"/>
    </row>
    <row r="45" spans="2:11" x14ac:dyDescent="0.2">
      <c r="C45" s="63" t="s">
        <v>260</v>
      </c>
      <c r="H45" s="407"/>
      <c r="I45" s="407"/>
      <c r="J45" s="407"/>
      <c r="K45" s="407"/>
    </row>
    <row r="46" spans="2:11" ht="12.75" thickBot="1" x14ac:dyDescent="0.25">
      <c r="H46" s="406"/>
      <c r="I46" s="406"/>
      <c r="J46" s="406"/>
      <c r="K46" s="406"/>
    </row>
    <row r="47" spans="2:11" ht="12.75" thickBot="1" x14ac:dyDescent="0.25">
      <c r="C47" s="63" t="s">
        <v>261</v>
      </c>
      <c r="D47" s="409"/>
      <c r="E47" s="409"/>
      <c r="F47" s="409"/>
      <c r="H47" s="408"/>
      <c r="I47" s="408"/>
      <c r="J47" s="408"/>
      <c r="K47" s="408"/>
    </row>
    <row r="48" spans="2:11" ht="12.75" thickBot="1" x14ac:dyDescent="0.25">
      <c r="H48" s="409"/>
      <c r="I48" s="409"/>
      <c r="J48" s="409"/>
      <c r="K48" s="409"/>
    </row>
    <row r="49" spans="2:11" x14ac:dyDescent="0.2">
      <c r="D49" s="66"/>
      <c r="E49" s="66"/>
      <c r="H49" s="408"/>
      <c r="I49" s="408"/>
      <c r="J49" s="408"/>
      <c r="K49" s="408"/>
    </row>
    <row r="50" spans="2:11" ht="12.75" thickBot="1" x14ac:dyDescent="0.25">
      <c r="C50" s="63" t="s">
        <v>262</v>
      </c>
      <c r="D50" s="505"/>
      <c r="E50" s="505"/>
      <c r="F50" s="505"/>
      <c r="H50" s="409"/>
      <c r="I50" s="409"/>
      <c r="J50" s="409"/>
      <c r="K50" s="409"/>
    </row>
    <row r="51" spans="2:11" x14ac:dyDescent="0.2">
      <c r="H51" s="408"/>
      <c r="I51" s="408"/>
      <c r="J51" s="408"/>
      <c r="K51" s="408"/>
    </row>
    <row r="52" spans="2:11" ht="12.75" thickBot="1" x14ac:dyDescent="0.25">
      <c r="H52" s="409"/>
      <c r="I52" s="409"/>
      <c r="J52" s="409"/>
      <c r="K52" s="409"/>
    </row>
    <row r="54" spans="2:11" ht="12.75" thickBot="1" x14ac:dyDescent="0.25">
      <c r="B54" s="69"/>
      <c r="C54" s="69"/>
      <c r="D54" s="69"/>
      <c r="E54" s="69"/>
      <c r="F54" s="69"/>
      <c r="G54" s="69"/>
      <c r="H54" s="69"/>
      <c r="I54" s="69"/>
      <c r="J54" s="69"/>
      <c r="K54" s="69"/>
    </row>
    <row r="55" spans="2:11" x14ac:dyDescent="0.2">
      <c r="B55" s="66"/>
      <c r="C55" s="66"/>
      <c r="D55" s="66"/>
      <c r="E55" s="66"/>
      <c r="F55" s="66"/>
      <c r="G55" s="66"/>
      <c r="H55" s="66"/>
      <c r="I55" s="66"/>
      <c r="J55" s="66"/>
      <c r="K55" s="66"/>
    </row>
    <row r="56" spans="2:11" x14ac:dyDescent="0.2">
      <c r="B56" s="63" t="s">
        <v>263</v>
      </c>
    </row>
    <row r="58" spans="2:11" ht="12.75" customHeight="1" x14ac:dyDescent="0.2">
      <c r="B58" s="405" t="s">
        <v>426</v>
      </c>
      <c r="C58" s="405"/>
      <c r="D58" s="508"/>
      <c r="E58" s="508"/>
      <c r="F58" s="508"/>
      <c r="G58" s="508"/>
      <c r="I58" s="475" t="s">
        <v>264</v>
      </c>
      <c r="J58" s="505"/>
      <c r="K58" s="505"/>
    </row>
    <row r="59" spans="2:11" ht="12.75" customHeight="1" x14ac:dyDescent="0.2">
      <c r="B59" s="70"/>
      <c r="C59" s="70"/>
      <c r="D59" s="71"/>
      <c r="E59" s="71"/>
      <c r="F59" s="71"/>
      <c r="H59" s="68"/>
      <c r="I59" s="68"/>
      <c r="J59" s="72"/>
      <c r="K59" s="72"/>
    </row>
    <row r="60" spans="2:11" ht="16.5" customHeight="1" x14ac:dyDescent="0.2">
      <c r="B60" s="64" t="s">
        <v>265</v>
      </c>
      <c r="C60" s="505"/>
      <c r="D60" s="505"/>
      <c r="E60" s="505"/>
      <c r="F60" s="505"/>
      <c r="G60" s="505"/>
      <c r="H60" s="68"/>
      <c r="I60" s="68"/>
      <c r="J60" s="72"/>
      <c r="K60" s="72"/>
    </row>
    <row r="61" spans="2:11" ht="17.25" customHeight="1" x14ac:dyDescent="0.2">
      <c r="C61" s="509"/>
      <c r="D61" s="509"/>
      <c r="E61" s="509"/>
      <c r="F61" s="509"/>
      <c r="G61" s="509"/>
      <c r="H61" s="66"/>
      <c r="J61" s="68"/>
      <c r="K61" s="72" t="s">
        <v>427</v>
      </c>
    </row>
    <row r="62" spans="2:11" x14ac:dyDescent="0.2">
      <c r="H62" s="66"/>
      <c r="I62" s="66"/>
      <c r="J62" s="66"/>
      <c r="K62" s="410">
        <f>D146</f>
        <v>44238</v>
      </c>
    </row>
    <row r="63" spans="2:11" x14ac:dyDescent="0.2">
      <c r="H63" s="66"/>
      <c r="I63" s="66"/>
      <c r="J63" s="66"/>
      <c r="K63" s="66"/>
    </row>
    <row r="122" spans="2:11" x14ac:dyDescent="0.2">
      <c r="B122" s="66"/>
      <c r="C122" s="66"/>
      <c r="D122" s="66"/>
      <c r="E122" s="66"/>
      <c r="F122" s="66"/>
      <c r="G122" s="66"/>
      <c r="H122" s="66"/>
      <c r="I122" s="66"/>
      <c r="J122" s="66"/>
      <c r="K122" s="66"/>
    </row>
    <row r="123" spans="2:11" ht="12.75" x14ac:dyDescent="0.2">
      <c r="B123" s="513"/>
      <c r="C123" s="66"/>
      <c r="D123" s="66"/>
      <c r="E123" s="66"/>
      <c r="F123" s="66"/>
      <c r="G123" s="66"/>
      <c r="H123" s="66"/>
      <c r="I123" s="66"/>
      <c r="J123" s="66"/>
      <c r="K123" s="66"/>
    </row>
    <row r="124" spans="2:11" ht="12.75" x14ac:dyDescent="0.2">
      <c r="B124" s="73"/>
      <c r="C124" s="73"/>
      <c r="D124" s="73"/>
      <c r="E124" s="66"/>
      <c r="F124" s="66"/>
      <c r="G124" s="66"/>
      <c r="H124" s="66"/>
      <c r="I124" s="66"/>
      <c r="J124" s="66"/>
      <c r="K124" s="66"/>
    </row>
    <row r="125" spans="2:11" ht="12.75" x14ac:dyDescent="0.2">
      <c r="B125" s="73"/>
      <c r="C125" s="73"/>
      <c r="D125" s="73"/>
      <c r="E125" s="66"/>
      <c r="F125" s="66"/>
      <c r="G125" s="66"/>
      <c r="H125" s="66"/>
      <c r="I125" s="66"/>
      <c r="J125" s="66"/>
      <c r="K125" s="66"/>
    </row>
    <row r="126" spans="2:11" ht="15" x14ac:dyDescent="0.25">
      <c r="B126" s="514" t="s">
        <v>281</v>
      </c>
      <c r="C126" s="515"/>
      <c r="D126" s="515"/>
      <c r="E126" s="515"/>
      <c r="F126" s="515"/>
      <c r="G126" s="515"/>
      <c r="H126" s="66"/>
      <c r="I126" s="66"/>
      <c r="J126" s="66"/>
      <c r="K126" s="66"/>
    </row>
    <row r="127" spans="2:11" x14ac:dyDescent="0.2">
      <c r="B127" s="66"/>
      <c r="C127" s="66"/>
      <c r="D127" s="66"/>
      <c r="E127" s="66"/>
      <c r="F127" s="66"/>
      <c r="G127" s="66"/>
      <c r="H127" s="66"/>
      <c r="I127" s="66"/>
      <c r="J127" s="66"/>
      <c r="K127" s="66"/>
    </row>
    <row r="128" spans="2:11" x14ac:dyDescent="0.2">
      <c r="B128" s="66"/>
      <c r="C128" s="66"/>
      <c r="D128" s="66"/>
      <c r="E128" s="66"/>
      <c r="F128" s="66"/>
      <c r="G128" s="66"/>
      <c r="H128" s="66"/>
      <c r="I128" s="66"/>
      <c r="J128" s="66"/>
      <c r="K128" s="66"/>
    </row>
    <row r="129" spans="2:11" x14ac:dyDescent="0.2">
      <c r="B129" s="66"/>
      <c r="C129" s="66"/>
      <c r="D129" s="66"/>
      <c r="E129" s="66"/>
      <c r="F129" s="66"/>
      <c r="G129" s="66"/>
      <c r="H129" s="66"/>
      <c r="I129" s="66"/>
      <c r="J129" s="66"/>
      <c r="K129" s="66"/>
    </row>
    <row r="130" spans="2:11" ht="12.75" x14ac:dyDescent="0.2">
      <c r="B130" s="73" t="s">
        <v>618</v>
      </c>
      <c r="C130" s="73"/>
      <c r="D130" s="74">
        <v>44012</v>
      </c>
      <c r="E130" s="12" t="s">
        <v>619</v>
      </c>
      <c r="F130" s="66"/>
      <c r="G130" s="398" t="s">
        <v>617</v>
      </c>
      <c r="H130" s="66"/>
      <c r="I130" s="66"/>
      <c r="J130" s="66"/>
      <c r="K130" s="66"/>
    </row>
    <row r="131" spans="2:11" ht="12.75" x14ac:dyDescent="0.2">
      <c r="B131" s="73"/>
      <c r="C131" s="73"/>
      <c r="D131" s="73"/>
      <c r="E131" s="66"/>
      <c r="F131" s="66"/>
      <c r="G131" s="66"/>
      <c r="H131" s="66"/>
      <c r="I131" s="66"/>
      <c r="J131" s="66"/>
      <c r="K131" s="66"/>
    </row>
    <row r="132" spans="2:11" x14ac:dyDescent="0.2">
      <c r="B132" s="66"/>
      <c r="C132" s="66"/>
      <c r="D132" s="66"/>
      <c r="E132" s="66"/>
      <c r="F132" s="66"/>
      <c r="G132" s="66"/>
      <c r="H132" s="66"/>
      <c r="I132" s="66"/>
      <c r="J132" s="66"/>
      <c r="K132" s="66"/>
    </row>
    <row r="133" spans="2:11" ht="12.75" x14ac:dyDescent="0.2">
      <c r="B133" s="73" t="s">
        <v>282</v>
      </c>
      <c r="C133" s="73"/>
      <c r="D133" s="12" t="s">
        <v>726</v>
      </c>
      <c r="E133" s="66"/>
      <c r="F133" s="66"/>
      <c r="G133" s="66"/>
      <c r="H133" s="66"/>
      <c r="I133" s="66"/>
      <c r="J133" s="66"/>
      <c r="K133" s="66"/>
    </row>
    <row r="134" spans="2:11" ht="12.75" x14ac:dyDescent="0.2">
      <c r="B134" s="516" t="s">
        <v>612</v>
      </c>
      <c r="C134" s="73"/>
      <c r="D134" s="75">
        <v>44377</v>
      </c>
      <c r="E134" s="66"/>
      <c r="F134" s="66"/>
      <c r="G134" s="66"/>
      <c r="H134" s="66"/>
      <c r="I134" s="66"/>
      <c r="J134" s="66"/>
      <c r="K134" s="66"/>
    </row>
    <row r="135" spans="2:11" ht="12.75" x14ac:dyDescent="0.2">
      <c r="B135" s="73"/>
      <c r="C135" s="73"/>
      <c r="D135" s="73"/>
      <c r="E135" s="66"/>
      <c r="F135" s="66"/>
      <c r="G135" s="66"/>
      <c r="H135" s="66"/>
      <c r="I135" s="66"/>
      <c r="J135" s="66"/>
      <c r="K135" s="66"/>
    </row>
    <row r="136" spans="2:11" ht="12.75" x14ac:dyDescent="0.2">
      <c r="B136" s="66"/>
      <c r="C136" s="73"/>
      <c r="D136" s="73"/>
      <c r="E136" s="66"/>
      <c r="F136" s="66"/>
      <c r="G136" s="66"/>
      <c r="H136" s="66"/>
      <c r="I136" s="66"/>
      <c r="J136" s="66"/>
      <c r="K136" s="66"/>
    </row>
    <row r="137" spans="2:11" ht="12.75" x14ac:dyDescent="0.2">
      <c r="B137" s="73" t="s">
        <v>283</v>
      </c>
      <c r="C137" s="73"/>
      <c r="D137" s="517" t="s">
        <v>727</v>
      </c>
      <c r="E137" s="66"/>
      <c r="F137" s="66"/>
      <c r="G137" s="66"/>
      <c r="H137" s="66"/>
      <c r="I137" s="66"/>
      <c r="J137" s="66"/>
      <c r="K137" s="66"/>
    </row>
    <row r="138" spans="2:11" ht="12.75" x14ac:dyDescent="0.2">
      <c r="B138" s="516" t="s">
        <v>613</v>
      </c>
      <c r="C138" s="73"/>
      <c r="D138" s="402" t="s">
        <v>728</v>
      </c>
      <c r="E138" s="66"/>
      <c r="F138" s="66"/>
      <c r="G138" s="66"/>
      <c r="H138" s="66"/>
      <c r="I138" s="66"/>
      <c r="J138" s="66"/>
      <c r="K138" s="66"/>
    </row>
    <row r="139" spans="2:11" ht="12.75" x14ac:dyDescent="0.2">
      <c r="B139" s="516" t="s">
        <v>613</v>
      </c>
      <c r="C139" s="73"/>
      <c r="D139" s="75">
        <v>44742</v>
      </c>
      <c r="E139" s="66"/>
      <c r="F139" s="66"/>
      <c r="G139" s="66"/>
      <c r="H139" s="66"/>
      <c r="I139" s="66"/>
      <c r="J139" s="66"/>
      <c r="K139" s="66"/>
    </row>
    <row r="140" spans="2:11" ht="12.75" x14ac:dyDescent="0.2">
      <c r="B140" s="73"/>
      <c r="C140" s="73"/>
      <c r="D140" s="73"/>
      <c r="E140" s="66"/>
      <c r="F140" s="66"/>
      <c r="G140" s="66"/>
      <c r="H140" s="66"/>
      <c r="I140" s="66"/>
      <c r="J140" s="66"/>
      <c r="K140" s="66"/>
    </row>
    <row r="141" spans="2:11" ht="12.75" x14ac:dyDescent="0.2">
      <c r="B141" s="73"/>
      <c r="C141" s="73"/>
      <c r="D141" s="73"/>
      <c r="E141" s="66"/>
      <c r="F141" s="66"/>
      <c r="G141" s="66"/>
      <c r="H141" s="66"/>
      <c r="I141" s="66"/>
      <c r="J141" s="66"/>
      <c r="K141" s="66"/>
    </row>
    <row r="142" spans="2:11" ht="12.75" x14ac:dyDescent="0.2">
      <c r="B142" s="73" t="s">
        <v>507</v>
      </c>
      <c r="C142" s="73"/>
      <c r="D142" s="402" t="s">
        <v>729</v>
      </c>
      <c r="E142" s="66"/>
      <c r="F142" s="510" t="s">
        <v>291</v>
      </c>
      <c r="G142" s="510"/>
      <c r="H142" s="510"/>
      <c r="I142" s="66"/>
      <c r="J142" s="66"/>
      <c r="K142" s="66"/>
    </row>
    <row r="143" spans="2:11" x14ac:dyDescent="0.2">
      <c r="B143" s="66"/>
      <c r="C143" s="66"/>
      <c r="D143" s="76">
        <v>44378</v>
      </c>
      <c r="E143" s="66"/>
      <c r="F143" s="510"/>
      <c r="G143" s="510"/>
      <c r="H143" s="510"/>
      <c r="I143" s="66"/>
      <c r="J143" s="66"/>
      <c r="K143" s="66"/>
    </row>
    <row r="144" spans="2:11" x14ac:dyDescent="0.2">
      <c r="B144" s="66"/>
      <c r="C144" s="66"/>
      <c r="D144" s="66"/>
      <c r="E144" s="66"/>
      <c r="F144" s="66"/>
      <c r="G144" s="66"/>
      <c r="H144" s="66"/>
      <c r="I144" s="66"/>
      <c r="J144" s="66"/>
      <c r="K144" s="66"/>
    </row>
    <row r="145" spans="2:11" x14ac:dyDescent="0.2">
      <c r="B145" s="66"/>
      <c r="C145" s="66"/>
      <c r="D145" s="66"/>
      <c r="E145" s="66"/>
      <c r="F145" s="66"/>
      <c r="G145" s="66"/>
      <c r="H145" s="66"/>
      <c r="I145" s="66"/>
      <c r="J145" s="66"/>
      <c r="K145" s="66"/>
    </row>
    <row r="146" spans="2:11" x14ac:dyDescent="0.2">
      <c r="B146" s="77" t="s">
        <v>295</v>
      </c>
      <c r="C146" s="77"/>
      <c r="D146" s="78">
        <v>44238</v>
      </c>
      <c r="E146" s="392">
        <f>D146</f>
        <v>44238</v>
      </c>
      <c r="F146" s="66"/>
      <c r="G146" s="66"/>
      <c r="H146" s="66"/>
      <c r="I146" s="66"/>
      <c r="J146" s="66"/>
      <c r="K146" s="66"/>
    </row>
    <row r="147" spans="2:11" x14ac:dyDescent="0.2">
      <c r="B147" s="66"/>
      <c r="C147" s="66"/>
      <c r="D147" s="66"/>
      <c r="E147" s="66"/>
      <c r="F147" s="66"/>
      <c r="G147" s="66"/>
      <c r="H147" s="66"/>
      <c r="I147" s="66"/>
      <c r="J147" s="66"/>
      <c r="K147" s="66"/>
    </row>
    <row r="148" spans="2:11" x14ac:dyDescent="0.2">
      <c r="B148" s="12" t="s">
        <v>709</v>
      </c>
      <c r="C148" s="66"/>
      <c r="D148" s="12" t="s">
        <v>710</v>
      </c>
      <c r="E148" s="66"/>
      <c r="F148" s="66"/>
      <c r="G148" s="66"/>
      <c r="H148" s="66"/>
      <c r="I148" s="66"/>
      <c r="J148" s="66"/>
      <c r="K148" s="66"/>
    </row>
    <row r="149" spans="2:11" x14ac:dyDescent="0.2">
      <c r="B149" s="66"/>
      <c r="C149" s="66"/>
      <c r="D149" s="66"/>
      <c r="E149" s="66"/>
      <c r="F149" s="66"/>
      <c r="G149" s="66"/>
      <c r="H149" s="66"/>
      <c r="I149" s="66"/>
      <c r="J149" s="66"/>
      <c r="K149" s="66"/>
    </row>
    <row r="150" spans="2:11" x14ac:dyDescent="0.2">
      <c r="B150" s="66"/>
      <c r="C150" s="66"/>
      <c r="D150" s="66"/>
      <c r="E150" s="66"/>
      <c r="F150" s="66"/>
      <c r="G150" s="66"/>
      <c r="H150" s="66"/>
      <c r="I150" s="66"/>
      <c r="J150" s="66"/>
      <c r="K150" s="66"/>
    </row>
  </sheetData>
  <phoneticPr fontId="15"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opLeftCell="A43" zoomScale="110" zoomScaleNormal="110" workbookViewId="0">
      <selection activeCell="Q22" sqref="Q22"/>
    </sheetView>
  </sheetViews>
  <sheetFormatPr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485" t="s">
        <v>31</v>
      </c>
      <c r="B1" s="485"/>
      <c r="C1" s="485"/>
      <c r="D1" s="485"/>
      <c r="E1" s="485"/>
      <c r="F1" s="485"/>
      <c r="G1" s="485"/>
      <c r="H1" s="485"/>
      <c r="I1" s="485"/>
      <c r="J1" s="485"/>
      <c r="K1" s="485"/>
      <c r="L1" s="485"/>
      <c r="M1" s="485"/>
      <c r="N1" s="485"/>
    </row>
    <row r="2" spans="1:14" x14ac:dyDescent="0.2">
      <c r="N2" s="8" t="s">
        <v>596</v>
      </c>
    </row>
    <row r="3" spans="1:14" x14ac:dyDescent="0.2">
      <c r="F3" s="8" t="s">
        <v>596</v>
      </c>
      <c r="H3" s="389"/>
      <c r="J3" s="8" t="s">
        <v>596</v>
      </c>
      <c r="L3" s="389"/>
      <c r="N3" s="8" t="s">
        <v>32</v>
      </c>
    </row>
    <row r="4" spans="1:14" x14ac:dyDescent="0.2">
      <c r="F4" s="476" t="s">
        <v>620</v>
      </c>
      <c r="H4" s="389"/>
      <c r="J4" s="476" t="s">
        <v>621</v>
      </c>
      <c r="L4" s="389"/>
      <c r="N4" s="476" t="s">
        <v>623</v>
      </c>
    </row>
    <row r="5" spans="1:14" x14ac:dyDescent="0.2">
      <c r="F5" s="9" t="str">
        <f>"ENDING "&amp;TEXT('Form 1 Cover'!D130,"MM/DD/YY")</f>
        <v>ENDING 06/30/20</v>
      </c>
      <c r="H5" s="389"/>
      <c r="J5" s="9" t="str">
        <f>"ADE ENDING "&amp;TEXT('Form 1 Cover'!D134, "MM/DD/YY")</f>
        <v>ADE ENDING 06/30/21</v>
      </c>
      <c r="L5" s="389"/>
      <c r="N5" s="477" t="str">
        <f>"ENDING "&amp;TEXT('Form 1 Cover'!D139, "MM/DD/YY")</f>
        <v>ENDING 06/30/22</v>
      </c>
    </row>
    <row r="6" spans="1:14" x14ac:dyDescent="0.2">
      <c r="H6" s="389"/>
      <c r="L6" s="389"/>
    </row>
    <row r="7" spans="1:14" x14ac:dyDescent="0.2">
      <c r="A7" s="7" t="s">
        <v>42</v>
      </c>
      <c r="B7" s="1" t="s">
        <v>33</v>
      </c>
      <c r="H7" s="389"/>
      <c r="J7" s="10"/>
      <c r="L7" s="389"/>
    </row>
    <row r="8" spans="1:14" x14ac:dyDescent="0.2">
      <c r="B8" s="1" t="s">
        <v>672</v>
      </c>
      <c r="D8" s="411"/>
      <c r="E8" s="279" t="s">
        <v>34</v>
      </c>
      <c r="F8" s="284">
        <f>D8*0.6</f>
        <v>0</v>
      </c>
      <c r="G8" s="280"/>
      <c r="H8" s="413"/>
      <c r="I8" s="279" t="s">
        <v>34</v>
      </c>
      <c r="J8" s="284">
        <f>H8*0.6</f>
        <v>0</v>
      </c>
      <c r="K8" s="281"/>
      <c r="L8" s="413"/>
      <c r="M8" s="279" t="s">
        <v>34</v>
      </c>
      <c r="N8" s="284">
        <f>L8*0.6</f>
        <v>0</v>
      </c>
    </row>
    <row r="9" spans="1:14" x14ac:dyDescent="0.2">
      <c r="D9" s="281"/>
      <c r="E9" s="281"/>
      <c r="F9" s="286"/>
      <c r="G9" s="280"/>
      <c r="H9" s="390"/>
      <c r="I9" s="281"/>
      <c r="J9" s="287"/>
      <c r="K9" s="281"/>
      <c r="L9" s="390"/>
      <c r="M9" s="281"/>
      <c r="N9" s="287"/>
    </row>
    <row r="10" spans="1:14" x14ac:dyDescent="0.2">
      <c r="A10" s="7" t="s">
        <v>304</v>
      </c>
      <c r="B10" s="1" t="s">
        <v>35</v>
      </c>
      <c r="D10" s="411"/>
      <c r="E10" s="279" t="s">
        <v>34</v>
      </c>
      <c r="F10" s="284">
        <f>D10*0.6</f>
        <v>0</v>
      </c>
      <c r="G10" s="280"/>
      <c r="H10" s="413"/>
      <c r="I10" s="279" t="s">
        <v>34</v>
      </c>
      <c r="J10" s="284">
        <f>H10*0.6</f>
        <v>0</v>
      </c>
      <c r="K10" s="281"/>
      <c r="L10" s="413"/>
      <c r="M10" s="279" t="s">
        <v>34</v>
      </c>
      <c r="N10" s="284">
        <f>L10*0.6</f>
        <v>0</v>
      </c>
    </row>
    <row r="11" spans="1:14" x14ac:dyDescent="0.2">
      <c r="B11" s="1" t="s">
        <v>35</v>
      </c>
      <c r="D11" s="411"/>
      <c r="E11" s="279" t="s">
        <v>719</v>
      </c>
      <c r="F11" s="284">
        <f>D11*1</f>
        <v>0</v>
      </c>
      <c r="G11" s="280"/>
      <c r="H11" s="413"/>
      <c r="I11" s="279" t="s">
        <v>720</v>
      </c>
      <c r="J11" s="284">
        <f>H11*1</f>
        <v>0</v>
      </c>
      <c r="K11" s="281"/>
      <c r="L11" s="413">
        <v>56</v>
      </c>
      <c r="M11" s="279" t="s">
        <v>720</v>
      </c>
      <c r="N11" s="284">
        <f>L11*1</f>
        <v>56</v>
      </c>
    </row>
    <row r="12" spans="1:14" x14ac:dyDescent="0.2">
      <c r="A12" s="7" t="s">
        <v>43</v>
      </c>
      <c r="B12" s="1" t="s">
        <v>36</v>
      </c>
      <c r="D12" s="281"/>
      <c r="E12" s="281"/>
      <c r="F12" s="414"/>
      <c r="G12" s="280"/>
      <c r="H12" s="390"/>
      <c r="I12" s="281"/>
      <c r="J12" s="414"/>
      <c r="K12" s="281"/>
      <c r="L12" s="390"/>
      <c r="M12" s="281"/>
      <c r="N12" s="414">
        <f>56+56</f>
        <v>112</v>
      </c>
    </row>
    <row r="13" spans="1:14" x14ac:dyDescent="0.2">
      <c r="D13" s="281"/>
      <c r="E13" s="281"/>
      <c r="F13" s="280"/>
      <c r="G13" s="280"/>
      <c r="H13" s="390"/>
      <c r="I13" s="281"/>
      <c r="J13" s="281"/>
      <c r="K13" s="281"/>
      <c r="L13" s="390"/>
      <c r="M13" s="281"/>
      <c r="N13" s="281"/>
    </row>
    <row r="14" spans="1:14" x14ac:dyDescent="0.2">
      <c r="A14" s="7" t="s">
        <v>44</v>
      </c>
      <c r="B14" s="1" t="s">
        <v>37</v>
      </c>
      <c r="D14" s="281"/>
      <c r="E14" s="281"/>
      <c r="F14" s="414"/>
      <c r="G14" s="280"/>
      <c r="H14" s="390"/>
      <c r="I14" s="281"/>
      <c r="J14" s="414"/>
      <c r="K14" s="281"/>
      <c r="L14" s="390"/>
      <c r="M14" s="281"/>
      <c r="N14" s="414"/>
    </row>
    <row r="15" spans="1:14" x14ac:dyDescent="0.2">
      <c r="D15" s="281"/>
      <c r="E15" s="281"/>
      <c r="F15" s="280"/>
      <c r="G15" s="280"/>
      <c r="H15" s="390"/>
      <c r="I15" s="281"/>
      <c r="J15" s="281"/>
      <c r="K15" s="281"/>
      <c r="L15" s="390"/>
      <c r="M15" s="281"/>
      <c r="N15" s="281"/>
    </row>
    <row r="16" spans="1:14" x14ac:dyDescent="0.2">
      <c r="A16" s="7" t="s">
        <v>45</v>
      </c>
      <c r="B16" s="1" t="s">
        <v>38</v>
      </c>
      <c r="D16" s="281"/>
      <c r="E16" s="281"/>
      <c r="F16" s="414"/>
      <c r="G16" s="280"/>
      <c r="H16" s="390"/>
      <c r="I16" s="281"/>
      <c r="J16" s="414"/>
      <c r="K16" s="281"/>
      <c r="L16" s="390"/>
      <c r="M16" s="281"/>
      <c r="N16" s="414"/>
    </row>
    <row r="17" spans="1:14" x14ac:dyDescent="0.2">
      <c r="D17" s="281"/>
      <c r="E17" s="281"/>
      <c r="F17" s="282"/>
      <c r="G17" s="280"/>
      <c r="H17" s="390"/>
      <c r="I17" s="281"/>
      <c r="J17" s="281"/>
      <c r="K17" s="281"/>
      <c r="L17" s="390"/>
      <c r="M17" s="281"/>
      <c r="N17" s="281"/>
    </row>
    <row r="18" spans="1:14" x14ac:dyDescent="0.2">
      <c r="A18" s="11" t="s">
        <v>428</v>
      </c>
      <c r="B18" s="1" t="s">
        <v>429</v>
      </c>
      <c r="D18" s="281"/>
      <c r="E18" s="281"/>
      <c r="F18" s="284">
        <f>F8+F10+F12+F14+F16+F11</f>
        <v>0</v>
      </c>
      <c r="G18" s="282"/>
      <c r="H18" s="391"/>
      <c r="I18" s="282"/>
      <c r="J18" s="284">
        <f>J8+J10+J12+J14+J16+J11</f>
        <v>0</v>
      </c>
      <c r="K18" s="282"/>
      <c r="L18" s="391"/>
      <c r="M18" s="282"/>
      <c r="N18" s="284">
        <f>N8+N10+N12+N14+N16+N11</f>
        <v>168</v>
      </c>
    </row>
    <row r="19" spans="1:14" x14ac:dyDescent="0.2">
      <c r="D19" s="281"/>
      <c r="E19" s="281"/>
      <c r="F19" s="280"/>
      <c r="G19" s="280"/>
      <c r="H19" s="390"/>
      <c r="I19" s="281"/>
      <c r="J19" s="281"/>
      <c r="K19" s="281"/>
      <c r="L19" s="390"/>
      <c r="M19" s="281"/>
      <c r="N19" s="281"/>
    </row>
    <row r="20" spans="1:14" x14ac:dyDescent="0.2">
      <c r="A20" s="7" t="s">
        <v>292</v>
      </c>
      <c r="B20" s="1" t="s">
        <v>606</v>
      </c>
      <c r="D20" s="281"/>
      <c r="E20" s="281"/>
      <c r="F20" s="280"/>
      <c r="G20" s="280"/>
      <c r="H20" s="390"/>
      <c r="I20" s="281"/>
      <c r="J20" s="281"/>
      <c r="K20" s="281"/>
      <c r="L20" s="390"/>
      <c r="M20" s="281"/>
      <c r="N20" s="281"/>
    </row>
    <row r="21" spans="1:14" x14ac:dyDescent="0.2">
      <c r="B21" s="1" t="s">
        <v>39</v>
      </c>
      <c r="D21" s="281"/>
      <c r="E21" s="281"/>
      <c r="F21" s="414"/>
      <c r="G21" s="280"/>
      <c r="H21" s="390"/>
      <c r="I21" s="281"/>
      <c r="J21" s="411"/>
      <c r="K21" s="281"/>
      <c r="L21" s="390"/>
      <c r="M21" s="281"/>
      <c r="N21" s="411"/>
    </row>
    <row r="22" spans="1:14" x14ac:dyDescent="0.2">
      <c r="D22" s="281"/>
      <c r="E22" s="281"/>
      <c r="F22" s="280"/>
      <c r="G22" s="280"/>
      <c r="H22" s="390"/>
      <c r="I22" s="281"/>
      <c r="J22" s="281"/>
      <c r="K22" s="281"/>
      <c r="L22" s="390"/>
      <c r="M22" s="281"/>
      <c r="N22" s="281"/>
    </row>
    <row r="23" spans="1:14" x14ac:dyDescent="0.2">
      <c r="A23" s="7" t="s">
        <v>305</v>
      </c>
      <c r="B23" s="1" t="s">
        <v>607</v>
      </c>
      <c r="D23" s="281"/>
      <c r="E23" s="281"/>
      <c r="F23" s="280"/>
      <c r="G23" s="280"/>
      <c r="H23" s="390"/>
      <c r="I23" s="281"/>
      <c r="J23" s="281"/>
      <c r="K23" s="281"/>
      <c r="L23" s="390"/>
      <c r="M23" s="281"/>
      <c r="N23" s="281"/>
    </row>
    <row r="24" spans="1:14" x14ac:dyDescent="0.2">
      <c r="B24" s="1" t="s">
        <v>40</v>
      </c>
      <c r="D24" s="281"/>
      <c r="E24" s="281"/>
      <c r="F24" s="414"/>
      <c r="G24" s="280"/>
      <c r="H24" s="390"/>
      <c r="I24" s="281"/>
      <c r="J24" s="411"/>
      <c r="K24" s="281"/>
      <c r="L24" s="390"/>
      <c r="M24" s="281"/>
      <c r="N24" s="411"/>
    </row>
    <row r="25" spans="1:14" x14ac:dyDescent="0.2">
      <c r="D25" s="281"/>
      <c r="E25" s="281"/>
      <c r="F25" s="280"/>
      <c r="G25" s="280"/>
      <c r="H25" s="390"/>
      <c r="I25" s="281"/>
      <c r="J25" s="281"/>
      <c r="K25" s="281"/>
      <c r="L25" s="390"/>
      <c r="M25" s="281"/>
      <c r="N25" s="281"/>
    </row>
    <row r="26" spans="1:14" x14ac:dyDescent="0.2">
      <c r="A26" s="7" t="s">
        <v>293</v>
      </c>
      <c r="B26" s="1" t="s">
        <v>430</v>
      </c>
      <c r="D26" s="281"/>
      <c r="E26" s="281"/>
      <c r="F26" s="284">
        <f>F18+F21-F24</f>
        <v>0</v>
      </c>
      <c r="G26" s="280"/>
      <c r="H26" s="390"/>
      <c r="I26" s="281"/>
      <c r="J26" s="284">
        <f>J18+J21-J24</f>
        <v>0</v>
      </c>
      <c r="K26" s="281"/>
      <c r="L26" s="390"/>
      <c r="M26" s="281"/>
      <c r="N26" s="284">
        <f>N18+N21-N24</f>
        <v>168</v>
      </c>
    </row>
    <row r="27" spans="1:14" x14ac:dyDescent="0.2">
      <c r="D27" s="281"/>
      <c r="E27" s="281"/>
      <c r="F27" s="282"/>
      <c r="G27" s="280"/>
      <c r="H27" s="390"/>
      <c r="I27" s="281"/>
      <c r="J27" s="283"/>
      <c r="K27" s="281"/>
      <c r="L27" s="390"/>
      <c r="M27" s="281"/>
      <c r="N27" s="283"/>
    </row>
    <row r="28" spans="1:14" x14ac:dyDescent="0.2">
      <c r="A28" s="7" t="s">
        <v>303</v>
      </c>
      <c r="B28" s="1" t="s">
        <v>431</v>
      </c>
      <c r="D28" s="281"/>
      <c r="E28" s="281"/>
      <c r="F28" s="282"/>
      <c r="G28" s="280"/>
      <c r="H28" s="390"/>
      <c r="I28" s="281"/>
      <c r="J28" s="283"/>
      <c r="K28" s="281"/>
      <c r="L28" s="390"/>
      <c r="M28" s="281"/>
      <c r="N28" s="415"/>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296</v>
      </c>
      <c r="B31" s="16" t="str">
        <f>"Basic support per pupil amount, Year " &amp;PROPER(N5)</f>
        <v>Basic support per pupil amount, Year Ending 06/30/22</v>
      </c>
      <c r="C31" s="8"/>
      <c r="D31" s="8"/>
      <c r="E31" s="8"/>
      <c r="F31" s="8"/>
      <c r="G31" s="16"/>
      <c r="H31" s="8"/>
      <c r="I31" s="8"/>
      <c r="J31" s="81">
        <f>L53</f>
        <v>6135</v>
      </c>
      <c r="N31" s="12"/>
    </row>
    <row r="32" spans="1:14" x14ac:dyDescent="0.2">
      <c r="B32" s="16" t="s">
        <v>717</v>
      </c>
      <c r="C32" s="8"/>
      <c r="D32" s="8"/>
      <c r="E32" s="8"/>
      <c r="F32" s="8"/>
      <c r="G32" s="16"/>
      <c r="H32" s="8" t="s">
        <v>596</v>
      </c>
      <c r="I32" s="8"/>
      <c r="J32" s="17"/>
      <c r="L32" s="1" t="s">
        <v>453</v>
      </c>
      <c r="N32" s="12"/>
    </row>
    <row r="33" spans="2:17" ht="12.75" x14ac:dyDescent="0.2">
      <c r="B33" s="16"/>
      <c r="C33" s="8"/>
      <c r="D33" s="8"/>
      <c r="E33" s="8"/>
      <c r="G33" s="16"/>
      <c r="H33" s="8" t="s">
        <v>718</v>
      </c>
      <c r="I33" s="8"/>
      <c r="J33" s="17"/>
      <c r="N33" s="18" t="s">
        <v>458</v>
      </c>
      <c r="Q33"/>
    </row>
    <row r="34" spans="2:17" ht="12.75" x14ac:dyDescent="0.2">
      <c r="C34" s="8"/>
      <c r="D34" s="19" t="s">
        <v>64</v>
      </c>
      <c r="E34" s="20"/>
      <c r="F34" s="8">
        <v>2019</v>
      </c>
      <c r="G34" s="21"/>
      <c r="H34" s="458" t="s">
        <v>634</v>
      </c>
      <c r="I34" s="20"/>
      <c r="J34" s="22" t="s">
        <v>429</v>
      </c>
      <c r="N34" s="18" t="s">
        <v>608</v>
      </c>
      <c r="Q34"/>
    </row>
    <row r="35" spans="2:17" ht="15.75" x14ac:dyDescent="0.25">
      <c r="B35" s="16"/>
      <c r="C35" s="8"/>
      <c r="D35" s="23" t="s">
        <v>434</v>
      </c>
      <c r="E35" s="8"/>
      <c r="F35" s="613">
        <v>7198</v>
      </c>
      <c r="G35" s="16"/>
      <c r="H35" s="416"/>
      <c r="I35" s="8"/>
      <c r="J35" s="17">
        <f>F35*H35</f>
        <v>0</v>
      </c>
      <c r="N35" s="614">
        <v>1165</v>
      </c>
      <c r="Q35"/>
    </row>
    <row r="36" spans="2:17" ht="15.75" x14ac:dyDescent="0.25">
      <c r="B36" s="16"/>
      <c r="C36" s="8"/>
      <c r="D36" s="23" t="s">
        <v>435</v>
      </c>
      <c r="E36" s="8"/>
      <c r="F36" s="613">
        <v>7223</v>
      </c>
      <c r="G36" s="16"/>
      <c r="H36" s="416"/>
      <c r="I36" s="8"/>
      <c r="J36" s="17">
        <f t="shared" ref="J36:J51" si="0">F36*H36</f>
        <v>0</v>
      </c>
      <c r="N36" s="614">
        <v>1213</v>
      </c>
      <c r="Q36"/>
    </row>
    <row r="37" spans="2:17" ht="15.75" x14ac:dyDescent="0.25">
      <c r="B37" s="16"/>
      <c r="C37" s="8"/>
      <c r="D37" s="23" t="s">
        <v>436</v>
      </c>
      <c r="E37" s="8"/>
      <c r="F37" s="613">
        <v>6135</v>
      </c>
      <c r="G37" s="16"/>
      <c r="H37" s="416">
        <v>168</v>
      </c>
      <c r="I37" s="8"/>
      <c r="J37" s="17">
        <f t="shared" si="0"/>
        <v>1030680</v>
      </c>
      <c r="N37" s="614">
        <v>1180</v>
      </c>
      <c r="Q37"/>
    </row>
    <row r="38" spans="2:17" ht="15.75" x14ac:dyDescent="0.25">
      <c r="B38" s="16"/>
      <c r="C38" s="8"/>
      <c r="D38" s="23" t="s">
        <v>437</v>
      </c>
      <c r="E38" s="8"/>
      <c r="F38" s="613">
        <v>6289</v>
      </c>
      <c r="G38" s="16"/>
      <c r="H38" s="416"/>
      <c r="I38" s="8"/>
      <c r="J38" s="17">
        <f t="shared" si="0"/>
        <v>0</v>
      </c>
      <c r="N38" s="614">
        <v>3035</v>
      </c>
      <c r="Q38"/>
    </row>
    <row r="39" spans="2:17" ht="15.75" x14ac:dyDescent="0.25">
      <c r="B39" s="16"/>
      <c r="C39" s="8"/>
      <c r="D39" s="23" t="s">
        <v>438</v>
      </c>
      <c r="E39" s="8"/>
      <c r="F39" s="613">
        <v>8087</v>
      </c>
      <c r="G39" s="16"/>
      <c r="H39" s="416"/>
      <c r="I39" s="8"/>
      <c r="J39" s="17">
        <f t="shared" si="0"/>
        <v>0</v>
      </c>
      <c r="N39" s="614">
        <v>1517</v>
      </c>
      <c r="Q39"/>
    </row>
    <row r="40" spans="2:17" ht="15.75" x14ac:dyDescent="0.25">
      <c r="B40" s="16"/>
      <c r="C40" s="8"/>
      <c r="D40" s="23" t="s">
        <v>439</v>
      </c>
      <c r="E40" s="8"/>
      <c r="F40" s="613">
        <v>21365</v>
      </c>
      <c r="G40" s="16"/>
      <c r="H40" s="416"/>
      <c r="I40" s="8"/>
      <c r="J40" s="17">
        <f t="shared" si="0"/>
        <v>0</v>
      </c>
      <c r="N40" s="614">
        <v>8329</v>
      </c>
      <c r="Q40"/>
    </row>
    <row r="41" spans="2:17" ht="15.75" x14ac:dyDescent="0.25">
      <c r="B41" s="16"/>
      <c r="C41" s="8"/>
      <c r="D41" s="23" t="s">
        <v>440</v>
      </c>
      <c r="E41" s="8"/>
      <c r="F41" s="613">
        <v>14125</v>
      </c>
      <c r="G41" s="16"/>
      <c r="H41" s="416"/>
      <c r="I41" s="8"/>
      <c r="J41" s="17">
        <f t="shared" si="0"/>
        <v>0</v>
      </c>
      <c r="N41" s="614">
        <v>22465</v>
      </c>
      <c r="Q41"/>
    </row>
    <row r="42" spans="2:17" ht="15.75" x14ac:dyDescent="0.25">
      <c r="B42" s="16"/>
      <c r="C42" s="8"/>
      <c r="D42" s="23" t="s">
        <v>441</v>
      </c>
      <c r="E42" s="8"/>
      <c r="F42" s="613">
        <v>7324</v>
      </c>
      <c r="G42" s="16"/>
      <c r="H42" s="416"/>
      <c r="I42" s="8"/>
      <c r="J42" s="17">
        <f t="shared" si="0"/>
        <v>0</v>
      </c>
      <c r="N42" s="614">
        <v>2544</v>
      </c>
      <c r="Q42"/>
    </row>
    <row r="43" spans="2:17" ht="15.75" x14ac:dyDescent="0.25">
      <c r="B43" s="16"/>
      <c r="C43" s="8"/>
      <c r="D43" s="23" t="s">
        <v>442</v>
      </c>
      <c r="E43" s="8"/>
      <c r="F43" s="613">
        <v>3567</v>
      </c>
      <c r="G43" s="16"/>
      <c r="H43" s="416"/>
      <c r="I43" s="8"/>
      <c r="J43" s="17">
        <f t="shared" si="0"/>
        <v>0</v>
      </c>
      <c r="N43" s="614">
        <v>10082</v>
      </c>
      <c r="Q43"/>
    </row>
    <row r="44" spans="2:17" ht="15.75" x14ac:dyDescent="0.25">
      <c r="B44" s="16"/>
      <c r="C44" s="8"/>
      <c r="D44" s="23" t="s">
        <v>443</v>
      </c>
      <c r="E44" s="8"/>
      <c r="F44" s="613">
        <v>10910</v>
      </c>
      <c r="G44" s="16"/>
      <c r="H44" s="416"/>
      <c r="I44" s="8"/>
      <c r="J44" s="17">
        <f t="shared" si="0"/>
        <v>0</v>
      </c>
      <c r="N44" s="614">
        <v>1586</v>
      </c>
      <c r="Q44"/>
    </row>
    <row r="45" spans="2:17" ht="15.75" x14ac:dyDescent="0.25">
      <c r="B45" s="16"/>
      <c r="C45" s="8"/>
      <c r="D45" s="23" t="s">
        <v>444</v>
      </c>
      <c r="E45" s="8"/>
      <c r="F45" s="613">
        <v>7513</v>
      </c>
      <c r="G45" s="16"/>
      <c r="H45" s="416"/>
      <c r="I45" s="8"/>
      <c r="J45" s="17">
        <f t="shared" si="0"/>
        <v>0</v>
      </c>
      <c r="N45" s="614">
        <v>938</v>
      </c>
      <c r="Q45"/>
    </row>
    <row r="46" spans="2:17" ht="15.75" x14ac:dyDescent="0.25">
      <c r="B46" s="16"/>
      <c r="C46" s="8"/>
      <c r="D46" s="23" t="s">
        <v>445</v>
      </c>
      <c r="E46" s="8"/>
      <c r="F46" s="613">
        <v>9704</v>
      </c>
      <c r="G46" s="16"/>
      <c r="H46" s="416"/>
      <c r="I46" s="8"/>
      <c r="J46" s="17">
        <f t="shared" si="0"/>
        <v>0</v>
      </c>
      <c r="N46" s="614">
        <v>1626</v>
      </c>
      <c r="Q46"/>
    </row>
    <row r="47" spans="2:17" ht="15.75" x14ac:dyDescent="0.25">
      <c r="B47" s="16"/>
      <c r="C47" s="8"/>
      <c r="D47" s="23" t="s">
        <v>446</v>
      </c>
      <c r="E47" s="8"/>
      <c r="F47" s="613">
        <v>8214</v>
      </c>
      <c r="G47" s="16"/>
      <c r="H47" s="416"/>
      <c r="I47" s="8"/>
      <c r="J47" s="17">
        <f t="shared" si="0"/>
        <v>0</v>
      </c>
      <c r="N47" s="614">
        <v>1742</v>
      </c>
      <c r="Q47"/>
    </row>
    <row r="48" spans="2:17" ht="15.75" x14ac:dyDescent="0.25">
      <c r="B48" s="16"/>
      <c r="C48" s="8"/>
      <c r="D48" s="23" t="s">
        <v>447</v>
      </c>
      <c r="E48" s="8"/>
      <c r="F48" s="613">
        <v>9316</v>
      </c>
      <c r="G48" s="16"/>
      <c r="H48" s="416"/>
      <c r="I48" s="8"/>
      <c r="J48" s="17">
        <f t="shared" si="0"/>
        <v>0</v>
      </c>
      <c r="N48" s="614">
        <v>2587</v>
      </c>
      <c r="Q48"/>
    </row>
    <row r="49" spans="1:17" ht="15.75" x14ac:dyDescent="0.25">
      <c r="B49" s="16"/>
      <c r="C49" s="8"/>
      <c r="D49" s="23" t="s">
        <v>448</v>
      </c>
      <c r="E49" s="8"/>
      <c r="F49" s="613">
        <v>7718</v>
      </c>
      <c r="G49" s="16"/>
      <c r="H49" s="416"/>
      <c r="I49" s="8"/>
      <c r="J49" s="17">
        <f t="shared" si="0"/>
        <v>0</v>
      </c>
      <c r="N49" s="614">
        <v>8459</v>
      </c>
      <c r="Q49"/>
    </row>
    <row r="50" spans="1:17" ht="15.75" x14ac:dyDescent="0.25">
      <c r="B50" s="16"/>
      <c r="C50" s="8"/>
      <c r="D50" s="23" t="s">
        <v>449</v>
      </c>
      <c r="E50" s="8"/>
      <c r="F50" s="613">
        <v>5764</v>
      </c>
      <c r="G50" s="16"/>
      <c r="H50" s="416"/>
      <c r="I50" s="8"/>
      <c r="J50" s="17">
        <f t="shared" si="0"/>
        <v>0</v>
      </c>
      <c r="N50" s="614">
        <v>1345</v>
      </c>
      <c r="Q50"/>
    </row>
    <row r="51" spans="1:17" ht="15.75" x14ac:dyDescent="0.25">
      <c r="B51" s="16"/>
      <c r="C51" s="8"/>
      <c r="D51" s="23" t="s">
        <v>450</v>
      </c>
      <c r="E51" s="8"/>
      <c r="F51" s="613">
        <v>8035</v>
      </c>
      <c r="G51" s="16"/>
      <c r="H51" s="416"/>
      <c r="I51" s="8"/>
      <c r="J51" s="17">
        <f t="shared" si="0"/>
        <v>0</v>
      </c>
      <c r="N51" s="614">
        <v>2196</v>
      </c>
      <c r="Q51"/>
    </row>
    <row r="52" spans="1:17" ht="12.75" x14ac:dyDescent="0.2">
      <c r="B52" s="16"/>
      <c r="C52" s="8"/>
      <c r="D52" s="23"/>
      <c r="E52" s="8"/>
      <c r="F52" s="8" t="s">
        <v>252</v>
      </c>
      <c r="G52" s="16"/>
      <c r="H52" s="24"/>
      <c r="I52" s="8"/>
      <c r="J52" s="17"/>
      <c r="N52" s="12"/>
      <c r="Q52"/>
    </row>
    <row r="53" spans="1:17" ht="12.75" x14ac:dyDescent="0.2">
      <c r="B53" s="16"/>
      <c r="C53" s="8"/>
      <c r="D53" s="23" t="s">
        <v>451</v>
      </c>
      <c r="E53" s="8"/>
      <c r="G53" s="23"/>
      <c r="H53" s="285">
        <f>SUM(H35:H51)</f>
        <v>168</v>
      </c>
      <c r="I53" s="8"/>
      <c r="J53" s="17">
        <f>SUM(J35:J52)</f>
        <v>1030680</v>
      </c>
      <c r="L53" s="25">
        <f>J53/H53</f>
        <v>6135</v>
      </c>
      <c r="N53" s="12"/>
      <c r="Q53"/>
    </row>
    <row r="54" spans="1:17" ht="12.75" x14ac:dyDescent="0.2">
      <c r="Q54"/>
    </row>
    <row r="55" spans="1:17" ht="12.75" x14ac:dyDescent="0.2">
      <c r="A55" s="7" t="s">
        <v>294</v>
      </c>
      <c r="B55" s="1" t="s">
        <v>457</v>
      </c>
      <c r="J55" s="417">
        <v>1180</v>
      </c>
      <c r="Q55"/>
    </row>
    <row r="56" spans="1:17" x14ac:dyDescent="0.2">
      <c r="B56" s="1" t="s">
        <v>456</v>
      </c>
      <c r="Q56" s="421"/>
    </row>
    <row r="57" spans="1:17" x14ac:dyDescent="0.2">
      <c r="L57" s="1" t="s">
        <v>454</v>
      </c>
      <c r="N57" s="1" t="s">
        <v>455</v>
      </c>
    </row>
    <row r="58" spans="1:17" x14ac:dyDescent="0.2">
      <c r="A58" s="7" t="s">
        <v>297</v>
      </c>
      <c r="B58" s="1" t="s">
        <v>505</v>
      </c>
      <c r="K58" s="12"/>
      <c r="L58" s="26">
        <f>N26*(J31+J55)</f>
        <v>1228920</v>
      </c>
      <c r="N58" s="27">
        <f>N28*(J31+J55)</f>
        <v>0</v>
      </c>
    </row>
    <row r="59" spans="1:17" x14ac:dyDescent="0.2">
      <c r="K59" s="12"/>
      <c r="L59" s="28"/>
      <c r="N59" s="12"/>
    </row>
    <row r="60" spans="1:17" ht="12.75" customHeight="1" x14ac:dyDescent="0.2">
      <c r="A60" s="7" t="s">
        <v>298</v>
      </c>
      <c r="B60" s="1" t="s">
        <v>671</v>
      </c>
      <c r="H60" s="472"/>
    </row>
    <row r="61" spans="1:17" x14ac:dyDescent="0.2">
      <c r="H61" s="61"/>
      <c r="L61" s="60">
        <f>H60</f>
        <v>0</v>
      </c>
      <c r="N61" s="12"/>
    </row>
    <row r="62" spans="1:17" x14ac:dyDescent="0.2">
      <c r="H62" s="61"/>
      <c r="L62" s="62"/>
      <c r="N62" s="12"/>
    </row>
    <row r="63" spans="1:17" x14ac:dyDescent="0.2">
      <c r="L63" s="8" t="s">
        <v>506</v>
      </c>
      <c r="M63" s="8"/>
      <c r="N63" s="8" t="s">
        <v>431</v>
      </c>
    </row>
    <row r="64" spans="1:17" x14ac:dyDescent="0.2">
      <c r="A64" s="7" t="s">
        <v>432</v>
      </c>
      <c r="B64" s="1" t="s">
        <v>433</v>
      </c>
      <c r="L64" s="59">
        <f>L58+L61</f>
        <v>1228920</v>
      </c>
      <c r="M64" s="23"/>
      <c r="N64" s="59">
        <f>N58+L61</f>
        <v>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Cover'!D137, "yy")</f>
        <v>Fiscal Year 2021-2022</v>
      </c>
      <c r="E68" s="23" t="s">
        <v>452</v>
      </c>
      <c r="F68" s="518" t="str">
        <f>'Form 1 Cover'!B20</f>
        <v>Sage Collegiate</v>
      </c>
      <c r="G68" s="518"/>
      <c r="H68" s="518"/>
      <c r="I68" s="518"/>
      <c r="J68" s="518"/>
    </row>
    <row r="70" spans="1:14" ht="12.75" x14ac:dyDescent="0.2">
      <c r="A70" s="29" t="s">
        <v>467</v>
      </c>
      <c r="N70" s="30">
        <f>'Form 1 Cover'!$D$146</f>
        <v>44238</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topLeftCell="A85" zoomScaleNormal="100" workbookViewId="0">
      <selection activeCell="N95" sqref="N95"/>
    </sheetView>
  </sheetViews>
  <sheetFormatPr defaultRowHeight="14.25" x14ac:dyDescent="0.2"/>
  <cols>
    <col min="1" max="1" width="1.42578125" style="106" customWidth="1"/>
    <col min="2" max="2" width="6.42578125" style="106"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x14ac:dyDescent="0.2">
      <c r="A1" s="321" t="s">
        <v>459</v>
      </c>
      <c r="B1" s="82"/>
      <c r="C1" s="83"/>
      <c r="D1" s="84">
        <v>-1</v>
      </c>
      <c r="E1" s="85">
        <v>-2</v>
      </c>
      <c r="F1" s="86">
        <v>-3</v>
      </c>
      <c r="G1" s="85">
        <v>-4</v>
      </c>
      <c r="H1" s="85">
        <v>-4</v>
      </c>
    </row>
    <row r="2" spans="1:8" ht="15" thickBot="1" x14ac:dyDescent="0.25">
      <c r="A2" s="337"/>
      <c r="B2" s="87" t="s">
        <v>252</v>
      </c>
      <c r="C2" s="47"/>
      <c r="D2" s="146"/>
      <c r="E2" s="48" t="s">
        <v>32</v>
      </c>
      <c r="F2" s="519" t="str">
        <f>"BUDGET YEAR ENDING "&amp;TEXT('Form 1 Cover'!D139, "MM/DD/YY")</f>
        <v>BUDGET YEAR ENDING 06/30/22</v>
      </c>
      <c r="G2" s="520"/>
      <c r="H2" s="521"/>
    </row>
    <row r="3" spans="1:8" s="92" customFormat="1" ht="15.75" customHeight="1" thickBot="1" x14ac:dyDescent="0.3">
      <c r="B3" s="418" t="str">
        <f>'Form 1 Cover'!B20</f>
        <v>Sage Collegiate</v>
      </c>
      <c r="C3" s="419"/>
      <c r="D3" s="90" t="s">
        <v>284</v>
      </c>
      <c r="E3" s="90" t="s">
        <v>286</v>
      </c>
      <c r="F3" s="91"/>
      <c r="G3" s="123"/>
      <c r="H3" s="90" t="s">
        <v>611</v>
      </c>
    </row>
    <row r="4" spans="1:8" s="92" customFormat="1" ht="15.75" customHeight="1" x14ac:dyDescent="0.2">
      <c r="A4" s="334"/>
      <c r="B4" s="478"/>
      <c r="C4" s="479" t="s">
        <v>196</v>
      </c>
      <c r="D4" s="93" t="s">
        <v>285</v>
      </c>
      <c r="E4" s="90" t="s">
        <v>285</v>
      </c>
      <c r="F4" s="93" t="s">
        <v>287</v>
      </c>
      <c r="G4" s="90" t="s">
        <v>111</v>
      </c>
      <c r="H4" s="90" t="s">
        <v>111</v>
      </c>
    </row>
    <row r="5" spans="1:8" s="92" customFormat="1" ht="15" customHeight="1" x14ac:dyDescent="0.2">
      <c r="A5" s="335"/>
      <c r="B5" s="480"/>
      <c r="C5" s="481"/>
      <c r="D5" s="330">
        <f>'Form 1 Cover'!D130</f>
        <v>44012</v>
      </c>
      <c r="E5" s="95">
        <f>'Form 1 Cover'!D134</f>
        <v>44377</v>
      </c>
      <c r="F5" s="96" t="s">
        <v>288</v>
      </c>
      <c r="G5" s="164" t="s">
        <v>288</v>
      </c>
      <c r="H5" s="164" t="s">
        <v>288</v>
      </c>
    </row>
    <row r="6" spans="1:8" ht="21" customHeight="1" x14ac:dyDescent="0.25">
      <c r="A6" s="309" t="s">
        <v>177</v>
      </c>
      <c r="B6" s="97"/>
      <c r="C6" s="98" t="s">
        <v>202</v>
      </c>
      <c r="D6" s="331"/>
      <c r="E6" s="99"/>
      <c r="F6" s="99"/>
      <c r="G6" s="99"/>
      <c r="H6" s="99"/>
    </row>
    <row r="7" spans="1:8" x14ac:dyDescent="0.2">
      <c r="A7" s="116" t="s">
        <v>203</v>
      </c>
      <c r="B7" s="101"/>
      <c r="C7" s="51" t="s">
        <v>204</v>
      </c>
      <c r="D7" s="422"/>
      <c r="E7" s="425"/>
      <c r="F7" s="425"/>
      <c r="G7" s="425"/>
      <c r="H7" s="425"/>
    </row>
    <row r="8" spans="1:8" x14ac:dyDescent="0.2">
      <c r="A8" s="311"/>
      <c r="B8" s="101" t="s">
        <v>129</v>
      </c>
      <c r="C8" s="51" t="s">
        <v>309</v>
      </c>
      <c r="D8" s="426"/>
      <c r="E8" s="427"/>
      <c r="F8" s="427"/>
      <c r="G8" s="427"/>
      <c r="H8" s="427"/>
    </row>
    <row r="9" spans="1:8" x14ac:dyDescent="0.2">
      <c r="A9" s="311"/>
      <c r="B9" s="101" t="s">
        <v>205</v>
      </c>
      <c r="C9" s="51" t="s">
        <v>206</v>
      </c>
      <c r="D9" s="426"/>
      <c r="E9" s="427"/>
      <c r="F9" s="427"/>
      <c r="G9" s="427"/>
      <c r="H9" s="427"/>
    </row>
    <row r="10" spans="1:8" x14ac:dyDescent="0.2">
      <c r="A10" s="311"/>
      <c r="B10" s="101" t="s">
        <v>207</v>
      </c>
      <c r="C10" s="51" t="s">
        <v>310</v>
      </c>
      <c r="D10" s="426"/>
      <c r="E10" s="427"/>
      <c r="F10" s="427"/>
      <c r="G10" s="427"/>
      <c r="H10" s="427"/>
    </row>
    <row r="11" spans="1:8" x14ac:dyDescent="0.2">
      <c r="A11" s="311"/>
      <c r="B11" s="101" t="s">
        <v>208</v>
      </c>
      <c r="C11" s="51" t="s">
        <v>311</v>
      </c>
      <c r="D11" s="426"/>
      <c r="E11" s="427"/>
      <c r="F11" s="427"/>
      <c r="G11" s="427"/>
      <c r="H11" s="427"/>
    </row>
    <row r="12" spans="1:8" x14ac:dyDescent="0.2">
      <c r="A12" s="311"/>
      <c r="B12" s="101" t="s">
        <v>312</v>
      </c>
      <c r="C12" s="51" t="s">
        <v>313</v>
      </c>
      <c r="D12" s="426"/>
      <c r="E12" s="427"/>
      <c r="F12" s="427"/>
      <c r="G12" s="427"/>
      <c r="H12" s="427"/>
    </row>
    <row r="13" spans="1:8" x14ac:dyDescent="0.2">
      <c r="A13" s="311"/>
      <c r="B13" s="101" t="s">
        <v>130</v>
      </c>
      <c r="C13" s="51" t="s">
        <v>88</v>
      </c>
      <c r="D13" s="426"/>
      <c r="E13" s="427"/>
      <c r="F13" s="427"/>
      <c r="G13" s="427"/>
      <c r="H13" s="427"/>
    </row>
    <row r="14" spans="1:8" ht="25.5" customHeight="1" x14ac:dyDescent="0.2">
      <c r="A14" s="311" t="s">
        <v>209</v>
      </c>
      <c r="B14" s="100"/>
      <c r="C14" s="104" t="s">
        <v>314</v>
      </c>
      <c r="D14" s="426"/>
      <c r="E14" s="427"/>
      <c r="F14" s="427"/>
      <c r="G14" s="427"/>
      <c r="H14" s="427"/>
    </row>
    <row r="15" spans="1:8" x14ac:dyDescent="0.2">
      <c r="A15" s="311" t="s">
        <v>210</v>
      </c>
      <c r="B15" s="101"/>
      <c r="C15" s="51" t="s">
        <v>211</v>
      </c>
      <c r="D15" s="426"/>
      <c r="E15" s="427"/>
      <c r="F15" s="427"/>
      <c r="G15" s="427"/>
      <c r="H15" s="427"/>
    </row>
    <row r="16" spans="1:8" x14ac:dyDescent="0.2">
      <c r="A16" s="311"/>
      <c r="B16" s="101" t="s">
        <v>212</v>
      </c>
      <c r="C16" s="51" t="s">
        <v>315</v>
      </c>
      <c r="D16" s="426"/>
      <c r="E16" s="427"/>
      <c r="F16" s="427"/>
      <c r="G16" s="427"/>
      <c r="H16" s="427"/>
    </row>
    <row r="17" spans="1:8" x14ac:dyDescent="0.2">
      <c r="A17" s="311"/>
      <c r="B17" s="101" t="s">
        <v>213</v>
      </c>
      <c r="C17" s="51" t="s">
        <v>316</v>
      </c>
      <c r="D17" s="426"/>
      <c r="E17" s="427"/>
      <c r="F17" s="427"/>
      <c r="G17" s="427"/>
      <c r="H17" s="427"/>
    </row>
    <row r="18" spans="1:8" x14ac:dyDescent="0.2">
      <c r="A18" s="311"/>
      <c r="B18" s="101" t="s">
        <v>214</v>
      </c>
      <c r="C18" s="51" t="s">
        <v>317</v>
      </c>
      <c r="D18" s="426"/>
      <c r="E18" s="427"/>
      <c r="F18" s="427"/>
      <c r="G18" s="427"/>
      <c r="H18" s="427"/>
    </row>
    <row r="19" spans="1:8" x14ac:dyDescent="0.2">
      <c r="A19" s="311" t="s">
        <v>215</v>
      </c>
      <c r="B19" s="101"/>
      <c r="C19" s="51" t="s">
        <v>216</v>
      </c>
      <c r="D19" s="426"/>
      <c r="E19" s="427"/>
      <c r="F19" s="427"/>
      <c r="G19" s="427"/>
      <c r="H19" s="427"/>
    </row>
    <row r="20" spans="1:8" x14ac:dyDescent="0.2">
      <c r="A20" s="311"/>
      <c r="B20" s="101" t="s">
        <v>217</v>
      </c>
      <c r="C20" s="51" t="s">
        <v>318</v>
      </c>
      <c r="D20" s="426"/>
      <c r="E20" s="427"/>
      <c r="F20" s="427"/>
      <c r="G20" s="427"/>
      <c r="H20" s="427"/>
    </row>
    <row r="21" spans="1:8" x14ac:dyDescent="0.2">
      <c r="A21" s="311"/>
      <c r="B21" s="101" t="s">
        <v>218</v>
      </c>
      <c r="C21" s="51" t="s">
        <v>321</v>
      </c>
      <c r="D21" s="426"/>
      <c r="E21" s="427"/>
      <c r="F21" s="427"/>
      <c r="G21" s="427"/>
      <c r="H21" s="427"/>
    </row>
    <row r="22" spans="1:8" x14ac:dyDescent="0.2">
      <c r="A22" s="311"/>
      <c r="B22" s="101" t="s">
        <v>319</v>
      </c>
      <c r="C22" s="51" t="s">
        <v>322</v>
      </c>
      <c r="D22" s="426"/>
      <c r="E22" s="427"/>
      <c r="F22" s="427"/>
      <c r="G22" s="427"/>
      <c r="H22" s="427"/>
    </row>
    <row r="23" spans="1:8" x14ac:dyDescent="0.2">
      <c r="A23" s="311"/>
      <c r="B23" s="101" t="s">
        <v>320</v>
      </c>
      <c r="C23" s="51" t="s">
        <v>323</v>
      </c>
      <c r="D23" s="426"/>
      <c r="E23" s="427"/>
      <c r="F23" s="427"/>
      <c r="G23" s="427"/>
      <c r="H23" s="427"/>
    </row>
    <row r="24" spans="1:8" x14ac:dyDescent="0.2">
      <c r="A24" s="311" t="s">
        <v>90</v>
      </c>
      <c r="B24" s="101"/>
      <c r="C24" s="51" t="s">
        <v>324</v>
      </c>
      <c r="D24" s="426"/>
      <c r="E24" s="427"/>
      <c r="F24" s="427"/>
      <c r="G24" s="427"/>
      <c r="H24" s="427"/>
    </row>
    <row r="25" spans="1:8" x14ac:dyDescent="0.2">
      <c r="A25" s="311" t="s">
        <v>80</v>
      </c>
      <c r="B25" s="101"/>
      <c r="C25" s="51" t="s">
        <v>325</v>
      </c>
      <c r="D25" s="426"/>
      <c r="E25" s="427"/>
      <c r="F25" s="427">
        <v>21675</v>
      </c>
      <c r="G25" s="427"/>
      <c r="H25" s="427"/>
    </row>
    <row r="26" spans="1:8" x14ac:dyDescent="0.2">
      <c r="A26" s="311"/>
      <c r="B26" s="101" t="s">
        <v>219</v>
      </c>
      <c r="C26" s="51" t="s">
        <v>326</v>
      </c>
      <c r="D26" s="426"/>
      <c r="E26" s="427"/>
      <c r="F26" s="427"/>
      <c r="G26" s="427"/>
      <c r="H26" s="427"/>
    </row>
    <row r="27" spans="1:8" x14ac:dyDescent="0.2">
      <c r="A27" s="311"/>
      <c r="B27" s="101" t="s">
        <v>220</v>
      </c>
      <c r="C27" s="51" t="s">
        <v>327</v>
      </c>
      <c r="D27" s="426"/>
      <c r="E27" s="427"/>
      <c r="F27" s="427"/>
      <c r="G27" s="427"/>
      <c r="H27" s="427"/>
    </row>
    <row r="28" spans="1:8" x14ac:dyDescent="0.2">
      <c r="A28" s="311"/>
      <c r="B28" s="101" t="s">
        <v>221</v>
      </c>
      <c r="C28" s="51" t="s">
        <v>328</v>
      </c>
      <c r="D28" s="426"/>
      <c r="E28" s="427"/>
      <c r="F28" s="427"/>
      <c r="G28" s="427"/>
      <c r="H28" s="427"/>
    </row>
    <row r="29" spans="1:8" x14ac:dyDescent="0.2">
      <c r="A29" s="311"/>
      <c r="B29" s="101" t="s">
        <v>329</v>
      </c>
      <c r="C29" s="51" t="s">
        <v>330</v>
      </c>
      <c r="D29" s="426"/>
      <c r="E29" s="427"/>
      <c r="F29" s="427"/>
      <c r="G29" s="427"/>
      <c r="H29" s="427"/>
    </row>
    <row r="30" spans="1:8" x14ac:dyDescent="0.2">
      <c r="A30" s="116" t="s">
        <v>222</v>
      </c>
      <c r="B30" s="101"/>
      <c r="C30" s="51" t="s">
        <v>331</v>
      </c>
      <c r="D30" s="426"/>
      <c r="E30" s="427"/>
      <c r="F30" s="427"/>
      <c r="G30" s="427"/>
      <c r="H30" s="427"/>
    </row>
    <row r="31" spans="1:8" x14ac:dyDescent="0.2">
      <c r="A31" s="116" t="s">
        <v>223</v>
      </c>
      <c r="B31" s="101"/>
      <c r="C31" s="51" t="s">
        <v>224</v>
      </c>
      <c r="D31" s="426"/>
      <c r="E31" s="427"/>
      <c r="F31" s="427"/>
      <c r="G31" s="427"/>
      <c r="H31" s="427"/>
    </row>
    <row r="32" spans="1:8" x14ac:dyDescent="0.2">
      <c r="A32" s="116" t="s">
        <v>225</v>
      </c>
      <c r="B32" s="101"/>
      <c r="C32" s="51" t="s">
        <v>226</v>
      </c>
      <c r="D32" s="426"/>
      <c r="E32" s="427"/>
      <c r="F32" s="427"/>
      <c r="G32" s="427"/>
      <c r="H32" s="427"/>
    </row>
    <row r="33" spans="1:8" x14ac:dyDescent="0.2">
      <c r="A33" s="311"/>
      <c r="B33" s="101" t="s">
        <v>227</v>
      </c>
      <c r="C33" s="51" t="s">
        <v>228</v>
      </c>
      <c r="D33" s="426"/>
      <c r="E33" s="427"/>
      <c r="F33" s="427"/>
      <c r="G33" s="427"/>
      <c r="H33" s="427"/>
    </row>
    <row r="34" spans="1:8" x14ac:dyDescent="0.2">
      <c r="A34" s="116"/>
      <c r="B34" s="100" t="s">
        <v>229</v>
      </c>
      <c r="C34" s="105" t="s">
        <v>230</v>
      </c>
      <c r="D34" s="422"/>
      <c r="E34" s="425"/>
      <c r="F34" s="425"/>
      <c r="G34" s="425"/>
      <c r="H34" s="425"/>
    </row>
    <row r="35" spans="1:8" x14ac:dyDescent="0.2">
      <c r="A35" s="116"/>
      <c r="B35" s="101" t="s">
        <v>333</v>
      </c>
      <c r="C35" s="51" t="s">
        <v>334</v>
      </c>
      <c r="D35" s="426"/>
      <c r="E35" s="427"/>
      <c r="F35" s="427"/>
      <c r="G35" s="427"/>
      <c r="H35" s="427"/>
    </row>
    <row r="36" spans="1:8" x14ac:dyDescent="0.2">
      <c r="A36" s="116"/>
      <c r="B36" s="101" t="s">
        <v>335</v>
      </c>
      <c r="C36" s="51" t="s">
        <v>336</v>
      </c>
      <c r="D36" s="426"/>
      <c r="E36" s="427"/>
      <c r="F36" s="427"/>
      <c r="G36" s="427"/>
      <c r="H36" s="427"/>
    </row>
    <row r="37" spans="1:8" x14ac:dyDescent="0.2">
      <c r="A37" s="116"/>
      <c r="B37" s="101" t="s">
        <v>337</v>
      </c>
      <c r="C37" s="51" t="s">
        <v>338</v>
      </c>
      <c r="D37" s="426"/>
      <c r="E37" s="427"/>
      <c r="F37" s="427"/>
      <c r="G37" s="427"/>
      <c r="H37" s="427"/>
    </row>
    <row r="38" spans="1:8" x14ac:dyDescent="0.2">
      <c r="A38" s="420"/>
      <c r="B38" s="424">
        <v>1951</v>
      </c>
      <c r="C38" s="423" t="s">
        <v>624</v>
      </c>
      <c r="D38" s="426"/>
      <c r="E38" s="427"/>
      <c r="F38" s="427"/>
      <c r="G38" s="427"/>
      <c r="H38" s="427"/>
    </row>
    <row r="39" spans="1:8" x14ac:dyDescent="0.2">
      <c r="A39" s="116"/>
      <c r="B39" s="101" t="s">
        <v>339</v>
      </c>
      <c r="C39" s="51" t="s">
        <v>342</v>
      </c>
      <c r="D39" s="426"/>
      <c r="E39" s="427"/>
      <c r="F39" s="427"/>
      <c r="G39" s="427"/>
      <c r="H39" s="427"/>
    </row>
    <row r="40" spans="1:8" x14ac:dyDescent="0.2">
      <c r="A40" s="116"/>
      <c r="B40" s="101" t="s">
        <v>340</v>
      </c>
      <c r="C40" s="51" t="s">
        <v>343</v>
      </c>
      <c r="D40" s="426"/>
      <c r="E40" s="427"/>
      <c r="F40" s="427"/>
      <c r="G40" s="427"/>
      <c r="H40" s="427"/>
    </row>
    <row r="41" spans="1:8" x14ac:dyDescent="0.2">
      <c r="A41" s="116"/>
      <c r="B41" s="101" t="s">
        <v>341</v>
      </c>
      <c r="C41" s="51" t="s">
        <v>344</v>
      </c>
      <c r="D41" s="426"/>
      <c r="E41" s="427"/>
      <c r="F41" s="427"/>
      <c r="G41" s="427"/>
      <c r="H41" s="427"/>
    </row>
    <row r="42" spans="1:8" x14ac:dyDescent="0.2">
      <c r="A42" s="311"/>
      <c r="B42" s="100" t="s">
        <v>231</v>
      </c>
      <c r="C42" s="51" t="s">
        <v>332</v>
      </c>
      <c r="D42" s="426"/>
      <c r="E42" s="427"/>
      <c r="F42" s="427"/>
      <c r="G42" s="427"/>
      <c r="H42" s="427"/>
    </row>
    <row r="43" spans="1:8" ht="15.75" thickBot="1" x14ac:dyDescent="0.3">
      <c r="A43" s="322" t="s">
        <v>232</v>
      </c>
      <c r="B43" s="108"/>
      <c r="C43" s="109"/>
      <c r="D43" s="110">
        <f>SUM(D7:D42)</f>
        <v>0</v>
      </c>
      <c r="E43" s="110">
        <f>SUM(E7:E42)</f>
        <v>0</v>
      </c>
      <c r="F43" s="110">
        <f>SUM(F7:F42)</f>
        <v>21675</v>
      </c>
      <c r="G43" s="110">
        <f>SUM(G7:G42)</f>
        <v>0</v>
      </c>
      <c r="H43" s="110">
        <f>SUM(H7:H42)</f>
        <v>0</v>
      </c>
    </row>
    <row r="44" spans="1:8" ht="21.75" customHeight="1" thickTop="1" x14ac:dyDescent="0.25">
      <c r="A44" s="313" t="s">
        <v>233</v>
      </c>
      <c r="B44" s="112"/>
      <c r="C44" s="113" t="s">
        <v>234</v>
      </c>
      <c r="D44" s="332"/>
      <c r="E44" s="332"/>
      <c r="F44" s="332"/>
      <c r="G44" s="332"/>
      <c r="H44" s="332"/>
    </row>
    <row r="45" spans="1:8" x14ac:dyDescent="0.2">
      <c r="A45" s="115" t="s">
        <v>179</v>
      </c>
      <c r="B45" s="116"/>
      <c r="C45" s="117" t="s">
        <v>345</v>
      </c>
      <c r="D45" s="422"/>
      <c r="E45" s="425"/>
      <c r="F45" s="425"/>
      <c r="G45" s="425"/>
      <c r="H45" s="425"/>
    </row>
    <row r="46" spans="1:8" x14ac:dyDescent="0.2">
      <c r="A46" s="116"/>
      <c r="B46" s="100" t="s">
        <v>347</v>
      </c>
      <c r="C46" s="118" t="s">
        <v>348</v>
      </c>
      <c r="D46" s="427"/>
      <c r="E46" s="427"/>
      <c r="F46" s="427">
        <v>1228920</v>
      </c>
      <c r="G46" s="427"/>
      <c r="H46" s="427"/>
    </row>
    <row r="47" spans="1:8" x14ac:dyDescent="0.2">
      <c r="A47" s="116"/>
      <c r="B47" s="100" t="s">
        <v>349</v>
      </c>
      <c r="C47" s="118" t="s">
        <v>350</v>
      </c>
      <c r="D47" s="427"/>
      <c r="E47" s="427"/>
      <c r="F47" s="427">
        <v>0</v>
      </c>
      <c r="G47" s="427"/>
      <c r="H47" s="427"/>
    </row>
    <row r="48" spans="1:8" x14ac:dyDescent="0.2">
      <c r="A48" s="115" t="s">
        <v>235</v>
      </c>
      <c r="B48" s="116"/>
      <c r="C48" s="118" t="s">
        <v>346</v>
      </c>
      <c r="D48" s="427"/>
      <c r="E48" s="427"/>
      <c r="F48" s="427"/>
      <c r="G48" s="427"/>
      <c r="H48" s="427"/>
    </row>
    <row r="49" spans="1:11" x14ac:dyDescent="0.2">
      <c r="A49" s="116"/>
      <c r="B49" s="100" t="s">
        <v>351</v>
      </c>
      <c r="C49" s="118" t="s">
        <v>354</v>
      </c>
      <c r="D49" s="427"/>
      <c r="E49" s="427"/>
      <c r="F49" s="427"/>
      <c r="G49" s="427"/>
      <c r="H49" s="427"/>
    </row>
    <row r="50" spans="1:11" x14ac:dyDescent="0.2">
      <c r="A50" s="116"/>
      <c r="B50" s="100" t="s">
        <v>352</v>
      </c>
      <c r="C50" s="118" t="s">
        <v>355</v>
      </c>
      <c r="D50" s="427"/>
      <c r="E50" s="427"/>
      <c r="F50" s="427"/>
      <c r="G50" s="427"/>
      <c r="H50" s="427"/>
    </row>
    <row r="51" spans="1:11" x14ac:dyDescent="0.2">
      <c r="A51" s="116"/>
      <c r="B51" s="100" t="s">
        <v>353</v>
      </c>
      <c r="C51" s="118" t="s">
        <v>356</v>
      </c>
      <c r="D51" s="427"/>
      <c r="E51" s="427"/>
      <c r="F51" s="427"/>
      <c r="G51" s="427"/>
      <c r="H51" s="427"/>
      <c r="K51" s="119"/>
    </row>
    <row r="52" spans="1:11" x14ac:dyDescent="0.2">
      <c r="A52" s="115" t="s">
        <v>236</v>
      </c>
      <c r="B52" s="116"/>
      <c r="C52" s="118" t="s">
        <v>200</v>
      </c>
      <c r="D52" s="427"/>
      <c r="E52" s="427"/>
      <c r="F52" s="427"/>
      <c r="G52" s="427"/>
      <c r="H52" s="427"/>
      <c r="K52" s="119"/>
    </row>
    <row r="53" spans="1:11" x14ac:dyDescent="0.2">
      <c r="A53" s="115" t="s">
        <v>237</v>
      </c>
      <c r="B53" s="116"/>
      <c r="C53" s="118" t="s">
        <v>357</v>
      </c>
      <c r="D53" s="427"/>
      <c r="E53" s="427"/>
      <c r="F53" s="427"/>
      <c r="G53" s="427"/>
      <c r="H53" s="427"/>
    </row>
    <row r="54" spans="1:11" ht="20.25" customHeight="1" thickBot="1" x14ac:dyDescent="0.3">
      <c r="A54" s="312" t="s">
        <v>238</v>
      </c>
      <c r="B54" s="120"/>
      <c r="C54" s="109"/>
      <c r="D54" s="110">
        <f>SUM(D45:D53)</f>
        <v>0</v>
      </c>
      <c r="E54" s="110">
        <f>SUM(E45:E53)</f>
        <v>0</v>
      </c>
      <c r="F54" s="110">
        <f>SUM(F45:F53)</f>
        <v>1228920</v>
      </c>
      <c r="G54" s="110">
        <f>SUM(G45:G53)</f>
        <v>0</v>
      </c>
      <c r="H54" s="110">
        <f>SUM(H45:H53)</f>
        <v>0</v>
      </c>
    </row>
    <row r="55" spans="1:11" ht="20.25" customHeight="1" thickTop="1" x14ac:dyDescent="0.25">
      <c r="A55" s="144"/>
      <c r="B55" s="145"/>
      <c r="C55" s="58"/>
      <c r="D55" s="142"/>
      <c r="E55" s="142"/>
      <c r="F55" s="142"/>
      <c r="G55" s="142"/>
      <c r="H55" s="142"/>
    </row>
    <row r="56" spans="1:11" x14ac:dyDescent="0.2">
      <c r="A56" s="121" t="str">
        <f>B3</f>
        <v>Sage Collegiate</v>
      </c>
      <c r="B56" s="393"/>
      <c r="C56" s="394"/>
      <c r="E56" s="58"/>
      <c r="G56" s="38" t="str">
        <f>"Budget Fiscal Year "&amp;TEXT('Form 1 Cover'!$D$137, "mm/dd/yy")</f>
        <v>Budget Fiscal Year 2021-2022</v>
      </c>
    </row>
    <row r="57" spans="1:11" ht="14.25" customHeight="1" x14ac:dyDescent="0.2">
      <c r="A57" s="87"/>
      <c r="B57" s="87"/>
      <c r="C57" s="58"/>
      <c r="D57" s="106"/>
    </row>
    <row r="58" spans="1:11" ht="17.25" customHeight="1" x14ac:dyDescent="0.2">
      <c r="A58" s="106" t="s">
        <v>466</v>
      </c>
      <c r="D58" s="38" t="s">
        <v>461</v>
      </c>
      <c r="G58" s="30"/>
      <c r="H58" s="30">
        <f>'Form 1 Cover'!D146</f>
        <v>44238</v>
      </c>
    </row>
    <row r="59" spans="1:11" ht="17.25" customHeight="1" x14ac:dyDescent="0.2">
      <c r="G59" s="30"/>
      <c r="H59" s="30"/>
    </row>
    <row r="60" spans="1:11" ht="17.25" customHeight="1" x14ac:dyDescent="0.2">
      <c r="G60" s="30"/>
      <c r="H60" s="30"/>
    </row>
    <row r="61" spans="1:11" x14ac:dyDescent="0.2">
      <c r="A61" s="321"/>
      <c r="B61" s="82"/>
      <c r="C61" s="122"/>
      <c r="D61" s="84">
        <v>-1</v>
      </c>
      <c r="E61" s="85">
        <v>-2</v>
      </c>
      <c r="F61" s="86">
        <v>-3</v>
      </c>
      <c r="G61" s="85">
        <v>-4</v>
      </c>
      <c r="H61" s="85">
        <v>-4</v>
      </c>
    </row>
    <row r="62" spans="1:11" ht="15" x14ac:dyDescent="0.2">
      <c r="A62" s="334"/>
      <c r="B62" s="478"/>
      <c r="C62" s="479"/>
      <c r="D62" s="91"/>
      <c r="E62" s="94" t="s">
        <v>32</v>
      </c>
      <c r="F62" s="519" t="str">
        <f>"BUDGET YEAR ENDING "&amp;TEXT('Form 1 Cover'!D139, "MM/DD/YY")</f>
        <v>BUDGET YEAR ENDING 06/30/22</v>
      </c>
      <c r="G62" s="520"/>
      <c r="H62" s="521"/>
    </row>
    <row r="63" spans="1:11" ht="28.5" x14ac:dyDescent="0.2">
      <c r="A63" s="334"/>
      <c r="B63" s="478"/>
      <c r="C63" s="123"/>
      <c r="D63" s="93" t="s">
        <v>284</v>
      </c>
      <c r="E63" s="90" t="s">
        <v>286</v>
      </c>
      <c r="F63" s="91"/>
      <c r="G63" s="123"/>
      <c r="H63" s="90" t="s">
        <v>611</v>
      </c>
    </row>
    <row r="64" spans="1:11" ht="15" x14ac:dyDescent="0.2">
      <c r="A64" s="334"/>
      <c r="B64" s="478"/>
      <c r="C64" s="479" t="s">
        <v>196</v>
      </c>
      <c r="D64" s="93" t="s">
        <v>285</v>
      </c>
      <c r="E64" s="90" t="s">
        <v>285</v>
      </c>
      <c r="F64" s="93" t="s">
        <v>287</v>
      </c>
      <c r="G64" s="90" t="s">
        <v>111</v>
      </c>
      <c r="H64" s="90" t="s">
        <v>111</v>
      </c>
    </row>
    <row r="65" spans="1:8" ht="15" x14ac:dyDescent="0.2">
      <c r="A65" s="335"/>
      <c r="B65" s="480"/>
      <c r="C65" s="481"/>
      <c r="D65" s="330">
        <f>'Form 1 Cover'!D130</f>
        <v>44012</v>
      </c>
      <c r="E65" s="95">
        <f>'Form 1 Cover'!D134</f>
        <v>44377</v>
      </c>
      <c r="F65" s="96" t="s">
        <v>288</v>
      </c>
      <c r="G65" s="164" t="s">
        <v>288</v>
      </c>
      <c r="H65" s="164" t="s">
        <v>288</v>
      </c>
    </row>
    <row r="66" spans="1:8" ht="15" x14ac:dyDescent="0.25">
      <c r="A66" s="314" t="s">
        <v>91</v>
      </c>
      <c r="B66" s="124"/>
      <c r="C66" s="125" t="s">
        <v>197</v>
      </c>
      <c r="D66" s="146"/>
      <c r="E66" s="47"/>
      <c r="F66" s="47"/>
      <c r="G66" s="47"/>
      <c r="H66" s="47"/>
    </row>
    <row r="67" spans="1:8" ht="28.5" x14ac:dyDescent="0.2">
      <c r="A67" s="315" t="s">
        <v>165</v>
      </c>
      <c r="B67" s="126"/>
      <c r="C67" s="104" t="s">
        <v>362</v>
      </c>
      <c r="D67" s="428"/>
      <c r="E67" s="429"/>
      <c r="F67" s="429"/>
      <c r="G67" s="429"/>
      <c r="H67" s="429"/>
    </row>
    <row r="68" spans="1:8" x14ac:dyDescent="0.2">
      <c r="A68" s="316"/>
      <c r="B68" s="126" t="s">
        <v>358</v>
      </c>
      <c r="C68" s="104" t="s">
        <v>359</v>
      </c>
      <c r="D68" s="430"/>
      <c r="E68" s="431"/>
      <c r="F68" s="431"/>
      <c r="G68" s="431"/>
      <c r="H68" s="431"/>
    </row>
    <row r="69" spans="1:8" ht="28.5" x14ac:dyDescent="0.2">
      <c r="A69" s="316" t="s">
        <v>147</v>
      </c>
      <c r="B69" s="126"/>
      <c r="C69" s="104" t="s">
        <v>478</v>
      </c>
      <c r="D69" s="430"/>
      <c r="E69" s="431"/>
      <c r="F69" s="431"/>
      <c r="G69" s="431"/>
      <c r="H69" s="431"/>
    </row>
    <row r="70" spans="1:8" x14ac:dyDescent="0.2">
      <c r="A70" s="316" t="s">
        <v>150</v>
      </c>
      <c r="B70" s="126"/>
      <c r="C70" s="104" t="s">
        <v>477</v>
      </c>
      <c r="D70" s="430"/>
      <c r="E70" s="431"/>
      <c r="F70" s="431"/>
      <c r="G70" s="431"/>
      <c r="H70" s="431"/>
    </row>
    <row r="71" spans="1:8" ht="28.5" x14ac:dyDescent="0.2">
      <c r="A71" s="316" t="s">
        <v>153</v>
      </c>
      <c r="B71" s="126"/>
      <c r="C71" s="104" t="s">
        <v>479</v>
      </c>
      <c r="D71" s="430"/>
      <c r="E71" s="431"/>
      <c r="F71" s="431">
        <v>210829</v>
      </c>
      <c r="G71" s="431"/>
      <c r="H71" s="431"/>
    </row>
    <row r="72" spans="1:8" ht="28.5" x14ac:dyDescent="0.2">
      <c r="A72" s="316" t="s">
        <v>360</v>
      </c>
      <c r="B72" s="126"/>
      <c r="C72" s="104" t="s">
        <v>361</v>
      </c>
      <c r="D72" s="430"/>
      <c r="E72" s="431"/>
      <c r="F72" s="431"/>
      <c r="G72" s="431"/>
      <c r="H72" s="431"/>
    </row>
    <row r="73" spans="1:8" x14ac:dyDescent="0.2">
      <c r="A73" s="315" t="s">
        <v>199</v>
      </c>
      <c r="B73" s="126"/>
      <c r="C73" s="104" t="s">
        <v>200</v>
      </c>
      <c r="D73" s="430"/>
      <c r="E73" s="431"/>
      <c r="F73" s="431"/>
      <c r="G73" s="431"/>
      <c r="H73" s="431"/>
    </row>
    <row r="74" spans="1:8" x14ac:dyDescent="0.2">
      <c r="A74" s="316" t="s">
        <v>131</v>
      </c>
      <c r="B74" s="126"/>
      <c r="C74" s="104" t="s">
        <v>363</v>
      </c>
      <c r="D74" s="430"/>
      <c r="E74" s="431"/>
      <c r="F74" s="431"/>
      <c r="G74" s="431"/>
      <c r="H74" s="431"/>
    </row>
    <row r="75" spans="1:8" ht="21.75" customHeight="1" thickBot="1" x14ac:dyDescent="0.3">
      <c r="A75" s="317" t="s">
        <v>201</v>
      </c>
      <c r="B75" s="130"/>
      <c r="C75" s="131"/>
      <c r="D75" s="157">
        <f>SUM(D67:D74)</f>
        <v>0</v>
      </c>
      <c r="E75" s="132">
        <f>SUM(E67:E74)</f>
        <v>0</v>
      </c>
      <c r="F75" s="132">
        <f>SUM(F67:F74)</f>
        <v>210829</v>
      </c>
      <c r="G75" s="132">
        <f>SUM(G67:G74)</f>
        <v>0</v>
      </c>
      <c r="H75" s="132">
        <f>SUM(H67:H74)</f>
        <v>0</v>
      </c>
    </row>
    <row r="76" spans="1:8" ht="15" thickTop="1" x14ac:dyDescent="0.2">
      <c r="A76" s="336"/>
      <c r="B76" s="82"/>
      <c r="C76" s="83"/>
      <c r="D76" s="84">
        <v>-1</v>
      </c>
      <c r="E76" s="85">
        <v>-2</v>
      </c>
      <c r="F76" s="86">
        <v>-3</v>
      </c>
      <c r="G76" s="85">
        <v>-4</v>
      </c>
      <c r="H76" s="85">
        <v>-4</v>
      </c>
    </row>
    <row r="77" spans="1:8" x14ac:dyDescent="0.2">
      <c r="A77" s="334"/>
      <c r="B77" s="92"/>
      <c r="C77" s="123"/>
      <c r="D77" s="91"/>
      <c r="E77" s="94" t="s">
        <v>32</v>
      </c>
      <c r="F77" s="519" t="str">
        <f>"BUDGET YEAR ENDING "&amp;TEXT('Form 1 Cover'!D139, "MM/DD/YY")</f>
        <v>BUDGET YEAR ENDING 06/30/22</v>
      </c>
      <c r="G77" s="520"/>
      <c r="H77" s="521"/>
    </row>
    <row r="78" spans="1:8" ht="28.5" customHeight="1" x14ac:dyDescent="0.2">
      <c r="A78" s="334"/>
      <c r="B78" s="522" t="s">
        <v>289</v>
      </c>
      <c r="C78" s="523"/>
      <c r="D78" s="93" t="s">
        <v>284</v>
      </c>
      <c r="E78" s="90" t="s">
        <v>286</v>
      </c>
      <c r="F78" s="91"/>
      <c r="G78" s="123"/>
      <c r="H78" s="90" t="s">
        <v>611</v>
      </c>
    </row>
    <row r="79" spans="1:8" ht="15" customHeight="1" x14ac:dyDescent="0.2">
      <c r="A79" s="334"/>
      <c r="B79" s="522" t="s">
        <v>290</v>
      </c>
      <c r="C79" s="523"/>
      <c r="D79" s="93" t="s">
        <v>285</v>
      </c>
      <c r="E79" s="90" t="s">
        <v>285</v>
      </c>
      <c r="F79" s="93" t="s">
        <v>287</v>
      </c>
      <c r="G79" s="90" t="s">
        <v>111</v>
      </c>
      <c r="H79" s="90" t="s">
        <v>111</v>
      </c>
    </row>
    <row r="80" spans="1:8" ht="15" x14ac:dyDescent="0.2">
      <c r="A80" s="335"/>
      <c r="B80" s="480"/>
      <c r="C80" s="481"/>
      <c r="D80" s="330">
        <f>D65</f>
        <v>44012</v>
      </c>
      <c r="E80" s="95">
        <f>E65</f>
        <v>44377</v>
      </c>
      <c r="F80" s="96" t="s">
        <v>288</v>
      </c>
      <c r="G80" s="164" t="s">
        <v>288</v>
      </c>
      <c r="H80" s="164" t="s">
        <v>288</v>
      </c>
    </row>
    <row r="81" spans="1:8" ht="15" x14ac:dyDescent="0.25">
      <c r="A81" s="314" t="s">
        <v>186</v>
      </c>
      <c r="B81" s="124"/>
      <c r="C81" s="125" t="s">
        <v>364</v>
      </c>
      <c r="D81" s="333"/>
      <c r="E81" s="133"/>
      <c r="F81" s="133"/>
      <c r="G81" s="133"/>
      <c r="H81" s="133"/>
    </row>
    <row r="82" spans="1:8" x14ac:dyDescent="0.2">
      <c r="A82" s="315" t="s">
        <v>187</v>
      </c>
      <c r="B82" s="126"/>
      <c r="C82" s="104" t="s">
        <v>365</v>
      </c>
      <c r="D82" s="422"/>
      <c r="E82" s="425"/>
      <c r="F82" s="425"/>
      <c r="G82" s="425"/>
      <c r="H82" s="425"/>
    </row>
    <row r="83" spans="1:8" x14ac:dyDescent="0.2">
      <c r="A83" s="316"/>
      <c r="B83" s="126" t="s">
        <v>366</v>
      </c>
      <c r="C83" s="104" t="s">
        <v>367</v>
      </c>
      <c r="D83" s="426"/>
      <c r="E83" s="427"/>
      <c r="F83" s="427"/>
      <c r="G83" s="427"/>
      <c r="H83" s="427"/>
    </row>
    <row r="84" spans="1:8" ht="28.5" x14ac:dyDescent="0.2">
      <c r="A84" s="316"/>
      <c r="B84" s="126" t="s">
        <v>368</v>
      </c>
      <c r="C84" s="104" t="s">
        <v>369</v>
      </c>
      <c r="D84" s="426"/>
      <c r="E84" s="427"/>
      <c r="F84" s="427"/>
      <c r="G84" s="427"/>
      <c r="H84" s="427"/>
    </row>
    <row r="85" spans="1:8" x14ac:dyDescent="0.2">
      <c r="A85" s="316" t="s">
        <v>136</v>
      </c>
      <c r="B85" s="126"/>
      <c r="C85" s="104" t="s">
        <v>370</v>
      </c>
      <c r="D85" s="426"/>
      <c r="E85" s="427"/>
      <c r="F85" s="427"/>
      <c r="G85" s="427"/>
      <c r="H85" s="427"/>
    </row>
    <row r="86" spans="1:8" ht="28.5" x14ac:dyDescent="0.2">
      <c r="A86" s="316" t="s">
        <v>92</v>
      </c>
      <c r="B86" s="126"/>
      <c r="C86" s="104" t="s">
        <v>371</v>
      </c>
      <c r="D86" s="426"/>
      <c r="E86" s="427"/>
      <c r="F86" s="427"/>
      <c r="G86" s="427"/>
      <c r="H86" s="427"/>
    </row>
    <row r="87" spans="1:8" x14ac:dyDescent="0.2">
      <c r="A87" s="316" t="s">
        <v>188</v>
      </c>
      <c r="B87" s="126"/>
      <c r="C87" s="104" t="s">
        <v>374</v>
      </c>
      <c r="D87" s="426"/>
      <c r="E87" s="427"/>
      <c r="F87" s="427">
        <v>84000</v>
      </c>
      <c r="G87" s="427"/>
      <c r="H87" s="427"/>
    </row>
    <row r="88" spans="1:8" x14ac:dyDescent="0.2">
      <c r="A88" s="316" t="s">
        <v>372</v>
      </c>
      <c r="B88" s="126"/>
      <c r="C88" s="104" t="s">
        <v>375</v>
      </c>
      <c r="D88" s="426"/>
      <c r="E88" s="427"/>
      <c r="F88" s="427"/>
      <c r="G88" s="427"/>
      <c r="H88" s="427"/>
    </row>
    <row r="89" spans="1:8" x14ac:dyDescent="0.2">
      <c r="A89" s="316" t="s">
        <v>373</v>
      </c>
      <c r="B89" s="126"/>
      <c r="C89" s="104" t="s">
        <v>376</v>
      </c>
      <c r="D89" s="426"/>
      <c r="E89" s="427"/>
      <c r="F89" s="427"/>
      <c r="G89" s="427"/>
      <c r="H89" s="427"/>
    </row>
    <row r="90" spans="1:8" ht="15" x14ac:dyDescent="0.25">
      <c r="A90" s="318" t="s">
        <v>140</v>
      </c>
      <c r="B90" s="126"/>
      <c r="C90" s="135" t="s">
        <v>377</v>
      </c>
      <c r="D90" s="426"/>
      <c r="E90" s="427"/>
      <c r="F90" s="427"/>
      <c r="G90" s="427"/>
      <c r="H90" s="427"/>
    </row>
    <row r="91" spans="1:8" x14ac:dyDescent="0.2">
      <c r="A91" s="316" t="s">
        <v>378</v>
      </c>
      <c r="B91" s="126"/>
      <c r="C91" s="104" t="s">
        <v>382</v>
      </c>
      <c r="D91" s="426"/>
      <c r="E91" s="427"/>
      <c r="F91" s="427"/>
      <c r="G91" s="427"/>
      <c r="H91" s="427"/>
    </row>
    <row r="92" spans="1:8" ht="28.5" x14ac:dyDescent="0.2">
      <c r="A92" s="316" t="s">
        <v>379</v>
      </c>
      <c r="B92" s="126"/>
      <c r="C92" s="104" t="s">
        <v>383</v>
      </c>
      <c r="D92" s="426"/>
      <c r="E92" s="427"/>
      <c r="F92" s="427"/>
      <c r="G92" s="427"/>
      <c r="H92" s="427"/>
    </row>
    <row r="93" spans="1:8" x14ac:dyDescent="0.2">
      <c r="A93" s="316" t="s">
        <v>380</v>
      </c>
      <c r="B93" s="126"/>
      <c r="C93" s="104" t="s">
        <v>573</v>
      </c>
      <c r="D93" s="426"/>
      <c r="E93" s="427"/>
      <c r="F93" s="427"/>
      <c r="G93" s="427"/>
      <c r="H93" s="427"/>
    </row>
    <row r="94" spans="1:8" x14ac:dyDescent="0.2">
      <c r="A94" s="316" t="s">
        <v>381</v>
      </c>
      <c r="B94" s="126"/>
      <c r="C94" s="104" t="s">
        <v>384</v>
      </c>
      <c r="D94" s="426"/>
      <c r="E94" s="427"/>
      <c r="F94" s="427"/>
      <c r="G94" s="427"/>
      <c r="H94" s="427"/>
    </row>
    <row r="95" spans="1:8" ht="15.75" thickBot="1" x14ac:dyDescent="0.3">
      <c r="A95" s="319" t="s">
        <v>189</v>
      </c>
      <c r="B95" s="136"/>
      <c r="C95" s="53"/>
      <c r="D95" s="174">
        <f>SUM(D82:D94)</f>
        <v>0</v>
      </c>
      <c r="E95" s="137">
        <f>SUM(E82:E94)</f>
        <v>0</v>
      </c>
      <c r="F95" s="137">
        <f>SUM(F82:F94)</f>
        <v>84000</v>
      </c>
      <c r="G95" s="137">
        <f>SUM(G82:G94)</f>
        <v>0</v>
      </c>
      <c r="H95" s="137">
        <f>SUM(H82:H94)</f>
        <v>0</v>
      </c>
    </row>
    <row r="96" spans="1:8" ht="15" x14ac:dyDescent="0.25">
      <c r="A96" s="318" t="s">
        <v>385</v>
      </c>
      <c r="B96" s="126"/>
      <c r="C96" s="51"/>
      <c r="D96" s="176"/>
      <c r="E96" s="103"/>
      <c r="F96" s="103"/>
      <c r="G96" s="103"/>
      <c r="H96" s="103"/>
    </row>
    <row r="97" spans="1:8" x14ac:dyDescent="0.2">
      <c r="A97" s="315"/>
      <c r="B97" s="126" t="s">
        <v>190</v>
      </c>
      <c r="C97" s="51"/>
      <c r="D97" s="426"/>
      <c r="E97" s="427"/>
      <c r="F97" s="427"/>
      <c r="G97" s="427"/>
      <c r="H97" s="427"/>
    </row>
    <row r="98" spans="1:8" x14ac:dyDescent="0.2">
      <c r="A98" s="316"/>
      <c r="B98" s="126" t="s">
        <v>191</v>
      </c>
      <c r="C98" s="51"/>
      <c r="D98" s="426"/>
      <c r="E98" s="427"/>
      <c r="F98" s="427">
        <v>41929</v>
      </c>
      <c r="G98" s="427"/>
      <c r="H98" s="427"/>
    </row>
    <row r="99" spans="1:8" ht="15.75" thickBot="1" x14ac:dyDescent="0.3">
      <c r="A99" s="319" t="s">
        <v>192</v>
      </c>
      <c r="B99" s="136"/>
      <c r="C99" s="53"/>
      <c r="D99" s="174">
        <f>SUM(D97:D98)</f>
        <v>0</v>
      </c>
      <c r="E99" s="137">
        <f>SUM(E97:E98)</f>
        <v>0</v>
      </c>
      <c r="F99" s="137">
        <f>SUM(F97:F98)</f>
        <v>41929</v>
      </c>
      <c r="G99" s="137">
        <f>SUM(G97:G98)</f>
        <v>0</v>
      </c>
      <c r="H99" s="137">
        <f>SUM(H97:H98)</f>
        <v>0</v>
      </c>
    </row>
    <row r="100" spans="1:8" x14ac:dyDescent="0.2">
      <c r="A100" s="316"/>
      <c r="B100" s="126" t="s">
        <v>193</v>
      </c>
      <c r="C100" s="51"/>
      <c r="D100" s="426"/>
      <c r="E100" s="427"/>
      <c r="F100" s="427"/>
      <c r="G100" s="427"/>
      <c r="H100" s="427"/>
    </row>
    <row r="101" spans="1:8" x14ac:dyDescent="0.2">
      <c r="A101" s="315"/>
      <c r="B101" s="126" t="s">
        <v>194</v>
      </c>
      <c r="C101" s="51"/>
      <c r="D101" s="426"/>
      <c r="E101" s="427"/>
      <c r="F101" s="427"/>
      <c r="G101" s="427"/>
      <c r="H101" s="427"/>
    </row>
    <row r="102" spans="1:8" ht="15.75" thickBot="1" x14ac:dyDescent="0.3">
      <c r="A102" s="317" t="s">
        <v>195</v>
      </c>
      <c r="B102" s="130"/>
      <c r="C102" s="109"/>
      <c r="D102" s="110">
        <f>D43+D54+D75+D95+D99</f>
        <v>0</v>
      </c>
      <c r="E102" s="110">
        <f>E43+E54+E75+E95+E99</f>
        <v>0</v>
      </c>
      <c r="F102" s="110">
        <f>F43+F54+F75+F95+F99</f>
        <v>1587353</v>
      </c>
      <c r="G102" s="110">
        <f>G43+G54+G75+G95+G99</f>
        <v>0</v>
      </c>
      <c r="H102" s="110">
        <f>H43+H54+H75+H95+H99</f>
        <v>0</v>
      </c>
    </row>
    <row r="103" spans="1:8" ht="15.75" thickTop="1" x14ac:dyDescent="0.25">
      <c r="A103" s="141"/>
      <c r="B103" s="139"/>
      <c r="C103" s="58"/>
      <c r="D103" s="142"/>
      <c r="E103" s="142"/>
      <c r="F103" s="142"/>
      <c r="G103" s="142"/>
      <c r="H103" s="142"/>
    </row>
    <row r="104" spans="1:8" ht="15" x14ac:dyDescent="0.25">
      <c r="A104" s="141"/>
      <c r="B104" s="139"/>
      <c r="C104" s="58"/>
      <c r="D104" s="142"/>
      <c r="E104" s="142"/>
      <c r="F104" s="142"/>
      <c r="G104" s="142"/>
      <c r="H104" s="142"/>
    </row>
    <row r="105" spans="1:8" x14ac:dyDescent="0.2">
      <c r="A105" s="305" t="e">
        <f>'Form 1 Cover'!B20:F20</f>
        <v>#VALUE!</v>
      </c>
      <c r="B105" s="126"/>
      <c r="C105" s="43"/>
      <c r="G105" s="38" t="str">
        <f>"Budget Fiscal Year "&amp;TEXT('Form 1 Cover'!$D$137, "mm/dd/yy")</f>
        <v>Budget Fiscal Year 2021-2022</v>
      </c>
    </row>
    <row r="106" spans="1:8" x14ac:dyDescent="0.2">
      <c r="A106" s="139"/>
      <c r="B106" s="139"/>
      <c r="C106" s="58"/>
    </row>
    <row r="107" spans="1:8" x14ac:dyDescent="0.2">
      <c r="A107" s="139"/>
      <c r="B107" s="87"/>
      <c r="C107" s="58"/>
      <c r="D107" s="87"/>
      <c r="E107" s="58"/>
      <c r="F107" s="58"/>
      <c r="G107" s="58"/>
      <c r="H107" s="58"/>
    </row>
    <row r="108" spans="1:8" x14ac:dyDescent="0.2">
      <c r="A108" s="106" t="s">
        <v>466</v>
      </c>
      <c r="E108" s="38" t="s">
        <v>460</v>
      </c>
      <c r="G108" s="140"/>
      <c r="H108" s="140">
        <f>'Form 1 Cover'!D146</f>
        <v>44238</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view="pageBreakPreview" topLeftCell="A530" zoomScaleNormal="75" zoomScaleSheetLayoutView="100" workbookViewId="0">
      <selection activeCell="G545" sqref="G545"/>
    </sheetView>
  </sheetViews>
  <sheetFormatPr defaultRowHeight="14.25" x14ac:dyDescent="0.2"/>
  <cols>
    <col min="1" max="1" width="2.85546875" style="106" customWidth="1"/>
    <col min="2" max="2" width="3.7109375" style="106" customWidth="1"/>
    <col min="3" max="3" width="5.42578125" style="106"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x14ac:dyDescent="0.25">
      <c r="A1" s="433" t="str">
        <f>'Form 1 Cover'!B20</f>
        <v>Sage Collegiate</v>
      </c>
      <c r="B1" s="82"/>
      <c r="C1" s="82"/>
      <c r="D1" s="83"/>
      <c r="E1" s="186">
        <v>-1</v>
      </c>
      <c r="F1" s="187">
        <v>-2</v>
      </c>
      <c r="G1" s="295">
        <v>-3</v>
      </c>
      <c r="H1" s="187">
        <v>-4</v>
      </c>
      <c r="I1" s="187">
        <v>-5</v>
      </c>
    </row>
    <row r="2" spans="1:9" x14ac:dyDescent="0.2">
      <c r="A2" s="337"/>
      <c r="B2" s="87" t="s">
        <v>504</v>
      </c>
      <c r="C2" s="87"/>
      <c r="D2" s="47"/>
      <c r="E2" s="188"/>
      <c r="F2" s="338" t="s">
        <v>32</v>
      </c>
      <c r="G2" s="524" t="str">
        <f>"BUDGET YEAR ENDING "&amp;TEXT('Form 1 Cover'!D139, "MM/DD/YY")</f>
        <v>BUDGET YEAR ENDING 06/30/22</v>
      </c>
      <c r="H2" s="35"/>
      <c r="I2" s="525"/>
    </row>
    <row r="3" spans="1:9" x14ac:dyDescent="0.2">
      <c r="A3" s="337"/>
      <c r="B3" s="87"/>
      <c r="C3" s="87"/>
      <c r="D3" s="47"/>
      <c r="E3" s="189" t="s">
        <v>284</v>
      </c>
      <c r="F3" s="189" t="s">
        <v>286</v>
      </c>
      <c r="G3" s="190"/>
      <c r="H3" s="339"/>
      <c r="I3" s="189" t="s">
        <v>611</v>
      </c>
    </row>
    <row r="4" spans="1:9" ht="12.75" customHeight="1" x14ac:dyDescent="0.2">
      <c r="A4" s="337"/>
      <c r="B4" s="147" t="s">
        <v>79</v>
      </c>
      <c r="C4" s="58"/>
      <c r="D4" s="47"/>
      <c r="E4" s="189" t="s">
        <v>285</v>
      </c>
      <c r="F4" s="189" t="s">
        <v>285</v>
      </c>
      <c r="G4" s="191" t="s">
        <v>287</v>
      </c>
      <c r="H4" s="189" t="s">
        <v>111</v>
      </c>
      <c r="I4" s="189" t="s">
        <v>111</v>
      </c>
    </row>
    <row r="5" spans="1:9" s="92" customFormat="1" ht="15.75" customHeight="1" x14ac:dyDescent="0.2">
      <c r="A5" s="335"/>
      <c r="B5" s="526"/>
      <c r="C5" s="526"/>
      <c r="D5" s="527"/>
      <c r="E5" s="4">
        <f>'Form 1 Cover'!D130</f>
        <v>44012</v>
      </c>
      <c r="F5" s="4">
        <f>'Form 1 Cover'!D134</f>
        <v>44377</v>
      </c>
      <c r="G5" s="192" t="s">
        <v>288</v>
      </c>
      <c r="H5" s="340" t="s">
        <v>288</v>
      </c>
      <c r="I5" s="340" t="s">
        <v>288</v>
      </c>
    </row>
    <row r="6" spans="1:9" ht="18.75" customHeight="1" x14ac:dyDescent="0.25">
      <c r="A6" s="309" t="s">
        <v>81</v>
      </c>
      <c r="B6" s="97"/>
      <c r="C6" s="98" t="s">
        <v>183</v>
      </c>
      <c r="D6" s="148"/>
      <c r="E6" s="114"/>
      <c r="F6" s="114"/>
      <c r="G6" s="114"/>
      <c r="H6" s="114"/>
      <c r="I6" s="114"/>
    </row>
    <row r="7" spans="1:9" x14ac:dyDescent="0.2">
      <c r="A7" s="311"/>
      <c r="B7" s="101" t="s">
        <v>177</v>
      </c>
      <c r="C7" s="101"/>
      <c r="D7" s="51" t="s">
        <v>178</v>
      </c>
      <c r="E7" s="55"/>
      <c r="F7" s="55"/>
      <c r="G7" s="55"/>
      <c r="H7" s="55"/>
      <c r="I7" s="55"/>
    </row>
    <row r="8" spans="1:9" x14ac:dyDescent="0.2">
      <c r="A8" s="311"/>
      <c r="B8" s="101"/>
      <c r="C8" s="101" t="s">
        <v>81</v>
      </c>
      <c r="D8" s="51" t="s">
        <v>82</v>
      </c>
      <c r="E8" s="431"/>
      <c r="F8" s="431"/>
      <c r="G8" s="431">
        <v>459500</v>
      </c>
      <c r="H8" s="431"/>
      <c r="I8" s="431"/>
    </row>
    <row r="9" spans="1:9" x14ac:dyDescent="0.2">
      <c r="A9" s="311"/>
      <c r="B9" s="101"/>
      <c r="C9" s="101" t="s">
        <v>83</v>
      </c>
      <c r="D9" s="51" t="s">
        <v>84</v>
      </c>
      <c r="E9" s="431"/>
      <c r="F9" s="431"/>
      <c r="G9" s="431">
        <v>147435.5</v>
      </c>
      <c r="H9" s="431"/>
      <c r="I9" s="431"/>
    </row>
    <row r="10" spans="1:9" x14ac:dyDescent="0.2">
      <c r="A10" s="311"/>
      <c r="B10" s="101"/>
      <c r="C10" s="101" t="s">
        <v>133</v>
      </c>
      <c r="D10" s="51"/>
      <c r="E10" s="431"/>
      <c r="F10" s="431"/>
      <c r="G10" s="431">
        <v>46729</v>
      </c>
      <c r="H10" s="431"/>
      <c r="I10" s="431"/>
    </row>
    <row r="11" spans="1:9" x14ac:dyDescent="0.2">
      <c r="A11" s="311"/>
      <c r="B11" s="101"/>
      <c r="C11" s="101" t="s">
        <v>85</v>
      </c>
      <c r="D11" s="51" t="s">
        <v>86</v>
      </c>
      <c r="E11" s="431"/>
      <c r="F11" s="431"/>
      <c r="G11" s="431">
        <v>136395.6</v>
      </c>
      <c r="H11" s="431"/>
      <c r="I11" s="431"/>
    </row>
    <row r="12" spans="1:9" x14ac:dyDescent="0.2">
      <c r="A12" s="311"/>
      <c r="B12" s="101"/>
      <c r="C12" s="101" t="s">
        <v>89</v>
      </c>
      <c r="D12" s="51" t="s">
        <v>134</v>
      </c>
      <c r="E12" s="431"/>
      <c r="F12" s="431"/>
      <c r="G12" s="431"/>
      <c r="H12" s="431"/>
      <c r="I12" s="431"/>
    </row>
    <row r="13" spans="1:9" x14ac:dyDescent="0.2">
      <c r="A13" s="311"/>
      <c r="B13" s="101"/>
      <c r="C13" s="101" t="s">
        <v>87</v>
      </c>
      <c r="D13" s="51" t="s">
        <v>88</v>
      </c>
      <c r="E13" s="431"/>
      <c r="F13" s="431"/>
      <c r="G13" s="431"/>
      <c r="H13" s="431"/>
      <c r="I13" s="431"/>
    </row>
    <row r="14" spans="1:9" x14ac:dyDescent="0.2">
      <c r="A14" s="311"/>
      <c r="B14" s="101" t="s">
        <v>403</v>
      </c>
      <c r="C14" s="101"/>
      <c r="D14" s="51"/>
      <c r="E14" s="129"/>
      <c r="F14" s="129"/>
      <c r="G14" s="129"/>
      <c r="H14" s="129"/>
      <c r="I14" s="129"/>
    </row>
    <row r="15" spans="1:9" x14ac:dyDescent="0.2">
      <c r="A15" s="311"/>
      <c r="B15" s="101"/>
      <c r="C15" s="101" t="s">
        <v>81</v>
      </c>
      <c r="D15" s="51" t="s">
        <v>82</v>
      </c>
      <c r="E15" s="431"/>
      <c r="F15" s="431"/>
      <c r="G15" s="431">
        <v>85000</v>
      </c>
      <c r="H15" s="431"/>
      <c r="I15" s="431"/>
    </row>
    <row r="16" spans="1:9" x14ac:dyDescent="0.2">
      <c r="A16" s="311"/>
      <c r="B16" s="101"/>
      <c r="C16" s="101" t="s">
        <v>83</v>
      </c>
      <c r="D16" s="51" t="s">
        <v>84</v>
      </c>
      <c r="E16" s="431"/>
      <c r="F16" s="431"/>
      <c r="G16" s="431">
        <v>21264.9</v>
      </c>
      <c r="H16" s="431"/>
      <c r="I16" s="431"/>
    </row>
    <row r="17" spans="1:9" x14ac:dyDescent="0.2">
      <c r="A17" s="311"/>
      <c r="B17" s="101"/>
      <c r="C17" s="101" t="s">
        <v>133</v>
      </c>
      <c r="D17" s="51"/>
      <c r="E17" s="431"/>
      <c r="F17" s="431"/>
      <c r="G17" s="431">
        <v>359555.5</v>
      </c>
      <c r="H17" s="431"/>
      <c r="I17" s="431"/>
    </row>
    <row r="18" spans="1:9" x14ac:dyDescent="0.2">
      <c r="A18" s="311"/>
      <c r="B18" s="101"/>
      <c r="C18" s="101" t="s">
        <v>85</v>
      </c>
      <c r="D18" s="51" t="s">
        <v>86</v>
      </c>
      <c r="E18" s="431"/>
      <c r="F18" s="431"/>
      <c r="G18" s="431">
        <v>47500</v>
      </c>
      <c r="H18" s="431"/>
      <c r="I18" s="431"/>
    </row>
    <row r="19" spans="1:9" x14ac:dyDescent="0.2">
      <c r="A19" s="311"/>
      <c r="B19" s="101"/>
      <c r="C19" s="101" t="s">
        <v>89</v>
      </c>
      <c r="D19" s="51" t="s">
        <v>134</v>
      </c>
      <c r="E19" s="431"/>
      <c r="F19" s="431"/>
      <c r="G19" s="431">
        <v>0</v>
      </c>
      <c r="H19" s="431"/>
      <c r="I19" s="431"/>
    </row>
    <row r="20" spans="1:9" x14ac:dyDescent="0.2">
      <c r="A20" s="311"/>
      <c r="B20" s="101"/>
      <c r="C20" s="101" t="s">
        <v>87</v>
      </c>
      <c r="D20" s="51" t="s">
        <v>88</v>
      </c>
      <c r="E20" s="431"/>
      <c r="F20" s="431"/>
      <c r="G20" s="431">
        <v>1090</v>
      </c>
      <c r="H20" s="431"/>
      <c r="I20" s="431"/>
    </row>
    <row r="21" spans="1:9" x14ac:dyDescent="0.2">
      <c r="A21" s="311"/>
      <c r="B21" s="101" t="s">
        <v>404</v>
      </c>
      <c r="C21" s="101"/>
      <c r="D21" s="51"/>
      <c r="E21" s="129"/>
      <c r="F21" s="129"/>
      <c r="G21" s="129"/>
      <c r="H21" s="129"/>
      <c r="I21" s="129"/>
    </row>
    <row r="22" spans="1:9" x14ac:dyDescent="0.2">
      <c r="A22" s="311"/>
      <c r="B22" s="101"/>
      <c r="C22" s="101" t="s">
        <v>81</v>
      </c>
      <c r="D22" s="51" t="s">
        <v>82</v>
      </c>
      <c r="E22" s="431"/>
      <c r="F22" s="431"/>
      <c r="G22" s="431"/>
      <c r="H22" s="431"/>
      <c r="I22" s="431"/>
    </row>
    <row r="23" spans="1:9" x14ac:dyDescent="0.2">
      <c r="A23" s="311"/>
      <c r="B23" s="101"/>
      <c r="C23" s="101" t="s">
        <v>83</v>
      </c>
      <c r="D23" s="51" t="s">
        <v>84</v>
      </c>
      <c r="E23" s="431"/>
      <c r="F23" s="431"/>
      <c r="G23" s="431"/>
      <c r="H23" s="431"/>
      <c r="I23" s="431"/>
    </row>
    <row r="24" spans="1:9" x14ac:dyDescent="0.2">
      <c r="A24" s="311"/>
      <c r="B24" s="101"/>
      <c r="C24" s="101" t="s">
        <v>133</v>
      </c>
      <c r="D24" s="51"/>
      <c r="E24" s="431"/>
      <c r="F24" s="431"/>
      <c r="G24" s="431">
        <v>9360</v>
      </c>
      <c r="H24" s="431"/>
      <c r="I24" s="431"/>
    </row>
    <row r="25" spans="1:9" x14ac:dyDescent="0.2">
      <c r="A25" s="311"/>
      <c r="B25" s="101"/>
      <c r="C25" s="101" t="s">
        <v>85</v>
      </c>
      <c r="D25" s="51" t="s">
        <v>86</v>
      </c>
      <c r="E25" s="431"/>
      <c r="F25" s="431"/>
      <c r="G25" s="431"/>
      <c r="H25" s="431"/>
      <c r="I25" s="431"/>
    </row>
    <row r="26" spans="1:9" x14ac:dyDescent="0.2">
      <c r="A26" s="311"/>
      <c r="B26" s="101"/>
      <c r="C26" s="101" t="s">
        <v>89</v>
      </c>
      <c r="D26" s="51" t="s">
        <v>134</v>
      </c>
      <c r="E26" s="431"/>
      <c r="F26" s="431"/>
      <c r="G26" s="431"/>
      <c r="H26" s="431"/>
      <c r="I26" s="431"/>
    </row>
    <row r="27" spans="1:9" x14ac:dyDescent="0.2">
      <c r="A27" s="311"/>
      <c r="B27" s="101"/>
      <c r="C27" s="101" t="s">
        <v>87</v>
      </c>
      <c r="D27" s="51" t="s">
        <v>88</v>
      </c>
      <c r="E27" s="431"/>
      <c r="F27" s="431"/>
      <c r="G27" s="431"/>
      <c r="H27" s="431"/>
      <c r="I27" s="431"/>
    </row>
    <row r="28" spans="1:9" ht="18.75" customHeight="1" thickBot="1" x14ac:dyDescent="0.3">
      <c r="A28" s="322" t="s">
        <v>184</v>
      </c>
      <c r="B28" s="120"/>
      <c r="C28" s="120"/>
      <c r="D28" s="57"/>
      <c r="E28" s="149">
        <f>SUM(E8:E27)</f>
        <v>0</v>
      </c>
      <c r="F28" s="149">
        <f>SUM(F8:F27)</f>
        <v>0</v>
      </c>
      <c r="G28" s="149">
        <f>SUM(G8:G27)</f>
        <v>1313830.5</v>
      </c>
      <c r="H28" s="149">
        <f>SUM(H8:H27)</f>
        <v>0</v>
      </c>
      <c r="I28" s="149">
        <f>SUM(I8:I27)</f>
        <v>0</v>
      </c>
    </row>
    <row r="29" spans="1:9" ht="18.75" customHeight="1" thickTop="1" x14ac:dyDescent="0.25">
      <c r="A29" s="313" t="s">
        <v>386</v>
      </c>
      <c r="B29" s="111"/>
      <c r="C29" s="150" t="s">
        <v>387</v>
      </c>
      <c r="D29" s="151"/>
      <c r="E29" s="152"/>
      <c r="F29" s="152"/>
      <c r="G29" s="152"/>
      <c r="H29" s="152"/>
      <c r="I29" s="152"/>
    </row>
    <row r="30" spans="1:9" x14ac:dyDescent="0.2">
      <c r="A30" s="311"/>
      <c r="B30" s="101" t="s">
        <v>177</v>
      </c>
      <c r="C30" s="101"/>
      <c r="D30" s="51" t="s">
        <v>178</v>
      </c>
      <c r="E30" s="154"/>
      <c r="F30" s="129"/>
      <c r="G30" s="129"/>
      <c r="H30" s="129"/>
      <c r="I30" s="129"/>
    </row>
    <row r="31" spans="1:9" x14ac:dyDescent="0.2">
      <c r="A31" s="311"/>
      <c r="B31" s="101"/>
      <c r="C31" s="101" t="s">
        <v>81</v>
      </c>
      <c r="D31" s="51" t="s">
        <v>82</v>
      </c>
      <c r="E31" s="431"/>
      <c r="F31" s="431"/>
      <c r="G31" s="431"/>
      <c r="H31" s="431"/>
      <c r="I31" s="431"/>
    </row>
    <row r="32" spans="1:9" x14ac:dyDescent="0.2">
      <c r="A32" s="311"/>
      <c r="B32" s="101"/>
      <c r="C32" s="101" t="s">
        <v>83</v>
      </c>
      <c r="D32" s="51" t="s">
        <v>84</v>
      </c>
      <c r="E32" s="428"/>
      <c r="F32" s="429"/>
      <c r="G32" s="429"/>
      <c r="H32" s="429"/>
      <c r="I32" s="429"/>
    </row>
    <row r="33" spans="1:12" x14ac:dyDescent="0.2">
      <c r="A33" s="311"/>
      <c r="B33" s="101"/>
      <c r="C33" s="101" t="s">
        <v>133</v>
      </c>
      <c r="D33" s="51"/>
      <c r="E33" s="431"/>
      <c r="F33" s="431"/>
      <c r="G33" s="431"/>
      <c r="H33" s="431"/>
      <c r="I33" s="431"/>
    </row>
    <row r="34" spans="1:12" x14ac:dyDescent="0.2">
      <c r="A34" s="311"/>
      <c r="B34" s="101"/>
      <c r="C34" s="101" t="s">
        <v>85</v>
      </c>
      <c r="D34" s="51" t="s">
        <v>86</v>
      </c>
      <c r="E34" s="431"/>
      <c r="F34" s="431"/>
      <c r="G34" s="431"/>
      <c r="H34" s="431"/>
      <c r="I34" s="431"/>
    </row>
    <row r="35" spans="1:12" x14ac:dyDescent="0.2">
      <c r="A35" s="311"/>
      <c r="B35" s="101"/>
      <c r="C35" s="101" t="s">
        <v>89</v>
      </c>
      <c r="D35" s="51" t="s">
        <v>134</v>
      </c>
      <c r="E35" s="431"/>
      <c r="F35" s="431"/>
      <c r="G35" s="431"/>
      <c r="H35" s="431"/>
      <c r="I35" s="431"/>
    </row>
    <row r="36" spans="1:12" x14ac:dyDescent="0.2">
      <c r="A36" s="311"/>
      <c r="B36" s="101"/>
      <c r="C36" s="101" t="s">
        <v>87</v>
      </c>
      <c r="D36" s="51" t="s">
        <v>88</v>
      </c>
      <c r="E36" s="428"/>
      <c r="F36" s="429"/>
      <c r="G36" s="429"/>
      <c r="H36" s="429"/>
      <c r="I36" s="429"/>
    </row>
    <row r="37" spans="1:12" x14ac:dyDescent="0.2">
      <c r="A37" s="311"/>
      <c r="B37" s="101" t="s">
        <v>403</v>
      </c>
      <c r="C37" s="101"/>
      <c r="D37" s="51"/>
      <c r="E37" s="127"/>
      <c r="F37" s="128"/>
      <c r="G37" s="128"/>
      <c r="H37" s="128"/>
      <c r="I37" s="128"/>
    </row>
    <row r="38" spans="1:12" x14ac:dyDescent="0.2">
      <c r="A38" s="311"/>
      <c r="B38" s="101"/>
      <c r="C38" s="101" t="s">
        <v>81</v>
      </c>
      <c r="D38" s="51" t="s">
        <v>82</v>
      </c>
      <c r="E38" s="431"/>
      <c r="F38" s="431"/>
      <c r="G38" s="431"/>
      <c r="H38" s="431"/>
      <c r="I38" s="431"/>
    </row>
    <row r="39" spans="1:12" x14ac:dyDescent="0.2">
      <c r="A39" s="311"/>
      <c r="B39" s="101"/>
      <c r="C39" s="101" t="s">
        <v>83</v>
      </c>
      <c r="D39" s="51" t="s">
        <v>84</v>
      </c>
      <c r="E39" s="431"/>
      <c r="F39" s="431"/>
      <c r="G39" s="431"/>
      <c r="H39" s="431"/>
      <c r="I39" s="431"/>
    </row>
    <row r="40" spans="1:12" x14ac:dyDescent="0.2">
      <c r="A40" s="311"/>
      <c r="B40" s="101"/>
      <c r="C40" s="101" t="s">
        <v>133</v>
      </c>
      <c r="D40" s="51"/>
      <c r="E40" s="431"/>
      <c r="F40" s="431"/>
      <c r="G40" s="431"/>
      <c r="H40" s="431"/>
      <c r="I40" s="431"/>
    </row>
    <row r="41" spans="1:12" x14ac:dyDescent="0.2">
      <c r="A41" s="311"/>
      <c r="B41" s="101"/>
      <c r="C41" s="101" t="s">
        <v>85</v>
      </c>
      <c r="D41" s="51" t="s">
        <v>86</v>
      </c>
      <c r="E41" s="431"/>
      <c r="F41" s="431"/>
      <c r="G41" s="431"/>
      <c r="H41" s="431"/>
      <c r="I41" s="431"/>
    </row>
    <row r="42" spans="1:12" x14ac:dyDescent="0.2">
      <c r="A42" s="311"/>
      <c r="B42" s="101"/>
      <c r="C42" s="101" t="s">
        <v>89</v>
      </c>
      <c r="D42" s="51" t="s">
        <v>134</v>
      </c>
      <c r="E42" s="431"/>
      <c r="F42" s="431"/>
      <c r="G42" s="431"/>
      <c r="H42" s="431"/>
      <c r="I42" s="431"/>
    </row>
    <row r="43" spans="1:12" x14ac:dyDescent="0.2">
      <c r="A43" s="311"/>
      <c r="B43" s="101"/>
      <c r="C43" s="101" t="s">
        <v>87</v>
      </c>
      <c r="D43" s="51" t="s">
        <v>88</v>
      </c>
      <c r="E43" s="431"/>
      <c r="F43" s="431"/>
      <c r="G43" s="431"/>
      <c r="H43" s="431"/>
      <c r="I43" s="431"/>
    </row>
    <row r="44" spans="1:12" x14ac:dyDescent="0.2">
      <c r="A44" s="311"/>
      <c r="B44" s="101" t="s">
        <v>404</v>
      </c>
      <c r="C44" s="101"/>
      <c r="D44" s="51"/>
      <c r="E44" s="129"/>
      <c r="F44" s="129"/>
      <c r="G44" s="129"/>
      <c r="H44" s="129"/>
      <c r="I44" s="129"/>
      <c r="L44" s="119"/>
    </row>
    <row r="45" spans="1:12" x14ac:dyDescent="0.2">
      <c r="A45" s="311"/>
      <c r="B45" s="101"/>
      <c r="C45" s="101" t="s">
        <v>81</v>
      </c>
      <c r="D45" s="51" t="s">
        <v>82</v>
      </c>
      <c r="E45" s="431"/>
      <c r="F45" s="431"/>
      <c r="G45" s="431"/>
      <c r="H45" s="431"/>
      <c r="I45" s="431"/>
    </row>
    <row r="46" spans="1:12" ht="13.5" customHeight="1" x14ac:dyDescent="0.2">
      <c r="A46" s="311"/>
      <c r="B46" s="101"/>
      <c r="C46" s="101" t="s">
        <v>83</v>
      </c>
      <c r="D46" s="51" t="s">
        <v>84</v>
      </c>
      <c r="E46" s="430"/>
      <c r="F46" s="431"/>
      <c r="G46" s="431"/>
      <c r="H46" s="431"/>
      <c r="I46" s="431"/>
    </row>
    <row r="47" spans="1:12" x14ac:dyDescent="0.2">
      <c r="A47" s="311"/>
      <c r="B47" s="101"/>
      <c r="C47" s="101" t="s">
        <v>133</v>
      </c>
      <c r="D47" s="51"/>
      <c r="E47" s="428"/>
      <c r="F47" s="429"/>
      <c r="G47" s="429"/>
      <c r="H47" s="429"/>
      <c r="I47" s="429"/>
    </row>
    <row r="48" spans="1:12" x14ac:dyDescent="0.2">
      <c r="A48" s="311"/>
      <c r="B48" s="101"/>
      <c r="C48" s="101" t="s">
        <v>85</v>
      </c>
      <c r="D48" s="51" t="s">
        <v>86</v>
      </c>
      <c r="E48" s="430"/>
      <c r="F48" s="431"/>
      <c r="G48" s="431"/>
      <c r="H48" s="431"/>
      <c r="I48" s="431"/>
    </row>
    <row r="49" spans="1:9" x14ac:dyDescent="0.2">
      <c r="A49" s="311"/>
      <c r="B49" s="101"/>
      <c r="C49" s="101" t="s">
        <v>89</v>
      </c>
      <c r="D49" s="51" t="s">
        <v>134</v>
      </c>
      <c r="E49" s="430"/>
      <c r="F49" s="431"/>
      <c r="G49" s="431"/>
      <c r="H49" s="431"/>
      <c r="I49" s="431"/>
    </row>
    <row r="50" spans="1:9" ht="15" customHeight="1" x14ac:dyDescent="0.2">
      <c r="A50" s="311"/>
      <c r="B50" s="101"/>
      <c r="C50" s="101" t="s">
        <v>87</v>
      </c>
      <c r="D50" s="51" t="s">
        <v>88</v>
      </c>
      <c r="E50" s="430"/>
      <c r="F50" s="431"/>
      <c r="G50" s="431"/>
      <c r="H50" s="431"/>
      <c r="I50" s="431"/>
    </row>
    <row r="51" spans="1:9" ht="21" customHeight="1" thickBot="1" x14ac:dyDescent="0.3">
      <c r="A51" s="322" t="s">
        <v>388</v>
      </c>
      <c r="B51" s="120"/>
      <c r="C51" s="120"/>
      <c r="D51" s="57"/>
      <c r="E51" s="155">
        <f>SUM(E31:E50)</f>
        <v>0</v>
      </c>
      <c r="F51" s="155">
        <f>SUM(F31:F50)</f>
        <v>0</v>
      </c>
      <c r="G51" s="155">
        <f>SUM(G31:G50)</f>
        <v>0</v>
      </c>
      <c r="H51" s="155">
        <f>SUM(H31:H50)</f>
        <v>0</v>
      </c>
      <c r="I51" s="155">
        <f>SUM(I31:I50)</f>
        <v>0</v>
      </c>
    </row>
    <row r="52" spans="1:9" ht="21" customHeight="1" thickTop="1" x14ac:dyDescent="0.25">
      <c r="A52" s="144"/>
      <c r="B52" s="145"/>
      <c r="C52" s="145"/>
      <c r="D52" s="304"/>
      <c r="E52" s="347"/>
      <c r="F52" s="347"/>
      <c r="G52" s="347"/>
      <c r="H52" s="347"/>
      <c r="I52" s="347"/>
    </row>
    <row r="53" spans="1:9" ht="15" x14ac:dyDescent="0.25">
      <c r="A53" s="87"/>
      <c r="B53" s="434" t="str">
        <f>'Form 1 Cover'!B20</f>
        <v>Sage Collegiate</v>
      </c>
      <c r="C53" s="121"/>
      <c r="D53" s="58"/>
      <c r="E53" s="58"/>
      <c r="F53" s="58"/>
      <c r="H53" s="58"/>
      <c r="I53" s="397" t="str">
        <f>"Budget Fiscal Year "&amp;TEXT('Form 1 Cover'!$D$137, "mm/dd/yy")</f>
        <v>Budget Fiscal Year 2021-2022</v>
      </c>
    </row>
    <row r="54" spans="1:9" x14ac:dyDescent="0.2">
      <c r="A54" s="87"/>
      <c r="B54" s="87"/>
      <c r="C54" s="87"/>
      <c r="D54" s="58"/>
      <c r="E54" s="87"/>
      <c r="F54" s="58"/>
      <c r="G54" s="58"/>
      <c r="H54" s="58"/>
      <c r="I54" s="58"/>
    </row>
    <row r="55" spans="1:9" ht="18.75" customHeight="1" x14ac:dyDescent="0.2">
      <c r="A55" s="87"/>
      <c r="B55" s="87" t="s">
        <v>465</v>
      </c>
      <c r="C55" s="87"/>
      <c r="D55" s="58"/>
      <c r="E55" s="58"/>
      <c r="F55" s="58"/>
      <c r="G55" s="58"/>
      <c r="H55" s="348"/>
      <c r="I55" s="348">
        <f>'Form 1 Cover'!$D$146</f>
        <v>44238</v>
      </c>
    </row>
    <row r="56" spans="1:9" ht="18.75" customHeight="1" x14ac:dyDescent="0.2">
      <c r="A56" s="87"/>
      <c r="B56" s="87"/>
      <c r="C56" s="87"/>
      <c r="D56" s="58"/>
      <c r="E56" s="58"/>
      <c r="F56" s="58"/>
      <c r="G56" s="58"/>
      <c r="H56" s="348"/>
      <c r="I56" s="348"/>
    </row>
    <row r="57" spans="1:9" ht="18.75" customHeight="1" x14ac:dyDescent="0.2">
      <c r="A57" s="87"/>
      <c r="B57" s="87"/>
      <c r="C57" s="87"/>
      <c r="D57" s="58"/>
      <c r="E57" s="58"/>
      <c r="F57" s="58"/>
      <c r="G57" s="58"/>
      <c r="H57" s="348"/>
      <c r="I57" s="348"/>
    </row>
    <row r="58" spans="1:9" x14ac:dyDescent="0.2">
      <c r="A58" s="321"/>
      <c r="B58" s="349" t="str">
        <f>'Form 1 Cover'!B20</f>
        <v>Sage Collegiate</v>
      </c>
      <c r="C58" s="82"/>
      <c r="D58" s="83"/>
      <c r="E58" s="186">
        <v>-1</v>
      </c>
      <c r="F58" s="187">
        <v>-2</v>
      </c>
      <c r="G58" s="295">
        <v>-3</v>
      </c>
      <c r="H58" s="187">
        <v>-4</v>
      </c>
      <c r="I58" s="187">
        <v>-5</v>
      </c>
    </row>
    <row r="59" spans="1:9" x14ac:dyDescent="0.2">
      <c r="A59" s="337"/>
      <c r="B59" s="87"/>
      <c r="C59" s="87"/>
      <c r="D59" s="47"/>
      <c r="E59" s="193"/>
      <c r="F59" s="32" t="s">
        <v>32</v>
      </c>
      <c r="G59" s="524" t="str">
        <f>"BUDGET YEAR ENDING "&amp;TEXT('Form 1 Cover'!D139, "MM/DD/YY")</f>
        <v>BUDGET YEAR ENDING 06/30/22</v>
      </c>
      <c r="H59" s="35"/>
      <c r="I59" s="525"/>
    </row>
    <row r="60" spans="1:9" x14ac:dyDescent="0.2">
      <c r="A60" s="337"/>
      <c r="B60" s="87"/>
      <c r="C60" s="87"/>
      <c r="D60" s="47"/>
      <c r="E60" s="189" t="s">
        <v>284</v>
      </c>
      <c r="F60" s="189" t="s">
        <v>286</v>
      </c>
      <c r="G60" s="190"/>
      <c r="H60" s="339"/>
      <c r="I60" s="189" t="s">
        <v>611</v>
      </c>
    </row>
    <row r="61" spans="1:9" ht="15" x14ac:dyDescent="0.2">
      <c r="A61" s="337"/>
      <c r="B61" s="147" t="s">
        <v>79</v>
      </c>
      <c r="C61" s="58"/>
      <c r="D61" s="47"/>
      <c r="E61" s="189" t="s">
        <v>285</v>
      </c>
      <c r="F61" s="189" t="s">
        <v>285</v>
      </c>
      <c r="G61" s="191" t="s">
        <v>287</v>
      </c>
      <c r="H61" s="189" t="s">
        <v>111</v>
      </c>
      <c r="I61" s="189" t="s">
        <v>111</v>
      </c>
    </row>
    <row r="62" spans="1:9" ht="15" x14ac:dyDescent="0.2">
      <c r="A62" s="335"/>
      <c r="B62" s="526"/>
      <c r="C62" s="526"/>
      <c r="D62" s="527"/>
      <c r="E62" s="4">
        <f>'Form 1 Cover'!D130</f>
        <v>44012</v>
      </c>
      <c r="F62" s="4">
        <f>'Form 1 Cover'!D134</f>
        <v>44377</v>
      </c>
      <c r="G62" s="192" t="s">
        <v>288</v>
      </c>
      <c r="H62" s="340" t="s">
        <v>288</v>
      </c>
      <c r="I62" s="340" t="s">
        <v>288</v>
      </c>
    </row>
    <row r="63" spans="1:9" ht="15" x14ac:dyDescent="0.25">
      <c r="A63" s="309" t="s">
        <v>83</v>
      </c>
      <c r="B63" s="97"/>
      <c r="C63" s="98" t="s">
        <v>185</v>
      </c>
      <c r="D63" s="148"/>
      <c r="E63" s="114"/>
      <c r="F63" s="114"/>
      <c r="G63" s="114"/>
      <c r="H63" s="114"/>
      <c r="I63" s="114"/>
    </row>
    <row r="64" spans="1:9" x14ac:dyDescent="0.2">
      <c r="A64" s="311"/>
      <c r="B64" s="101" t="s">
        <v>177</v>
      </c>
      <c r="C64" s="101"/>
      <c r="D64" s="51" t="s">
        <v>178</v>
      </c>
      <c r="E64" s="129"/>
      <c r="F64" s="129"/>
      <c r="G64" s="129"/>
      <c r="H64" s="129"/>
      <c r="I64" s="129"/>
    </row>
    <row r="65" spans="1:9" x14ac:dyDescent="0.2">
      <c r="A65" s="311"/>
      <c r="B65" s="101"/>
      <c r="C65" s="101" t="s">
        <v>81</v>
      </c>
      <c r="D65" s="51" t="s">
        <v>82</v>
      </c>
      <c r="E65" s="431"/>
      <c r="F65" s="431"/>
      <c r="G65" s="431"/>
      <c r="H65" s="431"/>
      <c r="I65" s="431"/>
    </row>
    <row r="66" spans="1:9" x14ac:dyDescent="0.2">
      <c r="A66" s="311"/>
      <c r="B66" s="101"/>
      <c r="C66" s="101" t="s">
        <v>83</v>
      </c>
      <c r="D66" s="51" t="s">
        <v>84</v>
      </c>
      <c r="E66" s="431"/>
      <c r="F66" s="431"/>
      <c r="G66" s="431"/>
      <c r="H66" s="431"/>
      <c r="I66" s="431"/>
    </row>
    <row r="67" spans="1:9" x14ac:dyDescent="0.2">
      <c r="A67" s="311"/>
      <c r="B67" s="101"/>
      <c r="C67" s="101" t="s">
        <v>133</v>
      </c>
      <c r="D67" s="51"/>
      <c r="E67" s="431"/>
      <c r="F67" s="431"/>
      <c r="G67" s="431"/>
      <c r="H67" s="431"/>
      <c r="I67" s="431"/>
    </row>
    <row r="68" spans="1:9" x14ac:dyDescent="0.2">
      <c r="A68" s="311"/>
      <c r="B68" s="101"/>
      <c r="C68" s="101" t="s">
        <v>85</v>
      </c>
      <c r="D68" s="51" t="s">
        <v>86</v>
      </c>
      <c r="E68" s="431"/>
      <c r="F68" s="431"/>
      <c r="G68" s="431"/>
      <c r="H68" s="431"/>
      <c r="I68" s="431"/>
    </row>
    <row r="69" spans="1:9" x14ac:dyDescent="0.2">
      <c r="A69" s="311"/>
      <c r="B69" s="101"/>
      <c r="C69" s="101" t="s">
        <v>89</v>
      </c>
      <c r="D69" s="51" t="s">
        <v>134</v>
      </c>
      <c r="E69" s="431"/>
      <c r="F69" s="431"/>
      <c r="G69" s="431"/>
      <c r="H69" s="431"/>
      <c r="I69" s="431"/>
    </row>
    <row r="70" spans="1:9" x14ac:dyDescent="0.2">
      <c r="A70" s="311"/>
      <c r="B70" s="101"/>
      <c r="C70" s="101" t="s">
        <v>87</v>
      </c>
      <c r="D70" s="51" t="s">
        <v>88</v>
      </c>
      <c r="E70" s="431"/>
      <c r="F70" s="431"/>
      <c r="G70" s="431"/>
      <c r="H70" s="431"/>
      <c r="I70" s="431"/>
    </row>
    <row r="71" spans="1:9" x14ac:dyDescent="0.2">
      <c r="A71" s="311"/>
      <c r="B71" s="101" t="s">
        <v>403</v>
      </c>
      <c r="C71" s="101"/>
      <c r="D71" s="51"/>
      <c r="E71" s="129"/>
      <c r="F71" s="129"/>
      <c r="G71" s="129"/>
      <c r="H71" s="129"/>
      <c r="I71" s="129"/>
    </row>
    <row r="72" spans="1:9" x14ac:dyDescent="0.2">
      <c r="A72" s="311"/>
      <c r="B72" s="101"/>
      <c r="C72" s="101" t="s">
        <v>81</v>
      </c>
      <c r="D72" s="51" t="s">
        <v>82</v>
      </c>
      <c r="E72" s="431"/>
      <c r="F72" s="431"/>
      <c r="G72" s="431"/>
      <c r="H72" s="431"/>
      <c r="I72" s="431"/>
    </row>
    <row r="73" spans="1:9" x14ac:dyDescent="0.2">
      <c r="A73" s="311"/>
      <c r="B73" s="101"/>
      <c r="C73" s="101" t="s">
        <v>83</v>
      </c>
      <c r="D73" s="51" t="s">
        <v>84</v>
      </c>
      <c r="E73" s="431"/>
      <c r="F73" s="431"/>
      <c r="G73" s="431"/>
      <c r="H73" s="431"/>
      <c r="I73" s="431"/>
    </row>
    <row r="74" spans="1:9" x14ac:dyDescent="0.2">
      <c r="A74" s="311"/>
      <c r="B74" s="101"/>
      <c r="C74" s="101" t="s">
        <v>133</v>
      </c>
      <c r="D74" s="51"/>
      <c r="E74" s="431"/>
      <c r="F74" s="431"/>
      <c r="G74" s="431"/>
      <c r="H74" s="431"/>
      <c r="I74" s="431"/>
    </row>
    <row r="75" spans="1:9" x14ac:dyDescent="0.2">
      <c r="A75" s="311"/>
      <c r="B75" s="101"/>
      <c r="C75" s="101" t="s">
        <v>85</v>
      </c>
      <c r="D75" s="51" t="s">
        <v>86</v>
      </c>
      <c r="E75" s="431"/>
      <c r="F75" s="431"/>
      <c r="G75" s="431"/>
      <c r="H75" s="431"/>
      <c r="I75" s="431"/>
    </row>
    <row r="76" spans="1:9" x14ac:dyDescent="0.2">
      <c r="A76" s="311"/>
      <c r="B76" s="101"/>
      <c r="C76" s="101" t="s">
        <v>89</v>
      </c>
      <c r="D76" s="51" t="s">
        <v>134</v>
      </c>
      <c r="E76" s="431"/>
      <c r="F76" s="431"/>
      <c r="G76" s="431"/>
      <c r="H76" s="431"/>
      <c r="I76" s="431"/>
    </row>
    <row r="77" spans="1:9" x14ac:dyDescent="0.2">
      <c r="A77" s="311"/>
      <c r="B77" s="101"/>
      <c r="C77" s="101" t="s">
        <v>87</v>
      </c>
      <c r="D77" s="51" t="s">
        <v>88</v>
      </c>
      <c r="E77" s="431"/>
      <c r="F77" s="431"/>
      <c r="G77" s="431"/>
      <c r="H77" s="431"/>
      <c r="I77" s="431"/>
    </row>
    <row r="78" spans="1:9" x14ac:dyDescent="0.2">
      <c r="A78" s="311"/>
      <c r="B78" s="101" t="s">
        <v>404</v>
      </c>
      <c r="C78" s="101"/>
      <c r="D78" s="51"/>
      <c r="E78" s="129"/>
      <c r="F78" s="129"/>
      <c r="G78" s="129"/>
      <c r="H78" s="129"/>
      <c r="I78" s="129"/>
    </row>
    <row r="79" spans="1:9" x14ac:dyDescent="0.2">
      <c r="A79" s="311"/>
      <c r="B79" s="101"/>
      <c r="C79" s="101" t="s">
        <v>81</v>
      </c>
      <c r="D79" s="51" t="s">
        <v>82</v>
      </c>
      <c r="E79" s="431"/>
      <c r="F79" s="431"/>
      <c r="G79" s="431"/>
      <c r="H79" s="431"/>
      <c r="I79" s="431"/>
    </row>
    <row r="80" spans="1:9" x14ac:dyDescent="0.2">
      <c r="A80" s="311"/>
      <c r="B80" s="101"/>
      <c r="C80" s="101" t="s">
        <v>83</v>
      </c>
      <c r="D80" s="51" t="s">
        <v>84</v>
      </c>
      <c r="E80" s="431"/>
      <c r="F80" s="431"/>
      <c r="G80" s="431"/>
      <c r="H80" s="431"/>
      <c r="I80" s="431"/>
    </row>
    <row r="81" spans="1:9" x14ac:dyDescent="0.2">
      <c r="A81" s="311"/>
      <c r="B81" s="101"/>
      <c r="C81" s="101" t="s">
        <v>133</v>
      </c>
      <c r="D81" s="51"/>
      <c r="E81" s="431"/>
      <c r="F81" s="431"/>
      <c r="G81" s="431"/>
      <c r="H81" s="431"/>
      <c r="I81" s="431"/>
    </row>
    <row r="82" spans="1:9" x14ac:dyDescent="0.2">
      <c r="A82" s="311"/>
      <c r="B82" s="101"/>
      <c r="C82" s="101" t="s">
        <v>85</v>
      </c>
      <c r="D82" s="51" t="s">
        <v>86</v>
      </c>
      <c r="E82" s="431"/>
      <c r="F82" s="431"/>
      <c r="G82" s="431"/>
      <c r="H82" s="431"/>
      <c r="I82" s="431"/>
    </row>
    <row r="83" spans="1:9" x14ac:dyDescent="0.2">
      <c r="A83" s="311"/>
      <c r="B83" s="101"/>
      <c r="C83" s="101" t="s">
        <v>89</v>
      </c>
      <c r="D83" s="51" t="s">
        <v>134</v>
      </c>
      <c r="E83" s="431"/>
      <c r="F83" s="431"/>
      <c r="G83" s="431"/>
      <c r="H83" s="431"/>
      <c r="I83" s="431"/>
    </row>
    <row r="84" spans="1:9" x14ac:dyDescent="0.2">
      <c r="A84" s="311"/>
      <c r="B84" s="101"/>
      <c r="C84" s="101" t="s">
        <v>87</v>
      </c>
      <c r="D84" s="51" t="s">
        <v>88</v>
      </c>
      <c r="E84" s="431"/>
      <c r="F84" s="431"/>
      <c r="G84" s="431"/>
      <c r="H84" s="431"/>
      <c r="I84" s="431"/>
    </row>
    <row r="85" spans="1:9" ht="15.75" thickBot="1" x14ac:dyDescent="0.3">
      <c r="A85" s="322" t="s">
        <v>390</v>
      </c>
      <c r="B85" s="120"/>
      <c r="C85" s="120"/>
      <c r="D85" s="57"/>
      <c r="E85" s="149">
        <f>SUM(E65:E84)</f>
        <v>0</v>
      </c>
      <c r="F85" s="149">
        <f>SUM(F65:F84)</f>
        <v>0</v>
      </c>
      <c r="G85" s="149">
        <f>SUM(G65:G84)</f>
        <v>0</v>
      </c>
      <c r="H85" s="149">
        <f>SUM(H65:H84)</f>
        <v>0</v>
      </c>
      <c r="I85" s="149">
        <f>SUM(I65:I84)</f>
        <v>0</v>
      </c>
    </row>
    <row r="86" spans="1:9" ht="15.75" thickTop="1" x14ac:dyDescent="0.25">
      <c r="A86" s="313" t="s">
        <v>389</v>
      </c>
      <c r="B86" s="111"/>
      <c r="C86" s="150" t="s">
        <v>391</v>
      </c>
      <c r="D86" s="151"/>
      <c r="E86" s="152"/>
      <c r="F86" s="152"/>
      <c r="G86" s="152"/>
      <c r="H86" s="152"/>
      <c r="I86" s="152"/>
    </row>
    <row r="87" spans="1:9" x14ac:dyDescent="0.2">
      <c r="A87" s="311"/>
      <c r="B87" s="101" t="s">
        <v>177</v>
      </c>
      <c r="C87" s="101"/>
      <c r="D87" s="51" t="s">
        <v>178</v>
      </c>
      <c r="E87" s="154"/>
      <c r="F87" s="129"/>
      <c r="G87" s="129"/>
      <c r="H87" s="129"/>
      <c r="I87" s="129"/>
    </row>
    <row r="88" spans="1:9" x14ac:dyDescent="0.2">
      <c r="A88" s="311"/>
      <c r="B88" s="101"/>
      <c r="C88" s="101" t="s">
        <v>81</v>
      </c>
      <c r="D88" s="51" t="s">
        <v>82</v>
      </c>
      <c r="E88" s="431"/>
      <c r="F88" s="431"/>
      <c r="G88" s="431"/>
      <c r="H88" s="431"/>
      <c r="I88" s="431"/>
    </row>
    <row r="89" spans="1:9" x14ac:dyDescent="0.2">
      <c r="A89" s="311"/>
      <c r="B89" s="101"/>
      <c r="C89" s="101" t="s">
        <v>83</v>
      </c>
      <c r="D89" s="51" t="s">
        <v>84</v>
      </c>
      <c r="E89" s="428"/>
      <c r="F89" s="429"/>
      <c r="G89" s="429"/>
      <c r="H89" s="429"/>
      <c r="I89" s="429"/>
    </row>
    <row r="90" spans="1:9" x14ac:dyDescent="0.2">
      <c r="A90" s="311"/>
      <c r="B90" s="101"/>
      <c r="C90" s="101" t="s">
        <v>133</v>
      </c>
      <c r="D90" s="51"/>
      <c r="E90" s="431"/>
      <c r="F90" s="431"/>
      <c r="G90" s="431"/>
      <c r="H90" s="431"/>
      <c r="I90" s="431"/>
    </row>
    <row r="91" spans="1:9" x14ac:dyDescent="0.2">
      <c r="A91" s="311"/>
      <c r="B91" s="101"/>
      <c r="C91" s="101" t="s">
        <v>85</v>
      </c>
      <c r="D91" s="51" t="s">
        <v>86</v>
      </c>
      <c r="E91" s="431"/>
      <c r="F91" s="431"/>
      <c r="G91" s="431"/>
      <c r="H91" s="431"/>
      <c r="I91" s="431"/>
    </row>
    <row r="92" spans="1:9" x14ac:dyDescent="0.2">
      <c r="A92" s="311"/>
      <c r="B92" s="101"/>
      <c r="C92" s="101" t="s">
        <v>89</v>
      </c>
      <c r="D92" s="51" t="s">
        <v>134</v>
      </c>
      <c r="E92" s="431"/>
      <c r="F92" s="431"/>
      <c r="G92" s="431"/>
      <c r="H92" s="431"/>
      <c r="I92" s="431"/>
    </row>
    <row r="93" spans="1:9" x14ac:dyDescent="0.2">
      <c r="A93" s="311"/>
      <c r="B93" s="101"/>
      <c r="C93" s="101" t="s">
        <v>87</v>
      </c>
      <c r="D93" s="51" t="s">
        <v>88</v>
      </c>
      <c r="E93" s="428"/>
      <c r="F93" s="429"/>
      <c r="G93" s="429"/>
      <c r="H93" s="429"/>
      <c r="I93" s="429"/>
    </row>
    <row r="94" spans="1:9" x14ac:dyDescent="0.2">
      <c r="A94" s="311"/>
      <c r="B94" s="101" t="s">
        <v>403</v>
      </c>
      <c r="C94" s="101"/>
      <c r="D94" s="51"/>
      <c r="E94" s="127"/>
      <c r="F94" s="128"/>
      <c r="G94" s="128"/>
      <c r="H94" s="128"/>
      <c r="I94" s="128"/>
    </row>
    <row r="95" spans="1:9" x14ac:dyDescent="0.2">
      <c r="A95" s="311"/>
      <c r="B95" s="101"/>
      <c r="C95" s="101" t="s">
        <v>81</v>
      </c>
      <c r="D95" s="51" t="s">
        <v>82</v>
      </c>
      <c r="E95" s="431"/>
      <c r="F95" s="431"/>
      <c r="G95" s="431"/>
      <c r="H95" s="431"/>
      <c r="I95" s="431"/>
    </row>
    <row r="96" spans="1:9" x14ac:dyDescent="0.2">
      <c r="A96" s="311"/>
      <c r="B96" s="101"/>
      <c r="C96" s="101" t="s">
        <v>83</v>
      </c>
      <c r="D96" s="51" t="s">
        <v>84</v>
      </c>
      <c r="E96" s="431"/>
      <c r="F96" s="431"/>
      <c r="G96" s="431"/>
      <c r="H96" s="431"/>
      <c r="I96" s="431"/>
    </row>
    <row r="97" spans="1:9" x14ac:dyDescent="0.2">
      <c r="A97" s="311"/>
      <c r="B97" s="101"/>
      <c r="C97" s="101" t="s">
        <v>133</v>
      </c>
      <c r="D97" s="51"/>
      <c r="E97" s="431"/>
      <c r="F97" s="431"/>
      <c r="G97" s="431"/>
      <c r="H97" s="431"/>
      <c r="I97" s="431"/>
    </row>
    <row r="98" spans="1:9" x14ac:dyDescent="0.2">
      <c r="A98" s="311"/>
      <c r="B98" s="101"/>
      <c r="C98" s="101" t="s">
        <v>85</v>
      </c>
      <c r="D98" s="51" t="s">
        <v>86</v>
      </c>
      <c r="E98" s="431"/>
      <c r="F98" s="431"/>
      <c r="G98" s="431"/>
      <c r="H98" s="431"/>
      <c r="I98" s="431"/>
    </row>
    <row r="99" spans="1:9" x14ac:dyDescent="0.2">
      <c r="A99" s="311"/>
      <c r="B99" s="101"/>
      <c r="C99" s="101" t="s">
        <v>89</v>
      </c>
      <c r="D99" s="51" t="s">
        <v>134</v>
      </c>
      <c r="E99" s="431"/>
      <c r="F99" s="431"/>
      <c r="G99" s="431"/>
      <c r="H99" s="431"/>
      <c r="I99" s="431"/>
    </row>
    <row r="100" spans="1:9" x14ac:dyDescent="0.2">
      <c r="A100" s="311"/>
      <c r="B100" s="101"/>
      <c r="C100" s="101" t="s">
        <v>87</v>
      </c>
      <c r="D100" s="51" t="s">
        <v>88</v>
      </c>
      <c r="E100" s="431"/>
      <c r="F100" s="431"/>
      <c r="G100" s="431"/>
      <c r="H100" s="431"/>
      <c r="I100" s="431"/>
    </row>
    <row r="101" spans="1:9" x14ac:dyDescent="0.2">
      <c r="A101" s="311"/>
      <c r="B101" s="101" t="s">
        <v>404</v>
      </c>
      <c r="C101" s="101"/>
      <c r="D101" s="51"/>
      <c r="E101" s="129"/>
      <c r="F101" s="129"/>
      <c r="G101" s="129"/>
      <c r="H101" s="129"/>
      <c r="I101" s="129"/>
    </row>
    <row r="102" spans="1:9" x14ac:dyDescent="0.2">
      <c r="A102" s="311"/>
      <c r="B102" s="101"/>
      <c r="C102" s="101" t="s">
        <v>81</v>
      </c>
      <c r="D102" s="51" t="s">
        <v>82</v>
      </c>
      <c r="E102" s="431"/>
      <c r="F102" s="431"/>
      <c r="G102" s="431"/>
      <c r="H102" s="431"/>
      <c r="I102" s="431"/>
    </row>
    <row r="103" spans="1:9" x14ac:dyDescent="0.2">
      <c r="A103" s="311"/>
      <c r="B103" s="101"/>
      <c r="C103" s="101" t="s">
        <v>83</v>
      </c>
      <c r="D103" s="51" t="s">
        <v>84</v>
      </c>
      <c r="E103" s="430"/>
      <c r="F103" s="431"/>
      <c r="G103" s="431"/>
      <c r="H103" s="431"/>
      <c r="I103" s="431"/>
    </row>
    <row r="104" spans="1:9" x14ac:dyDescent="0.2">
      <c r="A104" s="311"/>
      <c r="B104" s="101"/>
      <c r="C104" s="101" t="s">
        <v>133</v>
      </c>
      <c r="D104" s="51"/>
      <c r="E104" s="428"/>
      <c r="F104" s="429"/>
      <c r="G104" s="429"/>
      <c r="H104" s="429"/>
      <c r="I104" s="429"/>
    </row>
    <row r="105" spans="1:9" x14ac:dyDescent="0.2">
      <c r="A105" s="311"/>
      <c r="B105" s="101"/>
      <c r="C105" s="101" t="s">
        <v>85</v>
      </c>
      <c r="D105" s="51" t="s">
        <v>86</v>
      </c>
      <c r="E105" s="430"/>
      <c r="F105" s="431"/>
      <c r="G105" s="431"/>
      <c r="H105" s="431"/>
      <c r="I105" s="431"/>
    </row>
    <row r="106" spans="1:9" x14ac:dyDescent="0.2">
      <c r="A106" s="311"/>
      <c r="B106" s="101"/>
      <c r="C106" s="101" t="s">
        <v>89</v>
      </c>
      <c r="D106" s="51" t="s">
        <v>134</v>
      </c>
      <c r="E106" s="430"/>
      <c r="F106" s="431"/>
      <c r="G106" s="431"/>
      <c r="H106" s="431"/>
      <c r="I106" s="431"/>
    </row>
    <row r="107" spans="1:9" x14ac:dyDescent="0.2">
      <c r="A107" s="311"/>
      <c r="B107" s="101"/>
      <c r="C107" s="101" t="s">
        <v>87</v>
      </c>
      <c r="D107" s="51" t="s">
        <v>88</v>
      </c>
      <c r="E107" s="430"/>
      <c r="F107" s="431"/>
      <c r="G107" s="431"/>
      <c r="H107" s="431"/>
      <c r="I107" s="431"/>
    </row>
    <row r="108" spans="1:9" ht="15.75" thickBot="1" x14ac:dyDescent="0.3">
      <c r="A108" s="322" t="s">
        <v>392</v>
      </c>
      <c r="B108" s="120"/>
      <c r="C108" s="120"/>
      <c r="D108" s="57"/>
      <c r="E108" s="155">
        <f>SUM(E88:E107)</f>
        <v>0</v>
      </c>
      <c r="F108" s="155">
        <f>SUM(F88:F107)</f>
        <v>0</v>
      </c>
      <c r="G108" s="155">
        <f>SUM(G88:G107)</f>
        <v>0</v>
      </c>
      <c r="H108" s="155">
        <f>SUM(H88:H107)</f>
        <v>0</v>
      </c>
      <c r="I108" s="155">
        <f>SUM(I88:I107)</f>
        <v>0</v>
      </c>
    </row>
    <row r="109" spans="1:9" ht="15.75" thickTop="1" x14ac:dyDescent="0.25">
      <c r="A109" s="144"/>
      <c r="B109" s="145"/>
      <c r="C109" s="145"/>
      <c r="D109" s="304"/>
      <c r="E109" s="347"/>
      <c r="F109" s="347"/>
      <c r="G109" s="347"/>
      <c r="H109" s="347"/>
      <c r="I109" s="347"/>
    </row>
    <row r="110" spans="1:9" ht="15" x14ac:dyDescent="0.25">
      <c r="A110" s="87"/>
      <c r="B110" s="432" t="str">
        <f>'Form 1 Cover'!B20</f>
        <v>Sage Collegiate</v>
      </c>
      <c r="C110" s="396"/>
      <c r="D110" s="43"/>
      <c r="E110" s="58"/>
      <c r="F110" s="58"/>
      <c r="H110" s="58"/>
      <c r="I110" s="397" t="str">
        <f>"Budget Fiscal Year "&amp;TEXT('Form 1 Cover'!$D$137, "mm/dd/yy")</f>
        <v>Budget Fiscal Year 2021-2022</v>
      </c>
    </row>
    <row r="111" spans="1:9" x14ac:dyDescent="0.2">
      <c r="A111" s="87"/>
      <c r="B111" s="87"/>
      <c r="C111" s="87"/>
      <c r="D111" s="58"/>
      <c r="E111" s="87"/>
      <c r="F111" s="58"/>
      <c r="G111" s="58"/>
      <c r="H111" s="58"/>
      <c r="I111" s="58"/>
    </row>
    <row r="112" spans="1:9" x14ac:dyDescent="0.2">
      <c r="A112" s="87"/>
      <c r="B112" s="87" t="s">
        <v>465</v>
      </c>
      <c r="C112" s="87"/>
      <c r="D112" s="58"/>
      <c r="E112" s="58"/>
      <c r="F112" s="58"/>
      <c r="G112" s="58"/>
      <c r="H112" s="348"/>
      <c r="I112" s="348">
        <f>'Form 1 Cover'!$D$146</f>
        <v>44238</v>
      </c>
    </row>
    <row r="113" spans="1:11" x14ac:dyDescent="0.2">
      <c r="A113" s="87"/>
      <c r="B113" s="87"/>
      <c r="C113" s="87"/>
      <c r="D113" s="58"/>
      <c r="E113" s="58"/>
      <c r="F113" s="58"/>
      <c r="G113" s="58"/>
      <c r="H113" s="348"/>
      <c r="I113" s="348"/>
    </row>
    <row r="114" spans="1:11" x14ac:dyDescent="0.2">
      <c r="A114" s="87"/>
      <c r="B114" s="87"/>
      <c r="C114" s="87"/>
      <c r="D114" s="58"/>
      <c r="E114" s="58"/>
      <c r="F114" s="58"/>
      <c r="G114" s="58"/>
      <c r="H114" s="348"/>
      <c r="I114" s="348"/>
    </row>
    <row r="115" spans="1:11" x14ac:dyDescent="0.2">
      <c r="A115" s="321"/>
      <c r="B115" s="82"/>
      <c r="C115" s="82"/>
      <c r="D115" s="83"/>
      <c r="E115" s="186">
        <v>-1</v>
      </c>
      <c r="F115" s="187">
        <v>-2</v>
      </c>
      <c r="G115" s="295">
        <v>-3</v>
      </c>
      <c r="H115" s="187">
        <v>-4</v>
      </c>
      <c r="I115" s="187">
        <v>-5</v>
      </c>
    </row>
    <row r="116" spans="1:11" x14ac:dyDescent="0.2">
      <c r="A116" s="337"/>
      <c r="B116" s="87"/>
      <c r="C116" s="87"/>
      <c r="D116" s="47"/>
      <c r="E116" s="193"/>
      <c r="F116" s="32" t="s">
        <v>32</v>
      </c>
      <c r="G116" s="524" t="str">
        <f>"BUDGET YEAR ENDING "&amp;TEXT('Form 1 Cover'!D139, "MM/DD/YY")</f>
        <v>BUDGET YEAR ENDING 06/30/22</v>
      </c>
      <c r="H116" s="35"/>
      <c r="I116" s="525"/>
    </row>
    <row r="117" spans="1:11" x14ac:dyDescent="0.2">
      <c r="A117" s="337"/>
      <c r="B117" s="87"/>
      <c r="C117" s="87"/>
      <c r="D117" s="47"/>
      <c r="E117" s="189" t="s">
        <v>284</v>
      </c>
      <c r="F117" s="189" t="s">
        <v>286</v>
      </c>
      <c r="G117" s="190"/>
      <c r="H117" s="339"/>
      <c r="I117" s="189" t="s">
        <v>611</v>
      </c>
    </row>
    <row r="118" spans="1:11" ht="15" x14ac:dyDescent="0.2">
      <c r="A118" s="337"/>
      <c r="B118" s="147" t="s">
        <v>79</v>
      </c>
      <c r="C118" s="58"/>
      <c r="D118" s="47"/>
      <c r="E118" s="189" t="s">
        <v>285</v>
      </c>
      <c r="F118" s="189" t="s">
        <v>285</v>
      </c>
      <c r="G118" s="191" t="s">
        <v>287</v>
      </c>
      <c r="H118" s="189" t="s">
        <v>111</v>
      </c>
      <c r="I118" s="189" t="s">
        <v>111</v>
      </c>
    </row>
    <row r="119" spans="1:11" ht="15" x14ac:dyDescent="0.2">
      <c r="A119" s="335"/>
      <c r="B119" s="526"/>
      <c r="C119" s="526"/>
      <c r="D119" s="527"/>
      <c r="E119" s="4">
        <f>'Form 1 Cover'!D130</f>
        <v>44012</v>
      </c>
      <c r="F119" s="4">
        <f>'Form 1 Cover'!D134</f>
        <v>44377</v>
      </c>
      <c r="G119" s="192" t="s">
        <v>288</v>
      </c>
      <c r="H119" s="340" t="s">
        <v>288</v>
      </c>
      <c r="I119" s="340" t="s">
        <v>288</v>
      </c>
    </row>
    <row r="120" spans="1:11" ht="15" x14ac:dyDescent="0.25">
      <c r="A120" s="309" t="s">
        <v>393</v>
      </c>
      <c r="B120" s="97"/>
      <c r="C120" s="98" t="s">
        <v>394</v>
      </c>
      <c r="D120" s="148"/>
      <c r="E120" s="114"/>
      <c r="F120" s="114"/>
      <c r="G120" s="114"/>
      <c r="H120" s="114"/>
      <c r="I120" s="114"/>
    </row>
    <row r="121" spans="1:11" ht="15" x14ac:dyDescent="0.25">
      <c r="A121" s="311"/>
      <c r="B121" s="101" t="s">
        <v>177</v>
      </c>
      <c r="C121" s="101"/>
      <c r="D121" s="51" t="s">
        <v>178</v>
      </c>
      <c r="E121" s="55"/>
      <c r="F121" s="55"/>
      <c r="G121" s="55"/>
      <c r="H121" s="55"/>
      <c r="I121" s="55"/>
      <c r="K121" s="438"/>
    </row>
    <row r="122" spans="1:11" x14ac:dyDescent="0.2">
      <c r="A122" s="311"/>
      <c r="B122" s="101"/>
      <c r="C122" s="101" t="s">
        <v>81</v>
      </c>
      <c r="D122" s="51" t="s">
        <v>82</v>
      </c>
      <c r="E122" s="431"/>
      <c r="F122" s="431"/>
      <c r="G122" s="431"/>
      <c r="H122" s="431"/>
      <c r="I122" s="431"/>
    </row>
    <row r="123" spans="1:11" x14ac:dyDescent="0.2">
      <c r="A123" s="311"/>
      <c r="B123" s="101"/>
      <c r="C123" s="101" t="s">
        <v>83</v>
      </c>
      <c r="D123" s="51" t="s">
        <v>84</v>
      </c>
      <c r="E123" s="431"/>
      <c r="F123" s="431"/>
      <c r="G123" s="431"/>
      <c r="H123" s="431"/>
      <c r="I123" s="431"/>
    </row>
    <row r="124" spans="1:11" x14ac:dyDescent="0.2">
      <c r="A124" s="311"/>
      <c r="B124" s="101"/>
      <c r="C124" s="101" t="s">
        <v>133</v>
      </c>
      <c r="D124" s="51"/>
      <c r="E124" s="431"/>
      <c r="F124" s="431"/>
      <c r="G124" s="431"/>
      <c r="H124" s="431"/>
      <c r="I124" s="431"/>
    </row>
    <row r="125" spans="1:11" x14ac:dyDescent="0.2">
      <c r="A125" s="311"/>
      <c r="B125" s="101"/>
      <c r="C125" s="101" t="s">
        <v>85</v>
      </c>
      <c r="D125" s="51" t="s">
        <v>86</v>
      </c>
      <c r="E125" s="431"/>
      <c r="F125" s="431"/>
      <c r="G125" s="431"/>
      <c r="H125" s="431"/>
      <c r="I125" s="431"/>
    </row>
    <row r="126" spans="1:11" x14ac:dyDescent="0.2">
      <c r="A126" s="311"/>
      <c r="B126" s="101"/>
      <c r="C126" s="101" t="s">
        <v>89</v>
      </c>
      <c r="D126" s="51" t="s">
        <v>134</v>
      </c>
      <c r="E126" s="431"/>
      <c r="F126" s="431"/>
      <c r="G126" s="431"/>
      <c r="H126" s="431"/>
      <c r="I126" s="431"/>
    </row>
    <row r="127" spans="1:11" x14ac:dyDescent="0.2">
      <c r="A127" s="311"/>
      <c r="B127" s="101"/>
      <c r="C127" s="101" t="s">
        <v>87</v>
      </c>
      <c r="D127" s="51" t="s">
        <v>88</v>
      </c>
      <c r="E127" s="431"/>
      <c r="F127" s="431"/>
      <c r="G127" s="431"/>
      <c r="H127" s="431"/>
      <c r="I127" s="431"/>
    </row>
    <row r="128" spans="1:11" x14ac:dyDescent="0.2">
      <c r="A128" s="311"/>
      <c r="B128" s="101" t="s">
        <v>403</v>
      </c>
      <c r="C128" s="101"/>
      <c r="D128" s="51"/>
      <c r="E128" s="129"/>
      <c r="F128" s="129"/>
      <c r="G128" s="129"/>
      <c r="H128" s="129"/>
      <c r="I128" s="129"/>
    </row>
    <row r="129" spans="1:9" x14ac:dyDescent="0.2">
      <c r="A129" s="311"/>
      <c r="B129" s="101"/>
      <c r="C129" s="101" t="s">
        <v>81</v>
      </c>
      <c r="D129" s="51" t="s">
        <v>82</v>
      </c>
      <c r="E129" s="431"/>
      <c r="F129" s="431"/>
      <c r="G129" s="431"/>
      <c r="H129" s="431"/>
      <c r="I129" s="431"/>
    </row>
    <row r="130" spans="1:9" x14ac:dyDescent="0.2">
      <c r="A130" s="311"/>
      <c r="B130" s="101"/>
      <c r="C130" s="101" t="s">
        <v>83</v>
      </c>
      <c r="D130" s="51" t="s">
        <v>84</v>
      </c>
      <c r="E130" s="431"/>
      <c r="F130" s="431"/>
      <c r="G130" s="431"/>
      <c r="H130" s="431"/>
      <c r="I130" s="431"/>
    </row>
    <row r="131" spans="1:9" x14ac:dyDescent="0.2">
      <c r="A131" s="311"/>
      <c r="B131" s="101"/>
      <c r="C131" s="101" t="s">
        <v>133</v>
      </c>
      <c r="D131" s="51"/>
      <c r="E131" s="431"/>
      <c r="F131" s="431"/>
      <c r="G131" s="431"/>
      <c r="H131" s="431"/>
      <c r="I131" s="431"/>
    </row>
    <row r="132" spans="1:9" x14ac:dyDescent="0.2">
      <c r="A132" s="311"/>
      <c r="B132" s="101"/>
      <c r="C132" s="101" t="s">
        <v>85</v>
      </c>
      <c r="D132" s="51" t="s">
        <v>86</v>
      </c>
      <c r="E132" s="431"/>
      <c r="F132" s="431"/>
      <c r="G132" s="431"/>
      <c r="H132" s="431"/>
      <c r="I132" s="431"/>
    </row>
    <row r="133" spans="1:9" x14ac:dyDescent="0.2">
      <c r="A133" s="311"/>
      <c r="B133" s="101"/>
      <c r="C133" s="101" t="s">
        <v>89</v>
      </c>
      <c r="D133" s="51" t="s">
        <v>134</v>
      </c>
      <c r="E133" s="431"/>
      <c r="F133" s="431"/>
      <c r="G133" s="431"/>
      <c r="H133" s="431"/>
      <c r="I133" s="431"/>
    </row>
    <row r="134" spans="1:9" x14ac:dyDescent="0.2">
      <c r="A134" s="311"/>
      <c r="B134" s="101"/>
      <c r="C134" s="101" t="s">
        <v>87</v>
      </c>
      <c r="D134" s="51" t="s">
        <v>88</v>
      </c>
      <c r="E134" s="431"/>
      <c r="F134" s="431"/>
      <c r="G134" s="431"/>
      <c r="H134" s="431"/>
      <c r="I134" s="431"/>
    </row>
    <row r="135" spans="1:9" x14ac:dyDescent="0.2">
      <c r="A135" s="311"/>
      <c r="B135" s="101" t="s">
        <v>404</v>
      </c>
      <c r="C135" s="101"/>
      <c r="D135" s="51"/>
      <c r="E135" s="129"/>
      <c r="F135" s="129"/>
      <c r="G135" s="129"/>
      <c r="H135" s="129"/>
      <c r="I135" s="129"/>
    </row>
    <row r="136" spans="1:9" x14ac:dyDescent="0.2">
      <c r="A136" s="311"/>
      <c r="B136" s="101"/>
      <c r="C136" s="101" t="s">
        <v>81</v>
      </c>
      <c r="D136" s="51" t="s">
        <v>82</v>
      </c>
      <c r="E136" s="431"/>
      <c r="F136" s="431"/>
      <c r="G136" s="431"/>
      <c r="H136" s="431"/>
      <c r="I136" s="431"/>
    </row>
    <row r="137" spans="1:9" x14ac:dyDescent="0.2">
      <c r="A137" s="311"/>
      <c r="B137" s="101"/>
      <c r="C137" s="101" t="s">
        <v>83</v>
      </c>
      <c r="D137" s="51" t="s">
        <v>84</v>
      </c>
      <c r="E137" s="431"/>
      <c r="F137" s="431"/>
      <c r="G137" s="431"/>
      <c r="H137" s="431"/>
      <c r="I137" s="431"/>
    </row>
    <row r="138" spans="1:9" x14ac:dyDescent="0.2">
      <c r="A138" s="311"/>
      <c r="B138" s="101"/>
      <c r="C138" s="101" t="s">
        <v>133</v>
      </c>
      <c r="D138" s="51"/>
      <c r="E138" s="431"/>
      <c r="F138" s="431"/>
      <c r="G138" s="431"/>
      <c r="H138" s="431"/>
      <c r="I138" s="431"/>
    </row>
    <row r="139" spans="1:9" x14ac:dyDescent="0.2">
      <c r="A139" s="311"/>
      <c r="B139" s="101"/>
      <c r="C139" s="101" t="s">
        <v>85</v>
      </c>
      <c r="D139" s="51" t="s">
        <v>86</v>
      </c>
      <c r="E139" s="431"/>
      <c r="F139" s="431"/>
      <c r="G139" s="431"/>
      <c r="H139" s="431"/>
      <c r="I139" s="431"/>
    </row>
    <row r="140" spans="1:9" x14ac:dyDescent="0.2">
      <c r="A140" s="311"/>
      <c r="B140" s="101"/>
      <c r="C140" s="101" t="s">
        <v>89</v>
      </c>
      <c r="D140" s="51" t="s">
        <v>134</v>
      </c>
      <c r="E140" s="431"/>
      <c r="F140" s="431"/>
      <c r="G140" s="431"/>
      <c r="H140" s="431"/>
      <c r="I140" s="431"/>
    </row>
    <row r="141" spans="1:9" x14ac:dyDescent="0.2">
      <c r="A141" s="311"/>
      <c r="B141" s="101"/>
      <c r="C141" s="101" t="s">
        <v>87</v>
      </c>
      <c r="D141" s="51" t="s">
        <v>88</v>
      </c>
      <c r="E141" s="431"/>
      <c r="F141" s="431"/>
      <c r="G141" s="431"/>
      <c r="H141" s="431"/>
      <c r="I141" s="431"/>
    </row>
    <row r="142" spans="1:9" ht="15.75" thickBot="1" x14ac:dyDescent="0.3">
      <c r="A142" s="322" t="s">
        <v>395</v>
      </c>
      <c r="B142" s="120"/>
      <c r="C142" s="120"/>
      <c r="D142" s="57"/>
      <c r="E142" s="149">
        <f>SUM(E122:E141)</f>
        <v>0</v>
      </c>
      <c r="F142" s="149">
        <f>SUM(F122:F141)</f>
        <v>0</v>
      </c>
      <c r="G142" s="149">
        <f>SUM(G122:G141)</f>
        <v>0</v>
      </c>
      <c r="H142" s="149">
        <f>SUM(H122:H141)</f>
        <v>0</v>
      </c>
      <c r="I142" s="149">
        <f>SUM(I122:I141)</f>
        <v>0</v>
      </c>
    </row>
    <row r="143" spans="1:9" ht="15.75" thickTop="1" x14ac:dyDescent="0.25">
      <c r="A143" s="313" t="s">
        <v>182</v>
      </c>
      <c r="B143" s="111"/>
      <c r="C143" s="150" t="s">
        <v>396</v>
      </c>
      <c r="D143" s="151"/>
      <c r="E143" s="152"/>
      <c r="F143" s="152"/>
      <c r="G143" s="152"/>
      <c r="H143" s="152"/>
      <c r="I143" s="152"/>
    </row>
    <row r="144" spans="1:9" x14ac:dyDescent="0.2">
      <c r="A144" s="311"/>
      <c r="B144" s="101" t="s">
        <v>177</v>
      </c>
      <c r="C144" s="101"/>
      <c r="D144" s="51" t="s">
        <v>178</v>
      </c>
      <c r="E144" s="154"/>
      <c r="F144" s="129"/>
      <c r="G144" s="129"/>
      <c r="H144" s="129"/>
      <c r="I144" s="129"/>
    </row>
    <row r="145" spans="1:9" x14ac:dyDescent="0.2">
      <c r="A145" s="311"/>
      <c r="B145" s="101"/>
      <c r="C145" s="101" t="s">
        <v>81</v>
      </c>
      <c r="D145" s="51" t="s">
        <v>82</v>
      </c>
      <c r="E145" s="431"/>
      <c r="F145" s="431"/>
      <c r="G145" s="431"/>
      <c r="H145" s="431"/>
      <c r="I145" s="431"/>
    </row>
    <row r="146" spans="1:9" x14ac:dyDescent="0.2">
      <c r="A146" s="311"/>
      <c r="B146" s="101"/>
      <c r="C146" s="101" t="s">
        <v>83</v>
      </c>
      <c r="D146" s="51" t="s">
        <v>84</v>
      </c>
      <c r="E146" s="428"/>
      <c r="F146" s="429"/>
      <c r="G146" s="429"/>
      <c r="H146" s="429"/>
      <c r="I146" s="429"/>
    </row>
    <row r="147" spans="1:9" x14ac:dyDescent="0.2">
      <c r="A147" s="311"/>
      <c r="B147" s="101"/>
      <c r="C147" s="101" t="s">
        <v>133</v>
      </c>
      <c r="D147" s="51"/>
      <c r="E147" s="431"/>
      <c r="F147" s="431"/>
      <c r="G147" s="431"/>
      <c r="H147" s="431"/>
      <c r="I147" s="431"/>
    </row>
    <row r="148" spans="1:9" x14ac:dyDescent="0.2">
      <c r="A148" s="311"/>
      <c r="B148" s="101"/>
      <c r="C148" s="101" t="s">
        <v>85</v>
      </c>
      <c r="D148" s="51" t="s">
        <v>86</v>
      </c>
      <c r="E148" s="431"/>
      <c r="F148" s="431"/>
      <c r="G148" s="431"/>
      <c r="H148" s="431"/>
      <c r="I148" s="431"/>
    </row>
    <row r="149" spans="1:9" x14ac:dyDescent="0.2">
      <c r="A149" s="311"/>
      <c r="B149" s="101"/>
      <c r="C149" s="101" t="s">
        <v>89</v>
      </c>
      <c r="D149" s="51" t="s">
        <v>134</v>
      </c>
      <c r="E149" s="431"/>
      <c r="F149" s="431"/>
      <c r="G149" s="431"/>
      <c r="H149" s="431"/>
      <c r="I149" s="431"/>
    </row>
    <row r="150" spans="1:9" x14ac:dyDescent="0.2">
      <c r="A150" s="311"/>
      <c r="B150" s="101"/>
      <c r="C150" s="101" t="s">
        <v>87</v>
      </c>
      <c r="D150" s="51" t="s">
        <v>88</v>
      </c>
      <c r="E150" s="428"/>
      <c r="F150" s="429"/>
      <c r="G150" s="429"/>
      <c r="H150" s="429"/>
      <c r="I150" s="429"/>
    </row>
    <row r="151" spans="1:9" x14ac:dyDescent="0.2">
      <c r="A151" s="311"/>
      <c r="B151" s="101" t="s">
        <v>403</v>
      </c>
      <c r="C151" s="101"/>
      <c r="D151" s="51"/>
      <c r="E151" s="127"/>
      <c r="F151" s="128"/>
      <c r="G151" s="128"/>
      <c r="H151" s="128"/>
      <c r="I151" s="128"/>
    </row>
    <row r="152" spans="1:9" x14ac:dyDescent="0.2">
      <c r="A152" s="311"/>
      <c r="B152" s="101"/>
      <c r="C152" s="101" t="s">
        <v>81</v>
      </c>
      <c r="D152" s="51" t="s">
        <v>82</v>
      </c>
      <c r="E152" s="431"/>
      <c r="F152" s="431"/>
      <c r="G152" s="431"/>
      <c r="H152" s="431"/>
      <c r="I152" s="431"/>
    </row>
    <row r="153" spans="1:9" x14ac:dyDescent="0.2">
      <c r="A153" s="311"/>
      <c r="B153" s="101"/>
      <c r="C153" s="101" t="s">
        <v>83</v>
      </c>
      <c r="D153" s="51" t="s">
        <v>84</v>
      </c>
      <c r="E153" s="431"/>
      <c r="F153" s="431"/>
      <c r="G153" s="431"/>
      <c r="H153" s="431"/>
      <c r="I153" s="431"/>
    </row>
    <row r="154" spans="1:9" x14ac:dyDescent="0.2">
      <c r="A154" s="311"/>
      <c r="B154" s="101"/>
      <c r="C154" s="101" t="s">
        <v>133</v>
      </c>
      <c r="D154" s="51"/>
      <c r="E154" s="431"/>
      <c r="F154" s="431"/>
      <c r="G154" s="431"/>
      <c r="H154" s="431"/>
      <c r="I154" s="431"/>
    </row>
    <row r="155" spans="1:9" x14ac:dyDescent="0.2">
      <c r="A155" s="311"/>
      <c r="B155" s="101"/>
      <c r="C155" s="101" t="s">
        <v>85</v>
      </c>
      <c r="D155" s="51" t="s">
        <v>86</v>
      </c>
      <c r="E155" s="431"/>
      <c r="F155" s="431"/>
      <c r="G155" s="431"/>
      <c r="H155" s="431"/>
      <c r="I155" s="431"/>
    </row>
    <row r="156" spans="1:9" x14ac:dyDescent="0.2">
      <c r="A156" s="311"/>
      <c r="B156" s="101"/>
      <c r="C156" s="101" t="s">
        <v>89</v>
      </c>
      <c r="D156" s="51" t="s">
        <v>134</v>
      </c>
      <c r="E156" s="431"/>
      <c r="F156" s="431"/>
      <c r="G156" s="431"/>
      <c r="H156" s="431"/>
      <c r="I156" s="431"/>
    </row>
    <row r="157" spans="1:9" x14ac:dyDescent="0.2">
      <c r="A157" s="311"/>
      <c r="B157" s="101"/>
      <c r="C157" s="101" t="s">
        <v>87</v>
      </c>
      <c r="D157" s="51" t="s">
        <v>88</v>
      </c>
      <c r="E157" s="431"/>
      <c r="F157" s="431"/>
      <c r="G157" s="431"/>
      <c r="H157" s="431"/>
      <c r="I157" s="431"/>
    </row>
    <row r="158" spans="1:9" x14ac:dyDescent="0.2">
      <c r="A158" s="311"/>
      <c r="B158" s="101" t="s">
        <v>404</v>
      </c>
      <c r="C158" s="101"/>
      <c r="D158" s="51"/>
      <c r="E158" s="129"/>
      <c r="F158" s="129"/>
      <c r="G158" s="129"/>
      <c r="H158" s="129"/>
      <c r="I158" s="129"/>
    </row>
    <row r="159" spans="1:9" x14ac:dyDescent="0.2">
      <c r="A159" s="311"/>
      <c r="B159" s="101"/>
      <c r="C159" s="101" t="s">
        <v>81</v>
      </c>
      <c r="D159" s="51" t="s">
        <v>82</v>
      </c>
      <c r="E159" s="431"/>
      <c r="F159" s="431"/>
      <c r="G159" s="431"/>
      <c r="H159" s="431"/>
      <c r="I159" s="431"/>
    </row>
    <row r="160" spans="1:9" x14ac:dyDescent="0.2">
      <c r="A160" s="311"/>
      <c r="B160" s="101"/>
      <c r="C160" s="101" t="s">
        <v>83</v>
      </c>
      <c r="D160" s="51" t="s">
        <v>84</v>
      </c>
      <c r="E160" s="430"/>
      <c r="F160" s="431"/>
      <c r="G160" s="431"/>
      <c r="H160" s="431"/>
      <c r="I160" s="431"/>
    </row>
    <row r="161" spans="1:9" x14ac:dyDescent="0.2">
      <c r="A161" s="311"/>
      <c r="B161" s="101"/>
      <c r="C161" s="101" t="s">
        <v>133</v>
      </c>
      <c r="D161" s="51"/>
      <c r="E161" s="428"/>
      <c r="F161" s="429"/>
      <c r="G161" s="429"/>
      <c r="H161" s="429"/>
      <c r="I161" s="429"/>
    </row>
    <row r="162" spans="1:9" x14ac:dyDescent="0.2">
      <c r="A162" s="311"/>
      <c r="B162" s="101"/>
      <c r="C162" s="101" t="s">
        <v>85</v>
      </c>
      <c r="D162" s="51" t="s">
        <v>86</v>
      </c>
      <c r="E162" s="430"/>
      <c r="F162" s="431"/>
      <c r="G162" s="431"/>
      <c r="H162" s="431"/>
      <c r="I162" s="431"/>
    </row>
    <row r="163" spans="1:9" x14ac:dyDescent="0.2">
      <c r="A163" s="311"/>
      <c r="B163" s="101"/>
      <c r="C163" s="101" t="s">
        <v>89</v>
      </c>
      <c r="D163" s="51" t="s">
        <v>134</v>
      </c>
      <c r="E163" s="430"/>
      <c r="F163" s="431"/>
      <c r="G163" s="431"/>
      <c r="H163" s="431"/>
      <c r="I163" s="431"/>
    </row>
    <row r="164" spans="1:9" x14ac:dyDescent="0.2">
      <c r="A164" s="311"/>
      <c r="B164" s="101"/>
      <c r="C164" s="100" t="s">
        <v>87</v>
      </c>
      <c r="D164" s="51" t="s">
        <v>88</v>
      </c>
      <c r="E164" s="430"/>
      <c r="F164" s="431"/>
      <c r="G164" s="431"/>
      <c r="H164" s="431"/>
      <c r="I164" s="431"/>
    </row>
    <row r="165" spans="1:9" ht="15.75" thickBot="1" x14ac:dyDescent="0.3">
      <c r="A165" s="322" t="s">
        <v>182</v>
      </c>
      <c r="B165" s="120"/>
      <c r="C165" s="156" t="s">
        <v>397</v>
      </c>
      <c r="D165" s="57"/>
      <c r="E165" s="155">
        <f>SUM(E145:E164)</f>
        <v>0</v>
      </c>
      <c r="F165" s="155">
        <f>SUM(F145:F164)</f>
        <v>0</v>
      </c>
      <c r="G165" s="155">
        <f>SUM(G145:G164)</f>
        <v>0</v>
      </c>
      <c r="H165" s="155">
        <f>SUM(H145:H164)</f>
        <v>0</v>
      </c>
      <c r="I165" s="155">
        <f>SUM(I145:I164)</f>
        <v>0</v>
      </c>
    </row>
    <row r="166" spans="1:9" ht="15.75" thickTop="1" x14ac:dyDescent="0.25">
      <c r="A166" s="144"/>
      <c r="B166" s="145"/>
      <c r="C166" s="199"/>
      <c r="D166" s="304"/>
      <c r="E166" s="347"/>
      <c r="F166" s="347"/>
      <c r="G166" s="347"/>
      <c r="H166" s="347"/>
      <c r="I166" s="347"/>
    </row>
    <row r="167" spans="1:9" ht="15" x14ac:dyDescent="0.25">
      <c r="A167" s="87"/>
      <c r="B167" s="432" t="str">
        <f>'Form 1 Cover'!B20</f>
        <v>Sage Collegiate</v>
      </c>
      <c r="C167" s="396"/>
      <c r="D167" s="43"/>
      <c r="E167" s="58"/>
      <c r="F167" s="58"/>
      <c r="H167" s="58"/>
      <c r="I167" s="397" t="str">
        <f>"Budget Fiscal Year "&amp;TEXT('Form 1 Cover'!$D$137, "mm/dd/yy")</f>
        <v>Budget Fiscal Year 2021-2022</v>
      </c>
    </row>
    <row r="168" spans="1:9" x14ac:dyDescent="0.2">
      <c r="A168" s="87"/>
      <c r="B168" s="87"/>
      <c r="C168" s="87"/>
      <c r="D168" s="58"/>
      <c r="E168" s="87"/>
      <c r="F168" s="58"/>
      <c r="G168" s="58"/>
      <c r="H168" s="58"/>
      <c r="I168" s="58"/>
    </row>
    <row r="169" spans="1:9" x14ac:dyDescent="0.2">
      <c r="A169" s="87"/>
      <c r="B169" s="87" t="s">
        <v>465</v>
      </c>
      <c r="C169" s="87"/>
      <c r="D169" s="58"/>
      <c r="E169" s="58"/>
      <c r="F169" s="58"/>
      <c r="G169" s="58"/>
      <c r="H169" s="348"/>
      <c r="I169" s="348">
        <f>'Form 1 Cover'!$D$146</f>
        <v>44238</v>
      </c>
    </row>
    <row r="170" spans="1:9" x14ac:dyDescent="0.2">
      <c r="A170" s="87"/>
      <c r="B170" s="87"/>
      <c r="C170" s="87"/>
      <c r="D170" s="58"/>
      <c r="E170" s="58"/>
      <c r="F170" s="58"/>
      <c r="G170" s="58"/>
      <c r="H170" s="348"/>
      <c r="I170" s="348"/>
    </row>
    <row r="171" spans="1:9" x14ac:dyDescent="0.2">
      <c r="A171" s="321"/>
      <c r="B171" s="82"/>
      <c r="C171" s="82"/>
      <c r="D171" s="83"/>
      <c r="E171" s="186">
        <v>-1</v>
      </c>
      <c r="F171" s="187">
        <v>-2</v>
      </c>
      <c r="G171" s="295">
        <v>-3</v>
      </c>
      <c r="H171" s="187">
        <v>-4</v>
      </c>
      <c r="I171" s="187">
        <v>-5</v>
      </c>
    </row>
    <row r="172" spans="1:9" x14ac:dyDescent="0.2">
      <c r="A172" s="337"/>
      <c r="B172" s="87"/>
      <c r="C172" s="87"/>
      <c r="D172" s="47"/>
      <c r="E172" s="193"/>
      <c r="F172" s="32" t="s">
        <v>32</v>
      </c>
      <c r="G172" s="524" t="str">
        <f>"BUDGET YEAR ENDING "&amp;TEXT('Form 1 Cover'!D139, "MM/DD/YY")</f>
        <v>BUDGET YEAR ENDING 06/30/22</v>
      </c>
      <c r="H172" s="35"/>
      <c r="I172" s="525"/>
    </row>
    <row r="173" spans="1:9" x14ac:dyDescent="0.2">
      <c r="A173" s="337"/>
      <c r="B173" s="87"/>
      <c r="C173" s="87"/>
      <c r="D173" s="47"/>
      <c r="E173" s="189" t="s">
        <v>284</v>
      </c>
      <c r="F173" s="189" t="s">
        <v>286</v>
      </c>
      <c r="G173" s="190"/>
      <c r="H173" s="339"/>
      <c r="I173" s="189" t="s">
        <v>611</v>
      </c>
    </row>
    <row r="174" spans="1:9" ht="15" x14ac:dyDescent="0.2">
      <c r="A174" s="337"/>
      <c r="B174" s="147" t="s">
        <v>79</v>
      </c>
      <c r="C174" s="58"/>
      <c r="D174" s="47"/>
      <c r="E174" s="189" t="s">
        <v>285</v>
      </c>
      <c r="F174" s="189" t="s">
        <v>285</v>
      </c>
      <c r="G174" s="191" t="s">
        <v>287</v>
      </c>
      <c r="H174" s="189" t="s">
        <v>111</v>
      </c>
      <c r="I174" s="189" t="s">
        <v>111</v>
      </c>
    </row>
    <row r="175" spans="1:9" ht="15" x14ac:dyDescent="0.2">
      <c r="A175" s="335"/>
      <c r="B175" s="526"/>
      <c r="C175" s="526"/>
      <c r="D175" s="527"/>
      <c r="E175" s="4">
        <f>'Form 1 Cover'!D130</f>
        <v>44012</v>
      </c>
      <c r="F175" s="4">
        <f>'Form 1 Cover'!D134</f>
        <v>44377</v>
      </c>
      <c r="G175" s="192" t="s">
        <v>288</v>
      </c>
      <c r="H175" s="340" t="s">
        <v>288</v>
      </c>
      <c r="I175" s="340" t="s">
        <v>288</v>
      </c>
    </row>
    <row r="176" spans="1:9" ht="15" x14ac:dyDescent="0.25">
      <c r="A176" s="309" t="s">
        <v>398</v>
      </c>
      <c r="B176" s="97"/>
      <c r="C176" s="98" t="s">
        <v>399</v>
      </c>
      <c r="D176" s="148"/>
      <c r="E176" s="114"/>
      <c r="F176" s="114"/>
      <c r="G176" s="114"/>
      <c r="H176" s="114"/>
      <c r="I176" s="114"/>
    </row>
    <row r="177" spans="1:9" x14ac:dyDescent="0.2">
      <c r="A177" s="311"/>
      <c r="B177" s="101" t="s">
        <v>177</v>
      </c>
      <c r="C177" s="101"/>
      <c r="D177" s="51" t="s">
        <v>178</v>
      </c>
      <c r="E177" s="55"/>
      <c r="F177" s="55"/>
      <c r="G177" s="55"/>
      <c r="H177" s="55"/>
      <c r="I177" s="55"/>
    </row>
    <row r="178" spans="1:9" x14ac:dyDescent="0.2">
      <c r="A178" s="311"/>
      <c r="B178" s="101"/>
      <c r="C178" s="101" t="s">
        <v>81</v>
      </c>
      <c r="D178" s="51" t="s">
        <v>82</v>
      </c>
      <c r="E178" s="431"/>
      <c r="F178" s="431"/>
      <c r="G178" s="431"/>
      <c r="H178" s="431"/>
      <c r="I178" s="431"/>
    </row>
    <row r="179" spans="1:9" x14ac:dyDescent="0.2">
      <c r="A179" s="311"/>
      <c r="B179" s="101"/>
      <c r="C179" s="101" t="s">
        <v>83</v>
      </c>
      <c r="D179" s="51" t="s">
        <v>84</v>
      </c>
      <c r="E179" s="431"/>
      <c r="F179" s="431"/>
      <c r="G179" s="431"/>
      <c r="H179" s="431"/>
      <c r="I179" s="431"/>
    </row>
    <row r="180" spans="1:9" x14ac:dyDescent="0.2">
      <c r="A180" s="311"/>
      <c r="B180" s="101"/>
      <c r="C180" s="101" t="s">
        <v>133</v>
      </c>
      <c r="D180" s="51"/>
      <c r="E180" s="431"/>
      <c r="F180" s="431"/>
      <c r="G180" s="431"/>
      <c r="H180" s="431"/>
      <c r="I180" s="431"/>
    </row>
    <row r="181" spans="1:9" x14ac:dyDescent="0.2">
      <c r="A181" s="311"/>
      <c r="B181" s="101"/>
      <c r="C181" s="101" t="s">
        <v>85</v>
      </c>
      <c r="D181" s="51" t="s">
        <v>86</v>
      </c>
      <c r="E181" s="431"/>
      <c r="F181" s="431"/>
      <c r="G181" s="431"/>
      <c r="H181" s="431"/>
      <c r="I181" s="431"/>
    </row>
    <row r="182" spans="1:9" x14ac:dyDescent="0.2">
      <c r="A182" s="311"/>
      <c r="B182" s="101"/>
      <c r="C182" s="101" t="s">
        <v>89</v>
      </c>
      <c r="D182" s="51" t="s">
        <v>134</v>
      </c>
      <c r="E182" s="431"/>
      <c r="F182" s="431"/>
      <c r="G182" s="431"/>
      <c r="H182" s="431"/>
      <c r="I182" s="431"/>
    </row>
    <row r="183" spans="1:9" x14ac:dyDescent="0.2">
      <c r="A183" s="311"/>
      <c r="B183" s="101"/>
      <c r="C183" s="101" t="s">
        <v>87</v>
      </c>
      <c r="D183" s="51" t="s">
        <v>88</v>
      </c>
      <c r="E183" s="431"/>
      <c r="F183" s="431"/>
      <c r="G183" s="431"/>
      <c r="H183" s="431"/>
      <c r="I183" s="431"/>
    </row>
    <row r="184" spans="1:9" x14ac:dyDescent="0.2">
      <c r="A184" s="311"/>
      <c r="B184" s="101" t="s">
        <v>403</v>
      </c>
      <c r="C184" s="101"/>
      <c r="D184" s="51"/>
      <c r="E184" s="129"/>
      <c r="F184" s="129"/>
      <c r="G184" s="129"/>
      <c r="H184" s="129"/>
      <c r="I184" s="129"/>
    </row>
    <row r="185" spans="1:9" x14ac:dyDescent="0.2">
      <c r="A185" s="311"/>
      <c r="B185" s="101"/>
      <c r="C185" s="101" t="s">
        <v>81</v>
      </c>
      <c r="D185" s="51" t="s">
        <v>82</v>
      </c>
      <c r="E185" s="431"/>
      <c r="F185" s="431"/>
      <c r="G185" s="431"/>
      <c r="H185" s="431"/>
      <c r="I185" s="431"/>
    </row>
    <row r="186" spans="1:9" x14ac:dyDescent="0.2">
      <c r="A186" s="311"/>
      <c r="B186" s="101"/>
      <c r="C186" s="101" t="s">
        <v>83</v>
      </c>
      <c r="D186" s="51" t="s">
        <v>84</v>
      </c>
      <c r="E186" s="431"/>
      <c r="F186" s="431"/>
      <c r="G186" s="431"/>
      <c r="H186" s="431"/>
      <c r="I186" s="431"/>
    </row>
    <row r="187" spans="1:9" x14ac:dyDescent="0.2">
      <c r="A187" s="311"/>
      <c r="B187" s="101"/>
      <c r="C187" s="101" t="s">
        <v>133</v>
      </c>
      <c r="D187" s="51"/>
      <c r="E187" s="431"/>
      <c r="F187" s="431"/>
      <c r="G187" s="431"/>
      <c r="H187" s="431"/>
      <c r="I187" s="431"/>
    </row>
    <row r="188" spans="1:9" x14ac:dyDescent="0.2">
      <c r="A188" s="311"/>
      <c r="B188" s="101"/>
      <c r="C188" s="101" t="s">
        <v>85</v>
      </c>
      <c r="D188" s="51" t="s">
        <v>86</v>
      </c>
      <c r="E188" s="431"/>
      <c r="F188" s="431"/>
      <c r="G188" s="431"/>
      <c r="H188" s="431"/>
      <c r="I188" s="431"/>
    </row>
    <row r="189" spans="1:9" x14ac:dyDescent="0.2">
      <c r="A189" s="311"/>
      <c r="B189" s="101"/>
      <c r="C189" s="101" t="s">
        <v>89</v>
      </c>
      <c r="D189" s="51" t="s">
        <v>134</v>
      </c>
      <c r="E189" s="431"/>
      <c r="F189" s="431"/>
      <c r="G189" s="431"/>
      <c r="H189" s="431"/>
      <c r="I189" s="431"/>
    </row>
    <row r="190" spans="1:9" x14ac:dyDescent="0.2">
      <c r="A190" s="311"/>
      <c r="B190" s="101"/>
      <c r="C190" s="101" t="s">
        <v>87</v>
      </c>
      <c r="D190" s="51" t="s">
        <v>88</v>
      </c>
      <c r="E190" s="431"/>
      <c r="F190" s="431"/>
      <c r="G190" s="431"/>
      <c r="H190" s="431"/>
      <c r="I190" s="431"/>
    </row>
    <row r="191" spans="1:9" x14ac:dyDescent="0.2">
      <c r="A191" s="311"/>
      <c r="B191" s="101" t="s">
        <v>404</v>
      </c>
      <c r="C191" s="101"/>
      <c r="D191" s="51"/>
      <c r="E191" s="129"/>
      <c r="F191" s="129"/>
      <c r="G191" s="129"/>
      <c r="H191" s="129"/>
      <c r="I191" s="129"/>
    </row>
    <row r="192" spans="1:9" x14ac:dyDescent="0.2">
      <c r="A192" s="311"/>
      <c r="B192" s="101"/>
      <c r="C192" s="101" t="s">
        <v>81</v>
      </c>
      <c r="D192" s="51" t="s">
        <v>82</v>
      </c>
      <c r="E192" s="431"/>
      <c r="F192" s="431"/>
      <c r="G192" s="431"/>
      <c r="H192" s="431"/>
      <c r="I192" s="431"/>
    </row>
    <row r="193" spans="1:9" x14ac:dyDescent="0.2">
      <c r="A193" s="311"/>
      <c r="B193" s="101"/>
      <c r="C193" s="101" t="s">
        <v>83</v>
      </c>
      <c r="D193" s="51" t="s">
        <v>84</v>
      </c>
      <c r="E193" s="431"/>
      <c r="F193" s="431"/>
      <c r="G193" s="431"/>
      <c r="H193" s="431"/>
      <c r="I193" s="431"/>
    </row>
    <row r="194" spans="1:9" x14ac:dyDescent="0.2">
      <c r="A194" s="311"/>
      <c r="B194" s="101"/>
      <c r="C194" s="101" t="s">
        <v>133</v>
      </c>
      <c r="D194" s="51"/>
      <c r="E194" s="431"/>
      <c r="F194" s="431"/>
      <c r="G194" s="431"/>
      <c r="H194" s="431"/>
      <c r="I194" s="431"/>
    </row>
    <row r="195" spans="1:9" x14ac:dyDescent="0.2">
      <c r="A195" s="311"/>
      <c r="B195" s="101"/>
      <c r="C195" s="101" t="s">
        <v>85</v>
      </c>
      <c r="D195" s="51" t="s">
        <v>86</v>
      </c>
      <c r="E195" s="431"/>
      <c r="F195" s="431"/>
      <c r="G195" s="431"/>
      <c r="H195" s="431"/>
      <c r="I195" s="431"/>
    </row>
    <row r="196" spans="1:9" x14ac:dyDescent="0.2">
      <c r="A196" s="311"/>
      <c r="B196" s="101"/>
      <c r="C196" s="101" t="s">
        <v>89</v>
      </c>
      <c r="D196" s="51" t="s">
        <v>134</v>
      </c>
      <c r="E196" s="431"/>
      <c r="F196" s="431"/>
      <c r="G196" s="431"/>
      <c r="H196" s="431"/>
      <c r="I196" s="431"/>
    </row>
    <row r="197" spans="1:9" x14ac:dyDescent="0.2">
      <c r="A197" s="311"/>
      <c r="B197" s="101"/>
      <c r="C197" s="101" t="s">
        <v>87</v>
      </c>
      <c r="D197" s="51" t="s">
        <v>88</v>
      </c>
      <c r="E197" s="431"/>
      <c r="F197" s="431"/>
      <c r="G197" s="431"/>
      <c r="H197" s="431"/>
      <c r="I197" s="431"/>
    </row>
    <row r="198" spans="1:9" ht="15.75" thickBot="1" x14ac:dyDescent="0.3">
      <c r="A198" s="322" t="s">
        <v>398</v>
      </c>
      <c r="B198" s="120"/>
      <c r="C198" s="56" t="s">
        <v>400</v>
      </c>
      <c r="D198" s="57"/>
      <c r="E198" s="149">
        <f>SUM(E178:E197)</f>
        <v>0</v>
      </c>
      <c r="F198" s="149">
        <f>SUM(F178:F197)</f>
        <v>0</v>
      </c>
      <c r="G198" s="149">
        <f>SUM(G178:G197)</f>
        <v>0</v>
      </c>
      <c r="H198" s="149">
        <f>SUM(H178:H197)</f>
        <v>0</v>
      </c>
      <c r="I198" s="149">
        <f>SUM(I178:I197)</f>
        <v>0</v>
      </c>
    </row>
    <row r="199" spans="1:9" ht="15.75" thickTop="1" x14ac:dyDescent="0.25">
      <c r="A199" s="309" t="s">
        <v>180</v>
      </c>
      <c r="B199" s="97"/>
      <c r="C199" s="171" t="s">
        <v>401</v>
      </c>
      <c r="D199" s="148"/>
      <c r="E199" s="152"/>
      <c r="F199" s="152"/>
      <c r="G199" s="152"/>
      <c r="H199" s="152"/>
      <c r="I199" s="152"/>
    </row>
    <row r="200" spans="1:9" x14ac:dyDescent="0.2">
      <c r="A200" s="311"/>
      <c r="B200" s="101" t="s">
        <v>177</v>
      </c>
      <c r="C200" s="101"/>
      <c r="D200" s="51" t="s">
        <v>178</v>
      </c>
      <c r="E200" s="154"/>
      <c r="F200" s="129"/>
      <c r="G200" s="129"/>
      <c r="H200" s="129"/>
      <c r="I200" s="129"/>
    </row>
    <row r="201" spans="1:9" x14ac:dyDescent="0.2">
      <c r="A201" s="311"/>
      <c r="B201" s="101"/>
      <c r="C201" s="101" t="s">
        <v>81</v>
      </c>
      <c r="D201" s="51" t="s">
        <v>82</v>
      </c>
      <c r="E201" s="431"/>
      <c r="F201" s="431"/>
      <c r="G201" s="431"/>
      <c r="H201" s="431"/>
      <c r="I201" s="431"/>
    </row>
    <row r="202" spans="1:9" x14ac:dyDescent="0.2">
      <c r="A202" s="311"/>
      <c r="B202" s="101"/>
      <c r="C202" s="101" t="s">
        <v>83</v>
      </c>
      <c r="D202" s="51" t="s">
        <v>84</v>
      </c>
      <c r="E202" s="428"/>
      <c r="F202" s="429"/>
      <c r="G202" s="429"/>
      <c r="H202" s="429"/>
      <c r="I202" s="429"/>
    </row>
    <row r="203" spans="1:9" x14ac:dyDescent="0.2">
      <c r="A203" s="311"/>
      <c r="B203" s="101"/>
      <c r="C203" s="101" t="s">
        <v>133</v>
      </c>
      <c r="D203" s="51"/>
      <c r="E203" s="431"/>
      <c r="F203" s="431"/>
      <c r="G203" s="431"/>
      <c r="H203" s="431"/>
      <c r="I203" s="431"/>
    </row>
    <row r="204" spans="1:9" x14ac:dyDescent="0.2">
      <c r="A204" s="311"/>
      <c r="B204" s="101"/>
      <c r="C204" s="101" t="s">
        <v>85</v>
      </c>
      <c r="D204" s="51" t="s">
        <v>86</v>
      </c>
      <c r="E204" s="431"/>
      <c r="F204" s="431"/>
      <c r="G204" s="431"/>
      <c r="H204" s="431"/>
      <c r="I204" s="431"/>
    </row>
    <row r="205" spans="1:9" x14ac:dyDescent="0.2">
      <c r="A205" s="311"/>
      <c r="B205" s="101"/>
      <c r="C205" s="101" t="s">
        <v>89</v>
      </c>
      <c r="D205" s="51" t="s">
        <v>134</v>
      </c>
      <c r="E205" s="431"/>
      <c r="F205" s="431"/>
      <c r="G205" s="431"/>
      <c r="H205" s="431"/>
      <c r="I205" s="431"/>
    </row>
    <row r="206" spans="1:9" x14ac:dyDescent="0.2">
      <c r="A206" s="311"/>
      <c r="B206" s="101"/>
      <c r="C206" s="101" t="s">
        <v>87</v>
      </c>
      <c r="D206" s="51" t="s">
        <v>88</v>
      </c>
      <c r="E206" s="428"/>
      <c r="F206" s="429"/>
      <c r="G206" s="429"/>
      <c r="H206" s="429"/>
      <c r="I206" s="429"/>
    </row>
    <row r="207" spans="1:9" x14ac:dyDescent="0.2">
      <c r="A207" s="311"/>
      <c r="B207" s="101" t="s">
        <v>403</v>
      </c>
      <c r="C207" s="101"/>
      <c r="D207" s="51"/>
      <c r="E207" s="127"/>
      <c r="F207" s="128"/>
      <c r="G207" s="128"/>
      <c r="H207" s="128"/>
      <c r="I207" s="128"/>
    </row>
    <row r="208" spans="1:9" x14ac:dyDescent="0.2">
      <c r="A208" s="311"/>
      <c r="B208" s="101"/>
      <c r="C208" s="101" t="s">
        <v>81</v>
      </c>
      <c r="D208" s="51" t="s">
        <v>82</v>
      </c>
      <c r="E208" s="431"/>
      <c r="F208" s="431"/>
      <c r="G208" s="431"/>
      <c r="H208" s="431"/>
      <c r="I208" s="431"/>
    </row>
    <row r="209" spans="1:9" x14ac:dyDescent="0.2">
      <c r="A209" s="311"/>
      <c r="B209" s="101"/>
      <c r="C209" s="101" t="s">
        <v>83</v>
      </c>
      <c r="D209" s="51" t="s">
        <v>84</v>
      </c>
      <c r="E209" s="431"/>
      <c r="F209" s="431"/>
      <c r="G209" s="431"/>
      <c r="H209" s="431"/>
      <c r="I209" s="431"/>
    </row>
    <row r="210" spans="1:9" x14ac:dyDescent="0.2">
      <c r="A210" s="311"/>
      <c r="B210" s="101"/>
      <c r="C210" s="101" t="s">
        <v>133</v>
      </c>
      <c r="D210" s="51"/>
      <c r="E210" s="431"/>
      <c r="F210" s="431"/>
      <c r="G210" s="431"/>
      <c r="H210" s="431"/>
      <c r="I210" s="431"/>
    </row>
    <row r="211" spans="1:9" x14ac:dyDescent="0.2">
      <c r="A211" s="311"/>
      <c r="B211" s="101"/>
      <c r="C211" s="101" t="s">
        <v>85</v>
      </c>
      <c r="D211" s="51" t="s">
        <v>86</v>
      </c>
      <c r="E211" s="431"/>
      <c r="F211" s="431"/>
      <c r="G211" s="431"/>
      <c r="H211" s="431"/>
      <c r="I211" s="431"/>
    </row>
    <row r="212" spans="1:9" x14ac:dyDescent="0.2">
      <c r="A212" s="311"/>
      <c r="B212" s="101"/>
      <c r="C212" s="101" t="s">
        <v>89</v>
      </c>
      <c r="D212" s="51" t="s">
        <v>134</v>
      </c>
      <c r="E212" s="431"/>
      <c r="F212" s="431"/>
      <c r="G212" s="431"/>
      <c r="H212" s="431"/>
      <c r="I212" s="431"/>
    </row>
    <row r="213" spans="1:9" x14ac:dyDescent="0.2">
      <c r="A213" s="311"/>
      <c r="B213" s="101"/>
      <c r="C213" s="101" t="s">
        <v>87</v>
      </c>
      <c r="D213" s="51" t="s">
        <v>88</v>
      </c>
      <c r="E213" s="431"/>
      <c r="F213" s="431"/>
      <c r="G213" s="431"/>
      <c r="H213" s="431"/>
      <c r="I213" s="431"/>
    </row>
    <row r="214" spans="1:9" x14ac:dyDescent="0.2">
      <c r="A214" s="311"/>
      <c r="B214" s="101" t="s">
        <v>404</v>
      </c>
      <c r="C214" s="101"/>
      <c r="D214" s="51"/>
      <c r="E214" s="129"/>
      <c r="F214" s="129"/>
      <c r="G214" s="129"/>
      <c r="H214" s="129"/>
      <c r="I214" s="129"/>
    </row>
    <row r="215" spans="1:9" x14ac:dyDescent="0.2">
      <c r="A215" s="311"/>
      <c r="B215" s="101"/>
      <c r="C215" s="101" t="s">
        <v>81</v>
      </c>
      <c r="D215" s="51" t="s">
        <v>82</v>
      </c>
      <c r="E215" s="431"/>
      <c r="F215" s="431"/>
      <c r="G215" s="431"/>
      <c r="H215" s="431"/>
      <c r="I215" s="431"/>
    </row>
    <row r="216" spans="1:9" x14ac:dyDescent="0.2">
      <c r="A216" s="311"/>
      <c r="B216" s="101"/>
      <c r="C216" s="101" t="s">
        <v>83</v>
      </c>
      <c r="D216" s="51" t="s">
        <v>84</v>
      </c>
      <c r="E216" s="430"/>
      <c r="F216" s="431"/>
      <c r="G216" s="431"/>
      <c r="H216" s="431"/>
      <c r="I216" s="431"/>
    </row>
    <row r="217" spans="1:9" x14ac:dyDescent="0.2">
      <c r="A217" s="311"/>
      <c r="B217" s="101"/>
      <c r="C217" s="101" t="s">
        <v>133</v>
      </c>
      <c r="D217" s="51"/>
      <c r="E217" s="428"/>
      <c r="F217" s="429"/>
      <c r="G217" s="429"/>
      <c r="H217" s="429"/>
      <c r="I217" s="429"/>
    </row>
    <row r="218" spans="1:9" x14ac:dyDescent="0.2">
      <c r="A218" s="311"/>
      <c r="B218" s="101"/>
      <c r="C218" s="101" t="s">
        <v>85</v>
      </c>
      <c r="D218" s="51" t="s">
        <v>86</v>
      </c>
      <c r="E218" s="430"/>
      <c r="F218" s="431"/>
      <c r="G218" s="431"/>
      <c r="H218" s="431"/>
      <c r="I218" s="431"/>
    </row>
    <row r="219" spans="1:9" x14ac:dyDescent="0.2">
      <c r="A219" s="311"/>
      <c r="B219" s="101"/>
      <c r="C219" s="101" t="s">
        <v>89</v>
      </c>
      <c r="D219" s="51" t="s">
        <v>134</v>
      </c>
      <c r="E219" s="430"/>
      <c r="F219" s="431"/>
      <c r="G219" s="431"/>
      <c r="H219" s="431"/>
      <c r="I219" s="431"/>
    </row>
    <row r="220" spans="1:9" x14ac:dyDescent="0.2">
      <c r="A220" s="311"/>
      <c r="B220" s="101"/>
      <c r="C220" s="101" t="s">
        <v>87</v>
      </c>
      <c r="D220" s="51" t="s">
        <v>88</v>
      </c>
      <c r="E220" s="428"/>
      <c r="F220" s="429"/>
      <c r="G220" s="429"/>
      <c r="H220" s="429"/>
      <c r="I220" s="429"/>
    </row>
    <row r="221" spans="1:9" ht="15.75" thickBot="1" x14ac:dyDescent="0.3">
      <c r="A221" s="312" t="s">
        <v>469</v>
      </c>
      <c r="B221" s="107"/>
      <c r="C221" s="107"/>
      <c r="D221" s="156"/>
      <c r="E221" s="157">
        <f>SUM(E201:E220)</f>
        <v>0</v>
      </c>
      <c r="F221" s="157">
        <f>SUM(F201:F220)</f>
        <v>0</v>
      </c>
      <c r="G221" s="157">
        <f>SUM(G201:G220)</f>
        <v>0</v>
      </c>
      <c r="H221" s="157">
        <f>SUM(H201:H220)</f>
        <v>0</v>
      </c>
      <c r="I221" s="157">
        <f>SUM(I201:I220)</f>
        <v>0</v>
      </c>
    </row>
    <row r="222" spans="1:9" ht="15.75" thickTop="1" x14ac:dyDescent="0.25">
      <c r="A222" s="144"/>
      <c r="B222" s="144"/>
      <c r="C222" s="144"/>
      <c r="D222" s="199"/>
      <c r="E222" s="347"/>
      <c r="F222" s="347"/>
      <c r="G222" s="347"/>
      <c r="H222" s="347"/>
      <c r="I222" s="347"/>
    </row>
    <row r="223" spans="1:9" ht="15" x14ac:dyDescent="0.25">
      <c r="A223" s="87"/>
      <c r="B223" s="432" t="str">
        <f>'Form 1 Cover'!B20</f>
        <v>Sage Collegiate</v>
      </c>
      <c r="C223" s="396"/>
      <c r="D223" s="43"/>
      <c r="E223" s="58"/>
      <c r="F223" s="58"/>
      <c r="H223" s="58"/>
      <c r="I223" s="397" t="str">
        <f>"Budget Fiscal Year "&amp;TEXT('Form 1 Cover'!$D$137, "mm/dd/yy")</f>
        <v>Budget Fiscal Year 2021-2022</v>
      </c>
    </row>
    <row r="224" spans="1:9" x14ac:dyDescent="0.2">
      <c r="A224" s="87"/>
      <c r="B224" s="87"/>
      <c r="C224" s="87"/>
      <c r="D224" s="58"/>
      <c r="E224" s="87"/>
      <c r="F224" s="58"/>
      <c r="G224" s="58"/>
      <c r="H224" s="58"/>
      <c r="I224" s="58"/>
    </row>
    <row r="225" spans="1:11" x14ac:dyDescent="0.2">
      <c r="A225" s="87"/>
      <c r="B225" s="87" t="s">
        <v>465</v>
      </c>
      <c r="C225" s="87"/>
      <c r="D225" s="58"/>
      <c r="E225" s="58"/>
      <c r="F225" s="58"/>
      <c r="G225" s="58"/>
      <c r="H225" s="348"/>
      <c r="I225" s="348">
        <f>'Form 1 Cover'!$D$146</f>
        <v>44238</v>
      </c>
    </row>
    <row r="226" spans="1:11" x14ac:dyDescent="0.2">
      <c r="A226" s="87"/>
      <c r="B226" s="87"/>
      <c r="C226" s="87"/>
      <c r="D226" s="58"/>
      <c r="E226" s="58"/>
      <c r="F226" s="58"/>
      <c r="G226" s="58"/>
      <c r="H226" s="348"/>
      <c r="I226" s="348"/>
    </row>
    <row r="227" spans="1:11" x14ac:dyDescent="0.2">
      <c r="A227" s="321"/>
      <c r="B227" s="82"/>
      <c r="C227" s="82"/>
      <c r="D227" s="83"/>
      <c r="E227" s="186">
        <v>-1</v>
      </c>
      <c r="F227" s="187">
        <v>-2</v>
      </c>
      <c r="G227" s="295">
        <v>-3</v>
      </c>
      <c r="H227" s="187">
        <v>-4</v>
      </c>
      <c r="I227" s="187">
        <v>-5</v>
      </c>
    </row>
    <row r="228" spans="1:11" x14ac:dyDescent="0.2">
      <c r="A228" s="337"/>
      <c r="B228" s="87"/>
      <c r="C228" s="87"/>
      <c r="D228" s="47"/>
      <c r="E228" s="193"/>
      <c r="F228" s="32" t="s">
        <v>32</v>
      </c>
      <c r="G228" s="524" t="str">
        <f>"BUDGET YEAR ENDING "&amp;TEXT('Form 1 Cover'!D139, "MM/DD/YY")</f>
        <v>BUDGET YEAR ENDING 06/30/22</v>
      </c>
      <c r="H228" s="35"/>
      <c r="I228" s="525"/>
    </row>
    <row r="229" spans="1:11" x14ac:dyDescent="0.2">
      <c r="A229" s="337"/>
      <c r="B229" s="87"/>
      <c r="C229" s="87"/>
      <c r="D229" s="47"/>
      <c r="E229" s="189" t="s">
        <v>284</v>
      </c>
      <c r="F229" s="189" t="s">
        <v>286</v>
      </c>
      <c r="G229" s="190"/>
      <c r="H229" s="339"/>
      <c r="I229" s="189" t="s">
        <v>611</v>
      </c>
    </row>
    <row r="230" spans="1:11" ht="15" x14ac:dyDescent="0.2">
      <c r="A230" s="337"/>
      <c r="B230" s="147" t="s">
        <v>79</v>
      </c>
      <c r="C230" s="58"/>
      <c r="D230" s="47"/>
      <c r="E230" s="189" t="s">
        <v>285</v>
      </c>
      <c r="F230" s="189" t="s">
        <v>285</v>
      </c>
      <c r="G230" s="191" t="s">
        <v>287</v>
      </c>
      <c r="H230" s="189" t="s">
        <v>111</v>
      </c>
      <c r="I230" s="189" t="s">
        <v>111</v>
      </c>
    </row>
    <row r="231" spans="1:11" ht="15" x14ac:dyDescent="0.2">
      <c r="A231" s="335"/>
      <c r="B231" s="526"/>
      <c r="C231" s="526"/>
      <c r="D231" s="527"/>
      <c r="E231" s="4">
        <f>'Form 1 Cover'!D130</f>
        <v>44012</v>
      </c>
      <c r="F231" s="4">
        <f>'Form 1 Cover'!D134</f>
        <v>44377</v>
      </c>
      <c r="G231" s="192" t="s">
        <v>288</v>
      </c>
      <c r="H231" s="340" t="s">
        <v>288</v>
      </c>
      <c r="I231" s="340" t="s">
        <v>288</v>
      </c>
    </row>
    <row r="232" spans="1:11" ht="15" x14ac:dyDescent="0.25">
      <c r="A232" s="341" t="s">
        <v>625</v>
      </c>
      <c r="B232" s="160"/>
      <c r="C232" s="171" t="s">
        <v>628</v>
      </c>
      <c r="D232" s="202"/>
      <c r="E232" s="114"/>
      <c r="F232" s="114"/>
      <c r="G232" s="114"/>
      <c r="H232" s="114"/>
      <c r="I232" s="114"/>
      <c r="K232" s="438"/>
    </row>
    <row r="233" spans="1:11" x14ac:dyDescent="0.2">
      <c r="A233" s="311"/>
      <c r="B233" s="101" t="s">
        <v>177</v>
      </c>
      <c r="C233" s="101"/>
      <c r="D233" s="51" t="s">
        <v>178</v>
      </c>
      <c r="E233" s="55"/>
      <c r="F233" s="55"/>
      <c r="G233" s="55"/>
      <c r="H233" s="55"/>
      <c r="I233" s="55"/>
    </row>
    <row r="234" spans="1:11" x14ac:dyDescent="0.2">
      <c r="A234" s="311"/>
      <c r="B234" s="101"/>
      <c r="C234" s="101" t="s">
        <v>81</v>
      </c>
      <c r="D234" s="51" t="s">
        <v>82</v>
      </c>
      <c r="E234" s="431"/>
      <c r="F234" s="431"/>
      <c r="G234" s="431"/>
      <c r="H234" s="431"/>
      <c r="I234" s="431"/>
    </row>
    <row r="235" spans="1:11" x14ac:dyDescent="0.2">
      <c r="A235" s="311"/>
      <c r="B235" s="101"/>
      <c r="C235" s="101" t="s">
        <v>83</v>
      </c>
      <c r="D235" s="51" t="s">
        <v>84</v>
      </c>
      <c r="E235" s="431"/>
      <c r="F235" s="431"/>
      <c r="G235" s="431"/>
      <c r="H235" s="431"/>
      <c r="I235" s="431"/>
    </row>
    <row r="236" spans="1:11" x14ac:dyDescent="0.2">
      <c r="A236" s="311"/>
      <c r="B236" s="101"/>
      <c r="C236" s="101" t="s">
        <v>133</v>
      </c>
      <c r="D236" s="51"/>
      <c r="E236" s="431"/>
      <c r="F236" s="431"/>
      <c r="G236" s="431"/>
      <c r="H236" s="431"/>
      <c r="I236" s="431"/>
    </row>
    <row r="237" spans="1:11" x14ac:dyDescent="0.2">
      <c r="A237" s="311"/>
      <c r="B237" s="101"/>
      <c r="C237" s="101" t="s">
        <v>85</v>
      </c>
      <c r="D237" s="51" t="s">
        <v>86</v>
      </c>
      <c r="E237" s="431"/>
      <c r="F237" s="431"/>
      <c r="G237" s="431"/>
      <c r="H237" s="431"/>
      <c r="I237" s="431"/>
    </row>
    <row r="238" spans="1:11" x14ac:dyDescent="0.2">
      <c r="A238" s="311"/>
      <c r="B238" s="101"/>
      <c r="C238" s="101" t="s">
        <v>89</v>
      </c>
      <c r="D238" s="51" t="s">
        <v>134</v>
      </c>
      <c r="E238" s="431"/>
      <c r="F238" s="431"/>
      <c r="G238" s="431"/>
      <c r="H238" s="431"/>
      <c r="I238" s="431"/>
    </row>
    <row r="239" spans="1:11" x14ac:dyDescent="0.2">
      <c r="A239" s="311"/>
      <c r="B239" s="101"/>
      <c r="C239" s="101" t="s">
        <v>87</v>
      </c>
      <c r="D239" s="51" t="s">
        <v>88</v>
      </c>
      <c r="E239" s="431"/>
      <c r="F239" s="431"/>
      <c r="G239" s="431"/>
      <c r="H239" s="431"/>
      <c r="I239" s="431"/>
    </row>
    <row r="240" spans="1:11" x14ac:dyDescent="0.2">
      <c r="A240" s="311"/>
      <c r="B240" s="101" t="s">
        <v>403</v>
      </c>
      <c r="C240" s="101"/>
      <c r="D240" s="51"/>
      <c r="E240" s="129"/>
      <c r="F240" s="129"/>
      <c r="G240" s="129"/>
      <c r="H240" s="129"/>
      <c r="I240" s="129"/>
    </row>
    <row r="241" spans="1:9" x14ac:dyDescent="0.2">
      <c r="A241" s="311"/>
      <c r="B241" s="101"/>
      <c r="C241" s="101" t="s">
        <v>81</v>
      </c>
      <c r="D241" s="51" t="s">
        <v>82</v>
      </c>
      <c r="E241" s="431"/>
      <c r="F241" s="431"/>
      <c r="G241" s="431"/>
      <c r="H241" s="431"/>
      <c r="I241" s="431"/>
    </row>
    <row r="242" spans="1:9" x14ac:dyDescent="0.2">
      <c r="A242" s="311"/>
      <c r="B242" s="101"/>
      <c r="C242" s="101" t="s">
        <v>83</v>
      </c>
      <c r="D242" s="51" t="s">
        <v>84</v>
      </c>
      <c r="E242" s="431"/>
      <c r="F242" s="431"/>
      <c r="G242" s="431"/>
      <c r="H242" s="431"/>
      <c r="I242" s="431"/>
    </row>
    <row r="243" spans="1:9" x14ac:dyDescent="0.2">
      <c r="A243" s="311"/>
      <c r="B243" s="101"/>
      <c r="C243" s="101" t="s">
        <v>133</v>
      </c>
      <c r="D243" s="51"/>
      <c r="E243" s="431"/>
      <c r="F243" s="431"/>
      <c r="G243" s="431"/>
      <c r="H243" s="431"/>
      <c r="I243" s="431"/>
    </row>
    <row r="244" spans="1:9" x14ac:dyDescent="0.2">
      <c r="A244" s="311"/>
      <c r="B244" s="101"/>
      <c r="C244" s="101" t="s">
        <v>85</v>
      </c>
      <c r="D244" s="51" t="s">
        <v>86</v>
      </c>
      <c r="E244" s="431"/>
      <c r="F244" s="431"/>
      <c r="G244" s="431"/>
      <c r="H244" s="431"/>
      <c r="I244" s="431"/>
    </row>
    <row r="245" spans="1:9" x14ac:dyDescent="0.2">
      <c r="A245" s="311"/>
      <c r="B245" s="101"/>
      <c r="C245" s="101" t="s">
        <v>89</v>
      </c>
      <c r="D245" s="51" t="s">
        <v>134</v>
      </c>
      <c r="E245" s="431"/>
      <c r="F245" s="431"/>
      <c r="G245" s="431"/>
      <c r="H245" s="431"/>
      <c r="I245" s="431"/>
    </row>
    <row r="246" spans="1:9" x14ac:dyDescent="0.2">
      <c r="A246" s="311"/>
      <c r="B246" s="101"/>
      <c r="C246" s="101" t="s">
        <v>87</v>
      </c>
      <c r="D246" s="51" t="s">
        <v>88</v>
      </c>
      <c r="E246" s="431"/>
      <c r="F246" s="431"/>
      <c r="G246" s="431"/>
      <c r="H246" s="431"/>
      <c r="I246" s="431"/>
    </row>
    <row r="247" spans="1:9" x14ac:dyDescent="0.2">
      <c r="A247" s="311"/>
      <c r="B247" s="101" t="s">
        <v>404</v>
      </c>
      <c r="C247" s="101"/>
      <c r="D247" s="51"/>
      <c r="E247" s="129"/>
      <c r="F247" s="129"/>
      <c r="G247" s="129"/>
      <c r="H247" s="129"/>
      <c r="I247" s="129"/>
    </row>
    <row r="248" spans="1:9" x14ac:dyDescent="0.2">
      <c r="A248" s="311"/>
      <c r="B248" s="101"/>
      <c r="C248" s="101" t="s">
        <v>81</v>
      </c>
      <c r="D248" s="51" t="s">
        <v>82</v>
      </c>
      <c r="E248" s="431"/>
      <c r="F248" s="431"/>
      <c r="G248" s="431"/>
      <c r="H248" s="431"/>
      <c r="I248" s="431"/>
    </row>
    <row r="249" spans="1:9" x14ac:dyDescent="0.2">
      <c r="A249" s="311"/>
      <c r="B249" s="101"/>
      <c r="C249" s="101" t="s">
        <v>83</v>
      </c>
      <c r="D249" s="51" t="s">
        <v>84</v>
      </c>
      <c r="E249" s="431"/>
      <c r="F249" s="431"/>
      <c r="G249" s="431"/>
      <c r="H249" s="431"/>
      <c r="I249" s="431"/>
    </row>
    <row r="250" spans="1:9" x14ac:dyDescent="0.2">
      <c r="A250" s="311"/>
      <c r="B250" s="101"/>
      <c r="C250" s="101" t="s">
        <v>133</v>
      </c>
      <c r="D250" s="51"/>
      <c r="E250" s="431"/>
      <c r="F250" s="431"/>
      <c r="G250" s="431"/>
      <c r="H250" s="431"/>
      <c r="I250" s="431"/>
    </row>
    <row r="251" spans="1:9" x14ac:dyDescent="0.2">
      <c r="A251" s="311"/>
      <c r="B251" s="101"/>
      <c r="C251" s="101" t="s">
        <v>85</v>
      </c>
      <c r="D251" s="51" t="s">
        <v>86</v>
      </c>
      <c r="E251" s="431"/>
      <c r="F251" s="431"/>
      <c r="G251" s="431"/>
      <c r="H251" s="431"/>
      <c r="I251" s="431"/>
    </row>
    <row r="252" spans="1:9" x14ac:dyDescent="0.2">
      <c r="A252" s="311"/>
      <c r="B252" s="101"/>
      <c r="C252" s="101" t="s">
        <v>89</v>
      </c>
      <c r="D252" s="51" t="s">
        <v>134</v>
      </c>
      <c r="E252" s="431"/>
      <c r="F252" s="431"/>
      <c r="G252" s="431"/>
      <c r="H252" s="431"/>
      <c r="I252" s="431"/>
    </row>
    <row r="253" spans="1:9" x14ac:dyDescent="0.2">
      <c r="A253" s="311"/>
      <c r="B253" s="101"/>
      <c r="C253" s="101" t="s">
        <v>87</v>
      </c>
      <c r="D253" s="51" t="s">
        <v>88</v>
      </c>
      <c r="E253" s="431"/>
      <c r="F253" s="431"/>
      <c r="G253" s="431"/>
      <c r="H253" s="431"/>
      <c r="I253" s="431"/>
    </row>
    <row r="254" spans="1:9" ht="15.75" thickBot="1" x14ac:dyDescent="0.3">
      <c r="A254" s="322" t="s">
        <v>625</v>
      </c>
      <c r="B254" s="120"/>
      <c r="C254" s="158" t="s">
        <v>627</v>
      </c>
      <c r="D254" s="57"/>
      <c r="E254" s="149">
        <f>SUM(E234:E253)</f>
        <v>0</v>
      </c>
      <c r="F254" s="149">
        <f>SUM(F234:F253)</f>
        <v>0</v>
      </c>
      <c r="G254" s="149">
        <f>SUM(G234:G253)</f>
        <v>0</v>
      </c>
      <c r="H254" s="149">
        <f>SUM(H234:H253)</f>
        <v>0</v>
      </c>
      <c r="I254" s="149">
        <f>SUM(I234:I253)</f>
        <v>0</v>
      </c>
    </row>
    <row r="255" spans="1:9" ht="15.75" thickTop="1" x14ac:dyDescent="0.25">
      <c r="A255" s="341" t="s">
        <v>181</v>
      </c>
      <c r="B255" s="160"/>
      <c r="C255" s="171" t="s">
        <v>402</v>
      </c>
      <c r="D255" s="202"/>
      <c r="E255" s="114"/>
      <c r="F255" s="114"/>
      <c r="G255" s="114"/>
      <c r="H255" s="114"/>
      <c r="I255" s="114"/>
    </row>
    <row r="256" spans="1:9" x14ac:dyDescent="0.2">
      <c r="A256" s="311"/>
      <c r="B256" s="101" t="s">
        <v>177</v>
      </c>
      <c r="C256" s="101"/>
      <c r="D256" s="51" t="s">
        <v>178</v>
      </c>
      <c r="E256" s="55"/>
      <c r="F256" s="55"/>
      <c r="G256" s="55"/>
      <c r="H256" s="55"/>
      <c r="I256" s="55"/>
    </row>
    <row r="257" spans="1:12" x14ac:dyDescent="0.2">
      <c r="A257" s="311"/>
      <c r="B257" s="101"/>
      <c r="C257" s="101" t="s">
        <v>81</v>
      </c>
      <c r="D257" s="51" t="s">
        <v>82</v>
      </c>
      <c r="E257" s="431"/>
      <c r="F257" s="431"/>
      <c r="G257" s="431"/>
      <c r="H257" s="431"/>
      <c r="I257" s="431"/>
      <c r="K257" s="403"/>
      <c r="L257" s="403"/>
    </row>
    <row r="258" spans="1:12" x14ac:dyDescent="0.2">
      <c r="A258" s="311"/>
      <c r="B258" s="101"/>
      <c r="C258" s="101" t="s">
        <v>83</v>
      </c>
      <c r="D258" s="51" t="s">
        <v>84</v>
      </c>
      <c r="E258" s="431"/>
      <c r="F258" s="431"/>
      <c r="G258" s="431"/>
      <c r="H258" s="431"/>
      <c r="I258" s="431"/>
    </row>
    <row r="259" spans="1:12" x14ac:dyDescent="0.2">
      <c r="A259" s="311"/>
      <c r="B259" s="101"/>
      <c r="C259" s="101" t="s">
        <v>133</v>
      </c>
      <c r="D259" s="51"/>
      <c r="E259" s="431"/>
      <c r="F259" s="431"/>
      <c r="G259" s="431"/>
      <c r="H259" s="431"/>
      <c r="I259" s="431"/>
    </row>
    <row r="260" spans="1:12" x14ac:dyDescent="0.2">
      <c r="A260" s="311"/>
      <c r="B260" s="101"/>
      <c r="C260" s="101" t="s">
        <v>85</v>
      </c>
      <c r="D260" s="51" t="s">
        <v>86</v>
      </c>
      <c r="E260" s="431"/>
      <c r="F260" s="431"/>
      <c r="G260" s="431"/>
      <c r="H260" s="431"/>
      <c r="I260" s="431"/>
    </row>
    <row r="261" spans="1:12" x14ac:dyDescent="0.2">
      <c r="A261" s="311"/>
      <c r="B261" s="101"/>
      <c r="C261" s="101" t="s">
        <v>89</v>
      </c>
      <c r="D261" s="51" t="s">
        <v>134</v>
      </c>
      <c r="E261" s="431"/>
      <c r="F261" s="431"/>
      <c r="G261" s="431"/>
      <c r="H261" s="431"/>
      <c r="I261" s="431"/>
    </row>
    <row r="262" spans="1:12" x14ac:dyDescent="0.2">
      <c r="A262" s="311"/>
      <c r="B262" s="101"/>
      <c r="C262" s="101" t="s">
        <v>87</v>
      </c>
      <c r="D262" s="51" t="s">
        <v>88</v>
      </c>
      <c r="E262" s="431"/>
      <c r="F262" s="431"/>
      <c r="G262" s="431"/>
      <c r="H262" s="431"/>
      <c r="I262" s="431"/>
    </row>
    <row r="263" spans="1:12" x14ac:dyDescent="0.2">
      <c r="A263" s="311"/>
      <c r="B263" s="101" t="s">
        <v>403</v>
      </c>
      <c r="C263" s="101"/>
      <c r="D263" s="51"/>
      <c r="E263" s="129"/>
      <c r="F263" s="129"/>
      <c r="G263" s="129"/>
      <c r="H263" s="129"/>
      <c r="I263" s="129"/>
    </row>
    <row r="264" spans="1:12" x14ac:dyDescent="0.2">
      <c r="A264" s="311"/>
      <c r="B264" s="101"/>
      <c r="C264" s="101" t="s">
        <v>81</v>
      </c>
      <c r="D264" s="51" t="s">
        <v>82</v>
      </c>
      <c r="E264" s="431"/>
      <c r="F264" s="431"/>
      <c r="G264" s="431"/>
      <c r="H264" s="431"/>
      <c r="I264" s="431"/>
    </row>
    <row r="265" spans="1:12" x14ac:dyDescent="0.2">
      <c r="A265" s="311"/>
      <c r="B265" s="101"/>
      <c r="C265" s="101" t="s">
        <v>83</v>
      </c>
      <c r="D265" s="51" t="s">
        <v>84</v>
      </c>
      <c r="E265" s="431"/>
      <c r="F265" s="431"/>
      <c r="G265" s="431"/>
      <c r="H265" s="431"/>
      <c r="I265" s="431"/>
    </row>
    <row r="266" spans="1:12" x14ac:dyDescent="0.2">
      <c r="A266" s="311"/>
      <c r="B266" s="101"/>
      <c r="C266" s="101" t="s">
        <v>133</v>
      </c>
      <c r="D266" s="51"/>
      <c r="E266" s="431"/>
      <c r="F266" s="431"/>
      <c r="G266" s="431"/>
      <c r="H266" s="431"/>
      <c r="I266" s="431"/>
    </row>
    <row r="267" spans="1:12" x14ac:dyDescent="0.2">
      <c r="A267" s="311"/>
      <c r="B267" s="101"/>
      <c r="C267" s="101" t="s">
        <v>85</v>
      </c>
      <c r="D267" s="51" t="s">
        <v>86</v>
      </c>
      <c r="E267" s="431"/>
      <c r="F267" s="431"/>
      <c r="G267" s="431"/>
      <c r="H267" s="431"/>
      <c r="I267" s="431"/>
    </row>
    <row r="268" spans="1:12" x14ac:dyDescent="0.2">
      <c r="A268" s="311"/>
      <c r="B268" s="101"/>
      <c r="C268" s="101" t="s">
        <v>89</v>
      </c>
      <c r="D268" s="51" t="s">
        <v>134</v>
      </c>
      <c r="E268" s="431"/>
      <c r="F268" s="431"/>
      <c r="G268" s="431"/>
      <c r="H268" s="431"/>
      <c r="I268" s="431"/>
    </row>
    <row r="269" spans="1:12" x14ac:dyDescent="0.2">
      <c r="A269" s="311"/>
      <c r="B269" s="101"/>
      <c r="C269" s="101" t="s">
        <v>87</v>
      </c>
      <c r="D269" s="51" t="s">
        <v>88</v>
      </c>
      <c r="E269" s="431"/>
      <c r="F269" s="431"/>
      <c r="G269" s="431"/>
      <c r="H269" s="431"/>
      <c r="I269" s="431"/>
    </row>
    <row r="270" spans="1:12" x14ac:dyDescent="0.2">
      <c r="A270" s="311"/>
      <c r="B270" s="101" t="s">
        <v>404</v>
      </c>
      <c r="C270" s="101"/>
      <c r="D270" s="51"/>
      <c r="E270" s="129"/>
      <c r="F270" s="129"/>
      <c r="G270" s="129"/>
      <c r="H270" s="129"/>
      <c r="I270" s="129"/>
    </row>
    <row r="271" spans="1:12" x14ac:dyDescent="0.2">
      <c r="A271" s="311"/>
      <c r="B271" s="101"/>
      <c r="C271" s="101" t="s">
        <v>81</v>
      </c>
      <c r="D271" s="51" t="s">
        <v>82</v>
      </c>
      <c r="E271" s="431"/>
      <c r="F271" s="431"/>
      <c r="G271" s="431"/>
      <c r="H271" s="431"/>
      <c r="I271" s="431"/>
    </row>
    <row r="272" spans="1:12" x14ac:dyDescent="0.2">
      <c r="A272" s="311"/>
      <c r="B272" s="101"/>
      <c r="C272" s="101" t="s">
        <v>83</v>
      </c>
      <c r="D272" s="51" t="s">
        <v>84</v>
      </c>
      <c r="E272" s="431"/>
      <c r="F272" s="431"/>
      <c r="G272" s="431"/>
      <c r="H272" s="431"/>
      <c r="I272" s="431"/>
    </row>
    <row r="273" spans="1:9" x14ac:dyDescent="0.2">
      <c r="A273" s="311"/>
      <c r="B273" s="101"/>
      <c r="C273" s="101" t="s">
        <v>133</v>
      </c>
      <c r="D273" s="51"/>
      <c r="E273" s="431"/>
      <c r="F273" s="431"/>
      <c r="G273" s="431"/>
      <c r="H273" s="431"/>
      <c r="I273" s="431"/>
    </row>
    <row r="274" spans="1:9" x14ac:dyDescent="0.2">
      <c r="A274" s="311"/>
      <c r="B274" s="101"/>
      <c r="C274" s="101" t="s">
        <v>85</v>
      </c>
      <c r="D274" s="51" t="s">
        <v>86</v>
      </c>
      <c r="E274" s="431"/>
      <c r="F274" s="431"/>
      <c r="G274" s="431"/>
      <c r="H274" s="431"/>
      <c r="I274" s="431"/>
    </row>
    <row r="275" spans="1:9" x14ac:dyDescent="0.2">
      <c r="A275" s="311"/>
      <c r="B275" s="101"/>
      <c r="C275" s="101" t="s">
        <v>89</v>
      </c>
      <c r="D275" s="51" t="s">
        <v>134</v>
      </c>
      <c r="E275" s="431"/>
      <c r="F275" s="431"/>
      <c r="G275" s="431"/>
      <c r="H275" s="431"/>
      <c r="I275" s="431"/>
    </row>
    <row r="276" spans="1:9" x14ac:dyDescent="0.2">
      <c r="A276" s="311"/>
      <c r="B276" s="101"/>
      <c r="C276" s="101" t="s">
        <v>87</v>
      </c>
      <c r="D276" s="51" t="s">
        <v>88</v>
      </c>
      <c r="E276" s="431"/>
      <c r="F276" s="431"/>
      <c r="G276" s="431"/>
      <c r="H276" s="431"/>
      <c r="I276" s="431"/>
    </row>
    <row r="277" spans="1:9" ht="15.75" thickBot="1" x14ac:dyDescent="0.3">
      <c r="A277" s="322" t="s">
        <v>181</v>
      </c>
      <c r="B277" s="120"/>
      <c r="C277" s="158" t="s">
        <v>626</v>
      </c>
      <c r="D277" s="57"/>
      <c r="E277" s="149">
        <f>SUM(E257:E276)</f>
        <v>0</v>
      </c>
      <c r="F277" s="149">
        <f>SUM(F257:F276)</f>
        <v>0</v>
      </c>
      <c r="G277" s="149">
        <f>SUM(G257:G276)</f>
        <v>0</v>
      </c>
      <c r="H277" s="149">
        <f>SUM(H257:H276)</f>
        <v>0</v>
      </c>
      <c r="I277" s="149">
        <f>SUM(I257:I276)</f>
        <v>0</v>
      </c>
    </row>
    <row r="278" spans="1:9" ht="15.75" thickTop="1" thickBot="1" x14ac:dyDescent="0.25">
      <c r="A278" s="38"/>
      <c r="B278" s="38"/>
      <c r="C278" s="38"/>
    </row>
    <row r="279" spans="1:9" ht="15.75" thickTop="1" x14ac:dyDescent="0.25">
      <c r="A279" s="144"/>
      <c r="B279" s="144"/>
      <c r="C279" s="201"/>
      <c r="D279" s="199"/>
      <c r="E279" s="347"/>
      <c r="F279" s="347"/>
      <c r="G279" s="347"/>
      <c r="H279" s="347"/>
      <c r="I279" s="347"/>
    </row>
    <row r="280" spans="1:9" ht="15" x14ac:dyDescent="0.25">
      <c r="A280" s="87"/>
      <c r="B280" s="432" t="str">
        <f>'Form 1 Cover'!B20</f>
        <v>Sage Collegiate</v>
      </c>
      <c r="C280" s="396"/>
      <c r="D280" s="43"/>
      <c r="E280" s="58"/>
      <c r="F280" s="58"/>
      <c r="H280" s="58"/>
      <c r="I280" s="397" t="str">
        <f>"Budget Fiscal Year "&amp;TEXT('Form 1 Cover'!$D$137, "mm/dd/yy")</f>
        <v>Budget Fiscal Year 2021-2022</v>
      </c>
    </row>
    <row r="281" spans="1:9" x14ac:dyDescent="0.2">
      <c r="A281" s="87"/>
      <c r="B281" s="87"/>
      <c r="C281" s="87"/>
      <c r="D281" s="58"/>
      <c r="E281" s="87"/>
      <c r="F281" s="58"/>
      <c r="G281" s="58"/>
      <c r="H281" s="58"/>
      <c r="I281" s="58"/>
    </row>
    <row r="282" spans="1:9" x14ac:dyDescent="0.2">
      <c r="A282" s="87"/>
      <c r="B282" s="87" t="s">
        <v>465</v>
      </c>
      <c r="C282" s="87"/>
      <c r="D282" s="58"/>
      <c r="E282" s="58"/>
      <c r="F282" s="58"/>
      <c r="G282" s="58"/>
      <c r="H282" s="348"/>
      <c r="I282" s="348">
        <f>'Form 1 Cover'!$D$146</f>
        <v>44238</v>
      </c>
    </row>
    <row r="283" spans="1:9" x14ac:dyDescent="0.2">
      <c r="A283" s="87"/>
      <c r="B283" s="87"/>
      <c r="C283" s="87"/>
      <c r="D283" s="58"/>
      <c r="E283" s="58"/>
      <c r="F283" s="58"/>
      <c r="G283" s="58"/>
      <c r="H283" s="348"/>
      <c r="I283" s="348"/>
    </row>
    <row r="284" spans="1:9" x14ac:dyDescent="0.2">
      <c r="A284" s="321"/>
      <c r="B284" s="82"/>
      <c r="C284" s="82"/>
      <c r="D284" s="83"/>
      <c r="E284" s="186">
        <v>-1</v>
      </c>
      <c r="F284" s="187">
        <v>-2</v>
      </c>
      <c r="G284" s="295">
        <v>-3</v>
      </c>
      <c r="H284" s="187">
        <v>-4</v>
      </c>
      <c r="I284" s="187">
        <v>-5</v>
      </c>
    </row>
    <row r="285" spans="1:9" x14ac:dyDescent="0.2">
      <c r="A285" s="337"/>
      <c r="B285" s="87"/>
      <c r="C285" s="87"/>
      <c r="D285" s="47"/>
      <c r="E285" s="193"/>
      <c r="F285" s="32" t="s">
        <v>32</v>
      </c>
      <c r="G285" s="524" t="str">
        <f>"BUDGET YEAR ENDING "&amp;TEXT('Form 1 Cover'!D139, "MM/DD/YY")</f>
        <v>BUDGET YEAR ENDING 06/30/22</v>
      </c>
      <c r="H285" s="35"/>
      <c r="I285" s="525"/>
    </row>
    <row r="286" spans="1:9" x14ac:dyDescent="0.2">
      <c r="A286" s="337"/>
      <c r="B286" s="87"/>
      <c r="C286" s="87"/>
      <c r="D286" s="47"/>
      <c r="E286" s="189" t="s">
        <v>284</v>
      </c>
      <c r="F286" s="189" t="s">
        <v>286</v>
      </c>
      <c r="G286" s="190"/>
      <c r="H286" s="339"/>
      <c r="I286" s="189" t="s">
        <v>611</v>
      </c>
    </row>
    <row r="287" spans="1:9" ht="15" x14ac:dyDescent="0.2">
      <c r="A287" s="337"/>
      <c r="B287" s="147" t="s">
        <v>79</v>
      </c>
      <c r="C287" s="58"/>
      <c r="D287" s="47"/>
      <c r="E287" s="189" t="s">
        <v>285</v>
      </c>
      <c r="F287" s="189" t="s">
        <v>285</v>
      </c>
      <c r="G287" s="191" t="s">
        <v>287</v>
      </c>
      <c r="H287" s="189" t="s">
        <v>111</v>
      </c>
      <c r="I287" s="189" t="s">
        <v>111</v>
      </c>
    </row>
    <row r="288" spans="1:9" ht="15.75" thickBot="1" x14ac:dyDescent="0.25">
      <c r="A288" s="335"/>
      <c r="B288" s="528"/>
      <c r="C288" s="528"/>
      <c r="D288" s="529"/>
      <c r="E288" s="4">
        <f>'Form 1 Cover'!D130</f>
        <v>44012</v>
      </c>
      <c r="F288" s="4">
        <f>'Form 1 Cover'!D134</f>
        <v>44377</v>
      </c>
      <c r="G288" s="192" t="s">
        <v>288</v>
      </c>
      <c r="H288" s="340" t="s">
        <v>288</v>
      </c>
      <c r="I288" s="340" t="s">
        <v>288</v>
      </c>
    </row>
    <row r="289" spans="1:9" ht="15.75" thickTop="1" x14ac:dyDescent="0.25">
      <c r="A289" s="313" t="s">
        <v>470</v>
      </c>
      <c r="B289" s="111"/>
      <c r="C289" s="150" t="s">
        <v>471</v>
      </c>
      <c r="D289" s="151"/>
      <c r="E289" s="152"/>
      <c r="F289" s="152"/>
      <c r="G289" s="152"/>
      <c r="H289" s="152"/>
      <c r="I289" s="152"/>
    </row>
    <row r="290" spans="1:9" x14ac:dyDescent="0.2">
      <c r="A290" s="311"/>
      <c r="B290" s="101" t="s">
        <v>177</v>
      </c>
      <c r="C290" s="101"/>
      <c r="D290" s="51" t="s">
        <v>178</v>
      </c>
      <c r="E290" s="154"/>
      <c r="F290" s="129"/>
      <c r="G290" s="129"/>
      <c r="H290" s="129"/>
      <c r="I290" s="129"/>
    </row>
    <row r="291" spans="1:9" x14ac:dyDescent="0.2">
      <c r="A291" s="311"/>
      <c r="B291" s="101"/>
      <c r="C291" s="101" t="s">
        <v>81</v>
      </c>
      <c r="D291" s="51" t="s">
        <v>82</v>
      </c>
      <c r="E291" s="431"/>
      <c r="F291" s="431"/>
      <c r="G291" s="431"/>
      <c r="H291" s="431"/>
      <c r="I291" s="431"/>
    </row>
    <row r="292" spans="1:9" x14ac:dyDescent="0.2">
      <c r="A292" s="311"/>
      <c r="B292" s="101"/>
      <c r="C292" s="101" t="s">
        <v>83</v>
      </c>
      <c r="D292" s="51" t="s">
        <v>84</v>
      </c>
      <c r="E292" s="428"/>
      <c r="F292" s="429"/>
      <c r="G292" s="429"/>
      <c r="H292" s="429"/>
      <c r="I292" s="429"/>
    </row>
    <row r="293" spans="1:9" x14ac:dyDescent="0.2">
      <c r="A293" s="311"/>
      <c r="B293" s="101"/>
      <c r="C293" s="101" t="s">
        <v>133</v>
      </c>
      <c r="D293" s="51"/>
      <c r="E293" s="431"/>
      <c r="F293" s="431"/>
      <c r="G293" s="431"/>
      <c r="H293" s="431"/>
      <c r="I293" s="431"/>
    </row>
    <row r="294" spans="1:9" x14ac:dyDescent="0.2">
      <c r="A294" s="311"/>
      <c r="B294" s="101"/>
      <c r="C294" s="101" t="s">
        <v>85</v>
      </c>
      <c r="D294" s="51" t="s">
        <v>86</v>
      </c>
      <c r="E294" s="431"/>
      <c r="F294" s="431"/>
      <c r="G294" s="431"/>
      <c r="H294" s="431"/>
      <c r="I294" s="431"/>
    </row>
    <row r="295" spans="1:9" x14ac:dyDescent="0.2">
      <c r="A295" s="311"/>
      <c r="B295" s="101"/>
      <c r="C295" s="101" t="s">
        <v>89</v>
      </c>
      <c r="D295" s="51" t="s">
        <v>134</v>
      </c>
      <c r="E295" s="431"/>
      <c r="F295" s="431"/>
      <c r="G295" s="431"/>
      <c r="H295" s="431"/>
      <c r="I295" s="431"/>
    </row>
    <row r="296" spans="1:9" x14ac:dyDescent="0.2">
      <c r="A296" s="311"/>
      <c r="B296" s="101"/>
      <c r="C296" s="101" t="s">
        <v>87</v>
      </c>
      <c r="D296" s="51" t="s">
        <v>88</v>
      </c>
      <c r="E296" s="428"/>
      <c r="F296" s="429"/>
      <c r="G296" s="429"/>
      <c r="H296" s="429"/>
      <c r="I296" s="429"/>
    </row>
    <row r="297" spans="1:9" x14ac:dyDescent="0.2">
      <c r="A297" s="311"/>
      <c r="B297" s="101" t="s">
        <v>403</v>
      </c>
      <c r="C297" s="101"/>
      <c r="D297" s="51"/>
      <c r="E297" s="127"/>
      <c r="F297" s="128"/>
      <c r="G297" s="128"/>
      <c r="H297" s="128"/>
      <c r="I297" s="128"/>
    </row>
    <row r="298" spans="1:9" x14ac:dyDescent="0.2">
      <c r="A298" s="311"/>
      <c r="B298" s="101"/>
      <c r="C298" s="101" t="s">
        <v>81</v>
      </c>
      <c r="D298" s="51" t="s">
        <v>82</v>
      </c>
      <c r="E298" s="431"/>
      <c r="F298" s="431"/>
      <c r="G298" s="431"/>
      <c r="H298" s="431"/>
      <c r="I298" s="431"/>
    </row>
    <row r="299" spans="1:9" x14ac:dyDescent="0.2">
      <c r="A299" s="311"/>
      <c r="B299" s="101"/>
      <c r="C299" s="101" t="s">
        <v>83</v>
      </c>
      <c r="D299" s="51" t="s">
        <v>84</v>
      </c>
      <c r="E299" s="431"/>
      <c r="F299" s="431"/>
      <c r="G299" s="431"/>
      <c r="H299" s="431"/>
      <c r="I299" s="431"/>
    </row>
    <row r="300" spans="1:9" x14ac:dyDescent="0.2">
      <c r="A300" s="311"/>
      <c r="B300" s="101"/>
      <c r="C300" s="101" t="s">
        <v>133</v>
      </c>
      <c r="D300" s="51"/>
      <c r="E300" s="431"/>
      <c r="F300" s="431"/>
      <c r="G300" s="431"/>
      <c r="H300" s="431"/>
      <c r="I300" s="431"/>
    </row>
    <row r="301" spans="1:9" x14ac:dyDescent="0.2">
      <c r="A301" s="311"/>
      <c r="B301" s="101"/>
      <c r="C301" s="101" t="s">
        <v>85</v>
      </c>
      <c r="D301" s="51" t="s">
        <v>86</v>
      </c>
      <c r="E301" s="431"/>
      <c r="F301" s="431"/>
      <c r="G301" s="431"/>
      <c r="H301" s="431"/>
      <c r="I301" s="431"/>
    </row>
    <row r="302" spans="1:9" x14ac:dyDescent="0.2">
      <c r="A302" s="311"/>
      <c r="B302" s="101"/>
      <c r="C302" s="101" t="s">
        <v>89</v>
      </c>
      <c r="D302" s="51" t="s">
        <v>134</v>
      </c>
      <c r="E302" s="431"/>
      <c r="F302" s="431"/>
      <c r="G302" s="431"/>
      <c r="H302" s="431"/>
      <c r="I302" s="431"/>
    </row>
    <row r="303" spans="1:9" x14ac:dyDescent="0.2">
      <c r="A303" s="311"/>
      <c r="B303" s="101"/>
      <c r="C303" s="101" t="s">
        <v>87</v>
      </c>
      <c r="D303" s="51" t="s">
        <v>88</v>
      </c>
      <c r="E303" s="431"/>
      <c r="F303" s="431"/>
      <c r="G303" s="431"/>
      <c r="H303" s="431"/>
      <c r="I303" s="431"/>
    </row>
    <row r="304" spans="1:9" x14ac:dyDescent="0.2">
      <c r="A304" s="311"/>
      <c r="B304" s="101" t="s">
        <v>404</v>
      </c>
      <c r="C304" s="101"/>
      <c r="D304" s="51"/>
      <c r="E304" s="129"/>
      <c r="F304" s="129"/>
      <c r="G304" s="129"/>
      <c r="H304" s="129"/>
      <c r="I304" s="129"/>
    </row>
    <row r="305" spans="1:9" x14ac:dyDescent="0.2">
      <c r="A305" s="311"/>
      <c r="B305" s="101"/>
      <c r="C305" s="101" t="s">
        <v>81</v>
      </c>
      <c r="D305" s="51" t="s">
        <v>82</v>
      </c>
      <c r="E305" s="431"/>
      <c r="F305" s="431"/>
      <c r="G305" s="431"/>
      <c r="H305" s="431"/>
      <c r="I305" s="431"/>
    </row>
    <row r="306" spans="1:9" x14ac:dyDescent="0.2">
      <c r="A306" s="311"/>
      <c r="B306" s="101"/>
      <c r="C306" s="101" t="s">
        <v>83</v>
      </c>
      <c r="D306" s="51" t="s">
        <v>84</v>
      </c>
      <c r="E306" s="430"/>
      <c r="F306" s="431"/>
      <c r="G306" s="431"/>
      <c r="H306" s="431"/>
      <c r="I306" s="431"/>
    </row>
    <row r="307" spans="1:9" x14ac:dyDescent="0.2">
      <c r="A307" s="311"/>
      <c r="B307" s="101"/>
      <c r="C307" s="101" t="s">
        <v>133</v>
      </c>
      <c r="D307" s="51"/>
      <c r="E307" s="428"/>
      <c r="F307" s="429"/>
      <c r="G307" s="429"/>
      <c r="H307" s="429"/>
      <c r="I307" s="429"/>
    </row>
    <row r="308" spans="1:9" x14ac:dyDescent="0.2">
      <c r="A308" s="311"/>
      <c r="B308" s="101"/>
      <c r="C308" s="101" t="s">
        <v>85</v>
      </c>
      <c r="D308" s="51" t="s">
        <v>86</v>
      </c>
      <c r="E308" s="430"/>
      <c r="F308" s="431"/>
      <c r="G308" s="431"/>
      <c r="H308" s="431"/>
      <c r="I308" s="431"/>
    </row>
    <row r="309" spans="1:9" x14ac:dyDescent="0.2">
      <c r="A309" s="311"/>
      <c r="B309" s="101"/>
      <c r="C309" s="101" t="s">
        <v>89</v>
      </c>
      <c r="D309" s="51" t="s">
        <v>134</v>
      </c>
      <c r="E309" s="430"/>
      <c r="F309" s="431"/>
      <c r="G309" s="431"/>
      <c r="H309" s="431"/>
      <c r="I309" s="431"/>
    </row>
    <row r="310" spans="1:9" x14ac:dyDescent="0.2">
      <c r="A310" s="311"/>
      <c r="B310" s="101"/>
      <c r="C310" s="101" t="s">
        <v>87</v>
      </c>
      <c r="D310" s="51" t="s">
        <v>88</v>
      </c>
      <c r="E310" s="428"/>
      <c r="F310" s="429"/>
      <c r="G310" s="429"/>
      <c r="H310" s="429"/>
      <c r="I310" s="429"/>
    </row>
    <row r="311" spans="1:9" ht="15.75" thickBot="1" x14ac:dyDescent="0.3">
      <c r="A311" s="312" t="s">
        <v>470</v>
      </c>
      <c r="B311" s="107"/>
      <c r="C311" s="159" t="s">
        <v>472</v>
      </c>
      <c r="D311" s="156"/>
      <c r="E311" s="157">
        <f>SUM(E291:E310)</f>
        <v>0</v>
      </c>
      <c r="F311" s="157">
        <f>SUM(F291:F310)</f>
        <v>0</v>
      </c>
      <c r="G311" s="157">
        <f>SUM(G291:G310)</f>
        <v>0</v>
      </c>
      <c r="H311" s="157">
        <f>SUM(H291:H310)</f>
        <v>0</v>
      </c>
      <c r="I311" s="157">
        <f>SUM(I291:I310)</f>
        <v>0</v>
      </c>
    </row>
    <row r="312" spans="1:9" ht="15.75" thickTop="1" x14ac:dyDescent="0.25">
      <c r="A312" s="323"/>
      <c r="B312" s="143"/>
      <c r="C312" s="439"/>
      <c r="D312" s="37"/>
      <c r="E312" s="152"/>
      <c r="F312" s="152"/>
      <c r="G312" s="152"/>
      <c r="H312" s="152"/>
      <c r="I312" s="152"/>
    </row>
    <row r="313" spans="1:9" ht="15" x14ac:dyDescent="0.25">
      <c r="A313" s="87"/>
      <c r="B313" s="432" t="str">
        <f>'Form 1 Cover'!B20</f>
        <v>Sage Collegiate</v>
      </c>
      <c r="C313" s="396"/>
      <c r="D313" s="43"/>
      <c r="E313" s="58"/>
      <c r="F313" s="58"/>
      <c r="H313" s="58"/>
      <c r="I313" s="397" t="str">
        <f>"Budget Fiscal Year "&amp;TEXT('Form 1 Cover'!$D$137, "mm/dd/yy")</f>
        <v>Budget Fiscal Year 2021-2022</v>
      </c>
    </row>
    <row r="314" spans="1:9" x14ac:dyDescent="0.2">
      <c r="A314" s="87"/>
      <c r="B314" s="87"/>
      <c r="C314" s="87"/>
      <c r="D314" s="58"/>
      <c r="E314" s="87"/>
      <c r="F314" s="58"/>
      <c r="G314" s="58"/>
      <c r="H314" s="58"/>
      <c r="I314" s="58"/>
    </row>
    <row r="315" spans="1:9" x14ac:dyDescent="0.2">
      <c r="A315" s="87"/>
      <c r="B315" s="87" t="s">
        <v>465</v>
      </c>
      <c r="C315" s="87"/>
      <c r="D315" s="58"/>
      <c r="E315" s="58"/>
      <c r="F315" s="58"/>
      <c r="G315" s="58"/>
      <c r="H315" s="348"/>
      <c r="I315" s="348">
        <f>'Form 1 Cover'!$D$146</f>
        <v>44238</v>
      </c>
    </row>
    <row r="316" spans="1:9" ht="15" x14ac:dyDescent="0.25">
      <c r="A316" s="309" t="s">
        <v>87</v>
      </c>
      <c r="B316" s="97"/>
      <c r="C316" s="98" t="s">
        <v>405</v>
      </c>
      <c r="D316" s="148"/>
      <c r="E316" s="114"/>
      <c r="F316" s="114"/>
      <c r="G316" s="114"/>
      <c r="H316" s="114"/>
      <c r="I316" s="114"/>
    </row>
    <row r="317" spans="1:9" x14ac:dyDescent="0.2">
      <c r="A317" s="311"/>
      <c r="B317" s="101" t="s">
        <v>177</v>
      </c>
      <c r="C317" s="101"/>
      <c r="D317" s="51" t="s">
        <v>178</v>
      </c>
      <c r="E317" s="55"/>
      <c r="F317" s="55"/>
      <c r="G317" s="55"/>
      <c r="H317" s="55"/>
      <c r="I317" s="55"/>
    </row>
    <row r="318" spans="1:9" x14ac:dyDescent="0.2">
      <c r="A318" s="311"/>
      <c r="B318" s="101"/>
      <c r="C318" s="101" t="s">
        <v>81</v>
      </c>
      <c r="D318" s="51" t="s">
        <v>82</v>
      </c>
      <c r="E318" s="431"/>
      <c r="F318" s="431"/>
      <c r="G318" s="431"/>
      <c r="H318" s="431"/>
      <c r="I318" s="431"/>
    </row>
    <row r="319" spans="1:9" x14ac:dyDescent="0.2">
      <c r="A319" s="311"/>
      <c r="B319" s="101"/>
      <c r="C319" s="101" t="s">
        <v>83</v>
      </c>
      <c r="D319" s="51" t="s">
        <v>84</v>
      </c>
      <c r="E319" s="431"/>
      <c r="F319" s="431"/>
      <c r="G319" s="431"/>
      <c r="H319" s="431"/>
      <c r="I319" s="431"/>
    </row>
    <row r="320" spans="1:9" x14ac:dyDescent="0.2">
      <c r="A320" s="311"/>
      <c r="B320" s="101"/>
      <c r="C320" s="101" t="s">
        <v>133</v>
      </c>
      <c r="D320" s="51"/>
      <c r="E320" s="431"/>
      <c r="F320" s="431"/>
      <c r="G320" s="431"/>
      <c r="H320" s="431"/>
      <c r="I320" s="431"/>
    </row>
    <row r="321" spans="1:9" x14ac:dyDescent="0.2">
      <c r="A321" s="311"/>
      <c r="B321" s="101"/>
      <c r="C321" s="101" t="s">
        <v>85</v>
      </c>
      <c r="D321" s="51" t="s">
        <v>86</v>
      </c>
      <c r="E321" s="431"/>
      <c r="F321" s="431"/>
      <c r="G321" s="431"/>
      <c r="H321" s="431"/>
      <c r="I321" s="431"/>
    </row>
    <row r="322" spans="1:9" x14ac:dyDescent="0.2">
      <c r="A322" s="311"/>
      <c r="B322" s="101"/>
      <c r="C322" s="101" t="s">
        <v>89</v>
      </c>
      <c r="D322" s="51" t="s">
        <v>134</v>
      </c>
      <c r="E322" s="431"/>
      <c r="F322" s="431"/>
      <c r="G322" s="431"/>
      <c r="H322" s="431"/>
      <c r="I322" s="431"/>
    </row>
    <row r="323" spans="1:9" x14ac:dyDescent="0.2">
      <c r="A323" s="311"/>
      <c r="B323" s="101"/>
      <c r="C323" s="101" t="s">
        <v>87</v>
      </c>
      <c r="D323" s="51" t="s">
        <v>88</v>
      </c>
      <c r="E323" s="431"/>
      <c r="F323" s="431"/>
      <c r="G323" s="431"/>
      <c r="H323" s="431"/>
      <c r="I323" s="431"/>
    </row>
    <row r="324" spans="1:9" x14ac:dyDescent="0.2">
      <c r="A324" s="311"/>
      <c r="B324" s="101" t="s">
        <v>403</v>
      </c>
      <c r="C324" s="101"/>
      <c r="D324" s="51"/>
      <c r="E324" s="129"/>
      <c r="F324" s="129"/>
      <c r="G324" s="129"/>
      <c r="H324" s="129"/>
      <c r="I324" s="129"/>
    </row>
    <row r="325" spans="1:9" x14ac:dyDescent="0.2">
      <c r="A325" s="311"/>
      <c r="B325" s="101"/>
      <c r="C325" s="101" t="s">
        <v>81</v>
      </c>
      <c r="D325" s="51" t="s">
        <v>82</v>
      </c>
      <c r="E325" s="431"/>
      <c r="F325" s="431"/>
      <c r="G325" s="431"/>
      <c r="H325" s="431"/>
      <c r="I325" s="431"/>
    </row>
    <row r="326" spans="1:9" x14ac:dyDescent="0.2">
      <c r="A326" s="311"/>
      <c r="B326" s="101"/>
      <c r="C326" s="101" t="s">
        <v>83</v>
      </c>
      <c r="D326" s="51" t="s">
        <v>84</v>
      </c>
      <c r="E326" s="431"/>
      <c r="F326" s="431"/>
      <c r="G326" s="431"/>
      <c r="H326" s="431"/>
      <c r="I326" s="431"/>
    </row>
    <row r="327" spans="1:9" x14ac:dyDescent="0.2">
      <c r="A327" s="311"/>
      <c r="B327" s="101"/>
      <c r="C327" s="101" t="s">
        <v>133</v>
      </c>
      <c r="D327" s="51"/>
      <c r="E327" s="431"/>
      <c r="F327" s="431"/>
      <c r="G327" s="431"/>
      <c r="H327" s="431"/>
      <c r="I327" s="431"/>
    </row>
    <row r="328" spans="1:9" x14ac:dyDescent="0.2">
      <c r="A328" s="311"/>
      <c r="B328" s="101"/>
      <c r="C328" s="101" t="s">
        <v>85</v>
      </c>
      <c r="D328" s="51" t="s">
        <v>86</v>
      </c>
      <c r="E328" s="431"/>
      <c r="F328" s="431"/>
      <c r="G328" s="431"/>
      <c r="H328" s="431"/>
      <c r="I328" s="431"/>
    </row>
    <row r="329" spans="1:9" x14ac:dyDescent="0.2">
      <c r="A329" s="311"/>
      <c r="B329" s="101"/>
      <c r="C329" s="101" t="s">
        <v>89</v>
      </c>
      <c r="D329" s="51" t="s">
        <v>134</v>
      </c>
      <c r="E329" s="431"/>
      <c r="F329" s="431"/>
      <c r="G329" s="431"/>
      <c r="H329" s="431"/>
      <c r="I329" s="431"/>
    </row>
    <row r="330" spans="1:9" x14ac:dyDescent="0.2">
      <c r="A330" s="311"/>
      <c r="B330" s="101"/>
      <c r="C330" s="101" t="s">
        <v>87</v>
      </c>
      <c r="D330" s="51" t="s">
        <v>88</v>
      </c>
      <c r="E330" s="431"/>
      <c r="F330" s="431"/>
      <c r="G330" s="431"/>
      <c r="H330" s="431"/>
      <c r="I330" s="431"/>
    </row>
    <row r="331" spans="1:9" x14ac:dyDescent="0.2">
      <c r="A331" s="311"/>
      <c r="B331" s="101" t="s">
        <v>404</v>
      </c>
      <c r="C331" s="101"/>
      <c r="D331" s="51"/>
      <c r="E331" s="129"/>
      <c r="F331" s="129"/>
      <c r="G331" s="129"/>
      <c r="H331" s="129"/>
      <c r="I331" s="129"/>
    </row>
    <row r="332" spans="1:9" x14ac:dyDescent="0.2">
      <c r="A332" s="311"/>
      <c r="B332" s="101"/>
      <c r="C332" s="101" t="s">
        <v>81</v>
      </c>
      <c r="D332" s="51" t="s">
        <v>82</v>
      </c>
      <c r="E332" s="431"/>
      <c r="F332" s="431"/>
      <c r="G332" s="431"/>
      <c r="H332" s="431"/>
      <c r="I332" s="431"/>
    </row>
    <row r="333" spans="1:9" x14ac:dyDescent="0.2">
      <c r="A333" s="311"/>
      <c r="B333" s="101"/>
      <c r="C333" s="101" t="s">
        <v>83</v>
      </c>
      <c r="D333" s="51" t="s">
        <v>84</v>
      </c>
      <c r="E333" s="431"/>
      <c r="F333" s="431"/>
      <c r="G333" s="431"/>
      <c r="H333" s="431"/>
      <c r="I333" s="431"/>
    </row>
    <row r="334" spans="1:9" x14ac:dyDescent="0.2">
      <c r="A334" s="311"/>
      <c r="B334" s="101"/>
      <c r="C334" s="101" t="s">
        <v>133</v>
      </c>
      <c r="D334" s="51"/>
      <c r="E334" s="431"/>
      <c r="F334" s="431"/>
      <c r="G334" s="431"/>
      <c r="H334" s="431"/>
      <c r="I334" s="431"/>
    </row>
    <row r="335" spans="1:9" x14ac:dyDescent="0.2">
      <c r="A335" s="311"/>
      <c r="B335" s="101"/>
      <c r="C335" s="101" t="s">
        <v>85</v>
      </c>
      <c r="D335" s="51" t="s">
        <v>86</v>
      </c>
      <c r="E335" s="431"/>
      <c r="F335" s="431"/>
      <c r="G335" s="431"/>
      <c r="H335" s="431"/>
      <c r="I335" s="431"/>
    </row>
    <row r="336" spans="1:9" x14ac:dyDescent="0.2">
      <c r="A336" s="311"/>
      <c r="B336" s="101"/>
      <c r="C336" s="101" t="s">
        <v>89</v>
      </c>
      <c r="D336" s="51" t="s">
        <v>134</v>
      </c>
      <c r="E336" s="431"/>
      <c r="F336" s="431"/>
      <c r="G336" s="431"/>
      <c r="H336" s="431"/>
      <c r="I336" s="431"/>
    </row>
    <row r="337" spans="1:9" x14ac:dyDescent="0.2">
      <c r="A337" s="311"/>
      <c r="B337" s="101"/>
      <c r="C337" s="101" t="s">
        <v>87</v>
      </c>
      <c r="D337" s="51" t="s">
        <v>88</v>
      </c>
      <c r="E337" s="431"/>
      <c r="F337" s="431"/>
      <c r="G337" s="431"/>
      <c r="H337" s="431"/>
      <c r="I337" s="431"/>
    </row>
    <row r="338" spans="1:9" ht="15.75" thickBot="1" x14ac:dyDescent="0.3">
      <c r="A338" s="322" t="s">
        <v>406</v>
      </c>
      <c r="B338" s="120"/>
      <c r="C338" s="158"/>
      <c r="D338" s="57"/>
      <c r="E338" s="149">
        <f>SUM(E318:E337)</f>
        <v>0</v>
      </c>
      <c r="F338" s="149">
        <f>SUM(F318:F337)</f>
        <v>0</v>
      </c>
      <c r="G338" s="149">
        <f>SUM(G318:G337)</f>
        <v>0</v>
      </c>
      <c r="H338" s="149">
        <f>SUM(H318:H337)</f>
        <v>0</v>
      </c>
      <c r="I338" s="149">
        <f>SUM(I318:I337)</f>
        <v>0</v>
      </c>
    </row>
    <row r="339" spans="1:9" ht="15.75" thickTop="1" x14ac:dyDescent="0.25">
      <c r="A339" s="313" t="s">
        <v>407</v>
      </c>
      <c r="B339" s="111"/>
      <c r="C339" s="150"/>
      <c r="D339" s="151"/>
      <c r="E339" s="152"/>
      <c r="F339" s="152"/>
      <c r="G339" s="152"/>
      <c r="H339" s="152"/>
      <c r="I339" s="152"/>
    </row>
    <row r="340" spans="1:9" x14ac:dyDescent="0.2">
      <c r="A340" s="311"/>
      <c r="B340" s="101" t="s">
        <v>177</v>
      </c>
      <c r="C340" s="101"/>
      <c r="D340" s="51" t="s">
        <v>178</v>
      </c>
      <c r="E340" s="154"/>
      <c r="F340" s="129"/>
      <c r="G340" s="129"/>
      <c r="H340" s="129"/>
      <c r="I340" s="129"/>
    </row>
    <row r="341" spans="1:9" x14ac:dyDescent="0.2">
      <c r="A341" s="311"/>
      <c r="B341" s="101"/>
      <c r="C341" s="101" t="s">
        <v>81</v>
      </c>
      <c r="D341" s="51" t="s">
        <v>82</v>
      </c>
      <c r="E341" s="431"/>
      <c r="F341" s="431"/>
      <c r="G341" s="431"/>
      <c r="H341" s="431"/>
      <c r="I341" s="431"/>
    </row>
    <row r="342" spans="1:9" x14ac:dyDescent="0.2">
      <c r="A342" s="311"/>
      <c r="B342" s="101"/>
      <c r="C342" s="101" t="s">
        <v>83</v>
      </c>
      <c r="D342" s="51" t="s">
        <v>84</v>
      </c>
      <c r="E342" s="428"/>
      <c r="F342" s="429"/>
      <c r="G342" s="429"/>
      <c r="H342" s="429"/>
      <c r="I342" s="429"/>
    </row>
    <row r="343" spans="1:9" x14ac:dyDescent="0.2">
      <c r="A343" s="311"/>
      <c r="B343" s="101"/>
      <c r="C343" s="101" t="s">
        <v>133</v>
      </c>
      <c r="D343" s="51"/>
      <c r="E343" s="431"/>
      <c r="F343" s="431"/>
      <c r="G343" s="431"/>
      <c r="H343" s="431"/>
      <c r="I343" s="431"/>
    </row>
    <row r="344" spans="1:9" x14ac:dyDescent="0.2">
      <c r="A344" s="311"/>
      <c r="B344" s="101"/>
      <c r="C344" s="101" t="s">
        <v>85</v>
      </c>
      <c r="D344" s="51" t="s">
        <v>86</v>
      </c>
      <c r="E344" s="431"/>
      <c r="F344" s="431"/>
      <c r="G344" s="431"/>
      <c r="H344" s="431"/>
      <c r="I344" s="431"/>
    </row>
    <row r="345" spans="1:9" x14ac:dyDescent="0.2">
      <c r="A345" s="311"/>
      <c r="B345" s="101"/>
      <c r="C345" s="101" t="s">
        <v>89</v>
      </c>
      <c r="D345" s="51" t="s">
        <v>134</v>
      </c>
      <c r="E345" s="431"/>
      <c r="F345" s="431"/>
      <c r="G345" s="431"/>
      <c r="H345" s="431"/>
      <c r="I345" s="431"/>
    </row>
    <row r="346" spans="1:9" x14ac:dyDescent="0.2">
      <c r="A346" s="311"/>
      <c r="B346" s="101"/>
      <c r="C346" s="101" t="s">
        <v>87</v>
      </c>
      <c r="D346" s="51" t="s">
        <v>88</v>
      </c>
      <c r="E346" s="428"/>
      <c r="F346" s="429"/>
      <c r="G346" s="429"/>
      <c r="H346" s="429"/>
      <c r="I346" s="429"/>
    </row>
    <row r="347" spans="1:9" x14ac:dyDescent="0.2">
      <c r="A347" s="311"/>
      <c r="B347" s="101" t="s">
        <v>403</v>
      </c>
      <c r="C347" s="101"/>
      <c r="D347" s="51"/>
      <c r="E347" s="127"/>
      <c r="F347" s="128"/>
      <c r="G347" s="128"/>
      <c r="H347" s="128"/>
      <c r="I347" s="128"/>
    </row>
    <row r="348" spans="1:9" x14ac:dyDescent="0.2">
      <c r="A348" s="311"/>
      <c r="B348" s="101"/>
      <c r="C348" s="101" t="s">
        <v>81</v>
      </c>
      <c r="D348" s="51" t="s">
        <v>82</v>
      </c>
      <c r="E348" s="431"/>
      <c r="F348" s="431"/>
      <c r="G348" s="431"/>
      <c r="H348" s="431"/>
      <c r="I348" s="431"/>
    </row>
    <row r="349" spans="1:9" x14ac:dyDescent="0.2">
      <c r="A349" s="311"/>
      <c r="B349" s="101"/>
      <c r="C349" s="101" t="s">
        <v>83</v>
      </c>
      <c r="D349" s="51" t="s">
        <v>84</v>
      </c>
      <c r="E349" s="431"/>
      <c r="F349" s="431"/>
      <c r="G349" s="431"/>
      <c r="H349" s="431"/>
      <c r="I349" s="431"/>
    </row>
    <row r="350" spans="1:9" x14ac:dyDescent="0.2">
      <c r="A350" s="311"/>
      <c r="B350" s="101"/>
      <c r="C350" s="101" t="s">
        <v>133</v>
      </c>
      <c r="D350" s="51"/>
      <c r="E350" s="431"/>
      <c r="F350" s="431"/>
      <c r="G350" s="431"/>
      <c r="H350" s="431"/>
      <c r="I350" s="431"/>
    </row>
    <row r="351" spans="1:9" x14ac:dyDescent="0.2">
      <c r="A351" s="311"/>
      <c r="B351" s="101"/>
      <c r="C351" s="101" t="s">
        <v>85</v>
      </c>
      <c r="D351" s="51" t="s">
        <v>86</v>
      </c>
      <c r="E351" s="431"/>
      <c r="F351" s="431"/>
      <c r="G351" s="431"/>
      <c r="H351" s="431"/>
      <c r="I351" s="431"/>
    </row>
    <row r="352" spans="1:9" x14ac:dyDescent="0.2">
      <c r="A352" s="311"/>
      <c r="B352" s="101"/>
      <c r="C352" s="101" t="s">
        <v>89</v>
      </c>
      <c r="D352" s="51" t="s">
        <v>134</v>
      </c>
      <c r="E352" s="431"/>
      <c r="F352" s="431"/>
      <c r="G352" s="431"/>
      <c r="H352" s="431"/>
      <c r="I352" s="431"/>
    </row>
    <row r="353" spans="1:9" x14ac:dyDescent="0.2">
      <c r="A353" s="311"/>
      <c r="B353" s="101"/>
      <c r="C353" s="101" t="s">
        <v>87</v>
      </c>
      <c r="D353" s="51" t="s">
        <v>88</v>
      </c>
      <c r="E353" s="431"/>
      <c r="F353" s="431"/>
      <c r="G353" s="431"/>
      <c r="H353" s="431"/>
      <c r="I353" s="431"/>
    </row>
    <row r="354" spans="1:9" x14ac:dyDescent="0.2">
      <c r="A354" s="311"/>
      <c r="B354" s="101" t="s">
        <v>404</v>
      </c>
      <c r="C354" s="101"/>
      <c r="D354" s="51"/>
      <c r="E354" s="129"/>
      <c r="F354" s="129"/>
      <c r="G354" s="129"/>
      <c r="H354" s="129"/>
      <c r="I354" s="129"/>
    </row>
    <row r="355" spans="1:9" x14ac:dyDescent="0.2">
      <c r="A355" s="311"/>
      <c r="B355" s="101"/>
      <c r="C355" s="101" t="s">
        <v>81</v>
      </c>
      <c r="D355" s="51" t="s">
        <v>82</v>
      </c>
      <c r="E355" s="431"/>
      <c r="F355" s="431"/>
      <c r="G355" s="431"/>
      <c r="H355" s="431"/>
      <c r="I355" s="431"/>
    </row>
    <row r="356" spans="1:9" x14ac:dyDescent="0.2">
      <c r="A356" s="311"/>
      <c r="B356" s="101"/>
      <c r="C356" s="101" t="s">
        <v>83</v>
      </c>
      <c r="D356" s="51" t="s">
        <v>84</v>
      </c>
      <c r="E356" s="430"/>
      <c r="F356" s="431"/>
      <c r="G356" s="431"/>
      <c r="H356" s="431"/>
      <c r="I356" s="431"/>
    </row>
    <row r="357" spans="1:9" x14ac:dyDescent="0.2">
      <c r="A357" s="311"/>
      <c r="B357" s="101"/>
      <c r="C357" s="101" t="s">
        <v>133</v>
      </c>
      <c r="D357" s="51"/>
      <c r="E357" s="428"/>
      <c r="F357" s="429"/>
      <c r="G357" s="429"/>
      <c r="H357" s="429"/>
      <c r="I357" s="429"/>
    </row>
    <row r="358" spans="1:9" x14ac:dyDescent="0.2">
      <c r="A358" s="311"/>
      <c r="B358" s="101"/>
      <c r="C358" s="101" t="s">
        <v>85</v>
      </c>
      <c r="D358" s="51" t="s">
        <v>86</v>
      </c>
      <c r="E358" s="430"/>
      <c r="F358" s="431"/>
      <c r="G358" s="431"/>
      <c r="H358" s="431"/>
      <c r="I358" s="431"/>
    </row>
    <row r="359" spans="1:9" x14ac:dyDescent="0.2">
      <c r="A359" s="311"/>
      <c r="B359" s="101"/>
      <c r="C359" s="101" t="s">
        <v>89</v>
      </c>
      <c r="D359" s="51" t="s">
        <v>134</v>
      </c>
      <c r="E359" s="430"/>
      <c r="F359" s="431"/>
      <c r="G359" s="431"/>
      <c r="H359" s="431"/>
      <c r="I359" s="431"/>
    </row>
    <row r="360" spans="1:9" ht="15" thickBot="1" x14ac:dyDescent="0.25">
      <c r="A360" s="311"/>
      <c r="B360" s="101"/>
      <c r="C360" s="101" t="s">
        <v>87</v>
      </c>
      <c r="D360" s="51" t="s">
        <v>88</v>
      </c>
      <c r="E360" s="428"/>
      <c r="F360" s="429"/>
      <c r="G360" s="429"/>
      <c r="H360" s="429"/>
      <c r="I360" s="429"/>
    </row>
    <row r="361" spans="1:9" ht="18" customHeight="1" thickTop="1" thickBot="1" x14ac:dyDescent="0.3">
      <c r="A361" s="325" t="s">
        <v>407</v>
      </c>
      <c r="B361" s="181"/>
      <c r="C361" s="350"/>
      <c r="D361" s="351"/>
      <c r="E361" s="157">
        <f>SUM(E341:E360)</f>
        <v>0</v>
      </c>
      <c r="F361" s="157">
        <f>SUM(F341:F360)</f>
        <v>0</v>
      </c>
      <c r="G361" s="157">
        <f>SUM(G341:G360)</f>
        <v>0</v>
      </c>
      <c r="H361" s="157">
        <f>SUM(H341:H360)</f>
        <v>0</v>
      </c>
      <c r="I361" s="157">
        <f>SUM(I341:I360)</f>
        <v>0</v>
      </c>
    </row>
    <row r="362" spans="1:9" ht="18" customHeight="1" thickTop="1" x14ac:dyDescent="0.25">
      <c r="A362" s="143"/>
      <c r="B362" s="143"/>
      <c r="C362" s="200"/>
      <c r="D362" s="58"/>
      <c r="E362" s="153"/>
      <c r="F362" s="153"/>
      <c r="G362" s="153"/>
      <c r="H362" s="153"/>
      <c r="I362" s="153"/>
    </row>
    <row r="363" spans="1:9" ht="15" x14ac:dyDescent="0.25">
      <c r="A363" s="87"/>
      <c r="B363" s="432" t="str">
        <f>'Form 1 Cover'!B20</f>
        <v>Sage Collegiate</v>
      </c>
      <c r="C363" s="396"/>
      <c r="D363" s="43"/>
      <c r="E363" s="58"/>
      <c r="F363" s="58"/>
      <c r="H363" s="58"/>
      <c r="I363" s="397" t="str">
        <f>"Budget Fiscal Year "&amp;TEXT('Form 1 Cover'!$D$137, "mm/dd/yy")</f>
        <v>Budget Fiscal Year 2021-2022</v>
      </c>
    </row>
    <row r="364" spans="1:9" x14ac:dyDescent="0.2">
      <c r="A364" s="87"/>
      <c r="B364" s="87"/>
      <c r="C364" s="87"/>
      <c r="D364" s="58"/>
      <c r="E364" s="87"/>
      <c r="F364" s="58"/>
      <c r="G364" s="58"/>
      <c r="H364" s="58"/>
      <c r="I364" s="58"/>
    </row>
    <row r="365" spans="1:9" x14ac:dyDescent="0.2">
      <c r="A365" s="87"/>
      <c r="B365" s="87" t="s">
        <v>465</v>
      </c>
      <c r="C365" s="87"/>
      <c r="D365" s="58"/>
      <c r="E365" s="58"/>
      <c r="F365" s="58"/>
      <c r="G365" s="58"/>
      <c r="H365" s="348"/>
      <c r="I365" s="348">
        <f>'Form 1 Cover'!$D$146</f>
        <v>44238</v>
      </c>
    </row>
    <row r="366" spans="1:9" x14ac:dyDescent="0.2">
      <c r="A366" s="321"/>
      <c r="B366" s="82"/>
      <c r="C366" s="82"/>
      <c r="D366" s="83"/>
      <c r="E366" s="186">
        <v>-1</v>
      </c>
      <c r="F366" s="187">
        <v>-2</v>
      </c>
      <c r="G366" s="295">
        <v>-3</v>
      </c>
      <c r="H366" s="187">
        <v>-4</v>
      </c>
      <c r="I366" s="187">
        <v>-5</v>
      </c>
    </row>
    <row r="367" spans="1:9" x14ac:dyDescent="0.2">
      <c r="A367" s="337"/>
      <c r="B367" s="87"/>
      <c r="C367" s="87"/>
      <c r="D367" s="47"/>
      <c r="E367" s="193"/>
      <c r="F367" s="32" t="s">
        <v>32</v>
      </c>
      <c r="G367" s="524" t="str">
        <f>"BUDGET YEAR ENDING "&amp;TEXT('Form 1 Cover'!D139, "MM/DD/YY")</f>
        <v>BUDGET YEAR ENDING 06/30/22</v>
      </c>
      <c r="H367" s="35"/>
      <c r="I367" s="525"/>
    </row>
    <row r="368" spans="1:9" x14ac:dyDescent="0.2">
      <c r="A368" s="337"/>
      <c r="B368" s="87"/>
      <c r="C368" s="87"/>
      <c r="D368" s="47"/>
      <c r="E368" s="189" t="s">
        <v>284</v>
      </c>
      <c r="F368" s="189" t="s">
        <v>286</v>
      </c>
      <c r="G368" s="190"/>
      <c r="H368" s="339"/>
      <c r="I368" s="189" t="s">
        <v>611</v>
      </c>
    </row>
    <row r="369" spans="1:9" ht="15" x14ac:dyDescent="0.2">
      <c r="A369" s="337"/>
      <c r="B369" s="147" t="s">
        <v>79</v>
      </c>
      <c r="C369" s="58"/>
      <c r="D369" s="47"/>
      <c r="E369" s="189" t="s">
        <v>285</v>
      </c>
      <c r="F369" s="189" t="s">
        <v>285</v>
      </c>
      <c r="G369" s="191" t="s">
        <v>287</v>
      </c>
      <c r="H369" s="189" t="s">
        <v>111</v>
      </c>
      <c r="I369" s="189" t="s">
        <v>111</v>
      </c>
    </row>
    <row r="370" spans="1:9" ht="15" x14ac:dyDescent="0.2">
      <c r="A370" s="335"/>
      <c r="B370" s="526"/>
      <c r="C370" s="526"/>
      <c r="D370" s="527"/>
      <c r="E370" s="4">
        <f>'Form 1 Cover'!D130</f>
        <v>44012</v>
      </c>
      <c r="F370" s="4">
        <f>'Form 1 Cover'!D134</f>
        <v>44377</v>
      </c>
      <c r="G370" s="192" t="s">
        <v>288</v>
      </c>
      <c r="H370" s="340" t="s">
        <v>288</v>
      </c>
      <c r="I370" s="340" t="s">
        <v>288</v>
      </c>
    </row>
    <row r="371" spans="1:9" ht="15.75" x14ac:dyDescent="0.25">
      <c r="A371" s="341" t="s">
        <v>300</v>
      </c>
      <c r="B371" s="161"/>
      <c r="C371" s="162" t="s">
        <v>302</v>
      </c>
      <c r="D371" s="163"/>
      <c r="E371" s="164"/>
      <c r="F371" s="164"/>
      <c r="G371" s="164"/>
      <c r="H371" s="164"/>
      <c r="I371" s="164"/>
    </row>
    <row r="372" spans="1:9" ht="15" x14ac:dyDescent="0.25">
      <c r="A372" s="335"/>
      <c r="B372" s="165" t="s">
        <v>301</v>
      </c>
      <c r="C372" s="79"/>
      <c r="D372" s="166" t="s">
        <v>408</v>
      </c>
      <c r="E372" s="167"/>
      <c r="F372" s="167"/>
      <c r="G372" s="167"/>
      <c r="H372" s="167"/>
      <c r="I372" s="167"/>
    </row>
    <row r="373" spans="1:9" x14ac:dyDescent="0.2">
      <c r="A373" s="311"/>
      <c r="B373" s="101"/>
      <c r="C373" s="101" t="s">
        <v>81</v>
      </c>
      <c r="D373" s="51" t="s">
        <v>82</v>
      </c>
      <c r="E373" s="431"/>
      <c r="F373" s="431"/>
      <c r="G373" s="431"/>
      <c r="H373" s="431"/>
      <c r="I373" s="431"/>
    </row>
    <row r="374" spans="1:9" x14ac:dyDescent="0.2">
      <c r="A374" s="311"/>
      <c r="B374" s="101"/>
      <c r="C374" s="101" t="s">
        <v>83</v>
      </c>
      <c r="D374" s="51" t="s">
        <v>84</v>
      </c>
      <c r="E374" s="431"/>
      <c r="F374" s="431"/>
      <c r="G374" s="431"/>
      <c r="H374" s="431"/>
      <c r="I374" s="431"/>
    </row>
    <row r="375" spans="1:9" x14ac:dyDescent="0.2">
      <c r="A375" s="311"/>
      <c r="B375" s="101"/>
      <c r="C375" s="101" t="s">
        <v>133</v>
      </c>
      <c r="D375" s="51"/>
      <c r="E375" s="431"/>
      <c r="F375" s="431"/>
      <c r="G375" s="431"/>
      <c r="H375" s="431"/>
      <c r="I375" s="431"/>
    </row>
    <row r="376" spans="1:9" x14ac:dyDescent="0.2">
      <c r="A376" s="311"/>
      <c r="B376" s="101"/>
      <c r="C376" s="101" t="s">
        <v>85</v>
      </c>
      <c r="D376" s="51" t="s">
        <v>86</v>
      </c>
      <c r="E376" s="431"/>
      <c r="F376" s="431"/>
      <c r="G376" s="431"/>
      <c r="H376" s="431"/>
      <c r="I376" s="431"/>
    </row>
    <row r="377" spans="1:9" x14ac:dyDescent="0.2">
      <c r="A377" s="311"/>
      <c r="B377" s="101"/>
      <c r="C377" s="101" t="s">
        <v>89</v>
      </c>
      <c r="D377" s="51" t="s">
        <v>134</v>
      </c>
      <c r="E377" s="431"/>
      <c r="F377" s="431"/>
      <c r="G377" s="431"/>
      <c r="H377" s="431"/>
      <c r="I377" s="431"/>
    </row>
    <row r="378" spans="1:9" x14ac:dyDescent="0.2">
      <c r="A378" s="311"/>
      <c r="B378" s="101"/>
      <c r="C378" s="101" t="s">
        <v>87</v>
      </c>
      <c r="D378" s="51" t="s">
        <v>88</v>
      </c>
      <c r="E378" s="431"/>
      <c r="F378" s="431"/>
      <c r="G378" s="431"/>
      <c r="H378" s="431"/>
      <c r="I378" s="431"/>
    </row>
    <row r="379" spans="1:9" ht="15.75" thickBot="1" x14ac:dyDescent="0.3">
      <c r="A379" s="342"/>
      <c r="B379" s="169" t="s">
        <v>168</v>
      </c>
      <c r="C379" s="168"/>
      <c r="D379" s="53"/>
      <c r="E379" s="170">
        <f>SUM(E373:E378)</f>
        <v>0</v>
      </c>
      <c r="F379" s="170">
        <f>SUM(F373:F378)</f>
        <v>0</v>
      </c>
      <c r="G379" s="170">
        <f>SUM(G373:G378)</f>
        <v>0</v>
      </c>
      <c r="H379" s="170">
        <f>SUM(H373:H378)</f>
        <v>0</v>
      </c>
      <c r="I379" s="170">
        <f>SUM(I373:I378)</f>
        <v>0</v>
      </c>
    </row>
    <row r="380" spans="1:9" ht="15" x14ac:dyDescent="0.25">
      <c r="A380" s="311"/>
      <c r="B380" s="160" t="s">
        <v>169</v>
      </c>
      <c r="C380" s="160"/>
      <c r="D380" s="171" t="s">
        <v>409</v>
      </c>
      <c r="E380" s="129"/>
      <c r="F380" s="129"/>
      <c r="G380" s="129"/>
      <c r="H380" s="129"/>
      <c r="I380" s="129"/>
    </row>
    <row r="381" spans="1:9" x14ac:dyDescent="0.2">
      <c r="A381" s="311"/>
      <c r="B381" s="101"/>
      <c r="C381" s="101" t="s">
        <v>81</v>
      </c>
      <c r="D381" s="51" t="s">
        <v>82</v>
      </c>
      <c r="E381" s="431"/>
      <c r="F381" s="431"/>
      <c r="G381" s="431"/>
      <c r="H381" s="431"/>
      <c r="I381" s="431"/>
    </row>
    <row r="382" spans="1:9" x14ac:dyDescent="0.2">
      <c r="A382" s="311"/>
      <c r="B382" s="101"/>
      <c r="C382" s="101" t="s">
        <v>83</v>
      </c>
      <c r="D382" s="51" t="s">
        <v>84</v>
      </c>
      <c r="E382" s="431"/>
      <c r="F382" s="431"/>
      <c r="G382" s="431"/>
      <c r="H382" s="431"/>
      <c r="I382" s="431"/>
    </row>
    <row r="383" spans="1:9" x14ac:dyDescent="0.2">
      <c r="A383" s="311"/>
      <c r="B383" s="101"/>
      <c r="C383" s="101" t="s">
        <v>133</v>
      </c>
      <c r="D383" s="51"/>
      <c r="E383" s="431"/>
      <c r="F383" s="431"/>
      <c r="G383" s="431"/>
      <c r="H383" s="431"/>
      <c r="I383" s="431"/>
    </row>
    <row r="384" spans="1:9" x14ac:dyDescent="0.2">
      <c r="A384" s="311"/>
      <c r="B384" s="101"/>
      <c r="C384" s="101" t="s">
        <v>85</v>
      </c>
      <c r="D384" s="51" t="s">
        <v>86</v>
      </c>
      <c r="E384" s="431"/>
      <c r="F384" s="431"/>
      <c r="G384" s="431"/>
      <c r="H384" s="431"/>
      <c r="I384" s="431"/>
    </row>
    <row r="385" spans="1:9" x14ac:dyDescent="0.2">
      <c r="A385" s="311"/>
      <c r="B385" s="101"/>
      <c r="C385" s="101" t="s">
        <v>89</v>
      </c>
      <c r="D385" s="51" t="s">
        <v>134</v>
      </c>
      <c r="E385" s="431"/>
      <c r="F385" s="431"/>
      <c r="G385" s="431"/>
      <c r="H385" s="431"/>
      <c r="I385" s="431"/>
    </row>
    <row r="386" spans="1:9" x14ac:dyDescent="0.2">
      <c r="A386" s="311"/>
      <c r="B386" s="101"/>
      <c r="C386" s="101" t="s">
        <v>87</v>
      </c>
      <c r="D386" s="51" t="s">
        <v>88</v>
      </c>
      <c r="E386" s="431"/>
      <c r="F386" s="431"/>
      <c r="G386" s="431"/>
      <c r="H386" s="431"/>
      <c r="I386" s="431"/>
    </row>
    <row r="387" spans="1:9" ht="15.75" thickBot="1" x14ac:dyDescent="0.3">
      <c r="A387" s="342"/>
      <c r="B387" s="169" t="s">
        <v>170</v>
      </c>
      <c r="C387" s="168"/>
      <c r="D387" s="53"/>
      <c r="E387" s="170">
        <f>SUM(E381:E386)</f>
        <v>0</v>
      </c>
      <c r="F387" s="170">
        <f>SUM(F381:F386)</f>
        <v>0</v>
      </c>
      <c r="G387" s="170">
        <f>SUM(G381:G386)</f>
        <v>0</v>
      </c>
      <c r="H387" s="170">
        <f>SUM(H381:H386)</f>
        <v>0</v>
      </c>
      <c r="I387" s="170">
        <f>SUM(I381:I386)</f>
        <v>0</v>
      </c>
    </row>
    <row r="388" spans="1:9" ht="15" x14ac:dyDescent="0.25">
      <c r="A388" s="311"/>
      <c r="B388" s="160" t="s">
        <v>171</v>
      </c>
      <c r="C388" s="160"/>
      <c r="D388" s="171" t="s">
        <v>410</v>
      </c>
      <c r="E388" s="129"/>
      <c r="F388" s="129"/>
      <c r="G388" s="129"/>
      <c r="H388" s="129"/>
      <c r="I388" s="129"/>
    </row>
    <row r="389" spans="1:9" x14ac:dyDescent="0.2">
      <c r="A389" s="311"/>
      <c r="B389" s="101"/>
      <c r="C389" s="101" t="s">
        <v>81</v>
      </c>
      <c r="D389" s="51" t="s">
        <v>82</v>
      </c>
      <c r="E389" s="431"/>
      <c r="F389" s="431"/>
      <c r="G389" s="431"/>
      <c r="H389" s="431"/>
      <c r="I389" s="431"/>
    </row>
    <row r="390" spans="1:9" x14ac:dyDescent="0.2">
      <c r="A390" s="311"/>
      <c r="B390" s="101"/>
      <c r="C390" s="101" t="s">
        <v>83</v>
      </c>
      <c r="D390" s="51" t="s">
        <v>84</v>
      </c>
      <c r="E390" s="431"/>
      <c r="F390" s="431"/>
      <c r="G390" s="431"/>
      <c r="H390" s="431"/>
      <c r="I390" s="431"/>
    </row>
    <row r="391" spans="1:9" x14ac:dyDescent="0.2">
      <c r="A391" s="311"/>
      <c r="B391" s="101"/>
      <c r="C391" s="101" t="s">
        <v>133</v>
      </c>
      <c r="D391" s="51"/>
      <c r="E391" s="431"/>
      <c r="F391" s="431"/>
      <c r="G391" s="431"/>
      <c r="H391" s="431"/>
      <c r="I391" s="431"/>
    </row>
    <row r="392" spans="1:9" x14ac:dyDescent="0.2">
      <c r="A392" s="311"/>
      <c r="B392" s="101"/>
      <c r="C392" s="101" t="s">
        <v>85</v>
      </c>
      <c r="D392" s="51" t="s">
        <v>86</v>
      </c>
      <c r="E392" s="431"/>
      <c r="F392" s="431"/>
      <c r="G392" s="431"/>
      <c r="H392" s="431"/>
      <c r="I392" s="431"/>
    </row>
    <row r="393" spans="1:9" x14ac:dyDescent="0.2">
      <c r="A393" s="311"/>
      <c r="B393" s="101"/>
      <c r="C393" s="101" t="s">
        <v>89</v>
      </c>
      <c r="D393" s="51" t="s">
        <v>134</v>
      </c>
      <c r="E393" s="431"/>
      <c r="F393" s="431"/>
      <c r="G393" s="431"/>
      <c r="H393" s="431"/>
      <c r="I393" s="431"/>
    </row>
    <row r="394" spans="1:9" x14ac:dyDescent="0.2">
      <c r="A394" s="337"/>
      <c r="B394" s="100"/>
      <c r="C394" s="87" t="s">
        <v>87</v>
      </c>
      <c r="D394" s="47" t="s">
        <v>88</v>
      </c>
      <c r="E394" s="431"/>
      <c r="F394" s="431"/>
      <c r="G394" s="431"/>
      <c r="H394" s="431"/>
      <c r="I394" s="431"/>
    </row>
    <row r="395" spans="1:9" ht="15.75" thickBot="1" x14ac:dyDescent="0.3">
      <c r="A395" s="342"/>
      <c r="B395" s="169" t="s">
        <v>172</v>
      </c>
      <c r="C395" s="168"/>
      <c r="D395" s="53"/>
      <c r="E395" s="170">
        <f>SUM(E389:E394)</f>
        <v>0</v>
      </c>
      <c r="F395" s="170">
        <f>SUM(F389:F394)</f>
        <v>0</v>
      </c>
      <c r="G395" s="170">
        <f>SUM(G389:G394)</f>
        <v>0</v>
      </c>
      <c r="H395" s="170">
        <f>SUM(H389:H394)</f>
        <v>0</v>
      </c>
      <c r="I395" s="170">
        <f>SUM(I389:I394)</f>
        <v>0</v>
      </c>
    </row>
    <row r="396" spans="1:9" ht="15" x14ac:dyDescent="0.25">
      <c r="A396" s="311"/>
      <c r="B396" s="160" t="s">
        <v>173</v>
      </c>
      <c r="C396" s="160"/>
      <c r="D396" s="171" t="s">
        <v>411</v>
      </c>
      <c r="E396" s="129"/>
      <c r="F396" s="129"/>
      <c r="G396" s="129"/>
      <c r="H396" s="129"/>
      <c r="I396" s="129"/>
    </row>
    <row r="397" spans="1:9" x14ac:dyDescent="0.2">
      <c r="A397" s="311"/>
      <c r="B397" s="101"/>
      <c r="C397" s="101" t="s">
        <v>81</v>
      </c>
      <c r="D397" s="51" t="s">
        <v>82</v>
      </c>
      <c r="E397" s="431"/>
      <c r="F397" s="431"/>
      <c r="G397" s="431"/>
      <c r="H397" s="431"/>
      <c r="I397" s="431"/>
    </row>
    <row r="398" spans="1:9" x14ac:dyDescent="0.2">
      <c r="A398" s="311"/>
      <c r="B398" s="101"/>
      <c r="C398" s="101" t="s">
        <v>83</v>
      </c>
      <c r="D398" s="51" t="s">
        <v>84</v>
      </c>
      <c r="E398" s="428"/>
      <c r="F398" s="429"/>
      <c r="G398" s="429"/>
      <c r="H398" s="429"/>
      <c r="I398" s="429"/>
    </row>
    <row r="399" spans="1:9" x14ac:dyDescent="0.2">
      <c r="A399" s="311"/>
      <c r="B399" s="101"/>
      <c r="C399" s="101" t="s">
        <v>133</v>
      </c>
      <c r="D399" s="51"/>
      <c r="E399" s="431"/>
      <c r="F399" s="431"/>
      <c r="G399" s="431"/>
      <c r="H399" s="431"/>
      <c r="I399" s="431"/>
    </row>
    <row r="400" spans="1:9" x14ac:dyDescent="0.2">
      <c r="A400" s="311"/>
      <c r="B400" s="101"/>
      <c r="C400" s="101" t="s">
        <v>85</v>
      </c>
      <c r="D400" s="51" t="s">
        <v>86</v>
      </c>
      <c r="E400" s="431"/>
      <c r="F400" s="431"/>
      <c r="G400" s="431"/>
      <c r="H400" s="431"/>
      <c r="I400" s="431"/>
    </row>
    <row r="401" spans="1:9" x14ac:dyDescent="0.2">
      <c r="A401" s="311"/>
      <c r="B401" s="101"/>
      <c r="C401" s="101" t="s">
        <v>89</v>
      </c>
      <c r="D401" s="51" t="s">
        <v>134</v>
      </c>
      <c r="E401" s="431"/>
      <c r="F401" s="431"/>
      <c r="G401" s="431"/>
      <c r="H401" s="431"/>
      <c r="I401" s="431"/>
    </row>
    <row r="402" spans="1:9" x14ac:dyDescent="0.2">
      <c r="A402" s="311"/>
      <c r="B402" s="101"/>
      <c r="C402" s="101" t="s">
        <v>87</v>
      </c>
      <c r="D402" s="51" t="s">
        <v>88</v>
      </c>
      <c r="E402" s="428"/>
      <c r="F402" s="429"/>
      <c r="G402" s="429"/>
      <c r="H402" s="429"/>
      <c r="I402" s="429"/>
    </row>
    <row r="403" spans="1:9" ht="15.75" thickBot="1" x14ac:dyDescent="0.3">
      <c r="A403" s="342"/>
      <c r="B403" s="169" t="s">
        <v>174</v>
      </c>
      <c r="C403" s="168"/>
      <c r="D403" s="53"/>
      <c r="E403" s="172">
        <f>SUM(E397:E402)</f>
        <v>0</v>
      </c>
      <c r="F403" s="172">
        <f>SUM(F397:F402)</f>
        <v>0</v>
      </c>
      <c r="G403" s="172">
        <f>SUM(G397:G402)</f>
        <v>0</v>
      </c>
      <c r="H403" s="172">
        <f>SUM(H397:H402)</f>
        <v>0</v>
      </c>
      <c r="I403" s="172">
        <f>SUM(I397:I402)</f>
        <v>0</v>
      </c>
    </row>
    <row r="404" spans="1:9" ht="15" x14ac:dyDescent="0.25">
      <c r="A404" s="311"/>
      <c r="B404" s="160" t="s">
        <v>175</v>
      </c>
      <c r="C404" s="160"/>
      <c r="D404" s="171" t="s">
        <v>412</v>
      </c>
      <c r="E404" s="154"/>
      <c r="F404" s="129"/>
      <c r="G404" s="129"/>
      <c r="H404" s="129"/>
      <c r="I404" s="129"/>
    </row>
    <row r="405" spans="1:9" x14ac:dyDescent="0.2">
      <c r="A405" s="311"/>
      <c r="B405" s="101"/>
      <c r="C405" s="101" t="s">
        <v>81</v>
      </c>
      <c r="D405" s="51" t="s">
        <v>82</v>
      </c>
      <c r="E405" s="431"/>
      <c r="F405" s="431"/>
      <c r="G405" s="431"/>
      <c r="H405" s="431"/>
      <c r="I405" s="431"/>
    </row>
    <row r="406" spans="1:9" x14ac:dyDescent="0.2">
      <c r="A406" s="311"/>
      <c r="B406" s="101"/>
      <c r="C406" s="101" t="s">
        <v>83</v>
      </c>
      <c r="D406" s="51" t="s">
        <v>84</v>
      </c>
      <c r="E406" s="431"/>
      <c r="F406" s="431"/>
      <c r="G406" s="431"/>
      <c r="H406" s="431"/>
      <c r="I406" s="431"/>
    </row>
    <row r="407" spans="1:9" x14ac:dyDescent="0.2">
      <c r="A407" s="311"/>
      <c r="B407" s="101"/>
      <c r="C407" s="101" t="s">
        <v>133</v>
      </c>
      <c r="D407" s="51"/>
      <c r="E407" s="431"/>
      <c r="F407" s="431"/>
      <c r="G407" s="431"/>
      <c r="H407" s="431"/>
      <c r="I407" s="431"/>
    </row>
    <row r="408" spans="1:9" x14ac:dyDescent="0.2">
      <c r="A408" s="311"/>
      <c r="B408" s="101"/>
      <c r="C408" s="101" t="s">
        <v>85</v>
      </c>
      <c r="D408" s="51" t="s">
        <v>86</v>
      </c>
      <c r="E408" s="431"/>
      <c r="F408" s="431"/>
      <c r="G408" s="431"/>
      <c r="H408" s="431"/>
      <c r="I408" s="431"/>
    </row>
    <row r="409" spans="1:9" x14ac:dyDescent="0.2">
      <c r="A409" s="311"/>
      <c r="B409" s="101"/>
      <c r="C409" s="101" t="s">
        <v>89</v>
      </c>
      <c r="D409" s="51" t="s">
        <v>134</v>
      </c>
      <c r="E409" s="431"/>
      <c r="F409" s="431"/>
      <c r="G409" s="431"/>
      <c r="H409" s="431"/>
      <c r="I409" s="431"/>
    </row>
    <row r="410" spans="1:9" x14ac:dyDescent="0.2">
      <c r="A410" s="311"/>
      <c r="B410" s="101"/>
      <c r="C410" s="101" t="s">
        <v>87</v>
      </c>
      <c r="D410" s="51" t="s">
        <v>88</v>
      </c>
      <c r="E410" s="431"/>
      <c r="F410" s="431"/>
      <c r="G410" s="431"/>
      <c r="H410" s="431"/>
      <c r="I410" s="431"/>
    </row>
    <row r="411" spans="1:9" ht="15.75" thickBot="1" x14ac:dyDescent="0.3">
      <c r="A411" s="342"/>
      <c r="B411" s="169" t="s">
        <v>176</v>
      </c>
      <c r="C411" s="168"/>
      <c r="D411" s="53"/>
      <c r="E411" s="170">
        <f>SUM(E405:E410)</f>
        <v>0</v>
      </c>
      <c r="F411" s="170">
        <f>SUM(F405:F410)</f>
        <v>0</v>
      </c>
      <c r="G411" s="170">
        <f>SUM(G405:G410)</f>
        <v>0</v>
      </c>
      <c r="H411" s="170">
        <f>SUM(H405:H410)</f>
        <v>0</v>
      </c>
      <c r="I411" s="170">
        <f>SUM(I405:I410)</f>
        <v>0</v>
      </c>
    </row>
    <row r="412" spans="1:9" ht="15" x14ac:dyDescent="0.25">
      <c r="A412" s="197"/>
      <c r="B412" s="196"/>
      <c r="C412" s="197"/>
      <c r="D412" s="198"/>
      <c r="E412" s="352"/>
      <c r="F412" s="352"/>
      <c r="G412" s="352"/>
      <c r="H412" s="352"/>
      <c r="I412" s="352"/>
    </row>
    <row r="413" spans="1:9" ht="15" x14ac:dyDescent="0.25">
      <c r="A413" s="87"/>
      <c r="B413" s="432" t="str">
        <f>'Form 1 Cover'!B20</f>
        <v>Sage Collegiate</v>
      </c>
      <c r="C413" s="396"/>
      <c r="D413" s="43"/>
      <c r="E413" s="58"/>
      <c r="F413" s="58"/>
      <c r="H413" s="58"/>
      <c r="I413" s="397" t="str">
        <f>"Budget Fiscal Year "&amp;TEXT('Form 1 Cover'!$D$137, "mm/dd/yy")</f>
        <v>Budget Fiscal Year 2021-2022</v>
      </c>
    </row>
    <row r="414" spans="1:9" x14ac:dyDescent="0.2">
      <c r="A414" s="87"/>
      <c r="B414" s="87"/>
      <c r="C414" s="87"/>
      <c r="D414" s="58"/>
      <c r="E414" s="87"/>
      <c r="F414" s="58"/>
      <c r="G414" s="58"/>
      <c r="H414" s="58"/>
      <c r="I414" s="58"/>
    </row>
    <row r="415" spans="1:9" x14ac:dyDescent="0.2">
      <c r="A415" s="87"/>
      <c r="B415" s="87" t="s">
        <v>465</v>
      </c>
      <c r="C415" s="87"/>
      <c r="D415" s="58"/>
      <c r="E415" s="58"/>
      <c r="F415" s="58"/>
      <c r="G415" s="58"/>
      <c r="H415" s="348"/>
      <c r="I415" s="348">
        <f>'Form 1 Cover'!$D$146</f>
        <v>44238</v>
      </c>
    </row>
    <row r="416" spans="1:9" x14ac:dyDescent="0.2">
      <c r="A416" s="87"/>
      <c r="B416" s="87"/>
      <c r="C416" s="87"/>
      <c r="D416" s="58"/>
      <c r="E416" s="58"/>
      <c r="F416" s="58"/>
      <c r="G416" s="58"/>
      <c r="H416" s="348"/>
      <c r="I416" s="348"/>
    </row>
    <row r="417" spans="1:9" x14ac:dyDescent="0.2">
      <c r="A417" s="87"/>
      <c r="B417" s="87"/>
      <c r="C417" s="87"/>
      <c r="D417" s="58"/>
      <c r="E417" s="58"/>
      <c r="F417" s="58"/>
      <c r="G417" s="58"/>
      <c r="H417" s="348"/>
      <c r="I417" s="348"/>
    </row>
    <row r="418" spans="1:9" x14ac:dyDescent="0.2">
      <c r="A418" s="87"/>
      <c r="B418" s="87"/>
      <c r="C418" s="87"/>
      <c r="D418" s="58"/>
      <c r="E418" s="58"/>
      <c r="F418" s="58"/>
      <c r="G418" s="58"/>
      <c r="H418" s="348"/>
      <c r="I418" s="348"/>
    </row>
    <row r="419" spans="1:9" x14ac:dyDescent="0.2">
      <c r="A419" s="321"/>
      <c r="B419" s="82"/>
      <c r="C419" s="82"/>
      <c r="D419" s="83"/>
      <c r="E419" s="186">
        <v>-1</v>
      </c>
      <c r="F419" s="187">
        <v>-2</v>
      </c>
      <c r="G419" s="295">
        <v>-3</v>
      </c>
      <c r="H419" s="187">
        <v>-4</v>
      </c>
      <c r="I419" s="187">
        <v>-5</v>
      </c>
    </row>
    <row r="420" spans="1:9" x14ac:dyDescent="0.2">
      <c r="A420" s="337"/>
      <c r="B420" s="87"/>
      <c r="C420" s="87"/>
      <c r="D420" s="47"/>
      <c r="E420" s="193"/>
      <c r="F420" s="32" t="s">
        <v>32</v>
      </c>
      <c r="G420" s="524" t="str">
        <f>"BUDGET YEAR ENDING "&amp;TEXT('Form 1 Cover'!D139, "MM/DD/YY")</f>
        <v>BUDGET YEAR ENDING 06/30/22</v>
      </c>
      <c r="H420" s="35"/>
      <c r="I420" s="525"/>
    </row>
    <row r="421" spans="1:9" x14ac:dyDescent="0.2">
      <c r="A421" s="337"/>
      <c r="B421" s="87"/>
      <c r="C421" s="87"/>
      <c r="D421" s="47"/>
      <c r="E421" s="189" t="s">
        <v>284</v>
      </c>
      <c r="F421" s="189" t="s">
        <v>286</v>
      </c>
      <c r="G421" s="190"/>
      <c r="H421" s="339"/>
      <c r="I421" s="189" t="s">
        <v>611</v>
      </c>
    </row>
    <row r="422" spans="1:9" ht="15" x14ac:dyDescent="0.2">
      <c r="A422" s="337"/>
      <c r="B422" s="147" t="s">
        <v>79</v>
      </c>
      <c r="C422" s="58"/>
      <c r="D422" s="47"/>
      <c r="E422" s="189" t="s">
        <v>285</v>
      </c>
      <c r="F422" s="189" t="s">
        <v>285</v>
      </c>
      <c r="G422" s="191" t="s">
        <v>287</v>
      </c>
      <c r="H422" s="189" t="s">
        <v>111</v>
      </c>
      <c r="I422" s="189" t="s">
        <v>111</v>
      </c>
    </row>
    <row r="423" spans="1:9" ht="15" x14ac:dyDescent="0.2">
      <c r="A423" s="335"/>
      <c r="B423" s="526"/>
      <c r="C423" s="526"/>
      <c r="D423" s="527"/>
      <c r="E423" s="4">
        <f>'Form 1 Cover'!D130</f>
        <v>44012</v>
      </c>
      <c r="F423" s="4">
        <f>'Form 1 Cover'!D134</f>
        <v>44377</v>
      </c>
      <c r="G423" s="192" t="s">
        <v>288</v>
      </c>
      <c r="H423" s="340" t="s">
        <v>288</v>
      </c>
      <c r="I423" s="340" t="s">
        <v>288</v>
      </c>
    </row>
    <row r="424" spans="1:9" ht="30" x14ac:dyDescent="0.25">
      <c r="A424" s="341"/>
      <c r="B424" s="173" t="s">
        <v>156</v>
      </c>
      <c r="C424" s="160"/>
      <c r="D424" s="135" t="s">
        <v>157</v>
      </c>
      <c r="E424" s="55"/>
      <c r="F424" s="55"/>
      <c r="G424" s="55"/>
      <c r="H424" s="55"/>
      <c r="I424" s="55"/>
    </row>
    <row r="425" spans="1:9" x14ac:dyDescent="0.2">
      <c r="A425" s="311"/>
      <c r="B425" s="101"/>
      <c r="C425" s="101" t="s">
        <v>81</v>
      </c>
      <c r="D425" s="51" t="s">
        <v>82</v>
      </c>
      <c r="E425" s="427"/>
      <c r="F425" s="427"/>
      <c r="G425" s="427"/>
      <c r="H425" s="427"/>
      <c r="I425" s="427"/>
    </row>
    <row r="426" spans="1:9" x14ac:dyDescent="0.2">
      <c r="A426" s="311"/>
      <c r="B426" s="101"/>
      <c r="C426" s="101" t="s">
        <v>83</v>
      </c>
      <c r="D426" s="51" t="s">
        <v>84</v>
      </c>
      <c r="E426" s="427"/>
      <c r="F426" s="427"/>
      <c r="G426" s="427"/>
      <c r="H426" s="427"/>
      <c r="I426" s="427"/>
    </row>
    <row r="427" spans="1:9" x14ac:dyDescent="0.2">
      <c r="A427" s="311"/>
      <c r="B427" s="101"/>
      <c r="C427" s="101" t="s">
        <v>133</v>
      </c>
      <c r="D427" s="51"/>
      <c r="E427" s="427"/>
      <c r="F427" s="427"/>
      <c r="G427" s="427"/>
      <c r="H427" s="427"/>
      <c r="I427" s="427"/>
    </row>
    <row r="428" spans="1:9" x14ac:dyDescent="0.2">
      <c r="A428" s="311"/>
      <c r="B428" s="101"/>
      <c r="C428" s="101" t="s">
        <v>85</v>
      </c>
      <c r="D428" s="51" t="s">
        <v>86</v>
      </c>
      <c r="E428" s="427"/>
      <c r="F428" s="427"/>
      <c r="G428" s="427"/>
      <c r="H428" s="427"/>
      <c r="I428" s="427"/>
    </row>
    <row r="429" spans="1:9" x14ac:dyDescent="0.2">
      <c r="A429" s="311"/>
      <c r="B429" s="101"/>
      <c r="C429" s="101" t="s">
        <v>89</v>
      </c>
      <c r="D429" s="51" t="s">
        <v>134</v>
      </c>
      <c r="E429" s="427"/>
      <c r="F429" s="427"/>
      <c r="G429" s="427"/>
      <c r="H429" s="427"/>
      <c r="I429" s="427"/>
    </row>
    <row r="430" spans="1:9" x14ac:dyDescent="0.2">
      <c r="A430" s="311"/>
      <c r="B430" s="101"/>
      <c r="C430" s="101" t="s">
        <v>87</v>
      </c>
      <c r="D430" s="51" t="s">
        <v>88</v>
      </c>
      <c r="E430" s="427"/>
      <c r="F430" s="427"/>
      <c r="G430" s="427"/>
      <c r="H430" s="427"/>
      <c r="I430" s="427"/>
    </row>
    <row r="431" spans="1:9" ht="15.75" thickBot="1" x14ac:dyDescent="0.3">
      <c r="A431" s="342"/>
      <c r="B431" s="169" t="s">
        <v>158</v>
      </c>
      <c r="C431" s="168"/>
      <c r="D431" s="53"/>
      <c r="E431" s="137">
        <f>SUM(E425:E430)</f>
        <v>0</v>
      </c>
      <c r="F431" s="137">
        <f>SUM(F425:F430)</f>
        <v>0</v>
      </c>
      <c r="G431" s="137">
        <f>SUM(G425:G430)</f>
        <v>0</v>
      </c>
      <c r="H431" s="137">
        <f>SUM(H425:H430)</f>
        <v>0</v>
      </c>
      <c r="I431" s="137">
        <f>SUM(I425:I430)</f>
        <v>0</v>
      </c>
    </row>
    <row r="432" spans="1:9" ht="15" x14ac:dyDescent="0.25">
      <c r="A432" s="311"/>
      <c r="B432" s="160" t="s">
        <v>159</v>
      </c>
      <c r="C432" s="160"/>
      <c r="D432" s="171" t="s">
        <v>160</v>
      </c>
      <c r="E432" s="103"/>
      <c r="F432" s="103"/>
      <c r="G432" s="103"/>
      <c r="H432" s="103"/>
      <c r="I432" s="103"/>
    </row>
    <row r="433" spans="1:9" x14ac:dyDescent="0.2">
      <c r="A433" s="311"/>
      <c r="B433" s="101"/>
      <c r="C433" s="101" t="s">
        <v>81</v>
      </c>
      <c r="D433" s="51" t="s">
        <v>82</v>
      </c>
      <c r="E433" s="427"/>
      <c r="F433" s="427"/>
      <c r="G433" s="427"/>
      <c r="H433" s="427"/>
      <c r="I433" s="427"/>
    </row>
    <row r="434" spans="1:9" x14ac:dyDescent="0.2">
      <c r="A434" s="311"/>
      <c r="B434" s="101"/>
      <c r="C434" s="101" t="s">
        <v>83</v>
      </c>
      <c r="D434" s="51" t="s">
        <v>84</v>
      </c>
      <c r="E434" s="427"/>
      <c r="F434" s="427"/>
      <c r="G434" s="427"/>
      <c r="H434" s="427"/>
      <c r="I434" s="427"/>
    </row>
    <row r="435" spans="1:9" x14ac:dyDescent="0.2">
      <c r="A435" s="311"/>
      <c r="B435" s="101"/>
      <c r="C435" s="101" t="s">
        <v>133</v>
      </c>
      <c r="D435" s="51"/>
      <c r="E435" s="427"/>
      <c r="F435" s="427"/>
      <c r="G435" s="427"/>
      <c r="H435" s="427"/>
      <c r="I435" s="427"/>
    </row>
    <row r="436" spans="1:9" x14ac:dyDescent="0.2">
      <c r="A436" s="311"/>
      <c r="B436" s="101"/>
      <c r="C436" s="101" t="s">
        <v>85</v>
      </c>
      <c r="D436" s="51" t="s">
        <v>86</v>
      </c>
      <c r="E436" s="427"/>
      <c r="F436" s="427"/>
      <c r="G436" s="427"/>
      <c r="H436" s="427"/>
      <c r="I436" s="427"/>
    </row>
    <row r="437" spans="1:9" x14ac:dyDescent="0.2">
      <c r="A437" s="311"/>
      <c r="B437" s="101"/>
      <c r="C437" s="101" t="s">
        <v>89</v>
      </c>
      <c r="D437" s="51" t="s">
        <v>134</v>
      </c>
      <c r="E437" s="427"/>
      <c r="F437" s="427"/>
      <c r="G437" s="427"/>
      <c r="H437" s="427"/>
      <c r="I437" s="427"/>
    </row>
    <row r="438" spans="1:9" x14ac:dyDescent="0.2">
      <c r="A438" s="311"/>
      <c r="B438" s="101"/>
      <c r="C438" s="101" t="s">
        <v>87</v>
      </c>
      <c r="D438" s="51" t="s">
        <v>88</v>
      </c>
      <c r="E438" s="427"/>
      <c r="F438" s="427"/>
      <c r="G438" s="427"/>
      <c r="H438" s="427"/>
      <c r="I438" s="427"/>
    </row>
    <row r="439" spans="1:9" ht="15.75" thickBot="1" x14ac:dyDescent="0.3">
      <c r="A439" s="342"/>
      <c r="B439" s="169" t="s">
        <v>161</v>
      </c>
      <c r="C439" s="168"/>
      <c r="D439" s="53"/>
      <c r="E439" s="137">
        <f>SUM(E433:E438)</f>
        <v>0</v>
      </c>
      <c r="F439" s="137">
        <f>SUM(F433:F438)</f>
        <v>0</v>
      </c>
      <c r="G439" s="137">
        <f>SUM(G433:G438)</f>
        <v>0</v>
      </c>
      <c r="H439" s="137">
        <f>SUM(H433:H438)</f>
        <v>0</v>
      </c>
      <c r="I439" s="137">
        <f>SUM(I433:I438)</f>
        <v>0</v>
      </c>
    </row>
    <row r="440" spans="1:9" ht="15" x14ac:dyDescent="0.25">
      <c r="A440" s="311"/>
      <c r="B440" s="160" t="s">
        <v>162</v>
      </c>
      <c r="C440" s="160"/>
      <c r="D440" s="171" t="s">
        <v>163</v>
      </c>
      <c r="E440" s="103"/>
      <c r="F440" s="103"/>
      <c r="G440" s="103"/>
      <c r="H440" s="103"/>
      <c r="I440" s="103"/>
    </row>
    <row r="441" spans="1:9" x14ac:dyDescent="0.2">
      <c r="A441" s="311"/>
      <c r="B441" s="101"/>
      <c r="C441" s="101" t="s">
        <v>81</v>
      </c>
      <c r="D441" s="51" t="s">
        <v>82</v>
      </c>
      <c r="E441" s="427"/>
      <c r="F441" s="427"/>
      <c r="G441" s="427"/>
      <c r="H441" s="427"/>
      <c r="I441" s="427"/>
    </row>
    <row r="442" spans="1:9" x14ac:dyDescent="0.2">
      <c r="A442" s="311"/>
      <c r="B442" s="101"/>
      <c r="C442" s="101" t="s">
        <v>83</v>
      </c>
      <c r="D442" s="51" t="s">
        <v>84</v>
      </c>
      <c r="E442" s="422"/>
      <c r="F442" s="425"/>
      <c r="G442" s="425"/>
      <c r="H442" s="425"/>
      <c r="I442" s="425"/>
    </row>
    <row r="443" spans="1:9" x14ac:dyDescent="0.2">
      <c r="A443" s="311"/>
      <c r="B443" s="101"/>
      <c r="C443" s="101" t="s">
        <v>133</v>
      </c>
      <c r="D443" s="51"/>
      <c r="E443" s="427"/>
      <c r="F443" s="427"/>
      <c r="G443" s="427"/>
      <c r="H443" s="427"/>
      <c r="I443" s="427"/>
    </row>
    <row r="444" spans="1:9" x14ac:dyDescent="0.2">
      <c r="A444" s="311"/>
      <c r="B444" s="101"/>
      <c r="C444" s="101" t="s">
        <v>85</v>
      </c>
      <c r="D444" s="51" t="s">
        <v>86</v>
      </c>
      <c r="E444" s="427"/>
      <c r="F444" s="427"/>
      <c r="G444" s="427"/>
      <c r="H444" s="427"/>
      <c r="I444" s="427"/>
    </row>
    <row r="445" spans="1:9" x14ac:dyDescent="0.2">
      <c r="A445" s="311"/>
      <c r="B445" s="101"/>
      <c r="C445" s="101" t="s">
        <v>89</v>
      </c>
      <c r="D445" s="51" t="s">
        <v>134</v>
      </c>
      <c r="E445" s="427"/>
      <c r="F445" s="427"/>
      <c r="G445" s="427"/>
      <c r="H445" s="427"/>
      <c r="I445" s="427"/>
    </row>
    <row r="446" spans="1:9" x14ac:dyDescent="0.2">
      <c r="A446" s="311"/>
      <c r="B446" s="101"/>
      <c r="C446" s="101" t="s">
        <v>87</v>
      </c>
      <c r="D446" s="51" t="s">
        <v>88</v>
      </c>
      <c r="E446" s="422"/>
      <c r="F446" s="425"/>
      <c r="G446" s="425"/>
      <c r="H446" s="425"/>
      <c r="I446" s="425"/>
    </row>
    <row r="447" spans="1:9" ht="15.75" thickBot="1" x14ac:dyDescent="0.3">
      <c r="A447" s="342"/>
      <c r="B447" s="169" t="s">
        <v>164</v>
      </c>
      <c r="C447" s="168"/>
      <c r="D447" s="53"/>
      <c r="E447" s="174">
        <f>SUM(E441:E446)</f>
        <v>0</v>
      </c>
      <c r="F447" s="174">
        <f>SUM(F441:F446)</f>
        <v>0</v>
      </c>
      <c r="G447" s="174">
        <f>SUM(G441:G446)</f>
        <v>0</v>
      </c>
      <c r="H447" s="174">
        <f>SUM(H441:H446)</f>
        <v>0</v>
      </c>
      <c r="I447" s="174">
        <f>SUM(I441:I446)</f>
        <v>0</v>
      </c>
    </row>
    <row r="448" spans="1:9" ht="19.5" customHeight="1" thickBot="1" x14ac:dyDescent="0.3">
      <c r="A448" s="312" t="s">
        <v>509</v>
      </c>
      <c r="B448" s="107"/>
      <c r="C448" s="108"/>
      <c r="D448" s="109"/>
      <c r="E448" s="175">
        <f>E379+E387+E395+E403+E411+E431+E439+E447</f>
        <v>0</v>
      </c>
      <c r="F448" s="175">
        <f>F379+F387+F395+F403+F411+F431+F439+F447</f>
        <v>0</v>
      </c>
      <c r="G448" s="175">
        <f>G379+G387+G395+G403+G411+G431+G439+G447</f>
        <v>0</v>
      </c>
      <c r="H448" s="175">
        <f>H379+H387+H395+H403+H411+H431+H439+H447</f>
        <v>0</v>
      </c>
      <c r="I448" s="175">
        <f>I379+I387+I395+I403+I411+I431+I439+I447</f>
        <v>0</v>
      </c>
    </row>
    <row r="449" spans="1:9" ht="15.75" thickTop="1" x14ac:dyDescent="0.25">
      <c r="A449" s="311"/>
      <c r="B449" s="160" t="s">
        <v>179</v>
      </c>
      <c r="C449" s="160"/>
      <c r="D449" s="171" t="s">
        <v>251</v>
      </c>
      <c r="E449" s="176"/>
      <c r="F449" s="103"/>
      <c r="G449" s="103"/>
      <c r="H449" s="103"/>
      <c r="I449" s="103"/>
    </row>
    <row r="450" spans="1:9" x14ac:dyDescent="0.2">
      <c r="A450" s="311"/>
      <c r="B450" s="101"/>
      <c r="C450" s="101" t="s">
        <v>81</v>
      </c>
      <c r="D450" s="51" t="s">
        <v>82</v>
      </c>
      <c r="E450" s="427"/>
      <c r="F450" s="427"/>
      <c r="G450" s="427"/>
      <c r="H450" s="427"/>
      <c r="I450" s="427"/>
    </row>
    <row r="451" spans="1:9" x14ac:dyDescent="0.2">
      <c r="A451" s="311"/>
      <c r="B451" s="101"/>
      <c r="C451" s="101" t="s">
        <v>83</v>
      </c>
      <c r="D451" s="51" t="s">
        <v>84</v>
      </c>
      <c r="E451" s="427"/>
      <c r="F451" s="427"/>
      <c r="G451" s="427"/>
      <c r="H451" s="427"/>
      <c r="I451" s="427"/>
    </row>
    <row r="452" spans="1:9" x14ac:dyDescent="0.2">
      <c r="A452" s="311"/>
      <c r="B452" s="101"/>
      <c r="C452" s="101" t="s">
        <v>133</v>
      </c>
      <c r="D452" s="51"/>
      <c r="E452" s="427"/>
      <c r="F452" s="427"/>
      <c r="G452" s="427">
        <v>1680</v>
      </c>
      <c r="H452" s="427"/>
      <c r="I452" s="427"/>
    </row>
    <row r="453" spans="1:9" x14ac:dyDescent="0.2">
      <c r="A453" s="311"/>
      <c r="B453" s="101"/>
      <c r="C453" s="101" t="s">
        <v>85</v>
      </c>
      <c r="D453" s="51" t="s">
        <v>86</v>
      </c>
      <c r="E453" s="427"/>
      <c r="F453" s="427"/>
      <c r="G453" s="427">
        <v>122774</v>
      </c>
      <c r="H453" s="427"/>
      <c r="I453" s="427"/>
    </row>
    <row r="454" spans="1:9" x14ac:dyDescent="0.2">
      <c r="A454" s="311"/>
      <c r="B454" s="101"/>
      <c r="C454" s="101" t="s">
        <v>89</v>
      </c>
      <c r="D454" s="51" t="s">
        <v>134</v>
      </c>
      <c r="E454" s="427"/>
      <c r="F454" s="427"/>
      <c r="G454" s="427"/>
      <c r="H454" s="427"/>
      <c r="I454" s="427"/>
    </row>
    <row r="455" spans="1:9" x14ac:dyDescent="0.2">
      <c r="A455" s="311"/>
      <c r="B455" s="101"/>
      <c r="C455" s="101" t="s">
        <v>87</v>
      </c>
      <c r="D455" s="51" t="s">
        <v>88</v>
      </c>
      <c r="E455" s="427"/>
      <c r="F455" s="427"/>
      <c r="G455" s="427"/>
      <c r="H455" s="427"/>
      <c r="I455" s="427"/>
    </row>
    <row r="456" spans="1:9" ht="15.75" thickBot="1" x14ac:dyDescent="0.3">
      <c r="A456" s="343" t="s">
        <v>468</v>
      </c>
      <c r="B456" s="52"/>
      <c r="C456" s="168"/>
      <c r="D456" s="53"/>
      <c r="E456" s="137">
        <f>SUM(E450:E455)</f>
        <v>0</v>
      </c>
      <c r="F456" s="137">
        <f>SUM(F450:F455)</f>
        <v>0</v>
      </c>
      <c r="G456" s="137">
        <f>SUM(G450:G455)</f>
        <v>124454</v>
      </c>
      <c r="H456" s="137">
        <f>SUM(H450:H455)</f>
        <v>0</v>
      </c>
      <c r="I456" s="137">
        <f>SUM(I450:I455)</f>
        <v>0</v>
      </c>
    </row>
    <row r="457" spans="1:9" ht="15" x14ac:dyDescent="0.25">
      <c r="A457" s="196"/>
      <c r="B457" s="198"/>
      <c r="C457" s="197"/>
      <c r="D457" s="198"/>
      <c r="E457" s="353"/>
      <c r="F457" s="353"/>
      <c r="G457" s="353"/>
      <c r="H457" s="353"/>
      <c r="I457" s="353"/>
    </row>
    <row r="458" spans="1:9" ht="15" x14ac:dyDescent="0.25">
      <c r="A458" s="87"/>
      <c r="B458" s="432" t="str">
        <f>'Form 1 Cover'!B20</f>
        <v>Sage Collegiate</v>
      </c>
      <c r="C458" s="396"/>
      <c r="D458" s="43"/>
      <c r="E458" s="58"/>
      <c r="F458" s="58"/>
      <c r="H458" s="58"/>
      <c r="I458" s="397" t="str">
        <f>"Budget Fiscal Year "&amp;TEXT('Form 1 Cover'!$D$137, "mm/dd/yy")</f>
        <v>Budget Fiscal Year 2021-2022</v>
      </c>
    </row>
    <row r="459" spans="1:9" x14ac:dyDescent="0.2">
      <c r="A459" s="87"/>
      <c r="B459" s="87"/>
      <c r="C459" s="87"/>
      <c r="D459" s="58"/>
      <c r="E459" s="87"/>
      <c r="F459" s="58"/>
      <c r="G459" s="58"/>
      <c r="H459" s="58"/>
      <c r="I459" s="58"/>
    </row>
    <row r="460" spans="1:9" x14ac:dyDescent="0.2">
      <c r="A460" s="87"/>
      <c r="B460" s="87" t="s">
        <v>465</v>
      </c>
      <c r="C460" s="87"/>
      <c r="D460" s="58"/>
      <c r="E460" s="58"/>
      <c r="F460" s="58"/>
      <c r="G460" s="58"/>
      <c r="H460" s="348"/>
      <c r="I460" s="348">
        <f>'Form 1 Cover'!$D$146</f>
        <v>44238</v>
      </c>
    </row>
    <row r="461" spans="1:9" x14ac:dyDescent="0.2">
      <c r="A461" s="87"/>
      <c r="B461" s="87"/>
      <c r="C461" s="87"/>
      <c r="D461" s="58"/>
      <c r="E461" s="58"/>
      <c r="F461" s="58"/>
      <c r="G461" s="58"/>
      <c r="H461" s="348"/>
      <c r="I461" s="348"/>
    </row>
    <row r="462" spans="1:9" x14ac:dyDescent="0.2">
      <c r="A462" s="87"/>
      <c r="B462" s="87"/>
      <c r="C462" s="87"/>
      <c r="D462" s="58"/>
      <c r="E462" s="58"/>
      <c r="F462" s="58"/>
      <c r="G462" s="58"/>
      <c r="H462" s="348"/>
      <c r="I462" s="348"/>
    </row>
    <row r="463" spans="1:9" x14ac:dyDescent="0.2">
      <c r="A463" s="321"/>
      <c r="B463" s="82"/>
      <c r="C463" s="82"/>
      <c r="D463" s="83"/>
      <c r="E463" s="186">
        <v>-1</v>
      </c>
      <c r="F463" s="187">
        <v>-2</v>
      </c>
      <c r="G463" s="295">
        <v>-3</v>
      </c>
      <c r="H463" s="187">
        <v>-4</v>
      </c>
      <c r="I463" s="187">
        <v>-5</v>
      </c>
    </row>
    <row r="464" spans="1:9" x14ac:dyDescent="0.2">
      <c r="A464" s="337"/>
      <c r="B464" s="87"/>
      <c r="C464" s="87"/>
      <c r="D464" s="47"/>
      <c r="E464" s="193"/>
      <c r="F464" s="32" t="s">
        <v>32</v>
      </c>
      <c r="G464" s="524" t="str">
        <f>"BUDGET YEAR ENDING "&amp;TEXT('Form 1 Cover'!D139, "MM/DD/YY")</f>
        <v>BUDGET YEAR ENDING 06/30/22</v>
      </c>
      <c r="H464" s="35"/>
      <c r="I464" s="525"/>
    </row>
    <row r="465" spans="1:9" x14ac:dyDescent="0.2">
      <c r="A465" s="337"/>
      <c r="B465" s="87"/>
      <c r="C465" s="87"/>
      <c r="D465" s="47"/>
      <c r="E465" s="189" t="s">
        <v>284</v>
      </c>
      <c r="F465" s="189" t="s">
        <v>286</v>
      </c>
      <c r="G465" s="190"/>
      <c r="H465" s="339"/>
      <c r="I465" s="189" t="s">
        <v>611</v>
      </c>
    </row>
    <row r="466" spans="1:9" ht="15" x14ac:dyDescent="0.2">
      <c r="A466" s="337"/>
      <c r="B466" s="147" t="s">
        <v>79</v>
      </c>
      <c r="C466" s="58"/>
      <c r="D466" s="47"/>
      <c r="E466" s="189" t="s">
        <v>285</v>
      </c>
      <c r="F466" s="189" t="s">
        <v>285</v>
      </c>
      <c r="G466" s="191" t="s">
        <v>287</v>
      </c>
      <c r="H466" s="189" t="s">
        <v>111</v>
      </c>
      <c r="I466" s="189" t="s">
        <v>111</v>
      </c>
    </row>
    <row r="467" spans="1:9" ht="15" x14ac:dyDescent="0.2">
      <c r="A467" s="335"/>
      <c r="B467" s="526"/>
      <c r="C467" s="526"/>
      <c r="D467" s="527"/>
      <c r="E467" s="4">
        <f>'Form 1 Cover'!D130</f>
        <v>44012</v>
      </c>
      <c r="F467" s="4">
        <f>'Form 1 Cover'!D134</f>
        <v>44377</v>
      </c>
      <c r="G467" s="192" t="s">
        <v>288</v>
      </c>
      <c r="H467" s="340" t="s">
        <v>288</v>
      </c>
      <c r="I467" s="340" t="s">
        <v>288</v>
      </c>
    </row>
    <row r="468" spans="1:9" ht="15" x14ac:dyDescent="0.25">
      <c r="A468" s="311"/>
      <c r="B468" s="160" t="s">
        <v>165</v>
      </c>
      <c r="C468" s="160"/>
      <c r="D468" s="171" t="s">
        <v>166</v>
      </c>
      <c r="E468" s="176"/>
      <c r="F468" s="103"/>
      <c r="G468" s="103"/>
      <c r="H468" s="103"/>
      <c r="I468" s="103"/>
    </row>
    <row r="469" spans="1:9" x14ac:dyDescent="0.2">
      <c r="A469" s="311"/>
      <c r="B469" s="101"/>
      <c r="C469" s="101" t="s">
        <v>81</v>
      </c>
      <c r="D469" s="51" t="s">
        <v>82</v>
      </c>
      <c r="E469" s="427"/>
      <c r="F469" s="427"/>
      <c r="G469" s="427"/>
      <c r="H469" s="427"/>
      <c r="I469" s="427"/>
    </row>
    <row r="470" spans="1:9" x14ac:dyDescent="0.2">
      <c r="A470" s="311"/>
      <c r="B470" s="101"/>
      <c r="C470" s="101" t="s">
        <v>83</v>
      </c>
      <c r="D470" s="51" t="s">
        <v>84</v>
      </c>
      <c r="E470" s="427"/>
      <c r="F470" s="427"/>
      <c r="G470" s="427"/>
      <c r="H470" s="427"/>
      <c r="I470" s="427"/>
    </row>
    <row r="471" spans="1:9" x14ac:dyDescent="0.2">
      <c r="A471" s="311"/>
      <c r="B471" s="101"/>
      <c r="C471" s="101" t="s">
        <v>133</v>
      </c>
      <c r="D471" s="51"/>
      <c r="E471" s="427"/>
      <c r="F471" s="427"/>
      <c r="G471" s="427"/>
      <c r="H471" s="427"/>
      <c r="I471" s="427"/>
    </row>
    <row r="472" spans="1:9" x14ac:dyDescent="0.2">
      <c r="A472" s="311"/>
      <c r="B472" s="101"/>
      <c r="C472" s="101" t="s">
        <v>85</v>
      </c>
      <c r="D472" s="51" t="s">
        <v>86</v>
      </c>
      <c r="E472" s="427"/>
      <c r="F472" s="427"/>
      <c r="G472" s="427"/>
      <c r="H472" s="427"/>
      <c r="I472" s="427"/>
    </row>
    <row r="473" spans="1:9" x14ac:dyDescent="0.2">
      <c r="A473" s="311"/>
      <c r="B473" s="101"/>
      <c r="C473" s="101" t="s">
        <v>89</v>
      </c>
      <c r="D473" s="51" t="s">
        <v>134</v>
      </c>
      <c r="E473" s="427"/>
      <c r="F473" s="427"/>
      <c r="G473" s="427"/>
      <c r="H473" s="427"/>
      <c r="I473" s="427"/>
    </row>
    <row r="474" spans="1:9" x14ac:dyDescent="0.2">
      <c r="A474" s="311"/>
      <c r="B474" s="101"/>
      <c r="C474" s="101" t="s">
        <v>87</v>
      </c>
      <c r="D474" s="51" t="s">
        <v>88</v>
      </c>
      <c r="E474" s="427"/>
      <c r="F474" s="427"/>
      <c r="G474" s="427"/>
      <c r="H474" s="427"/>
      <c r="I474" s="427"/>
    </row>
    <row r="475" spans="1:9" ht="15.75" thickBot="1" x14ac:dyDescent="0.3">
      <c r="A475" s="342"/>
      <c r="B475" s="169" t="s">
        <v>167</v>
      </c>
      <c r="C475" s="168"/>
      <c r="D475" s="53"/>
      <c r="E475" s="137">
        <f>SUM(E469:E474)</f>
        <v>0</v>
      </c>
      <c r="F475" s="137">
        <f>SUM(F469:F474)</f>
        <v>0</v>
      </c>
      <c r="G475" s="137">
        <f>SUM(G469:G474)</f>
        <v>0</v>
      </c>
      <c r="H475" s="137">
        <f>SUM(H469:H474)</f>
        <v>0</v>
      </c>
      <c r="I475" s="137">
        <f>SUM(I469:I474)</f>
        <v>0</v>
      </c>
    </row>
    <row r="476" spans="1:9" ht="15" x14ac:dyDescent="0.25">
      <c r="A476" s="311"/>
      <c r="B476" s="160" t="s">
        <v>147</v>
      </c>
      <c r="C476" s="160"/>
      <c r="D476" s="171" t="s">
        <v>413</v>
      </c>
      <c r="E476" s="103"/>
      <c r="F476" s="103"/>
      <c r="G476" s="103"/>
      <c r="H476" s="103"/>
      <c r="I476" s="103"/>
    </row>
    <row r="477" spans="1:9" x14ac:dyDescent="0.2">
      <c r="A477" s="311"/>
      <c r="B477" s="101"/>
      <c r="C477" s="101" t="s">
        <v>81</v>
      </c>
      <c r="D477" s="51" t="s">
        <v>82</v>
      </c>
      <c r="E477" s="427"/>
      <c r="F477" s="427"/>
      <c r="G477" s="427"/>
      <c r="H477" s="427"/>
      <c r="I477" s="427"/>
    </row>
    <row r="478" spans="1:9" x14ac:dyDescent="0.2">
      <c r="A478" s="311"/>
      <c r="B478" s="101"/>
      <c r="C478" s="101" t="s">
        <v>83</v>
      </c>
      <c r="D478" s="51" t="s">
        <v>84</v>
      </c>
      <c r="E478" s="427"/>
      <c r="F478" s="427"/>
      <c r="G478" s="427"/>
      <c r="H478" s="427"/>
      <c r="I478" s="427"/>
    </row>
    <row r="479" spans="1:9" x14ac:dyDescent="0.2">
      <c r="A479" s="311"/>
      <c r="B479" s="101"/>
      <c r="C479" s="101" t="s">
        <v>133</v>
      </c>
      <c r="D479" s="51"/>
      <c r="E479" s="427"/>
      <c r="F479" s="427"/>
      <c r="G479" s="427"/>
      <c r="H479" s="427"/>
      <c r="I479" s="427"/>
    </row>
    <row r="480" spans="1:9" x14ac:dyDescent="0.2">
      <c r="A480" s="311"/>
      <c r="B480" s="101"/>
      <c r="C480" s="101" t="s">
        <v>85</v>
      </c>
      <c r="D480" s="51" t="s">
        <v>86</v>
      </c>
      <c r="E480" s="427"/>
      <c r="F480" s="427"/>
      <c r="G480" s="427"/>
      <c r="H480" s="427"/>
      <c r="I480" s="427"/>
    </row>
    <row r="481" spans="1:9" x14ac:dyDescent="0.2">
      <c r="A481" s="311"/>
      <c r="B481" s="101"/>
      <c r="C481" s="101" t="s">
        <v>89</v>
      </c>
      <c r="D481" s="51" t="s">
        <v>134</v>
      </c>
      <c r="E481" s="427"/>
      <c r="F481" s="427"/>
      <c r="G481" s="427"/>
      <c r="H481" s="427"/>
      <c r="I481" s="427"/>
    </row>
    <row r="482" spans="1:9" x14ac:dyDescent="0.2">
      <c r="A482" s="311"/>
      <c r="B482" s="101"/>
      <c r="C482" s="101" t="s">
        <v>87</v>
      </c>
      <c r="D482" s="51" t="s">
        <v>88</v>
      </c>
      <c r="E482" s="427"/>
      <c r="F482" s="427"/>
      <c r="G482" s="427"/>
      <c r="H482" s="427"/>
      <c r="I482" s="427"/>
    </row>
    <row r="483" spans="1:9" ht="15.75" thickBot="1" x14ac:dyDescent="0.3">
      <c r="A483" s="342"/>
      <c r="B483" s="169" t="s">
        <v>149</v>
      </c>
      <c r="C483" s="168"/>
      <c r="D483" s="53"/>
      <c r="E483" s="137">
        <f>SUM(E477:E482)</f>
        <v>0</v>
      </c>
      <c r="F483" s="137">
        <f>SUM(F477:F482)</f>
        <v>0</v>
      </c>
      <c r="G483" s="137">
        <f>SUM(G477:G482)</f>
        <v>0</v>
      </c>
      <c r="H483" s="137">
        <f>SUM(H477:H482)</f>
        <v>0</v>
      </c>
      <c r="I483" s="137">
        <f>SUM(I477:I482)</f>
        <v>0</v>
      </c>
    </row>
    <row r="484" spans="1:9" ht="15" x14ac:dyDescent="0.25">
      <c r="A484" s="311"/>
      <c r="B484" s="160" t="s">
        <v>150</v>
      </c>
      <c r="C484" s="160"/>
      <c r="D484" s="171" t="s">
        <v>151</v>
      </c>
      <c r="E484" s="103"/>
      <c r="F484" s="103"/>
      <c r="G484" s="103"/>
      <c r="H484" s="103"/>
      <c r="I484" s="103"/>
    </row>
    <row r="485" spans="1:9" x14ac:dyDescent="0.2">
      <c r="A485" s="311"/>
      <c r="B485" s="101"/>
      <c r="C485" s="101" t="s">
        <v>81</v>
      </c>
      <c r="D485" s="51" t="s">
        <v>82</v>
      </c>
      <c r="E485" s="427"/>
      <c r="F485" s="427"/>
      <c r="G485" s="427"/>
      <c r="H485" s="427"/>
      <c r="I485" s="427"/>
    </row>
    <row r="486" spans="1:9" x14ac:dyDescent="0.2">
      <c r="A486" s="311"/>
      <c r="B486" s="101"/>
      <c r="C486" s="101" t="s">
        <v>83</v>
      </c>
      <c r="D486" s="51" t="s">
        <v>84</v>
      </c>
      <c r="E486" s="427"/>
      <c r="F486" s="427"/>
      <c r="G486" s="427"/>
      <c r="H486" s="427"/>
      <c r="I486" s="427"/>
    </row>
    <row r="487" spans="1:9" x14ac:dyDescent="0.2">
      <c r="A487" s="311"/>
      <c r="B487" s="101"/>
      <c r="C487" s="101" t="s">
        <v>133</v>
      </c>
      <c r="D487" s="51"/>
      <c r="E487" s="427"/>
      <c r="F487" s="427"/>
      <c r="G487" s="427"/>
      <c r="H487" s="427"/>
      <c r="I487" s="427"/>
    </row>
    <row r="488" spans="1:9" x14ac:dyDescent="0.2">
      <c r="A488" s="311"/>
      <c r="B488" s="101"/>
      <c r="C488" s="101" t="s">
        <v>85</v>
      </c>
      <c r="D488" s="51" t="s">
        <v>86</v>
      </c>
      <c r="E488" s="427"/>
      <c r="F488" s="427"/>
      <c r="G488" s="427"/>
      <c r="H488" s="427"/>
      <c r="I488" s="427"/>
    </row>
    <row r="489" spans="1:9" x14ac:dyDescent="0.2">
      <c r="A489" s="311"/>
      <c r="B489" s="101"/>
      <c r="C489" s="101" t="s">
        <v>89</v>
      </c>
      <c r="D489" s="51" t="s">
        <v>134</v>
      </c>
      <c r="E489" s="427"/>
      <c r="F489" s="427"/>
      <c r="G489" s="427"/>
      <c r="H489" s="427"/>
      <c r="I489" s="427"/>
    </row>
    <row r="490" spans="1:9" x14ac:dyDescent="0.2">
      <c r="A490" s="311"/>
      <c r="B490" s="101"/>
      <c r="C490" s="101" t="s">
        <v>87</v>
      </c>
      <c r="D490" s="51" t="s">
        <v>88</v>
      </c>
      <c r="E490" s="427"/>
      <c r="F490" s="427"/>
      <c r="G490" s="427"/>
      <c r="H490" s="427"/>
      <c r="I490" s="427"/>
    </row>
    <row r="491" spans="1:9" ht="15.75" thickBot="1" x14ac:dyDescent="0.3">
      <c r="A491" s="342"/>
      <c r="B491" s="169" t="s">
        <v>152</v>
      </c>
      <c r="C491" s="168"/>
      <c r="D491" s="53"/>
      <c r="E491" s="137">
        <f>SUM(E485:E490)</f>
        <v>0</v>
      </c>
      <c r="F491" s="137">
        <f>SUM(F485:F490)</f>
        <v>0</v>
      </c>
      <c r="G491" s="137">
        <f>SUM(G485:G490)</f>
        <v>0</v>
      </c>
      <c r="H491" s="137">
        <f>SUM(H485:H490)</f>
        <v>0</v>
      </c>
      <c r="I491" s="137">
        <f>SUM(I485:I490)</f>
        <v>0</v>
      </c>
    </row>
    <row r="492" spans="1:9" ht="15" x14ac:dyDescent="0.25">
      <c r="A492" s="311"/>
      <c r="B492" s="160" t="s">
        <v>414</v>
      </c>
      <c r="C492" s="160"/>
      <c r="D492" s="171" t="s">
        <v>415</v>
      </c>
      <c r="E492" s="103"/>
      <c r="F492" s="103"/>
      <c r="G492" s="103"/>
      <c r="H492" s="103"/>
      <c r="I492" s="103"/>
    </row>
    <row r="493" spans="1:9" x14ac:dyDescent="0.2">
      <c r="A493" s="311"/>
      <c r="B493" s="101"/>
      <c r="C493" s="101" t="s">
        <v>81</v>
      </c>
      <c r="D493" s="51" t="s">
        <v>82</v>
      </c>
      <c r="E493" s="427"/>
      <c r="F493" s="427"/>
      <c r="G493" s="427"/>
      <c r="H493" s="427"/>
      <c r="I493" s="427"/>
    </row>
    <row r="494" spans="1:9" x14ac:dyDescent="0.2">
      <c r="A494" s="311"/>
      <c r="B494" s="101"/>
      <c r="C494" s="101" t="s">
        <v>83</v>
      </c>
      <c r="D494" s="51" t="s">
        <v>84</v>
      </c>
      <c r="E494" s="427"/>
      <c r="F494" s="427"/>
      <c r="G494" s="427"/>
      <c r="H494" s="427"/>
      <c r="I494" s="427"/>
    </row>
    <row r="495" spans="1:9" x14ac:dyDescent="0.2">
      <c r="A495" s="311"/>
      <c r="B495" s="101"/>
      <c r="C495" s="101" t="s">
        <v>133</v>
      </c>
      <c r="D495" s="51"/>
      <c r="E495" s="427"/>
      <c r="F495" s="427"/>
      <c r="G495" s="427"/>
      <c r="H495" s="427"/>
      <c r="I495" s="427"/>
    </row>
    <row r="496" spans="1:9" x14ac:dyDescent="0.2">
      <c r="A496" s="311"/>
      <c r="B496" s="101"/>
      <c r="C496" s="101" t="s">
        <v>85</v>
      </c>
      <c r="D496" s="51" t="s">
        <v>86</v>
      </c>
      <c r="E496" s="427"/>
      <c r="F496" s="427"/>
      <c r="G496" s="427"/>
      <c r="H496" s="427"/>
      <c r="I496" s="427"/>
    </row>
    <row r="497" spans="1:9" x14ac:dyDescent="0.2">
      <c r="A497" s="311"/>
      <c r="B497" s="101"/>
      <c r="C497" s="101" t="s">
        <v>89</v>
      </c>
      <c r="D497" s="51" t="s">
        <v>134</v>
      </c>
      <c r="E497" s="427"/>
      <c r="F497" s="427"/>
      <c r="G497" s="427"/>
      <c r="H497" s="427"/>
      <c r="I497" s="427"/>
    </row>
    <row r="498" spans="1:9" x14ac:dyDescent="0.2">
      <c r="A498" s="337"/>
      <c r="B498" s="100"/>
      <c r="C498" s="87" t="s">
        <v>87</v>
      </c>
      <c r="D498" s="47" t="s">
        <v>88</v>
      </c>
      <c r="E498" s="427"/>
      <c r="F498" s="427"/>
      <c r="G498" s="427"/>
      <c r="H498" s="427"/>
      <c r="I498" s="427"/>
    </row>
    <row r="499" spans="1:9" ht="15.75" thickBot="1" x14ac:dyDescent="0.3">
      <c r="A499" s="342"/>
      <c r="B499" s="169" t="s">
        <v>416</v>
      </c>
      <c r="C499" s="168"/>
      <c r="D499" s="53"/>
      <c r="E499" s="137">
        <f>SUM(E493:E498)</f>
        <v>0</v>
      </c>
      <c r="F499" s="137">
        <f>SUM(F493:F498)</f>
        <v>0</v>
      </c>
      <c r="G499" s="137">
        <f>SUM(G493:G498)</f>
        <v>0</v>
      </c>
      <c r="H499" s="137">
        <f>SUM(H493:H498)</f>
        <v>0</v>
      </c>
      <c r="I499" s="137">
        <f>SUM(I493:I498)</f>
        <v>0</v>
      </c>
    </row>
    <row r="500" spans="1:9" ht="15" x14ac:dyDescent="0.25">
      <c r="A500" s="311"/>
      <c r="B500" s="160" t="s">
        <v>153</v>
      </c>
      <c r="C500" s="160"/>
      <c r="D500" s="171" t="s">
        <v>155</v>
      </c>
      <c r="E500" s="103"/>
      <c r="F500" s="103"/>
      <c r="G500" s="103"/>
      <c r="H500" s="103"/>
      <c r="I500" s="103"/>
    </row>
    <row r="501" spans="1:9" x14ac:dyDescent="0.2">
      <c r="A501" s="311"/>
      <c r="B501" s="101"/>
      <c r="C501" s="101" t="s">
        <v>81</v>
      </c>
      <c r="D501" s="51" t="s">
        <v>82</v>
      </c>
      <c r="E501" s="427"/>
      <c r="F501" s="427"/>
      <c r="G501" s="427"/>
      <c r="H501" s="427"/>
      <c r="I501" s="427"/>
    </row>
    <row r="502" spans="1:9" x14ac:dyDescent="0.2">
      <c r="A502" s="311"/>
      <c r="B502" s="101"/>
      <c r="C502" s="101" t="s">
        <v>83</v>
      </c>
      <c r="D502" s="51" t="s">
        <v>84</v>
      </c>
      <c r="E502" s="422"/>
      <c r="F502" s="425"/>
      <c r="G502" s="425"/>
      <c r="H502" s="425"/>
      <c r="I502" s="425"/>
    </row>
    <row r="503" spans="1:9" x14ac:dyDescent="0.2">
      <c r="A503" s="311"/>
      <c r="B503" s="101"/>
      <c r="C503" s="101" t="s">
        <v>133</v>
      </c>
      <c r="D503" s="51"/>
      <c r="E503" s="427"/>
      <c r="F503" s="427"/>
      <c r="G503" s="427"/>
      <c r="H503" s="427"/>
      <c r="I503" s="427"/>
    </row>
    <row r="504" spans="1:9" x14ac:dyDescent="0.2">
      <c r="A504" s="311"/>
      <c r="B504" s="101"/>
      <c r="C504" s="101" t="s">
        <v>85</v>
      </c>
      <c r="D504" s="51" t="s">
        <v>86</v>
      </c>
      <c r="E504" s="427"/>
      <c r="F504" s="427"/>
      <c r="G504" s="427"/>
      <c r="H504" s="427"/>
      <c r="I504" s="427"/>
    </row>
    <row r="505" spans="1:9" x14ac:dyDescent="0.2">
      <c r="A505" s="311"/>
      <c r="B505" s="101"/>
      <c r="C505" s="101" t="s">
        <v>89</v>
      </c>
      <c r="D505" s="51" t="s">
        <v>134</v>
      </c>
      <c r="E505" s="427"/>
      <c r="F505" s="427"/>
      <c r="G505" s="427"/>
      <c r="H505" s="427"/>
      <c r="I505" s="427"/>
    </row>
    <row r="506" spans="1:9" x14ac:dyDescent="0.2">
      <c r="A506" s="311"/>
      <c r="B506" s="101"/>
      <c r="C506" s="101" t="s">
        <v>87</v>
      </c>
      <c r="D506" s="51" t="s">
        <v>88</v>
      </c>
      <c r="E506" s="422"/>
      <c r="F506" s="425"/>
      <c r="G506" s="425"/>
      <c r="H506" s="425"/>
      <c r="I506" s="425"/>
    </row>
    <row r="507" spans="1:9" ht="15.75" thickBot="1" x14ac:dyDescent="0.3">
      <c r="A507" s="342"/>
      <c r="B507" s="169" t="s">
        <v>417</v>
      </c>
      <c r="C507" s="168"/>
      <c r="D507" s="53"/>
      <c r="E507" s="174">
        <f>SUM(E501:E506)</f>
        <v>0</v>
      </c>
      <c r="F507" s="174">
        <f>SUM(F501:F506)</f>
        <v>0</v>
      </c>
      <c r="G507" s="174">
        <f>SUM(G501:G506)</f>
        <v>0</v>
      </c>
      <c r="H507" s="174">
        <f>SUM(H501:H506)</f>
        <v>0</v>
      </c>
      <c r="I507" s="174">
        <f>SUM(I501:I506)</f>
        <v>0</v>
      </c>
    </row>
    <row r="508" spans="1:9" ht="15" x14ac:dyDescent="0.25">
      <c r="A508" s="311"/>
      <c r="B508" s="160" t="s">
        <v>154</v>
      </c>
      <c r="C508" s="160"/>
      <c r="D508" s="171" t="s">
        <v>148</v>
      </c>
      <c r="E508" s="129"/>
      <c r="F508" s="129"/>
      <c r="G508" s="129"/>
      <c r="H508" s="129"/>
      <c r="I508" s="129"/>
    </row>
    <row r="509" spans="1:9" x14ac:dyDescent="0.2">
      <c r="A509" s="311"/>
      <c r="B509" s="101"/>
      <c r="C509" s="101" t="s">
        <v>81</v>
      </c>
      <c r="D509" s="51" t="s">
        <v>82</v>
      </c>
      <c r="E509" s="431"/>
      <c r="F509" s="431"/>
      <c r="G509" s="431"/>
      <c r="H509" s="431"/>
      <c r="I509" s="431"/>
    </row>
    <row r="510" spans="1:9" x14ac:dyDescent="0.2">
      <c r="A510" s="311"/>
      <c r="B510" s="101"/>
      <c r="C510" s="101" t="s">
        <v>83</v>
      </c>
      <c r="D510" s="51" t="s">
        <v>84</v>
      </c>
      <c r="E510" s="431"/>
      <c r="F510" s="431"/>
      <c r="G510" s="431"/>
      <c r="H510" s="431"/>
      <c r="I510" s="431"/>
    </row>
    <row r="511" spans="1:9" x14ac:dyDescent="0.2">
      <c r="A511" s="311"/>
      <c r="B511" s="101"/>
      <c r="C511" s="101" t="s">
        <v>133</v>
      </c>
      <c r="D511" s="51"/>
      <c r="E511" s="431"/>
      <c r="F511" s="431"/>
      <c r="G511" s="431"/>
      <c r="H511" s="431"/>
      <c r="I511" s="431"/>
    </row>
    <row r="512" spans="1:9" x14ac:dyDescent="0.2">
      <c r="A512" s="311"/>
      <c r="B512" s="101"/>
      <c r="C512" s="101" t="s">
        <v>85</v>
      </c>
      <c r="D512" s="51" t="s">
        <v>86</v>
      </c>
      <c r="E512" s="431"/>
      <c r="F512" s="431"/>
      <c r="G512" s="431"/>
      <c r="H512" s="431"/>
      <c r="I512" s="431"/>
    </row>
    <row r="513" spans="1:9" x14ac:dyDescent="0.2">
      <c r="A513" s="311"/>
      <c r="B513" s="101"/>
      <c r="C513" s="101" t="s">
        <v>89</v>
      </c>
      <c r="D513" s="51" t="s">
        <v>134</v>
      </c>
      <c r="E513" s="431"/>
      <c r="F513" s="431"/>
      <c r="G513" s="431"/>
      <c r="H513" s="431"/>
      <c r="I513" s="431"/>
    </row>
    <row r="514" spans="1:9" x14ac:dyDescent="0.2">
      <c r="A514" s="337"/>
      <c r="B514" s="100"/>
      <c r="C514" s="87" t="s">
        <v>87</v>
      </c>
      <c r="D514" s="47" t="s">
        <v>88</v>
      </c>
      <c r="E514" s="431"/>
      <c r="F514" s="431"/>
      <c r="G514" s="431"/>
      <c r="H514" s="431"/>
      <c r="I514" s="431"/>
    </row>
    <row r="515" spans="1:9" ht="15.75" thickBot="1" x14ac:dyDescent="0.3">
      <c r="A515" s="342"/>
      <c r="B515" s="169" t="s">
        <v>418</v>
      </c>
      <c r="C515" s="168"/>
      <c r="D515" s="53"/>
      <c r="E515" s="170">
        <f>SUM(E509:E514)</f>
        <v>0</v>
      </c>
      <c r="F515" s="170">
        <f>SUM(F509:F514)</f>
        <v>0</v>
      </c>
      <c r="G515" s="170">
        <f>SUM(G509:G514)</f>
        <v>0</v>
      </c>
      <c r="H515" s="170">
        <f>SUM(H509:H514)</f>
        <v>0</v>
      </c>
      <c r="I515" s="170">
        <f>SUM(I509:I514)</f>
        <v>0</v>
      </c>
    </row>
    <row r="516" spans="1:9" ht="15" x14ac:dyDescent="0.25">
      <c r="A516" s="197"/>
      <c r="B516" s="196"/>
      <c r="C516" s="197"/>
      <c r="D516" s="198"/>
      <c r="E516" s="353"/>
      <c r="F516" s="353"/>
      <c r="G516" s="353"/>
      <c r="H516" s="353"/>
      <c r="I516" s="353"/>
    </row>
    <row r="517" spans="1:9" ht="15" x14ac:dyDescent="0.25">
      <c r="A517" s="87"/>
      <c r="B517" s="432" t="str">
        <f>'Form 1 Cover'!B20</f>
        <v>Sage Collegiate</v>
      </c>
      <c r="C517" s="396"/>
      <c r="D517" s="43"/>
      <c r="E517" s="58"/>
      <c r="F517" s="58"/>
      <c r="H517" s="58"/>
      <c r="I517" s="397" t="str">
        <f>"Budget Fiscal Year "&amp;TEXT('Form 1 Cover'!$D$137, "mm/dd/yy")</f>
        <v>Budget Fiscal Year 2021-2022</v>
      </c>
    </row>
    <row r="518" spans="1:9" x14ac:dyDescent="0.2">
      <c r="A518" s="87"/>
      <c r="B518" s="87"/>
      <c r="C518" s="87"/>
      <c r="D518" s="58"/>
      <c r="E518" s="87"/>
      <c r="F518" s="58"/>
      <c r="G518" s="58"/>
      <c r="H518" s="58"/>
      <c r="I518" s="58"/>
    </row>
    <row r="519" spans="1:9" x14ac:dyDescent="0.2">
      <c r="A519" s="87"/>
      <c r="B519" s="87" t="s">
        <v>465</v>
      </c>
      <c r="C519" s="87"/>
      <c r="D519" s="58"/>
      <c r="F519" s="58"/>
      <c r="G519" s="58"/>
      <c r="H519" s="348"/>
      <c r="I519" s="348">
        <f>'Form 1 Cover'!$D$146</f>
        <v>44238</v>
      </c>
    </row>
    <row r="520" spans="1:9" x14ac:dyDescent="0.2">
      <c r="A520" s="87"/>
      <c r="B520" s="87"/>
      <c r="C520" s="87"/>
      <c r="D520" s="58"/>
      <c r="F520" s="58"/>
      <c r="G520" s="58"/>
      <c r="H520" s="348"/>
      <c r="I520" s="348"/>
    </row>
    <row r="521" spans="1:9" x14ac:dyDescent="0.2">
      <c r="A521" s="321"/>
      <c r="B521" s="82"/>
      <c r="C521" s="82"/>
      <c r="D521" s="83"/>
      <c r="E521" s="186">
        <v>-1</v>
      </c>
      <c r="F521" s="187">
        <v>-2</v>
      </c>
      <c r="G521" s="295">
        <v>-3</v>
      </c>
      <c r="H521" s="187">
        <v>-4</v>
      </c>
      <c r="I521" s="187">
        <v>-5</v>
      </c>
    </row>
    <row r="522" spans="1:9" x14ac:dyDescent="0.2">
      <c r="A522" s="337"/>
      <c r="B522" s="87"/>
      <c r="C522" s="87"/>
      <c r="D522" s="47"/>
      <c r="E522" s="188"/>
      <c r="F522" s="32" t="s">
        <v>32</v>
      </c>
      <c r="G522" s="524" t="str">
        <f>"BUDGET YEAR ENDING "&amp;TEXT('Form 1 Cover'!D139, "MM/DD/YY")</f>
        <v>BUDGET YEAR ENDING 06/30/22</v>
      </c>
      <c r="H522" s="35"/>
      <c r="I522" s="525"/>
    </row>
    <row r="523" spans="1:9" x14ac:dyDescent="0.2">
      <c r="A523" s="337"/>
      <c r="B523" s="87"/>
      <c r="C523" s="87"/>
      <c r="D523" s="47"/>
      <c r="E523" s="191" t="s">
        <v>284</v>
      </c>
      <c r="F523" s="189" t="s">
        <v>286</v>
      </c>
      <c r="G523" s="190"/>
      <c r="H523" s="339"/>
      <c r="I523" s="189" t="str">
        <f>I465</f>
        <v>AMENDED</v>
      </c>
    </row>
    <row r="524" spans="1:9" ht="15" x14ac:dyDescent="0.2">
      <c r="A524" s="337"/>
      <c r="B524" s="147" t="s">
        <v>79</v>
      </c>
      <c r="C524" s="58"/>
      <c r="D524" s="47"/>
      <c r="E524" s="191" t="s">
        <v>285</v>
      </c>
      <c r="F524" s="189" t="s">
        <v>285</v>
      </c>
      <c r="G524" s="191" t="s">
        <v>287</v>
      </c>
      <c r="H524" s="189" t="s">
        <v>111</v>
      </c>
      <c r="I524" s="189" t="s">
        <v>111</v>
      </c>
    </row>
    <row r="525" spans="1:9" ht="15" x14ac:dyDescent="0.2">
      <c r="A525" s="335"/>
      <c r="B525" s="526"/>
      <c r="C525" s="526"/>
      <c r="D525" s="527"/>
      <c r="E525" s="294">
        <f>'Form 1 Cover'!D130</f>
        <v>44012</v>
      </c>
      <c r="F525" s="4">
        <f>'Form 1 Cover'!D134</f>
        <v>44377</v>
      </c>
      <c r="G525" s="192" t="s">
        <v>288</v>
      </c>
      <c r="H525" s="340" t="s">
        <v>288</v>
      </c>
      <c r="I525" s="340" t="s">
        <v>288</v>
      </c>
    </row>
    <row r="526" spans="1:9" ht="15" x14ac:dyDescent="0.25">
      <c r="A526" s="311"/>
      <c r="B526" s="160" t="s">
        <v>360</v>
      </c>
      <c r="C526" s="160"/>
      <c r="D526" s="171" t="s">
        <v>155</v>
      </c>
      <c r="E526" s="129"/>
      <c r="F526" s="129"/>
      <c r="G526" s="129"/>
      <c r="H526" s="129"/>
      <c r="I526" s="129"/>
    </row>
    <row r="527" spans="1:9" x14ac:dyDescent="0.2">
      <c r="A527" s="311"/>
      <c r="B527" s="101"/>
      <c r="C527" s="101" t="s">
        <v>81</v>
      </c>
      <c r="D527" s="51" t="s">
        <v>82</v>
      </c>
      <c r="E527" s="431"/>
      <c r="F527" s="431"/>
      <c r="G527" s="431"/>
      <c r="H527" s="431"/>
      <c r="I527" s="431"/>
    </row>
    <row r="528" spans="1:9" x14ac:dyDescent="0.2">
      <c r="A528" s="311"/>
      <c r="B528" s="101"/>
      <c r="C528" s="101" t="s">
        <v>83</v>
      </c>
      <c r="D528" s="51" t="s">
        <v>84</v>
      </c>
      <c r="E528" s="428"/>
      <c r="F528" s="429"/>
      <c r="G528" s="429"/>
      <c r="H528" s="429"/>
      <c r="I528" s="429"/>
    </row>
    <row r="529" spans="1:10" x14ac:dyDescent="0.2">
      <c r="A529" s="311"/>
      <c r="B529" s="101"/>
      <c r="C529" s="101" t="s">
        <v>133</v>
      </c>
      <c r="D529" s="51"/>
      <c r="E529" s="431"/>
      <c r="F529" s="431"/>
      <c r="G529" s="431"/>
      <c r="H529" s="431"/>
      <c r="I529" s="431"/>
    </row>
    <row r="530" spans="1:10" x14ac:dyDescent="0.2">
      <c r="A530" s="311"/>
      <c r="B530" s="101"/>
      <c r="C530" s="101" t="s">
        <v>85</v>
      </c>
      <c r="D530" s="51" t="s">
        <v>86</v>
      </c>
      <c r="E530" s="431"/>
      <c r="F530" s="431"/>
      <c r="G530" s="431"/>
      <c r="H530" s="431"/>
      <c r="I530" s="431"/>
    </row>
    <row r="531" spans="1:10" x14ac:dyDescent="0.2">
      <c r="A531" s="311"/>
      <c r="B531" s="101"/>
      <c r="C531" s="101" t="s">
        <v>89</v>
      </c>
      <c r="D531" s="51" t="s">
        <v>134</v>
      </c>
      <c r="E531" s="431"/>
      <c r="F531" s="431"/>
      <c r="G531" s="431"/>
      <c r="H531" s="431"/>
      <c r="I531" s="431"/>
    </row>
    <row r="532" spans="1:10" x14ac:dyDescent="0.2">
      <c r="A532" s="311"/>
      <c r="B532" s="101"/>
      <c r="C532" s="101" t="s">
        <v>87</v>
      </c>
      <c r="D532" s="51" t="s">
        <v>88</v>
      </c>
      <c r="E532" s="428"/>
      <c r="F532" s="429"/>
      <c r="G532" s="429"/>
      <c r="H532" s="429"/>
      <c r="I532" s="429"/>
    </row>
    <row r="533" spans="1:10" ht="15.75" thickBot="1" x14ac:dyDescent="0.3">
      <c r="A533" s="342"/>
      <c r="B533" s="169" t="s">
        <v>419</v>
      </c>
      <c r="C533" s="168"/>
      <c r="D533" s="53"/>
      <c r="E533" s="172">
        <f>SUM(E527:E532)</f>
        <v>0</v>
      </c>
      <c r="F533" s="172">
        <f>SUM(F527:F532)</f>
        <v>0</v>
      </c>
      <c r="G533" s="172">
        <f>SUM(G527:G532)</f>
        <v>0</v>
      </c>
      <c r="H533" s="172">
        <f>SUM(H527:H532)</f>
        <v>0</v>
      </c>
      <c r="I533" s="172">
        <f>SUM(I527:I532)</f>
        <v>0</v>
      </c>
    </row>
    <row r="534" spans="1:10" ht="15.75" thickBot="1" x14ac:dyDescent="0.3">
      <c r="A534" s="311"/>
      <c r="B534" s="160" t="s">
        <v>131</v>
      </c>
      <c r="C534" s="160"/>
      <c r="D534" s="171" t="s">
        <v>132</v>
      </c>
      <c r="E534" s="129"/>
      <c r="F534" s="129"/>
      <c r="G534" s="129"/>
      <c r="H534" s="129"/>
      <c r="I534" s="129"/>
    </row>
    <row r="535" spans="1:10" ht="15" thickBot="1" x14ac:dyDescent="0.25">
      <c r="A535" s="311"/>
      <c r="B535" s="101"/>
      <c r="C535" s="101" t="s">
        <v>81</v>
      </c>
      <c r="D535" s="51" t="s">
        <v>82</v>
      </c>
      <c r="E535" s="431"/>
      <c r="F535" s="431"/>
      <c r="G535" s="431"/>
      <c r="H535" s="431"/>
      <c r="I535" s="431"/>
      <c r="J535" s="531"/>
    </row>
    <row r="536" spans="1:10" ht="15" thickTop="1" x14ac:dyDescent="0.2">
      <c r="A536" s="311"/>
      <c r="B536" s="101"/>
      <c r="C536" s="101" t="s">
        <v>83</v>
      </c>
      <c r="D536" s="51" t="s">
        <v>84</v>
      </c>
      <c r="E536" s="431"/>
      <c r="F536" s="431"/>
      <c r="G536" s="431"/>
      <c r="H536" s="431"/>
      <c r="I536" s="431"/>
    </row>
    <row r="537" spans="1:10" x14ac:dyDescent="0.2">
      <c r="A537" s="311"/>
      <c r="B537" s="101"/>
      <c r="C537" s="101" t="s">
        <v>133</v>
      </c>
      <c r="D537" s="51"/>
      <c r="E537" s="431"/>
      <c r="F537" s="431"/>
      <c r="G537" s="431"/>
      <c r="H537" s="431"/>
      <c r="I537" s="431"/>
    </row>
    <row r="538" spans="1:10" x14ac:dyDescent="0.2">
      <c r="A538" s="311"/>
      <c r="B538" s="101"/>
      <c r="C538" s="101" t="s">
        <v>85</v>
      </c>
      <c r="D538" s="51" t="s">
        <v>86</v>
      </c>
      <c r="E538" s="431"/>
      <c r="F538" s="431"/>
      <c r="G538" s="431"/>
      <c r="H538" s="431"/>
      <c r="I538" s="431"/>
    </row>
    <row r="539" spans="1:10" x14ac:dyDescent="0.2">
      <c r="A539" s="311"/>
      <c r="B539" s="101"/>
      <c r="C539" s="101" t="s">
        <v>89</v>
      </c>
      <c r="D539" s="51" t="s">
        <v>134</v>
      </c>
      <c r="E539" s="431"/>
      <c r="F539" s="431"/>
      <c r="G539" s="431"/>
      <c r="H539" s="431"/>
      <c r="I539" s="431"/>
    </row>
    <row r="540" spans="1:10" x14ac:dyDescent="0.2">
      <c r="A540" s="311"/>
      <c r="B540" s="101"/>
      <c r="C540" s="101" t="s">
        <v>87</v>
      </c>
      <c r="D540" s="51" t="s">
        <v>88</v>
      </c>
      <c r="E540" s="431"/>
      <c r="F540" s="431"/>
      <c r="G540" s="431"/>
      <c r="H540" s="431"/>
      <c r="I540" s="431"/>
    </row>
    <row r="541" spans="1:10" ht="15.75" thickBot="1" x14ac:dyDescent="0.3">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x14ac:dyDescent="0.3">
      <c r="A542" s="344" t="s">
        <v>508</v>
      </c>
      <c r="B542" s="107"/>
      <c r="C542" s="532" t="s">
        <v>676</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5" thickTop="1" thickBot="1" x14ac:dyDescent="0.3">
      <c r="A543" s="337"/>
      <c r="B543" s="143" t="s">
        <v>186</v>
      </c>
      <c r="C543" s="143"/>
      <c r="D543" s="37" t="s">
        <v>253</v>
      </c>
      <c r="E543" s="435"/>
      <c r="F543" s="435"/>
      <c r="G543" s="435"/>
      <c r="H543" s="435"/>
      <c r="I543" s="435"/>
    </row>
    <row r="544" spans="1:10" ht="16.5" customHeight="1" thickTop="1" thickBot="1" x14ac:dyDescent="0.3">
      <c r="A544" s="345" t="s">
        <v>137</v>
      </c>
      <c r="B544" s="179"/>
      <c r="C544" s="534" t="s">
        <v>138</v>
      </c>
      <c r="D544" s="533"/>
      <c r="E544" s="180">
        <f>E448+E542+E543+E456</f>
        <v>0</v>
      </c>
      <c r="F544" s="180">
        <f>F448+F542+F543+F456</f>
        <v>0</v>
      </c>
      <c r="G544" s="180">
        <f>G448+G542+G543+G456</f>
        <v>124454</v>
      </c>
      <c r="H544" s="180">
        <f>H448+H542+H543+H456</f>
        <v>0</v>
      </c>
      <c r="I544" s="180">
        <f>I448+I542+I543+I456</f>
        <v>0</v>
      </c>
    </row>
    <row r="545" spans="1:11" ht="16.5" thickTop="1" thickBot="1" x14ac:dyDescent="0.3">
      <c r="A545" s="325" t="s">
        <v>139</v>
      </c>
      <c r="B545" s="179"/>
      <c r="C545" s="179"/>
      <c r="D545" s="182"/>
      <c r="E545" s="183">
        <f>E544+E28+E51+E85+E108+E142+E165+E198+E221+E254+E277+E311+E338+E361</f>
        <v>0</v>
      </c>
      <c r="F545" s="183">
        <f>F544+F28+F51+F85+F108+F142+F165+F198+F221+F254+F277+F311+F338+F361</f>
        <v>0</v>
      </c>
      <c r="G545" s="183">
        <f>G544+G28+G51+G85+G108+G142+G165+G198+G221+G254+G277+G311+G338+G361</f>
        <v>1438284.5</v>
      </c>
      <c r="H545" s="183">
        <f>H544+H28+H51+H85+H108+H142+H165+H198+H221+H254+H277+H311+H338+H361</f>
        <v>0</v>
      </c>
      <c r="I545" s="183">
        <f>I544+I28+I51+I85+I108+I142+I165+I198+I221+I254+I277+I311+I338+I361</f>
        <v>0</v>
      </c>
      <c r="K545" s="38" t="s">
        <v>716</v>
      </c>
    </row>
    <row r="546" spans="1:11" ht="44.25" thickTop="1" thickBot="1" x14ac:dyDescent="0.25">
      <c r="A546" s="346"/>
      <c r="B546" s="178" t="s">
        <v>380</v>
      </c>
      <c r="C546" s="179"/>
      <c r="D546" s="184" t="s">
        <v>146</v>
      </c>
      <c r="E546" s="185" t="s">
        <v>141</v>
      </c>
      <c r="F546" s="436"/>
      <c r="G546" s="437"/>
      <c r="H546" s="437"/>
      <c r="I546" s="437"/>
    </row>
    <row r="547" spans="1:11" ht="15.75" thickTop="1" x14ac:dyDescent="0.25">
      <c r="A547" s="341" t="s">
        <v>420</v>
      </c>
      <c r="B547" s="160"/>
      <c r="C547" s="101"/>
      <c r="D547" s="51"/>
      <c r="E547" s="129"/>
      <c r="F547" s="129"/>
      <c r="G547" s="129"/>
      <c r="H547" s="129"/>
      <c r="I547" s="129"/>
    </row>
    <row r="548" spans="1:11" x14ac:dyDescent="0.2">
      <c r="A548" s="311"/>
      <c r="B548" s="101" t="s">
        <v>142</v>
      </c>
      <c r="C548" s="101"/>
      <c r="D548" s="51"/>
      <c r="E548" s="431"/>
      <c r="F548" s="431"/>
      <c r="G548" s="431"/>
      <c r="H548" s="431"/>
      <c r="I548" s="431"/>
    </row>
    <row r="549" spans="1:11" x14ac:dyDescent="0.2">
      <c r="A549" s="311"/>
      <c r="B549" s="101" t="s">
        <v>143</v>
      </c>
      <c r="C549" s="101"/>
      <c r="D549" s="51"/>
      <c r="E549" s="431"/>
      <c r="F549" s="431"/>
      <c r="G549" s="431">
        <v>149069</v>
      </c>
      <c r="H549" s="431"/>
      <c r="I549" s="431"/>
    </row>
    <row r="550" spans="1:11" ht="15.75" thickBot="1" x14ac:dyDescent="0.3">
      <c r="A550" s="322" t="s">
        <v>144</v>
      </c>
      <c r="B550" s="120"/>
      <c r="C550" s="120"/>
      <c r="D550" s="57"/>
      <c r="E550" s="149">
        <f>SUM(E548:E549)</f>
        <v>0</v>
      </c>
      <c r="F550" s="149">
        <f>SUM(F546:F549)</f>
        <v>0</v>
      </c>
      <c r="G550" s="149">
        <f>SUM(G546:G549)</f>
        <v>149069</v>
      </c>
      <c r="H550" s="149">
        <f>SUM(H546:H549)</f>
        <v>0</v>
      </c>
      <c r="I550" s="149">
        <f>SUM(I546:I549)</f>
        <v>0</v>
      </c>
    </row>
    <row r="551" spans="1:11" ht="16.5" thickTop="1" thickBot="1" x14ac:dyDescent="0.3">
      <c r="A551" s="325" t="s">
        <v>145</v>
      </c>
      <c r="B551" s="179"/>
      <c r="C551" s="179"/>
      <c r="D551" s="182"/>
      <c r="E551" s="183">
        <f>E545+E550</f>
        <v>0</v>
      </c>
      <c r="F551" s="183">
        <f>F545+F550</f>
        <v>0</v>
      </c>
      <c r="G551" s="183">
        <f>G545+G550</f>
        <v>1587353.5</v>
      </c>
      <c r="H551" s="183">
        <f>H545+H550</f>
        <v>0</v>
      </c>
      <c r="I551" s="183">
        <f>I545+I550</f>
        <v>0</v>
      </c>
    </row>
    <row r="552" spans="1:11" ht="15.75" thickTop="1" x14ac:dyDescent="0.25">
      <c r="A552" s="143"/>
      <c r="B552" s="145"/>
      <c r="C552" s="145"/>
      <c r="D552" s="58"/>
      <c r="E552" s="195"/>
      <c r="F552" s="195"/>
      <c r="G552" s="195"/>
      <c r="H552" s="195"/>
      <c r="I552" s="195"/>
    </row>
    <row r="553" spans="1:11" ht="15" x14ac:dyDescent="0.25">
      <c r="A553" s="272" t="s">
        <v>531</v>
      </c>
      <c r="B553" s="273"/>
      <c r="C553" s="273"/>
      <c r="D553" s="274" t="s">
        <v>532</v>
      </c>
      <c r="E553" s="278" t="s">
        <v>534</v>
      </c>
      <c r="F553" s="275">
        <f>0.03*F545</f>
        <v>0</v>
      </c>
      <c r="G553" s="275">
        <f>0.03*G545</f>
        <v>43148.534999999996</v>
      </c>
      <c r="H553" s="275">
        <f>0.03*H545</f>
        <v>0</v>
      </c>
      <c r="I553" s="275">
        <f>0.03*I545</f>
        <v>0</v>
      </c>
    </row>
    <row r="554" spans="1:11" ht="15" x14ac:dyDescent="0.25">
      <c r="A554" s="272"/>
      <c r="B554" s="273"/>
      <c r="C554" s="273"/>
      <c r="D554" s="276" t="s">
        <v>533</v>
      </c>
      <c r="E554" s="277">
        <f>'Form 3 Revenues'!D102-'Form 4 Expenses'!E545</f>
        <v>0</v>
      </c>
      <c r="F554" s="277">
        <f>'Form 3 Revenues'!E102-'Form 4 Expenses'!F545</f>
        <v>0</v>
      </c>
      <c r="G554" s="277">
        <f>'Form 3 Revenues'!F102-'Form 4 Expenses'!G545</f>
        <v>149068.5</v>
      </c>
      <c r="H554" s="277">
        <f>'Form 3 Revenues'!G102-'Form 4 Expenses'!H545</f>
        <v>0</v>
      </c>
      <c r="I554" s="277">
        <f>'Form 3 Revenues'!H102-'Form 4 Expenses'!I545</f>
        <v>0</v>
      </c>
    </row>
    <row r="555" spans="1:11" ht="15" x14ac:dyDescent="0.25">
      <c r="A555" s="143"/>
      <c r="B555" s="87"/>
      <c r="C555" s="87"/>
      <c r="D555" s="58"/>
      <c r="E555" s="195"/>
      <c r="F555" s="195"/>
      <c r="G555" s="195"/>
      <c r="H555" s="195"/>
      <c r="I555" s="195"/>
    </row>
    <row r="556" spans="1:11" ht="15" x14ac:dyDescent="0.25">
      <c r="A556" s="101"/>
      <c r="B556" s="432" t="str">
        <f>'Form 1 Cover'!B20</f>
        <v>Sage Collegiate</v>
      </c>
      <c r="C556" s="396"/>
      <c r="D556" s="43"/>
      <c r="F556" s="58"/>
      <c r="I556" s="395" t="str">
        <f>"Budget Fiscal Year "&amp;TEXT('Form 1 Cover'!$D$137, "mm/dd/yy")</f>
        <v>Budget Fiscal Year 2021-2022</v>
      </c>
    </row>
    <row r="557" spans="1:11" x14ac:dyDescent="0.2">
      <c r="A557" s="87"/>
      <c r="B557" s="87"/>
      <c r="C557" s="87"/>
      <c r="D557" s="58"/>
      <c r="E557" s="106"/>
    </row>
    <row r="558" spans="1:11" x14ac:dyDescent="0.2">
      <c r="A558" s="87"/>
      <c r="B558" s="106" t="s">
        <v>465</v>
      </c>
      <c r="H558" s="30"/>
      <c r="I558" s="30">
        <f>'Form 1 Cover'!$D$146</f>
        <v>44238</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election activeCell="C22" sqref="C22"/>
    </sheetView>
  </sheetViews>
  <sheetFormatPr defaultRowHeight="14.25" x14ac:dyDescent="0.2"/>
  <cols>
    <col min="1" max="1" width="6" style="217" customWidth="1"/>
    <col min="2" max="2" width="30.28515625" style="38" customWidth="1"/>
    <col min="3" max="6" width="14.7109375" style="134" customWidth="1"/>
    <col min="7" max="9" width="9.140625" style="38"/>
    <col min="10" max="10" width="5.42578125" style="38" customWidth="1"/>
    <col min="11" max="16384" width="9.140625" style="38"/>
  </cols>
  <sheetData>
    <row r="1" spans="1:6" ht="15" x14ac:dyDescent="0.25">
      <c r="A1" s="537" t="str">
        <f>"TENTATIVE BUDGET "&amp;TEXT('Form 1 Cover'!D137, "MM/DD/YY")</f>
        <v>TENTATIVE BUDGET 2021-2022</v>
      </c>
      <c r="B1" s="538"/>
      <c r="C1" s="102" t="s">
        <v>306</v>
      </c>
      <c r="D1" s="102" t="s">
        <v>307</v>
      </c>
      <c r="E1" s="102" t="s">
        <v>308</v>
      </c>
      <c r="F1" s="102"/>
    </row>
    <row r="2" spans="1:6" ht="57.75" customHeight="1" thickBot="1" x14ac:dyDescent="0.25">
      <c r="A2" s="536"/>
      <c r="B2" s="482" t="s">
        <v>677</v>
      </c>
      <c r="C2" s="203" t="s">
        <v>239</v>
      </c>
      <c r="D2" s="203" t="s">
        <v>240</v>
      </c>
      <c r="E2" s="203" t="s">
        <v>499</v>
      </c>
      <c r="F2" s="203" t="s">
        <v>480</v>
      </c>
    </row>
    <row r="3" spans="1:6" ht="18.75" customHeight="1" x14ac:dyDescent="0.25">
      <c r="A3" s="354" t="s">
        <v>473</v>
      </c>
      <c r="B3" s="204"/>
      <c r="C3" s="114"/>
      <c r="D3" s="114"/>
      <c r="E3" s="114"/>
      <c r="F3" s="114"/>
    </row>
    <row r="4" spans="1:6" x14ac:dyDescent="0.2">
      <c r="A4" s="355">
        <v>100</v>
      </c>
      <c r="B4" s="51" t="s">
        <v>241</v>
      </c>
      <c r="C4" s="205">
        <f>'Form 4 Expenses'!G8+'Form 4 Expenses'!G15+'Form 4 Expenses'!G22+'Form 4 Expenses'!G31+'Form 4 Expenses'!G38+'Form 4 Expenses'!G45</f>
        <v>544500</v>
      </c>
      <c r="D4" s="206">
        <f>'Form 4 Expenses'!G9+'Form 4 Expenses'!G16+'Form 4 Expenses'!G23+'Form 4 Expenses'!G32+'Form 4 Expenses'!G39+'Form 4 Expenses'!G46</f>
        <v>168700.4</v>
      </c>
      <c r="E4" s="206">
        <f>'Form 4 Expenses'!G28+'Form 4 Expenses'!G51-'Form 5 Exp Summary'!C4-'Form 5 Exp Summary'!D4</f>
        <v>600630.1</v>
      </c>
      <c r="F4" s="128">
        <f>SUM(C4:E4)</f>
        <v>1313830.5</v>
      </c>
    </row>
    <row r="5" spans="1:6" x14ac:dyDescent="0.2">
      <c r="A5" s="355">
        <v>200</v>
      </c>
      <c r="B5" s="51" t="s">
        <v>242</v>
      </c>
      <c r="C5" s="207">
        <f>'Form 4 Expenses'!G65+'Form 4 Expenses'!G72+'Form 4 Expenses'!G79+'Form 4 Expenses'!G88+'Form 4 Expenses'!G95+'Form 4 Expenses'!G102+'Form 4 Expenses'!G122+'Form 4 Expenses'!G129+'Form 4 Expenses'!G136</f>
        <v>0</v>
      </c>
      <c r="D5" s="207">
        <f>'Form 4 Expenses'!G66+'Form 4 Expenses'!G73+'Form 4 Expenses'!G80+'Form 4 Expenses'!G89+'Form 4 Expenses'!G96+'Form 4 Expenses'!G103+'Form 4 Expenses'!G123+'Form 4 Expenses'!G130+'Form 4 Expenses'!G137</f>
        <v>0</v>
      </c>
      <c r="E5" s="206">
        <f>'Form 4 Expenses'!G85+'Form 4 Expenses'!G108+'Form 4 Expenses'!G142-'Form 5 Exp Summary'!C5-'Form 5 Exp Summary'!D5</f>
        <v>0</v>
      </c>
      <c r="F5" s="128">
        <f t="shared" ref="F5:F11" si="0">SUM(C5:E5)</f>
        <v>0</v>
      </c>
    </row>
    <row r="6" spans="1:6" x14ac:dyDescent="0.2">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x14ac:dyDescent="0.2">
      <c r="A7" s="355">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6" x14ac:dyDescent="0.2">
      <c r="A8" s="355">
        <v>500</v>
      </c>
      <c r="B8" s="51" t="s">
        <v>245</v>
      </c>
      <c r="C8" s="208"/>
      <c r="D8" s="208"/>
      <c r="E8" s="209"/>
      <c r="F8" s="128">
        <f t="shared" si="0"/>
        <v>0</v>
      </c>
    </row>
    <row r="9" spans="1:6" x14ac:dyDescent="0.2">
      <c r="A9" s="355">
        <v>600</v>
      </c>
      <c r="B9" s="51" t="s">
        <v>198</v>
      </c>
      <c r="C9" s="208"/>
      <c r="D9" s="208"/>
      <c r="E9" s="209"/>
      <c r="F9" s="128">
        <f t="shared" si="0"/>
        <v>0</v>
      </c>
    </row>
    <row r="10" spans="1:6" x14ac:dyDescent="0.2">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x14ac:dyDescent="0.2">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x14ac:dyDescent="0.2">
      <c r="A12" s="355" t="s">
        <v>474</v>
      </c>
      <c r="B12" s="51"/>
      <c r="C12" s="207">
        <f>SUM(C4:C11)</f>
        <v>544500</v>
      </c>
      <c r="D12" s="207">
        <f>SUM(D4:D11)</f>
        <v>168700.4</v>
      </c>
      <c r="E12" s="207">
        <f>SUM(E4:E11)</f>
        <v>600630.1</v>
      </c>
      <c r="F12" s="205">
        <f>SUM(F4:F11)</f>
        <v>1313830.5</v>
      </c>
    </row>
    <row r="13" spans="1:6" x14ac:dyDescent="0.2">
      <c r="A13" s="355"/>
      <c r="B13" s="210"/>
      <c r="C13" s="211"/>
      <c r="D13" s="211"/>
      <c r="E13" s="211"/>
      <c r="F13" s="356"/>
    </row>
    <row r="14" spans="1:6" x14ac:dyDescent="0.2">
      <c r="A14" s="357" t="s">
        <v>300</v>
      </c>
      <c r="B14" s="51" t="s">
        <v>247</v>
      </c>
      <c r="C14" s="212"/>
      <c r="D14" s="212"/>
      <c r="E14" s="212"/>
      <c r="F14" s="129"/>
    </row>
    <row r="15" spans="1:6" x14ac:dyDescent="0.2">
      <c r="A15" s="355">
        <v>2000</v>
      </c>
      <c r="B15" s="51" t="s">
        <v>299</v>
      </c>
      <c r="C15" s="207">
        <f>'Form 4 Expenses'!G373+'Form 4 Expenses'!G381+'Form 4 Expenses'!G389+'Form 4 Expenses'!G397+'Form 4 Expenses'!G405+'Form 4 Expenses'!G425+'Form 4 Expenses'!G433+'Form 4 Expenses'!G441</f>
        <v>0</v>
      </c>
      <c r="D15" s="207">
        <f>'Form 4 Expenses'!G374+'Form 4 Expenses'!G382+'Form 4 Expenses'!G390+'Form 4 Expenses'!G398+'Form 4 Expenses'!G406+'Form 4 Expenses'!G426+'Form 4 Expenses'!G434+'Form 4 Expenses'!G442</f>
        <v>0</v>
      </c>
      <c r="E15" s="207">
        <f>'Form 4 Expenses'!G448-'Form 5 Exp Summary'!C15-'Form 5 Exp Summary'!D15</f>
        <v>0</v>
      </c>
      <c r="F15" s="128">
        <f>SUM(C15:E15)</f>
        <v>0</v>
      </c>
    </row>
    <row r="16" spans="1:6" x14ac:dyDescent="0.2">
      <c r="A16" s="355">
        <v>3100</v>
      </c>
      <c r="B16" s="51" t="s">
        <v>251</v>
      </c>
      <c r="C16" s="207">
        <f>'Form 4 Expenses'!G450</f>
        <v>0</v>
      </c>
      <c r="D16" s="207">
        <f>'Form 4 Expenses'!G451</f>
        <v>0</v>
      </c>
      <c r="E16" s="207">
        <f>'Form 4 Expenses'!G456-C16-D16</f>
        <v>124454</v>
      </c>
      <c r="F16" s="128">
        <f>SUM(C16:E16)</f>
        <v>124454</v>
      </c>
    </row>
    <row r="17" spans="1:6" ht="28.5" x14ac:dyDescent="0.2">
      <c r="A17" s="358">
        <v>4000</v>
      </c>
      <c r="B17" s="104" t="s">
        <v>248</v>
      </c>
      <c r="C17" s="208"/>
      <c r="D17" s="208"/>
      <c r="E17" s="207">
        <f>'Form 4 Expenses'!G542</f>
        <v>0</v>
      </c>
      <c r="F17" s="128">
        <f>SUM(C17:E17)</f>
        <v>0</v>
      </c>
    </row>
    <row r="18" spans="1:6" x14ac:dyDescent="0.2">
      <c r="A18" s="355">
        <v>5000</v>
      </c>
      <c r="B18" s="51" t="s">
        <v>253</v>
      </c>
      <c r="C18" s="208"/>
      <c r="D18" s="208"/>
      <c r="E18" s="207">
        <f>'Form 4 Expenses'!G543</f>
        <v>0</v>
      </c>
      <c r="F18" s="128">
        <f>SUM(C18:E18)</f>
        <v>0</v>
      </c>
    </row>
    <row r="19" spans="1:6" x14ac:dyDescent="0.2">
      <c r="A19" s="355">
        <v>6300</v>
      </c>
      <c r="B19" s="51" t="s">
        <v>249</v>
      </c>
      <c r="C19" s="208"/>
      <c r="D19" s="208"/>
      <c r="E19" s="208"/>
      <c r="F19" s="207">
        <f>'Form 4 Expenses'!G546</f>
        <v>0</v>
      </c>
    </row>
    <row r="20" spans="1:6" ht="18" customHeight="1" x14ac:dyDescent="0.2">
      <c r="A20" s="355">
        <v>8000</v>
      </c>
      <c r="B20" s="213" t="s">
        <v>250</v>
      </c>
      <c r="C20" s="208"/>
      <c r="D20" s="208"/>
      <c r="E20" s="208"/>
      <c r="F20" s="207">
        <f>'Form 4 Expenses'!G548+'Form 4 Expenses'!G549</f>
        <v>149069</v>
      </c>
    </row>
    <row r="21" spans="1:6" ht="20.25" customHeight="1" thickBot="1" x14ac:dyDescent="0.3">
      <c r="A21" s="359" t="s">
        <v>476</v>
      </c>
      <c r="B21" s="214"/>
      <c r="C21" s="215">
        <f>SUM(C15:C20)</f>
        <v>0</v>
      </c>
      <c r="D21" s="215">
        <f>SUM(D15:D20)</f>
        <v>0</v>
      </c>
      <c r="E21" s="215">
        <f>SUM(E15:E20)</f>
        <v>124454</v>
      </c>
      <c r="F21" s="215">
        <f>SUM(F15:F20)</f>
        <v>273523</v>
      </c>
    </row>
    <row r="22" spans="1:6" ht="18.75" customHeight="1" thickBot="1" x14ac:dyDescent="0.3">
      <c r="A22" s="364" t="s">
        <v>501</v>
      </c>
      <c r="B22" s="365"/>
      <c r="C22" s="216">
        <f>C12+C21</f>
        <v>544500</v>
      </c>
      <c r="D22" s="216">
        <f>D12+D21</f>
        <v>168700.4</v>
      </c>
      <c r="E22" s="216">
        <f>E12+E21</f>
        <v>725084.1</v>
      </c>
      <c r="F22" s="216">
        <f>F12+F21</f>
        <v>1587353.5</v>
      </c>
    </row>
    <row r="23" spans="1:6" x14ac:dyDescent="0.2">
      <c r="A23" s="366"/>
      <c r="B23" s="83"/>
      <c r="C23" s="153"/>
      <c r="D23" s="153"/>
      <c r="E23" s="153"/>
      <c r="F23" s="152"/>
    </row>
    <row r="24" spans="1:6" ht="15" x14ac:dyDescent="0.25">
      <c r="A24" s="539" t="str">
        <f>"FINAL BUDGET "&amp;TEXT('Form 1 Cover'!D137, "MM/DD/YY")</f>
        <v>FINAL BUDGET 2021-2022</v>
      </c>
      <c r="B24" s="540"/>
      <c r="C24" s="297" t="s">
        <v>306</v>
      </c>
      <c r="D24" s="102" t="s">
        <v>307</v>
      </c>
      <c r="E24" s="102" t="s">
        <v>308</v>
      </c>
      <c r="F24" s="102"/>
    </row>
    <row r="25" spans="1:6" ht="57.75" customHeight="1" thickBot="1" x14ac:dyDescent="0.25">
      <c r="B25" s="482" t="s">
        <v>677</v>
      </c>
      <c r="C25" s="203" t="s">
        <v>239</v>
      </c>
      <c r="D25" s="203" t="s">
        <v>240</v>
      </c>
      <c r="E25" s="203" t="s">
        <v>499</v>
      </c>
      <c r="F25" s="203" t="s">
        <v>480</v>
      </c>
    </row>
    <row r="26" spans="1:6" ht="15" x14ac:dyDescent="0.25">
      <c r="A26" s="354" t="s">
        <v>473</v>
      </c>
      <c r="B26" s="204"/>
      <c r="C26" s="114"/>
      <c r="D26" s="114"/>
      <c r="E26" s="114"/>
      <c r="F26" s="114"/>
    </row>
    <row r="27" spans="1:6" x14ac:dyDescent="0.2">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x14ac:dyDescent="0.2">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x14ac:dyDescent="0.2">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x14ac:dyDescent="0.2">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x14ac:dyDescent="0.2">
      <c r="A31" s="355">
        <v>500</v>
      </c>
      <c r="B31" s="51" t="s">
        <v>245</v>
      </c>
      <c r="C31" s="221">
        <v>0</v>
      </c>
      <c r="D31" s="221">
        <v>0</v>
      </c>
      <c r="E31" s="221">
        <v>0</v>
      </c>
      <c r="F31" s="360">
        <f t="shared" si="1"/>
        <v>0</v>
      </c>
    </row>
    <row r="32" spans="1:6" x14ac:dyDescent="0.2">
      <c r="A32" s="355">
        <v>600</v>
      </c>
      <c r="B32" s="51" t="s">
        <v>198</v>
      </c>
      <c r="C32" s="221">
        <v>0</v>
      </c>
      <c r="D32" s="221">
        <v>0</v>
      </c>
      <c r="E32" s="221">
        <v>0</v>
      </c>
      <c r="F32" s="360">
        <f t="shared" si="1"/>
        <v>0</v>
      </c>
    </row>
    <row r="33" spans="1:6" x14ac:dyDescent="0.2">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x14ac:dyDescent="0.2">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x14ac:dyDescent="0.2">
      <c r="A35" s="355" t="s">
        <v>474</v>
      </c>
      <c r="B35" s="51"/>
      <c r="C35" s="207">
        <f>SUM(C27:C34)</f>
        <v>0</v>
      </c>
      <c r="D35" s="207">
        <f>SUM(D27:D34)</f>
        <v>0</v>
      </c>
      <c r="E35" s="207">
        <f>SUM(E27:E34)</f>
        <v>0</v>
      </c>
      <c r="F35" s="205">
        <f>SUM(F27:F34)</f>
        <v>0</v>
      </c>
    </row>
    <row r="36" spans="1:6" x14ac:dyDescent="0.2">
      <c r="A36" s="355"/>
      <c r="B36" s="210"/>
      <c r="C36" s="211"/>
      <c r="D36" s="211"/>
      <c r="E36" s="211"/>
      <c r="F36" s="356"/>
    </row>
    <row r="37" spans="1:6" x14ac:dyDescent="0.2">
      <c r="A37" s="357" t="s">
        <v>300</v>
      </c>
      <c r="B37" s="51" t="s">
        <v>247</v>
      </c>
      <c r="C37" s="212"/>
      <c r="D37" s="212"/>
      <c r="E37" s="212"/>
      <c r="F37" s="129"/>
    </row>
    <row r="38" spans="1:6" x14ac:dyDescent="0.2">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x14ac:dyDescent="0.2">
      <c r="A39" s="355">
        <v>3100</v>
      </c>
      <c r="B39" s="51" t="s">
        <v>251</v>
      </c>
      <c r="C39" s="207">
        <f>'Form 4 Expenses'!H450</f>
        <v>0</v>
      </c>
      <c r="D39" s="207">
        <f>'Form 4 Expenses'!H451</f>
        <v>0</v>
      </c>
      <c r="E39" s="207">
        <f>'Form 4 Expenses'!H456-'Form 5 Exp Summary'!C39-'Form 5 Exp Summary'!D39</f>
        <v>0</v>
      </c>
      <c r="F39" s="128">
        <f>SUM(C39:E39)</f>
        <v>0</v>
      </c>
    </row>
    <row r="40" spans="1:6" ht="28.5" x14ac:dyDescent="0.2">
      <c r="A40" s="358">
        <v>4000</v>
      </c>
      <c r="B40" s="104" t="s">
        <v>248</v>
      </c>
      <c r="C40" s="208"/>
      <c r="D40" s="208"/>
      <c r="E40" s="207">
        <f>'Form 4 Expenses'!H542</f>
        <v>0</v>
      </c>
      <c r="F40" s="128">
        <f>SUM(C40:E40)</f>
        <v>0</v>
      </c>
    </row>
    <row r="41" spans="1:6" x14ac:dyDescent="0.2">
      <c r="A41" s="355">
        <v>5000</v>
      </c>
      <c r="B41" s="51" t="s">
        <v>253</v>
      </c>
      <c r="C41" s="208"/>
      <c r="D41" s="208"/>
      <c r="E41" s="207">
        <f>'Form 4 Expenses'!H543</f>
        <v>0</v>
      </c>
      <c r="F41" s="128">
        <f>SUM(C41:E41)</f>
        <v>0</v>
      </c>
    </row>
    <row r="42" spans="1:6" x14ac:dyDescent="0.2">
      <c r="A42" s="355">
        <v>6300</v>
      </c>
      <c r="B42" s="51" t="s">
        <v>249</v>
      </c>
      <c r="C42" s="208"/>
      <c r="D42" s="208"/>
      <c r="E42" s="208"/>
      <c r="F42" s="207">
        <f>'Form 4 Expenses'!H546</f>
        <v>0</v>
      </c>
    </row>
    <row r="43" spans="1:6" ht="19.5" customHeight="1" x14ac:dyDescent="0.2">
      <c r="A43" s="355">
        <v>8000</v>
      </c>
      <c r="B43" s="213" t="s">
        <v>250</v>
      </c>
      <c r="C43" s="208"/>
      <c r="D43" s="208"/>
      <c r="E43" s="208"/>
      <c r="F43" s="207">
        <f>'Form 4 Expenses'!H548+'Form 4 Expenses'!H549</f>
        <v>0</v>
      </c>
    </row>
    <row r="44" spans="1:6" ht="15.75" thickBot="1" x14ac:dyDescent="0.3">
      <c r="A44" s="359" t="s">
        <v>476</v>
      </c>
      <c r="B44" s="214"/>
      <c r="C44" s="215">
        <f>SUM(C38:C43)</f>
        <v>0</v>
      </c>
      <c r="D44" s="215">
        <f>SUM(D38:D43)</f>
        <v>0</v>
      </c>
      <c r="E44" s="215">
        <f>SUM(E38:E43)</f>
        <v>0</v>
      </c>
      <c r="F44" s="215">
        <f>SUM(F38:F43)</f>
        <v>0</v>
      </c>
    </row>
    <row r="45" spans="1:6" ht="15.75" thickBot="1" x14ac:dyDescent="0.3">
      <c r="A45" s="361" t="s">
        <v>500</v>
      </c>
      <c r="B45" s="362"/>
      <c r="C45" s="363">
        <f>C35+C44</f>
        <v>0</v>
      </c>
      <c r="D45" s="363">
        <f>D35+D44</f>
        <v>0</v>
      </c>
      <c r="E45" s="363">
        <f>E35+E44</f>
        <v>0</v>
      </c>
      <c r="F45" s="363">
        <f>F35+F44</f>
        <v>0</v>
      </c>
    </row>
    <row r="46" spans="1:6" ht="12.75" customHeight="1" thickTop="1" x14ac:dyDescent="0.25">
      <c r="A46" s="367"/>
      <c r="B46" s="58"/>
      <c r="C46" s="153"/>
      <c r="D46" s="153"/>
      <c r="E46" s="153"/>
      <c r="F46" s="153"/>
    </row>
    <row r="47" spans="1:6" x14ac:dyDescent="0.2">
      <c r="A47" s="87"/>
      <c r="B47" s="121" t="str">
        <f>'Form 1 Cover'!B20</f>
        <v>Sage Collegiate</v>
      </c>
      <c r="C47" s="38"/>
      <c r="D47" s="58"/>
      <c r="E47" s="3" t="str">
        <f>"Budget Fiscal Year "&amp;TEXT('Form 1 Cover'!$D$137, "mm/dd/yy")</f>
        <v>Budget Fiscal Year 2021-2022</v>
      </c>
      <c r="F47" s="38"/>
    </row>
    <row r="48" spans="1:6" x14ac:dyDescent="0.2">
      <c r="A48" s="87"/>
      <c r="B48" s="87"/>
      <c r="C48" s="106"/>
      <c r="D48" s="38"/>
      <c r="E48" s="38"/>
      <c r="F48" s="38"/>
    </row>
    <row r="49" spans="1:6" x14ac:dyDescent="0.2">
      <c r="A49" s="87"/>
      <c r="B49" s="106" t="s">
        <v>502</v>
      </c>
      <c r="C49" s="38" t="s">
        <v>503</v>
      </c>
      <c r="D49" s="38"/>
      <c r="E49" s="38"/>
      <c r="F49" s="2">
        <f>'Form 1 Cover'!$D$146</f>
        <v>44238</v>
      </c>
    </row>
    <row r="50" spans="1:6" x14ac:dyDescent="0.2">
      <c r="A50" s="87"/>
      <c r="B50" s="106"/>
      <c r="C50" s="38"/>
      <c r="D50" s="38"/>
      <c r="E50" s="38"/>
      <c r="F50" s="2"/>
    </row>
    <row r="51" spans="1:6" ht="15" x14ac:dyDescent="0.25">
      <c r="A51" s="537" t="str">
        <f>"FINAL AMENDED BUDGET "&amp;TEXT('Form 1 Cover'!G130, "MM/DD/YY")</f>
        <v>FINAL AMENDED BUDGET - Estimated</v>
      </c>
      <c r="B51" s="538"/>
      <c r="C51" s="297" t="s">
        <v>306</v>
      </c>
      <c r="D51" s="102" t="s">
        <v>307</v>
      </c>
      <c r="E51" s="102" t="s">
        <v>308</v>
      </c>
      <c r="F51" s="102"/>
    </row>
    <row r="52" spans="1:6" ht="57" customHeight="1" thickBot="1" x14ac:dyDescent="0.25">
      <c r="A52" s="535"/>
      <c r="B52" s="482" t="s">
        <v>677</v>
      </c>
      <c r="C52" s="400" t="s">
        <v>239</v>
      </c>
      <c r="D52" s="400" t="s">
        <v>240</v>
      </c>
      <c r="E52" s="400" t="s">
        <v>499</v>
      </c>
      <c r="F52" s="400" t="s">
        <v>480</v>
      </c>
    </row>
    <row r="53" spans="1:6" ht="15" x14ac:dyDescent="0.25">
      <c r="A53" s="399" t="s">
        <v>473</v>
      </c>
      <c r="B53" s="51"/>
      <c r="C53" s="114"/>
      <c r="D53" s="114"/>
      <c r="E53" s="114"/>
      <c r="F53" s="114"/>
    </row>
    <row r="54" spans="1:6" x14ac:dyDescent="0.2">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x14ac:dyDescent="0.2">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x14ac:dyDescent="0.2">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x14ac:dyDescent="0.2">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x14ac:dyDescent="0.2">
      <c r="A58" s="355">
        <v>500</v>
      </c>
      <c r="B58" s="51" t="s">
        <v>245</v>
      </c>
      <c r="C58" s="221">
        <v>0</v>
      </c>
      <c r="D58" s="221">
        <v>0</v>
      </c>
      <c r="E58" s="221">
        <v>0</v>
      </c>
      <c r="F58" s="360">
        <f t="shared" si="2"/>
        <v>0</v>
      </c>
    </row>
    <row r="59" spans="1:6" x14ac:dyDescent="0.2">
      <c r="A59" s="355">
        <v>600</v>
      </c>
      <c r="B59" s="51" t="s">
        <v>198</v>
      </c>
      <c r="C59" s="221">
        <v>0</v>
      </c>
      <c r="D59" s="221">
        <v>0</v>
      </c>
      <c r="E59" s="221">
        <v>0</v>
      </c>
      <c r="F59" s="360">
        <f t="shared" si="2"/>
        <v>0</v>
      </c>
    </row>
    <row r="60" spans="1:6" x14ac:dyDescent="0.2">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x14ac:dyDescent="0.2">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x14ac:dyDescent="0.2">
      <c r="A62" s="355" t="s">
        <v>474</v>
      </c>
      <c r="B62" s="51"/>
      <c r="C62" s="207">
        <f>SUM(C54:C61)</f>
        <v>0</v>
      </c>
      <c r="D62" s="207">
        <f>SUM(D54:D61)</f>
        <v>0</v>
      </c>
      <c r="E62" s="207">
        <f>SUM(E54:E61)</f>
        <v>0</v>
      </c>
      <c r="F62" s="205">
        <f>SUM(F54:F61)</f>
        <v>0</v>
      </c>
    </row>
    <row r="63" spans="1:6" x14ac:dyDescent="0.2">
      <c r="A63" s="355"/>
      <c r="B63" s="210"/>
      <c r="C63" s="211"/>
      <c r="D63" s="211"/>
      <c r="E63" s="211"/>
      <c r="F63" s="356"/>
    </row>
    <row r="64" spans="1:6" x14ac:dyDescent="0.2">
      <c r="A64" s="357" t="s">
        <v>300</v>
      </c>
      <c r="B64" s="51" t="s">
        <v>247</v>
      </c>
      <c r="C64" s="212"/>
      <c r="D64" s="212"/>
      <c r="E64" s="212"/>
      <c r="F64" s="129"/>
    </row>
    <row r="65" spans="1:6" x14ac:dyDescent="0.2">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x14ac:dyDescent="0.2">
      <c r="A66" s="355">
        <v>3100</v>
      </c>
      <c r="B66" s="51" t="s">
        <v>251</v>
      </c>
      <c r="C66" s="207">
        <f>'Form 4 Expenses'!I450</f>
        <v>0</v>
      </c>
      <c r="D66" s="207">
        <f>'Form 4 Expenses'!I451</f>
        <v>0</v>
      </c>
      <c r="E66" s="207">
        <f>'Form 4 Expenses'!I452+'Form 4 Expenses'!I453+'Form 4 Expenses'!I454+'Form 4 Expenses'!I455</f>
        <v>0</v>
      </c>
      <c r="F66" s="206">
        <f>SUM(C66:E66)</f>
        <v>0</v>
      </c>
    </row>
    <row r="67" spans="1:6" ht="28.5" x14ac:dyDescent="0.2">
      <c r="A67" s="358">
        <v>4000</v>
      </c>
      <c r="B67" s="104" t="s">
        <v>248</v>
      </c>
      <c r="C67" s="208"/>
      <c r="D67" s="208"/>
      <c r="E67" s="207">
        <f>'Form 4 Expenses'!I542</f>
        <v>0</v>
      </c>
      <c r="F67" s="206">
        <f>SUM(C67:E67)</f>
        <v>0</v>
      </c>
    </row>
    <row r="68" spans="1:6" x14ac:dyDescent="0.2">
      <c r="A68" s="355">
        <v>5000</v>
      </c>
      <c r="B68" s="51" t="s">
        <v>253</v>
      </c>
      <c r="C68" s="208"/>
      <c r="D68" s="208"/>
      <c r="E68" s="207">
        <f>'Form 4 Expenses'!I543</f>
        <v>0</v>
      </c>
      <c r="F68" s="206">
        <f>SUM(C68:E68)</f>
        <v>0</v>
      </c>
    </row>
    <row r="69" spans="1:6" x14ac:dyDescent="0.2">
      <c r="A69" s="355">
        <v>6300</v>
      </c>
      <c r="B69" s="51" t="s">
        <v>249</v>
      </c>
      <c r="C69" s="208"/>
      <c r="D69" s="208"/>
      <c r="E69" s="208"/>
      <c r="F69" s="207">
        <f>'Form 4 Expenses'!I546</f>
        <v>0</v>
      </c>
    </row>
    <row r="70" spans="1:6" x14ac:dyDescent="0.2">
      <c r="A70" s="355">
        <v>8000</v>
      </c>
      <c r="B70" s="213" t="s">
        <v>250</v>
      </c>
      <c r="C70" s="208"/>
      <c r="D70" s="208"/>
      <c r="E70" s="208"/>
      <c r="F70" s="207">
        <f>'Form 4 Expenses'!I548+'Form 4 Expenses'!I549</f>
        <v>0</v>
      </c>
    </row>
    <row r="71" spans="1:6" ht="15.75" thickBot="1" x14ac:dyDescent="0.3">
      <c r="A71" s="359" t="s">
        <v>476</v>
      </c>
      <c r="B71" s="214"/>
      <c r="C71" s="215">
        <f>SUM(C65:C70)</f>
        <v>0</v>
      </c>
      <c r="D71" s="215">
        <f>SUM(D65:D70)</f>
        <v>0</v>
      </c>
      <c r="E71" s="215">
        <f>SUM(E65:E70)</f>
        <v>0</v>
      </c>
      <c r="F71" s="215">
        <f>SUM(F65:F70)</f>
        <v>0</v>
      </c>
    </row>
    <row r="72" spans="1:6" ht="15.75" thickBot="1" x14ac:dyDescent="0.3">
      <c r="A72" s="361" t="s">
        <v>622</v>
      </c>
      <c r="B72" s="362"/>
      <c r="C72" s="363">
        <f>C62+C71</f>
        <v>0</v>
      </c>
      <c r="D72" s="363">
        <f>D62+D71</f>
        <v>0</v>
      </c>
      <c r="E72" s="363">
        <f>E62+E71</f>
        <v>0</v>
      </c>
      <c r="F72" s="363">
        <f>F62+F71</f>
        <v>0</v>
      </c>
    </row>
    <row r="73" spans="1:6" ht="15.75" thickTop="1" x14ac:dyDescent="0.25">
      <c r="A73" s="367"/>
      <c r="B73" s="58"/>
      <c r="C73" s="153"/>
      <c r="D73" s="153"/>
      <c r="E73" s="153"/>
      <c r="F73" s="153"/>
    </row>
    <row r="74" spans="1:6" x14ac:dyDescent="0.2">
      <c r="A74" s="87"/>
      <c r="B74" s="121" t="str">
        <f>'Form 1 Cover'!B20</f>
        <v>Sage Collegiate</v>
      </c>
      <c r="C74" s="38"/>
      <c r="D74" s="58"/>
      <c r="E74" s="3" t="str">
        <f>"Budget Fiscal Year "&amp;TEXT('Form 1 Cover'!$D$137, "mm/dd/yy")</f>
        <v>Budget Fiscal Year 2021-2022</v>
      </c>
      <c r="F74" s="38"/>
    </row>
    <row r="75" spans="1:6" x14ac:dyDescent="0.2">
      <c r="A75" s="87"/>
      <c r="B75" s="87"/>
      <c r="C75" s="106"/>
      <c r="D75" s="38"/>
      <c r="E75" s="38"/>
      <c r="F75" s="38"/>
    </row>
    <row r="76" spans="1:6" x14ac:dyDescent="0.2">
      <c r="A76" s="87"/>
      <c r="B76" s="106" t="s">
        <v>502</v>
      </c>
      <c r="C76" s="38" t="s">
        <v>460</v>
      </c>
      <c r="D76" s="38"/>
      <c r="E76" s="38"/>
      <c r="F76" s="2">
        <f>'Form 1 Cover'!$D$146</f>
        <v>44238</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zoomScaleNormal="100" workbookViewId="0">
      <selection activeCell="A3" sqref="A3"/>
    </sheetView>
  </sheetViews>
  <sheetFormatPr defaultRowHeight="14.25" x14ac:dyDescent="0.2"/>
  <cols>
    <col min="1" max="1" width="1.42578125" style="106" customWidth="1"/>
    <col min="2" max="2" width="6.42578125" style="106"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x14ac:dyDescent="0.25">
      <c r="A1" s="87" t="s">
        <v>507</v>
      </c>
      <c r="B1" s="87"/>
      <c r="D1" s="290" t="s">
        <v>4</v>
      </c>
    </row>
    <row r="2" spans="1:7" x14ac:dyDescent="0.2">
      <c r="A2" s="87"/>
      <c r="B2" s="87" t="s">
        <v>252</v>
      </c>
    </row>
    <row r="3" spans="1:7" x14ac:dyDescent="0.2">
      <c r="A3" s="47" t="str">
        <f>'Form 1 Cover'!B20</f>
        <v>Sage Collegiate</v>
      </c>
    </row>
    <row r="4" spans="1:7" x14ac:dyDescent="0.2">
      <c r="A4" s="368"/>
      <c r="B4" s="369"/>
      <c r="C4" s="83"/>
      <c r="D4" s="84">
        <v>-1</v>
      </c>
      <c r="E4" s="85">
        <v>-2</v>
      </c>
      <c r="F4" s="86">
        <v>-3</v>
      </c>
      <c r="G4" s="85">
        <v>-4</v>
      </c>
    </row>
    <row r="5" spans="1:7" x14ac:dyDescent="0.2">
      <c r="A5" s="370"/>
      <c r="B5" s="58" t="s">
        <v>544</v>
      </c>
      <c r="C5" s="440"/>
      <c r="D5" s="47"/>
      <c r="E5" s="48" t="s">
        <v>32</v>
      </c>
      <c r="F5" s="541" t="str">
        <f>"BUDGET YEAR ENDING "&amp;TEXT('Form 1 Cover'!D139, "MM/DD/YY")</f>
        <v>BUDGET YEAR ENDING 06/30/22</v>
      </c>
      <c r="G5" s="542"/>
    </row>
    <row r="6" spans="1:7" s="92" customFormat="1" ht="15.75" customHeight="1" x14ac:dyDescent="0.2">
      <c r="A6" s="371"/>
      <c r="B6" s="88"/>
      <c r="C6" s="89"/>
      <c r="D6" s="90" t="s">
        <v>284</v>
      </c>
      <c r="E6" s="90" t="s">
        <v>286</v>
      </c>
      <c r="F6" s="91"/>
      <c r="G6" s="123"/>
    </row>
    <row r="7" spans="1:7" s="92" customFormat="1" ht="15.75" customHeight="1" x14ac:dyDescent="0.2">
      <c r="A7" s="334"/>
      <c r="B7" s="88"/>
      <c r="C7" s="89" t="s">
        <v>196</v>
      </c>
      <c r="D7" s="90" t="s">
        <v>285</v>
      </c>
      <c r="E7" s="90" t="s">
        <v>285</v>
      </c>
      <c r="F7" s="93" t="s">
        <v>287</v>
      </c>
      <c r="G7" s="90" t="s">
        <v>111</v>
      </c>
    </row>
    <row r="8" spans="1:7" s="92" customFormat="1" ht="15" customHeight="1" x14ac:dyDescent="0.2">
      <c r="A8" s="335"/>
      <c r="B8" s="79"/>
      <c r="C8" s="80"/>
      <c r="D8" s="95">
        <f>'Form 1 Cover'!D130</f>
        <v>44012</v>
      </c>
      <c r="E8" s="95">
        <f>'Form 1 Cover'!D134</f>
        <v>44377</v>
      </c>
      <c r="F8" s="96" t="s">
        <v>288</v>
      </c>
      <c r="G8" s="164" t="s">
        <v>288</v>
      </c>
    </row>
    <row r="9" spans="1:7" ht="21" customHeight="1" x14ac:dyDescent="0.25">
      <c r="A9" s="309" t="s">
        <v>177</v>
      </c>
      <c r="B9" s="97"/>
      <c r="C9" s="98" t="s">
        <v>202</v>
      </c>
      <c r="D9" s="310"/>
      <c r="E9" s="310"/>
      <c r="F9" s="372"/>
      <c r="G9" s="310"/>
    </row>
    <row r="10" spans="1:7" x14ac:dyDescent="0.2">
      <c r="A10" s="311" t="s">
        <v>210</v>
      </c>
      <c r="B10" s="101"/>
      <c r="C10" s="51" t="s">
        <v>211</v>
      </c>
      <c r="D10" s="422"/>
      <c r="E10" s="425"/>
      <c r="F10" s="422"/>
      <c r="G10" s="425"/>
    </row>
    <row r="11" spans="1:7" x14ac:dyDescent="0.2">
      <c r="A11" s="311" t="s">
        <v>215</v>
      </c>
      <c r="B11" s="101"/>
      <c r="C11" s="51" t="s">
        <v>216</v>
      </c>
      <c r="D11" s="427"/>
      <c r="E11" s="427"/>
      <c r="F11" s="426"/>
      <c r="G11" s="427"/>
    </row>
    <row r="12" spans="1:7" x14ac:dyDescent="0.2">
      <c r="A12" s="311" t="s">
        <v>90</v>
      </c>
      <c r="B12" s="101"/>
      <c r="C12" s="51" t="s">
        <v>324</v>
      </c>
      <c r="D12" s="427"/>
      <c r="E12" s="427"/>
      <c r="F12" s="426"/>
      <c r="G12" s="427"/>
    </row>
    <row r="13" spans="1:7" x14ac:dyDescent="0.2">
      <c r="A13" s="311" t="s">
        <v>80</v>
      </c>
      <c r="B13" s="101"/>
      <c r="C13" s="51" t="s">
        <v>325</v>
      </c>
      <c r="D13" s="427"/>
      <c r="E13" s="427"/>
      <c r="F13" s="426"/>
      <c r="G13" s="427"/>
    </row>
    <row r="14" spans="1:7" x14ac:dyDescent="0.2">
      <c r="A14" s="116" t="s">
        <v>222</v>
      </c>
      <c r="B14" s="101"/>
      <c r="C14" s="51" t="s">
        <v>331</v>
      </c>
      <c r="D14" s="427"/>
      <c r="E14" s="427"/>
      <c r="F14" s="426"/>
      <c r="G14" s="427"/>
    </row>
    <row r="15" spans="1:7" x14ac:dyDescent="0.2">
      <c r="A15" s="116" t="s">
        <v>223</v>
      </c>
      <c r="B15" s="101"/>
      <c r="C15" s="51" t="s">
        <v>224</v>
      </c>
      <c r="D15" s="427"/>
      <c r="E15" s="427"/>
      <c r="F15" s="426"/>
      <c r="G15" s="427"/>
    </row>
    <row r="16" spans="1:7" x14ac:dyDescent="0.2">
      <c r="A16" s="116" t="s">
        <v>225</v>
      </c>
      <c r="B16" s="101"/>
      <c r="C16" s="51" t="s">
        <v>226</v>
      </c>
      <c r="D16" s="427"/>
      <c r="E16" s="427"/>
      <c r="F16" s="426"/>
      <c r="G16" s="427"/>
    </row>
    <row r="17" spans="1:7" ht="15.75" thickBot="1" x14ac:dyDescent="0.3">
      <c r="A17" s="312" t="s">
        <v>232</v>
      </c>
      <c r="B17" s="108"/>
      <c r="C17" s="109"/>
      <c r="D17" s="110">
        <f>SUM(D10:D16)</f>
        <v>0</v>
      </c>
      <c r="E17" s="110">
        <f>SUM(E10:E16)</f>
        <v>0</v>
      </c>
      <c r="F17" s="373">
        <f>SUM(F10:F16)</f>
        <v>0</v>
      </c>
      <c r="G17" s="110">
        <f>SUM(G10:G16)</f>
        <v>0</v>
      </c>
    </row>
    <row r="18" spans="1:7" ht="21.75" customHeight="1" thickTop="1" x14ac:dyDescent="0.25">
      <c r="A18" s="313" t="s">
        <v>233</v>
      </c>
      <c r="B18" s="112"/>
      <c r="C18" s="113" t="s">
        <v>234</v>
      </c>
      <c r="D18" s="114"/>
      <c r="E18" s="114"/>
      <c r="F18" s="374"/>
      <c r="G18" s="114"/>
    </row>
    <row r="19" spans="1:7" x14ac:dyDescent="0.2">
      <c r="A19" s="115" t="s">
        <v>179</v>
      </c>
      <c r="B19" s="116"/>
      <c r="C19" s="117" t="s">
        <v>345</v>
      </c>
      <c r="D19" s="422"/>
      <c r="E19" s="425"/>
      <c r="F19" s="422"/>
      <c r="G19" s="425"/>
    </row>
    <row r="20" spans="1:7" x14ac:dyDescent="0.2">
      <c r="A20" s="115" t="s">
        <v>235</v>
      </c>
      <c r="B20" s="116"/>
      <c r="C20" s="118" t="s">
        <v>346</v>
      </c>
      <c r="D20" s="427"/>
      <c r="E20" s="427"/>
      <c r="F20" s="426"/>
      <c r="G20" s="427"/>
    </row>
    <row r="21" spans="1:7" ht="20.25" customHeight="1" thickBot="1" x14ac:dyDescent="0.3">
      <c r="A21" s="312" t="s">
        <v>238</v>
      </c>
      <c r="B21" s="120"/>
      <c r="C21" s="109"/>
      <c r="D21" s="110">
        <f>SUM(D19:D20)</f>
        <v>0</v>
      </c>
      <c r="E21" s="110">
        <f>SUM(E19:E20)</f>
        <v>0</v>
      </c>
      <c r="F21" s="373">
        <f>SUM(F19:F20)</f>
        <v>0</v>
      </c>
      <c r="G21" s="110">
        <f>SUM(G19:G20)</f>
        <v>0</v>
      </c>
    </row>
    <row r="22" spans="1:7" ht="15.75" thickTop="1" x14ac:dyDescent="0.25">
      <c r="A22" s="314" t="s">
        <v>91</v>
      </c>
      <c r="B22" s="124"/>
      <c r="C22" s="125" t="s">
        <v>197</v>
      </c>
      <c r="D22" s="47"/>
      <c r="E22" s="47"/>
      <c r="F22" s="146"/>
      <c r="G22" s="47"/>
    </row>
    <row r="23" spans="1:7" ht="28.5" x14ac:dyDescent="0.2">
      <c r="A23" s="315" t="s">
        <v>165</v>
      </c>
      <c r="B23" s="126"/>
      <c r="C23" s="104" t="s">
        <v>362</v>
      </c>
      <c r="D23" s="428"/>
      <c r="E23" s="429"/>
      <c r="F23" s="428"/>
      <c r="G23" s="429"/>
    </row>
    <row r="24" spans="1:7" ht="28.5" x14ac:dyDescent="0.2">
      <c r="A24" s="316" t="s">
        <v>147</v>
      </c>
      <c r="B24" s="126"/>
      <c r="C24" s="104" t="s">
        <v>478</v>
      </c>
      <c r="D24" s="431"/>
      <c r="E24" s="431"/>
      <c r="F24" s="430"/>
      <c r="G24" s="431"/>
    </row>
    <row r="25" spans="1:7" x14ac:dyDescent="0.2">
      <c r="A25" s="316" t="s">
        <v>150</v>
      </c>
      <c r="B25" s="126"/>
      <c r="C25" s="104" t="s">
        <v>477</v>
      </c>
      <c r="D25" s="431"/>
      <c r="E25" s="431"/>
      <c r="F25" s="430"/>
      <c r="G25" s="431"/>
    </row>
    <row r="26" spans="1:7" ht="28.5" x14ac:dyDescent="0.2">
      <c r="A26" s="316" t="s">
        <v>153</v>
      </c>
      <c r="B26" s="126"/>
      <c r="C26" s="104" t="s">
        <v>479</v>
      </c>
      <c r="D26" s="431"/>
      <c r="E26" s="431"/>
      <c r="F26" s="430"/>
      <c r="G26" s="431"/>
    </row>
    <row r="27" spans="1:7" ht="28.5" x14ac:dyDescent="0.2">
      <c r="A27" s="316" t="s">
        <v>360</v>
      </c>
      <c r="B27" s="126"/>
      <c r="C27" s="104" t="s">
        <v>361</v>
      </c>
      <c r="D27" s="431"/>
      <c r="E27" s="431"/>
      <c r="F27" s="430"/>
      <c r="G27" s="431"/>
    </row>
    <row r="28" spans="1:7" ht="21.75" customHeight="1" thickBot="1" x14ac:dyDescent="0.3">
      <c r="A28" s="317" t="s">
        <v>201</v>
      </c>
      <c r="B28" s="130"/>
      <c r="C28" s="131"/>
      <c r="D28" s="132">
        <f>SUM(D23:D27)</f>
        <v>0</v>
      </c>
      <c r="E28" s="132">
        <f>SUM(E23:E27)</f>
        <v>0</v>
      </c>
      <c r="F28" s="157">
        <f>SUM(F23:F27)</f>
        <v>0</v>
      </c>
      <c r="G28" s="132">
        <f>SUM(G23:G27)</f>
        <v>0</v>
      </c>
    </row>
    <row r="29" spans="1:7" ht="15.75" thickTop="1" x14ac:dyDescent="0.25">
      <c r="A29" s="314" t="s">
        <v>186</v>
      </c>
      <c r="B29" s="124"/>
      <c r="C29" s="125" t="s">
        <v>364</v>
      </c>
      <c r="D29" s="133"/>
      <c r="E29" s="133"/>
      <c r="F29" s="333"/>
      <c r="G29" s="133"/>
    </row>
    <row r="30" spans="1:7" x14ac:dyDescent="0.2">
      <c r="A30" s="316" t="s">
        <v>136</v>
      </c>
      <c r="B30" s="126"/>
      <c r="C30" s="104" t="s">
        <v>370</v>
      </c>
      <c r="D30" s="422"/>
      <c r="E30" s="425"/>
      <c r="F30" s="422"/>
      <c r="G30" s="425"/>
    </row>
    <row r="31" spans="1:7" ht="28.5" x14ac:dyDescent="0.2">
      <c r="A31" s="316" t="s">
        <v>92</v>
      </c>
      <c r="B31" s="126"/>
      <c r="C31" s="104" t="s">
        <v>371</v>
      </c>
      <c r="D31" s="427"/>
      <c r="E31" s="427"/>
      <c r="F31" s="426"/>
      <c r="G31" s="427"/>
    </row>
    <row r="32" spans="1:7" x14ac:dyDescent="0.2">
      <c r="A32" s="316" t="s">
        <v>188</v>
      </c>
      <c r="B32" s="126"/>
      <c r="C32" s="104" t="s">
        <v>374</v>
      </c>
      <c r="D32" s="427"/>
      <c r="E32" s="427"/>
      <c r="F32" s="426"/>
      <c r="G32" s="427"/>
    </row>
    <row r="33" spans="1:7" x14ac:dyDescent="0.2">
      <c r="A33" s="316" t="s">
        <v>372</v>
      </c>
      <c r="B33" s="126"/>
      <c r="C33" s="104" t="s">
        <v>375</v>
      </c>
      <c r="D33" s="427"/>
      <c r="E33" s="427"/>
      <c r="F33" s="426"/>
      <c r="G33" s="427"/>
    </row>
    <row r="34" spans="1:7" x14ac:dyDescent="0.2">
      <c r="A34" s="316" t="s">
        <v>373</v>
      </c>
      <c r="B34" s="126"/>
      <c r="C34" s="104" t="s">
        <v>376</v>
      </c>
      <c r="D34" s="427"/>
      <c r="E34" s="427"/>
      <c r="F34" s="426"/>
      <c r="G34" s="427"/>
    </row>
    <row r="35" spans="1:7" ht="15" x14ac:dyDescent="0.25">
      <c r="A35" s="318" t="s">
        <v>140</v>
      </c>
      <c r="B35" s="126"/>
      <c r="C35" s="135" t="s">
        <v>377</v>
      </c>
      <c r="D35" s="427"/>
      <c r="E35" s="427"/>
      <c r="F35" s="426"/>
      <c r="G35" s="427"/>
    </row>
    <row r="36" spans="1:7" ht="15.75" thickBot="1" x14ac:dyDescent="0.3">
      <c r="A36" s="319" t="s">
        <v>189</v>
      </c>
      <c r="B36" s="136"/>
      <c r="C36" s="53"/>
      <c r="D36" s="137">
        <f>SUM(D30:D35)</f>
        <v>0</v>
      </c>
      <c r="E36" s="137">
        <f>SUM(E30:E35)</f>
        <v>0</v>
      </c>
      <c r="F36" s="174">
        <f>SUM(F30:F35)</f>
        <v>0</v>
      </c>
      <c r="G36" s="137">
        <f>SUM(G30:G35)</f>
        <v>0</v>
      </c>
    </row>
    <row r="37" spans="1:7" ht="15" x14ac:dyDescent="0.25">
      <c r="A37" s="318" t="s">
        <v>385</v>
      </c>
      <c r="B37" s="126"/>
      <c r="C37" s="51"/>
      <c r="D37" s="103"/>
      <c r="E37" s="103"/>
      <c r="F37" s="176"/>
      <c r="G37" s="103"/>
    </row>
    <row r="38" spans="1:7" x14ac:dyDescent="0.2">
      <c r="A38" s="315"/>
      <c r="B38" s="126" t="s">
        <v>190</v>
      </c>
      <c r="C38" s="51"/>
      <c r="D38" s="427"/>
      <c r="E38" s="427"/>
      <c r="F38" s="426"/>
      <c r="G38" s="427"/>
    </row>
    <row r="39" spans="1:7" x14ac:dyDescent="0.2">
      <c r="A39" s="316"/>
      <c r="B39" s="126" t="s">
        <v>191</v>
      </c>
      <c r="C39" s="51"/>
      <c r="D39" s="427"/>
      <c r="E39" s="427"/>
      <c r="F39" s="426"/>
      <c r="G39" s="427"/>
    </row>
    <row r="40" spans="1:7" ht="15.75" thickBot="1" x14ac:dyDescent="0.3">
      <c r="A40" s="319" t="s">
        <v>192</v>
      </c>
      <c r="B40" s="136"/>
      <c r="C40" s="53"/>
      <c r="D40" s="137">
        <f>SUM(D38:D39)</f>
        <v>0</v>
      </c>
      <c r="E40" s="137">
        <f>SUM(E38:E39)</f>
        <v>0</v>
      </c>
      <c r="F40" s="174">
        <f>SUM(F38:F39)</f>
        <v>0</v>
      </c>
      <c r="G40" s="137">
        <f>SUM(G38:G39)</f>
        <v>0</v>
      </c>
    </row>
    <row r="41" spans="1:7" ht="15.75" thickBot="1" x14ac:dyDescent="0.3">
      <c r="A41" s="317" t="s">
        <v>195</v>
      </c>
      <c r="B41" s="130"/>
      <c r="C41" s="109"/>
      <c r="D41" s="110">
        <f>D17+D21+D28+D36+D40</f>
        <v>0</v>
      </c>
      <c r="E41" s="110">
        <f>E17+E21+E28+E36+E40</f>
        <v>0</v>
      </c>
      <c r="F41" s="373">
        <f>F17+F21+F28+F36+F40</f>
        <v>0</v>
      </c>
      <c r="G41" s="110">
        <f>G17+G21+G28+G36+G40</f>
        <v>0</v>
      </c>
    </row>
    <row r="42" spans="1:7" ht="15.75" thickTop="1" x14ac:dyDescent="0.25">
      <c r="A42" s="375"/>
      <c r="B42" s="303"/>
      <c r="C42" s="304"/>
      <c r="D42" s="142"/>
      <c r="E42" s="142"/>
      <c r="F42" s="142"/>
      <c r="G42" s="142"/>
    </row>
    <row r="43" spans="1:7" x14ac:dyDescent="0.2">
      <c r="A43" s="305" t="str">
        <f>'Form 1 Cover'!B20</f>
        <v>Sage Collegiate</v>
      </c>
      <c r="B43" s="139"/>
      <c r="C43" s="58"/>
      <c r="F43" s="38" t="str">
        <f>"Budget Fiscal Year "&amp;TEXT('Form 1 Cover'!$D$137, "mm/dd/yy")</f>
        <v>Budget Fiscal Year 2021-2022</v>
      </c>
    </row>
    <row r="44" spans="1:7" x14ac:dyDescent="0.2">
      <c r="A44" s="305"/>
      <c r="B44" s="139"/>
      <c r="C44" s="58"/>
    </row>
    <row r="45" spans="1:7" x14ac:dyDescent="0.2">
      <c r="A45" s="106" t="s">
        <v>5</v>
      </c>
      <c r="D45" s="38" t="s">
        <v>461</v>
      </c>
      <c r="G45" s="140">
        <f>'Form 1 Cover'!D146</f>
        <v>44238</v>
      </c>
    </row>
    <row r="46" spans="1:7" x14ac:dyDescent="0.2">
      <c r="A46" s="321" t="s">
        <v>5</v>
      </c>
      <c r="B46" s="82"/>
      <c r="C46" s="376"/>
      <c r="D46" s="186">
        <v>-1</v>
      </c>
      <c r="E46" s="186">
        <v>-2</v>
      </c>
      <c r="F46" s="295">
        <v>-3</v>
      </c>
      <c r="G46" s="187">
        <v>-4</v>
      </c>
    </row>
    <row r="47" spans="1:7" x14ac:dyDescent="0.2">
      <c r="A47" s="370"/>
      <c r="B47" s="58"/>
      <c r="C47" s="47"/>
      <c r="D47" s="188"/>
      <c r="E47" s="33" t="s">
        <v>32</v>
      </c>
      <c r="F47" s="541" t="str">
        <f>"BUDGET YEAR ENDING "&amp;TEXT('Form 1 Cover'!D139, "MM/DD/YY")</f>
        <v>BUDGET YEAR ENDING 06/30/22</v>
      </c>
      <c r="G47" s="542"/>
    </row>
    <row r="48" spans="1:7" ht="28.5" x14ac:dyDescent="0.2">
      <c r="A48" s="370"/>
      <c r="B48" s="58"/>
      <c r="C48" s="47"/>
      <c r="D48" s="191" t="s">
        <v>284</v>
      </c>
      <c r="E48" s="191" t="s">
        <v>286</v>
      </c>
      <c r="F48" s="194"/>
      <c r="G48" s="194"/>
    </row>
    <row r="49" spans="1:7" x14ac:dyDescent="0.2">
      <c r="A49" s="370"/>
      <c r="B49" s="58"/>
      <c r="C49" s="47"/>
      <c r="D49" s="191" t="s">
        <v>285</v>
      </c>
      <c r="E49" s="191" t="s">
        <v>285</v>
      </c>
      <c r="F49" s="191" t="s">
        <v>287</v>
      </c>
      <c r="G49" s="191" t="s">
        <v>111</v>
      </c>
    </row>
    <row r="50" spans="1:7" ht="15" x14ac:dyDescent="0.2">
      <c r="A50" s="335"/>
      <c r="B50" s="377" t="s">
        <v>545</v>
      </c>
      <c r="C50" s="80"/>
      <c r="D50" s="95">
        <f>'Form 1 Cover'!D130</f>
        <v>44012</v>
      </c>
      <c r="E50" s="294">
        <f>'Form 1 Cover'!D134</f>
        <v>44377</v>
      </c>
      <c r="F50" s="192" t="s">
        <v>288</v>
      </c>
      <c r="G50" s="192" t="s">
        <v>288</v>
      </c>
    </row>
    <row r="51" spans="1:7" ht="15" x14ac:dyDescent="0.25">
      <c r="A51" s="309" t="s">
        <v>551</v>
      </c>
      <c r="B51" s="97"/>
      <c r="C51" s="291"/>
      <c r="D51" s="292"/>
      <c r="E51" s="320"/>
      <c r="F51" s="320"/>
      <c r="G51" s="320"/>
    </row>
    <row r="52" spans="1:7" x14ac:dyDescent="0.2">
      <c r="A52" s="311"/>
      <c r="B52" s="101" t="s">
        <v>177</v>
      </c>
      <c r="C52" s="101" t="s">
        <v>178</v>
      </c>
      <c r="D52" s="293"/>
      <c r="E52" s="55"/>
      <c r="F52" s="55"/>
      <c r="G52" s="55"/>
    </row>
    <row r="53" spans="1:7" x14ac:dyDescent="0.2">
      <c r="A53" s="311"/>
      <c r="B53" s="101"/>
      <c r="C53" s="101" t="s">
        <v>547</v>
      </c>
      <c r="D53" s="430"/>
      <c r="E53" s="431"/>
      <c r="F53" s="431"/>
      <c r="G53" s="431"/>
    </row>
    <row r="54" spans="1:7" x14ac:dyDescent="0.2">
      <c r="A54" s="311"/>
      <c r="B54" s="101"/>
      <c r="C54" s="101" t="s">
        <v>546</v>
      </c>
      <c r="D54" s="430"/>
      <c r="E54" s="431"/>
      <c r="F54" s="431"/>
      <c r="G54" s="431"/>
    </row>
    <row r="55" spans="1:7" x14ac:dyDescent="0.2">
      <c r="A55" s="311"/>
      <c r="B55" s="101"/>
      <c r="C55" s="101" t="s">
        <v>133</v>
      </c>
      <c r="D55" s="430"/>
      <c r="E55" s="431"/>
      <c r="F55" s="431"/>
      <c r="G55" s="431"/>
    </row>
    <row r="56" spans="1:7" x14ac:dyDescent="0.2">
      <c r="A56" s="311"/>
      <c r="B56" s="101"/>
      <c r="C56" s="101" t="s">
        <v>548</v>
      </c>
      <c r="D56" s="430"/>
      <c r="E56" s="431"/>
      <c r="F56" s="431"/>
      <c r="G56" s="431"/>
    </row>
    <row r="57" spans="1:7" x14ac:dyDescent="0.2">
      <c r="A57" s="311"/>
      <c r="B57" s="101"/>
      <c r="C57" s="101" t="s">
        <v>549</v>
      </c>
      <c r="D57" s="430"/>
      <c r="E57" s="431"/>
      <c r="F57" s="431"/>
      <c r="G57" s="431"/>
    </row>
    <row r="58" spans="1:7" x14ac:dyDescent="0.2">
      <c r="A58" s="311"/>
      <c r="B58" s="101"/>
      <c r="C58" s="101" t="s">
        <v>550</v>
      </c>
      <c r="D58" s="430"/>
      <c r="E58" s="431"/>
      <c r="F58" s="431"/>
      <c r="G58" s="431"/>
    </row>
    <row r="59" spans="1:7" x14ac:dyDescent="0.2">
      <c r="A59" s="116"/>
      <c r="B59" s="100" t="s">
        <v>553</v>
      </c>
      <c r="C59" s="105"/>
      <c r="D59" s="296">
        <f>SUM(D53:D58)</f>
        <v>0</v>
      </c>
      <c r="E59" s="296">
        <f>SUM(E53:E58)</f>
        <v>0</v>
      </c>
      <c r="F59" s="296">
        <f>SUM(F53:F58)</f>
        <v>0</v>
      </c>
      <c r="G59" s="296">
        <f>SUM(G53:G58)</f>
        <v>0</v>
      </c>
    </row>
    <row r="60" spans="1:7" x14ac:dyDescent="0.2">
      <c r="A60" s="311"/>
      <c r="B60" s="101" t="s">
        <v>555</v>
      </c>
      <c r="C60" s="101"/>
      <c r="D60" s="154"/>
      <c r="E60" s="129"/>
      <c r="F60" s="129"/>
      <c r="G60" s="129"/>
    </row>
    <row r="61" spans="1:7" x14ac:dyDescent="0.2">
      <c r="A61" s="311"/>
      <c r="B61" s="101"/>
      <c r="C61" s="101" t="s">
        <v>547</v>
      </c>
      <c r="D61" s="430"/>
      <c r="E61" s="431"/>
      <c r="F61" s="431"/>
      <c r="G61" s="431"/>
    </row>
    <row r="62" spans="1:7" x14ac:dyDescent="0.2">
      <c r="A62" s="311"/>
      <c r="B62" s="101"/>
      <c r="C62" s="101" t="s">
        <v>546</v>
      </c>
      <c r="D62" s="430"/>
      <c r="E62" s="431"/>
      <c r="F62" s="431"/>
      <c r="G62" s="431"/>
    </row>
    <row r="63" spans="1:7" x14ac:dyDescent="0.2">
      <c r="A63" s="311"/>
      <c r="B63" s="101"/>
      <c r="C63" s="101" t="s">
        <v>133</v>
      </c>
      <c r="D63" s="430"/>
      <c r="E63" s="431"/>
      <c r="F63" s="431"/>
      <c r="G63" s="431"/>
    </row>
    <row r="64" spans="1:7" x14ac:dyDescent="0.2">
      <c r="A64" s="311"/>
      <c r="B64" s="101"/>
      <c r="C64" s="101" t="s">
        <v>548</v>
      </c>
      <c r="D64" s="430"/>
      <c r="E64" s="431"/>
      <c r="F64" s="431"/>
      <c r="G64" s="431"/>
    </row>
    <row r="65" spans="1:7" x14ac:dyDescent="0.2">
      <c r="A65" s="311"/>
      <c r="B65" s="101"/>
      <c r="C65" s="101" t="s">
        <v>549</v>
      </c>
      <c r="D65" s="430"/>
      <c r="E65" s="431"/>
      <c r="F65" s="431"/>
      <c r="G65" s="431"/>
    </row>
    <row r="66" spans="1:7" x14ac:dyDescent="0.2">
      <c r="A66" s="311"/>
      <c r="B66" s="101"/>
      <c r="C66" s="101" t="s">
        <v>550</v>
      </c>
      <c r="D66" s="430"/>
      <c r="E66" s="431"/>
      <c r="F66" s="431"/>
      <c r="G66" s="431"/>
    </row>
    <row r="67" spans="1:7" x14ac:dyDescent="0.2">
      <c r="A67" s="116"/>
      <c r="B67" s="100" t="s">
        <v>554</v>
      </c>
      <c r="C67" s="210"/>
      <c r="D67" s="205">
        <f>SUM(D61:D66)</f>
        <v>0</v>
      </c>
      <c r="E67" s="296">
        <f>SUM(E61:E66)</f>
        <v>0</v>
      </c>
      <c r="F67" s="296">
        <f>SUM(F61:F66)</f>
        <v>0</v>
      </c>
      <c r="G67" s="296">
        <f>SUM(G61:G66)</f>
        <v>0</v>
      </c>
    </row>
    <row r="68" spans="1:7" x14ac:dyDescent="0.2">
      <c r="A68" s="311"/>
      <c r="B68" s="101" t="s">
        <v>179</v>
      </c>
      <c r="C68" s="43" t="s">
        <v>251</v>
      </c>
      <c r="D68" s="176"/>
      <c r="E68" s="103"/>
      <c r="F68" s="103"/>
      <c r="G68" s="103"/>
    </row>
    <row r="69" spans="1:7" x14ac:dyDescent="0.2">
      <c r="A69" s="311"/>
      <c r="B69" s="101"/>
      <c r="C69" s="101" t="s">
        <v>547</v>
      </c>
      <c r="D69" s="426"/>
      <c r="E69" s="427"/>
      <c r="F69" s="427"/>
      <c r="G69" s="427"/>
    </row>
    <row r="70" spans="1:7" x14ac:dyDescent="0.2">
      <c r="A70" s="311"/>
      <c r="B70" s="101"/>
      <c r="C70" s="101" t="s">
        <v>546</v>
      </c>
      <c r="D70" s="426"/>
      <c r="E70" s="427"/>
      <c r="F70" s="427"/>
      <c r="G70" s="427"/>
    </row>
    <row r="71" spans="1:7" x14ac:dyDescent="0.2">
      <c r="A71" s="311"/>
      <c r="B71" s="101"/>
      <c r="C71" s="101" t="s">
        <v>133</v>
      </c>
      <c r="D71" s="426"/>
      <c r="E71" s="427"/>
      <c r="F71" s="427"/>
      <c r="G71" s="427"/>
    </row>
    <row r="72" spans="1:7" x14ac:dyDescent="0.2">
      <c r="A72" s="311"/>
      <c r="B72" s="101"/>
      <c r="C72" s="101" t="s">
        <v>548</v>
      </c>
      <c r="D72" s="426"/>
      <c r="E72" s="427"/>
      <c r="F72" s="427"/>
      <c r="G72" s="427"/>
    </row>
    <row r="73" spans="1:7" x14ac:dyDescent="0.2">
      <c r="A73" s="311"/>
      <c r="B73" s="101"/>
      <c r="C73" s="101" t="s">
        <v>549</v>
      </c>
      <c r="D73" s="426"/>
      <c r="E73" s="427"/>
      <c r="F73" s="427"/>
      <c r="G73" s="427"/>
    </row>
    <row r="74" spans="1:7" x14ac:dyDescent="0.2">
      <c r="A74" s="311"/>
      <c r="B74" s="101"/>
      <c r="C74" s="101" t="s">
        <v>550</v>
      </c>
      <c r="D74" s="426"/>
      <c r="E74" s="427"/>
      <c r="F74" s="427"/>
      <c r="G74" s="427"/>
    </row>
    <row r="75" spans="1:7" x14ac:dyDescent="0.2">
      <c r="A75" s="247"/>
      <c r="B75" s="100" t="s">
        <v>556</v>
      </c>
      <c r="C75" s="105"/>
      <c r="D75" s="297">
        <f>SUM(D69:D74)</f>
        <v>0</v>
      </c>
      <c r="E75" s="297">
        <f>SUM(E69:E74)</f>
        <v>0</v>
      </c>
      <c r="F75" s="297">
        <f>SUM(F69:F74)</f>
        <v>0</v>
      </c>
      <c r="G75" s="297">
        <f>SUM(G69:G74)</f>
        <v>0</v>
      </c>
    </row>
    <row r="76" spans="1:7" x14ac:dyDescent="0.2">
      <c r="A76" s="116"/>
      <c r="B76" s="100" t="s">
        <v>91</v>
      </c>
      <c r="C76" s="298" t="s">
        <v>557</v>
      </c>
      <c r="D76" s="299"/>
      <c r="E76" s="300"/>
      <c r="F76" s="300"/>
      <c r="G76" s="300"/>
    </row>
    <row r="77" spans="1:7" x14ac:dyDescent="0.2">
      <c r="A77" s="116"/>
      <c r="B77" s="100"/>
      <c r="C77" s="101" t="s">
        <v>547</v>
      </c>
      <c r="D77" s="428"/>
      <c r="E77" s="428"/>
      <c r="F77" s="428"/>
      <c r="G77" s="428"/>
    </row>
    <row r="78" spans="1:7" x14ac:dyDescent="0.2">
      <c r="A78" s="116"/>
      <c r="B78" s="100"/>
      <c r="C78" s="101" t="s">
        <v>546</v>
      </c>
      <c r="D78" s="428"/>
      <c r="E78" s="428"/>
      <c r="F78" s="428"/>
      <c r="G78" s="428"/>
    </row>
    <row r="79" spans="1:7" x14ac:dyDescent="0.2">
      <c r="A79" s="116"/>
      <c r="B79" s="100"/>
      <c r="C79" s="101" t="s">
        <v>133</v>
      </c>
      <c r="D79" s="428"/>
      <c r="E79" s="428"/>
      <c r="F79" s="428"/>
      <c r="G79" s="428"/>
    </row>
    <row r="80" spans="1:7" x14ac:dyDescent="0.2">
      <c r="A80" s="116"/>
      <c r="B80" s="100"/>
      <c r="C80" s="101" t="s">
        <v>548</v>
      </c>
      <c r="D80" s="428"/>
      <c r="E80" s="428"/>
      <c r="F80" s="428"/>
      <c r="G80" s="428"/>
    </row>
    <row r="81" spans="1:7" x14ac:dyDescent="0.2">
      <c r="A81" s="116"/>
      <c r="B81" s="100"/>
      <c r="C81" s="101" t="s">
        <v>549</v>
      </c>
      <c r="D81" s="428"/>
      <c r="E81" s="428"/>
      <c r="F81" s="428"/>
      <c r="G81" s="428"/>
    </row>
    <row r="82" spans="1:7" x14ac:dyDescent="0.2">
      <c r="A82" s="116"/>
      <c r="B82" s="100"/>
      <c r="C82" s="87" t="s">
        <v>550</v>
      </c>
      <c r="D82" s="428"/>
      <c r="E82" s="428"/>
      <c r="F82" s="428"/>
      <c r="G82" s="428"/>
    </row>
    <row r="83" spans="1:7" x14ac:dyDescent="0.2">
      <c r="A83" s="116"/>
      <c r="B83" s="100" t="s">
        <v>556</v>
      </c>
      <c r="C83" s="298"/>
      <c r="D83" s="205">
        <f>SUM(D77:D82)</f>
        <v>0</v>
      </c>
      <c r="E83" s="205">
        <f>SUM(E77:E82)</f>
        <v>0</v>
      </c>
      <c r="F83" s="205">
        <f>SUM(F77:F82)</f>
        <v>0</v>
      </c>
      <c r="G83" s="205">
        <f>SUM(G77:G82)</f>
        <v>0</v>
      </c>
    </row>
    <row r="84" spans="1:7" x14ac:dyDescent="0.2">
      <c r="A84" s="321"/>
      <c r="B84" s="82" t="s">
        <v>186</v>
      </c>
      <c r="C84" s="82" t="s">
        <v>253</v>
      </c>
      <c r="D84" s="441"/>
      <c r="E84" s="442"/>
      <c r="F84" s="442"/>
      <c r="G84" s="442"/>
    </row>
    <row r="85" spans="1:7" x14ac:dyDescent="0.2">
      <c r="A85" s="321"/>
      <c r="B85" s="82" t="s">
        <v>140</v>
      </c>
      <c r="C85" s="82" t="s">
        <v>558</v>
      </c>
      <c r="D85" s="441"/>
      <c r="E85" s="442"/>
      <c r="F85" s="442"/>
      <c r="G85" s="442"/>
    </row>
    <row r="86" spans="1:7" x14ac:dyDescent="0.2">
      <c r="A86" s="116"/>
      <c r="B86" s="100" t="s">
        <v>559</v>
      </c>
      <c r="C86" s="100"/>
      <c r="D86" s="205">
        <f>SUM(D84:D85)</f>
        <v>0</v>
      </c>
      <c r="E86" s="205">
        <f>SUM(E84:E85)</f>
        <v>0</v>
      </c>
      <c r="F86" s="205">
        <f>SUM(F84:F85)</f>
        <v>0</v>
      </c>
      <c r="G86" s="205">
        <f>SUM(G84:G85)</f>
        <v>0</v>
      </c>
    </row>
    <row r="87" spans="1:7" ht="15.75" thickBot="1" x14ac:dyDescent="0.3">
      <c r="A87" s="322" t="s">
        <v>552</v>
      </c>
      <c r="B87" s="120"/>
      <c r="C87" s="120"/>
      <c r="D87" s="155">
        <f>D59+D67+D75+D83+D86</f>
        <v>0</v>
      </c>
      <c r="E87" s="155">
        <f>E59+E67+E75+E83+E86</f>
        <v>0</v>
      </c>
      <c r="F87" s="155">
        <f>F59+F67+F75+F83+F86</f>
        <v>0</v>
      </c>
      <c r="G87" s="155">
        <f>G59+G67+G75+G83+G86</f>
        <v>0</v>
      </c>
    </row>
    <row r="88" spans="1:7" ht="15.75" thickTop="1" x14ac:dyDescent="0.25">
      <c r="A88" s="323"/>
      <c r="B88" s="101" t="s">
        <v>560</v>
      </c>
      <c r="C88" s="51" t="s">
        <v>561</v>
      </c>
      <c r="D88" s="129"/>
      <c r="E88" s="129"/>
      <c r="F88" s="129"/>
      <c r="G88" s="129"/>
    </row>
    <row r="89" spans="1:7" x14ac:dyDescent="0.2">
      <c r="A89" s="247"/>
      <c r="B89" s="101"/>
      <c r="C89" s="101" t="s">
        <v>142</v>
      </c>
      <c r="D89" s="428"/>
      <c r="E89" s="431"/>
      <c r="F89" s="431"/>
      <c r="G89" s="431"/>
    </row>
    <row r="90" spans="1:7" x14ac:dyDescent="0.2">
      <c r="A90" s="260"/>
      <c r="B90" s="101"/>
      <c r="C90" s="101" t="s">
        <v>143</v>
      </c>
      <c r="D90" s="428"/>
      <c r="E90" s="431"/>
      <c r="F90" s="431"/>
      <c r="G90" s="431"/>
    </row>
    <row r="91" spans="1:7" ht="15" thickBot="1" x14ac:dyDescent="0.25">
      <c r="A91" s="324"/>
      <c r="B91" s="120" t="s">
        <v>144</v>
      </c>
      <c r="C91" s="57"/>
      <c r="D91" s="149">
        <f>SUM(D89:D90)</f>
        <v>0</v>
      </c>
      <c r="E91" s="149">
        <f>SUM(E89:E90)</f>
        <v>0</v>
      </c>
      <c r="F91" s="149">
        <f>SUM(F89:F90)</f>
        <v>0</v>
      </c>
      <c r="G91" s="149">
        <f>SUM(G89:G90)</f>
        <v>0</v>
      </c>
    </row>
    <row r="92" spans="1:7" ht="16.5" thickTop="1" thickBot="1" x14ac:dyDescent="0.3">
      <c r="A92" s="325" t="s">
        <v>145</v>
      </c>
      <c r="B92" s="179"/>
      <c r="C92" s="301"/>
      <c r="D92" s="302">
        <f>D87+D91</f>
        <v>0</v>
      </c>
      <c r="E92" s="302">
        <f>E87+E91</f>
        <v>0</v>
      </c>
      <c r="F92" s="302">
        <f>F87+F91</f>
        <v>0</v>
      </c>
      <c r="G92" s="302">
        <f>G87+G91</f>
        <v>0</v>
      </c>
    </row>
    <row r="93" spans="1:7" ht="15.75" thickTop="1" x14ac:dyDescent="0.25">
      <c r="A93" s="144"/>
      <c r="B93" s="145"/>
      <c r="C93" s="304"/>
      <c r="D93" s="153"/>
      <c r="E93" s="153"/>
      <c r="F93" s="153"/>
      <c r="G93" s="153"/>
    </row>
    <row r="94" spans="1:7" x14ac:dyDescent="0.2">
      <c r="A94" s="305" t="str">
        <f>'Form 1 Cover'!B20</f>
        <v>Sage Collegiate</v>
      </c>
      <c r="B94" s="139"/>
      <c r="C94" s="58"/>
      <c r="F94" s="38" t="str">
        <f>"Budget Fiscal Year "&amp;TEXT('Form 1 Cover'!$D$137, "mm/dd/yy")</f>
        <v>Budget Fiscal Year 2021-2022</v>
      </c>
    </row>
    <row r="95" spans="1:7" x14ac:dyDescent="0.2">
      <c r="A95" s="305"/>
      <c r="B95" s="139"/>
      <c r="C95" s="58"/>
    </row>
    <row r="96" spans="1:7" x14ac:dyDescent="0.2">
      <c r="A96" s="106" t="s">
        <v>5</v>
      </c>
      <c r="D96" s="38" t="s">
        <v>460</v>
      </c>
      <c r="G96" s="140">
        <f>'Form 1 Cover'!D146</f>
        <v>44238</v>
      </c>
    </row>
    <row r="98" spans="2:7" x14ac:dyDescent="0.2">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election activeCell="H22" sqref="H22"/>
    </sheetView>
  </sheetViews>
  <sheetFormatPr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20" max="16384" width="9.140625" style="38"/>
  </cols>
  <sheetData>
    <row r="2" spans="1:21" ht="15" x14ac:dyDescent="0.25">
      <c r="A2" s="434" t="str">
        <f>'Form 1 Cover'!B20</f>
        <v>Sage Collegiate</v>
      </c>
      <c r="B2" s="58"/>
      <c r="C2" s="58"/>
      <c r="D2" s="58"/>
      <c r="F2" s="247" t="s">
        <v>510</v>
      </c>
      <c r="G2" s="210"/>
      <c r="H2" s="105"/>
      <c r="I2" s="138" t="s">
        <v>93</v>
      </c>
    </row>
    <row r="3" spans="1:21" x14ac:dyDescent="0.2">
      <c r="F3" s="138" t="s">
        <v>95</v>
      </c>
      <c r="I3" s="138" t="s">
        <v>96</v>
      </c>
    </row>
    <row r="4" spans="1:21" x14ac:dyDescent="0.2">
      <c r="A4" s="38" t="s">
        <v>94</v>
      </c>
      <c r="F4" s="138" t="s">
        <v>97</v>
      </c>
      <c r="I4" s="138" t="s">
        <v>98</v>
      </c>
    </row>
    <row r="5" spans="1:21" x14ac:dyDescent="0.2">
      <c r="A5" s="217"/>
      <c r="F5" s="138" t="s">
        <v>99</v>
      </c>
      <c r="I5" s="138" t="s">
        <v>100</v>
      </c>
    </row>
    <row r="6" spans="1:21" x14ac:dyDescent="0.2">
      <c r="F6" s="138" t="s">
        <v>101</v>
      </c>
      <c r="I6" s="138" t="s">
        <v>102</v>
      </c>
    </row>
    <row r="7" spans="1:21" x14ac:dyDescent="0.2">
      <c r="F7" s="138" t="s">
        <v>103</v>
      </c>
      <c r="I7" s="138" t="s">
        <v>104</v>
      </c>
    </row>
    <row r="8" spans="1:21" x14ac:dyDescent="0.2">
      <c r="F8" s="138"/>
    </row>
    <row r="10" spans="1:21" s="227" customFormat="1" x14ac:dyDescent="0.2">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x14ac:dyDescent="0.2">
      <c r="A11" s="48"/>
      <c r="B11" s="48"/>
      <c r="C11" s="49" t="s">
        <v>584</v>
      </c>
      <c r="D11" s="49"/>
      <c r="E11" s="49"/>
      <c r="F11" s="49"/>
      <c r="G11" s="49"/>
      <c r="H11" s="228"/>
      <c r="I11" s="229" t="s">
        <v>108</v>
      </c>
      <c r="J11" s="230"/>
      <c r="K11" s="231" t="s">
        <v>462</v>
      </c>
      <c r="M11" s="228"/>
      <c r="N11"/>
      <c r="O11"/>
      <c r="P11"/>
      <c r="Q11"/>
      <c r="R11"/>
      <c r="S11"/>
      <c r="T11" s="228"/>
      <c r="U11" s="228"/>
    </row>
    <row r="12" spans="1:21" s="227" customFormat="1" x14ac:dyDescent="0.2">
      <c r="A12" s="231"/>
      <c r="B12" s="231"/>
      <c r="C12" s="232" t="s">
        <v>585</v>
      </c>
      <c r="D12" s="232"/>
      <c r="E12" s="232"/>
      <c r="F12" s="232"/>
      <c r="G12" s="232"/>
      <c r="H12" s="233" t="s">
        <v>109</v>
      </c>
      <c r="I12" s="524" t="str">
        <f>"YEAR ENDING "&amp;TEXT('Form 1 Cover'!D139, "MM/DD/YY")</f>
        <v>YEAR ENDING 06/30/22</v>
      </c>
      <c r="J12" s="525"/>
      <c r="K12" s="231"/>
      <c r="L12" s="50"/>
      <c r="M12" s="233"/>
      <c r="N12"/>
      <c r="O12"/>
      <c r="P12"/>
      <c r="Q12"/>
      <c r="R12"/>
      <c r="S12"/>
      <c r="T12" s="233"/>
      <c r="U12" s="233"/>
    </row>
    <row r="13" spans="1:21" s="50" customFormat="1" x14ac:dyDescent="0.2">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x14ac:dyDescent="0.2">
      <c r="A14" s="48" t="s">
        <v>421</v>
      </c>
      <c r="B14" s="48" t="s">
        <v>463</v>
      </c>
      <c r="C14" s="49" t="s">
        <v>585</v>
      </c>
      <c r="D14" s="49" t="s">
        <v>113</v>
      </c>
      <c r="E14" s="49" t="s">
        <v>114</v>
      </c>
      <c r="F14" s="49" t="s">
        <v>115</v>
      </c>
      <c r="G14" s="49" t="s">
        <v>116</v>
      </c>
      <c r="H14" s="228" t="s">
        <v>117</v>
      </c>
      <c r="I14" s="33" t="s">
        <v>464</v>
      </c>
      <c r="J14" s="32" t="s">
        <v>118</v>
      </c>
      <c r="K14" s="34">
        <f>'Form 1 Cover'!D139</f>
        <v>44742</v>
      </c>
      <c r="M14" s="228"/>
      <c r="N14"/>
      <c r="O14"/>
      <c r="P14"/>
      <c r="Q14"/>
      <c r="R14"/>
      <c r="S14"/>
      <c r="T14" s="228"/>
      <c r="U14" s="228"/>
    </row>
    <row r="15" spans="1:21" s="50" customFormat="1" ht="15.75" thickBot="1" x14ac:dyDescent="0.3">
      <c r="A15" s="234" t="s">
        <v>119</v>
      </c>
      <c r="B15" s="236" t="s">
        <v>120</v>
      </c>
      <c r="C15" s="235" t="s">
        <v>121</v>
      </c>
      <c r="D15" s="235" t="s">
        <v>122</v>
      </c>
      <c r="E15" s="235" t="s">
        <v>123</v>
      </c>
      <c r="F15" s="235" t="s">
        <v>123</v>
      </c>
      <c r="G15" s="236" t="s">
        <v>124</v>
      </c>
      <c r="H15" s="31">
        <f>'Form 1 Cover'!D143</f>
        <v>44378</v>
      </c>
      <c r="I15" s="237" t="s">
        <v>125</v>
      </c>
      <c r="J15" s="238" t="s">
        <v>125</v>
      </c>
      <c r="K15" s="237" t="s">
        <v>126</v>
      </c>
      <c r="M15" s="228"/>
      <c r="N15"/>
      <c r="O15"/>
      <c r="P15"/>
      <c r="Q15"/>
      <c r="R15"/>
      <c r="S15"/>
      <c r="T15" s="228"/>
      <c r="U15" s="228"/>
    </row>
    <row r="16" spans="1:21" ht="27" customHeight="1" x14ac:dyDescent="0.2">
      <c r="A16" s="449" t="s">
        <v>127</v>
      </c>
      <c r="B16" s="239"/>
      <c r="C16" s="239"/>
      <c r="D16" s="176"/>
      <c r="E16" s="240"/>
      <c r="F16" s="240"/>
      <c r="G16" s="241"/>
      <c r="H16" s="242"/>
      <c r="I16" s="103"/>
      <c r="J16" s="103"/>
      <c r="K16" s="103"/>
      <c r="M16" s="58"/>
      <c r="T16" s="58"/>
      <c r="U16" s="58"/>
    </row>
    <row r="17" spans="1:21" ht="14.1" customHeight="1" x14ac:dyDescent="0.2">
      <c r="A17" s="443" t="s">
        <v>730</v>
      </c>
      <c r="B17" s="444">
        <v>11</v>
      </c>
      <c r="C17" s="444">
        <v>36</v>
      </c>
      <c r="D17" s="445">
        <v>84000</v>
      </c>
      <c r="E17" s="446">
        <v>44378</v>
      </c>
      <c r="F17" s="446">
        <v>45473</v>
      </c>
      <c r="G17" s="447">
        <v>4.4999999999999998E-2</v>
      </c>
      <c r="H17" s="448">
        <v>0</v>
      </c>
      <c r="I17" s="448">
        <v>3859</v>
      </c>
      <c r="J17" s="448">
        <v>84000</v>
      </c>
      <c r="K17" s="326">
        <f t="shared" ref="K17:K31" si="0">I17+J17</f>
        <v>87859</v>
      </c>
      <c r="M17" s="58"/>
      <c r="T17" s="58"/>
      <c r="U17" s="58"/>
    </row>
    <row r="18" spans="1:21" ht="14.1" customHeight="1" x14ac:dyDescent="0.2">
      <c r="A18" s="443"/>
      <c r="B18" s="444"/>
      <c r="C18" s="444"/>
      <c r="D18" s="445"/>
      <c r="E18" s="446"/>
      <c r="F18" s="446"/>
      <c r="G18" s="447"/>
      <c r="H18" s="448"/>
      <c r="I18" s="448"/>
      <c r="J18" s="448"/>
      <c r="K18" s="326">
        <f t="shared" si="0"/>
        <v>0</v>
      </c>
      <c r="M18" s="58"/>
      <c r="T18" s="58"/>
      <c r="U18" s="58"/>
    </row>
    <row r="19" spans="1:21" ht="14.1" customHeight="1" x14ac:dyDescent="0.2">
      <c r="A19" s="443"/>
      <c r="B19" s="444"/>
      <c r="C19" s="444"/>
      <c r="D19" s="445"/>
      <c r="E19" s="446"/>
      <c r="F19" s="446"/>
      <c r="G19" s="447"/>
      <c r="H19" s="448"/>
      <c r="I19" s="448"/>
      <c r="J19" s="448"/>
      <c r="K19" s="326">
        <f t="shared" si="0"/>
        <v>0</v>
      </c>
      <c r="M19" s="58"/>
      <c r="T19" s="58"/>
      <c r="U19" s="58"/>
    </row>
    <row r="20" spans="1:21" ht="14.1" customHeight="1" x14ac:dyDescent="0.2">
      <c r="A20" s="443"/>
      <c r="B20" s="444"/>
      <c r="C20" s="444"/>
      <c r="D20" s="445"/>
      <c r="E20" s="446"/>
      <c r="F20" s="446"/>
      <c r="G20" s="447"/>
      <c r="H20" s="448"/>
      <c r="I20" s="448"/>
      <c r="J20" s="448"/>
      <c r="K20" s="326">
        <f t="shared" si="0"/>
        <v>0</v>
      </c>
      <c r="M20" s="58"/>
      <c r="T20" s="58"/>
      <c r="U20" s="58"/>
    </row>
    <row r="21" spans="1:21" ht="14.1" customHeight="1" x14ac:dyDescent="0.2">
      <c r="A21" s="443"/>
      <c r="B21" s="444"/>
      <c r="C21" s="444"/>
      <c r="D21" s="445"/>
      <c r="E21" s="446"/>
      <c r="F21" s="446"/>
      <c r="G21" s="447"/>
      <c r="H21" s="448"/>
      <c r="I21" s="448"/>
      <c r="J21" s="448"/>
      <c r="K21" s="326">
        <f t="shared" si="0"/>
        <v>0</v>
      </c>
      <c r="M21" s="58"/>
      <c r="T21" s="58"/>
      <c r="U21" s="58"/>
    </row>
    <row r="22" spans="1:21" ht="14.1" customHeight="1" x14ac:dyDescent="0.2">
      <c r="A22" s="443"/>
      <c r="B22" s="444"/>
      <c r="C22" s="444"/>
      <c r="D22" s="445"/>
      <c r="E22" s="446"/>
      <c r="F22" s="446"/>
      <c r="G22" s="447"/>
      <c r="H22" s="448"/>
      <c r="I22" s="448"/>
      <c r="J22" s="448"/>
      <c r="K22" s="326">
        <f t="shared" si="0"/>
        <v>0</v>
      </c>
      <c r="M22" s="58"/>
      <c r="T22" s="58"/>
      <c r="U22" s="58"/>
    </row>
    <row r="23" spans="1:21" ht="14.1" customHeight="1" x14ac:dyDescent="0.2">
      <c r="A23" s="443"/>
      <c r="B23" s="444"/>
      <c r="C23" s="444"/>
      <c r="D23" s="445"/>
      <c r="E23" s="446"/>
      <c r="F23" s="446"/>
      <c r="G23" s="447"/>
      <c r="H23" s="448"/>
      <c r="I23" s="448"/>
      <c r="J23" s="448"/>
      <c r="K23" s="326">
        <f t="shared" si="0"/>
        <v>0</v>
      </c>
      <c r="M23" s="58"/>
      <c r="T23" s="58"/>
      <c r="U23" s="58"/>
    </row>
    <row r="24" spans="1:21" ht="14.1" customHeight="1" x14ac:dyDescent="0.2">
      <c r="A24" s="443"/>
      <c r="B24" s="444"/>
      <c r="C24" s="444"/>
      <c r="D24" s="445"/>
      <c r="E24" s="446"/>
      <c r="F24" s="446"/>
      <c r="G24" s="447"/>
      <c r="H24" s="448"/>
      <c r="I24" s="448"/>
      <c r="J24" s="448"/>
      <c r="K24" s="326">
        <f t="shared" si="0"/>
        <v>0</v>
      </c>
      <c r="M24" s="58"/>
      <c r="T24" s="58"/>
      <c r="U24" s="58"/>
    </row>
    <row r="25" spans="1:21" ht="14.1" customHeight="1" x14ac:dyDescent="0.2">
      <c r="A25" s="443"/>
      <c r="B25" s="444"/>
      <c r="C25" s="444"/>
      <c r="D25" s="445"/>
      <c r="E25" s="446"/>
      <c r="F25" s="446"/>
      <c r="G25" s="447"/>
      <c r="H25" s="448"/>
      <c r="I25" s="448"/>
      <c r="J25" s="448"/>
      <c r="K25" s="326">
        <f t="shared" si="0"/>
        <v>0</v>
      </c>
      <c r="M25" s="58"/>
      <c r="T25" s="58"/>
      <c r="U25" s="58"/>
    </row>
    <row r="26" spans="1:21" ht="14.1" customHeight="1" x14ac:dyDescent="0.2">
      <c r="A26" s="443"/>
      <c r="B26" s="444"/>
      <c r="C26" s="444"/>
      <c r="D26" s="445"/>
      <c r="E26" s="446"/>
      <c r="F26" s="446"/>
      <c r="G26" s="447"/>
      <c r="H26" s="448"/>
      <c r="I26" s="448"/>
      <c r="J26" s="448"/>
      <c r="K26" s="326">
        <f t="shared" si="0"/>
        <v>0</v>
      </c>
      <c r="M26" s="58"/>
      <c r="T26" s="58"/>
      <c r="U26" s="58"/>
    </row>
    <row r="27" spans="1:21" ht="14.1" customHeight="1" x14ac:dyDescent="0.2">
      <c r="A27" s="443"/>
      <c r="B27" s="444"/>
      <c r="C27" s="444"/>
      <c r="D27" s="445"/>
      <c r="E27" s="446"/>
      <c r="F27" s="446"/>
      <c r="G27" s="447"/>
      <c r="H27" s="448"/>
      <c r="I27" s="448"/>
      <c r="J27" s="448"/>
      <c r="K27" s="326">
        <f t="shared" si="0"/>
        <v>0</v>
      </c>
      <c r="M27" s="58"/>
      <c r="T27" s="58"/>
      <c r="U27" s="58"/>
    </row>
    <row r="28" spans="1:21" ht="14.1" customHeight="1" x14ac:dyDescent="0.2">
      <c r="A28" s="443"/>
      <c r="B28" s="444"/>
      <c r="C28" s="444"/>
      <c r="D28" s="445"/>
      <c r="E28" s="446"/>
      <c r="F28" s="446"/>
      <c r="G28" s="447"/>
      <c r="H28" s="448"/>
      <c r="I28" s="448"/>
      <c r="J28" s="448"/>
      <c r="K28" s="326">
        <f t="shared" si="0"/>
        <v>0</v>
      </c>
      <c r="M28" s="58"/>
      <c r="T28" s="58"/>
      <c r="U28" s="58"/>
    </row>
    <row r="29" spans="1:21" ht="14.1" customHeight="1" x14ac:dyDescent="0.2">
      <c r="A29" s="443"/>
      <c r="B29" s="444"/>
      <c r="C29" s="444"/>
      <c r="D29" s="445"/>
      <c r="E29" s="446"/>
      <c r="F29" s="446"/>
      <c r="G29" s="447"/>
      <c r="H29" s="448"/>
      <c r="I29" s="448"/>
      <c r="J29" s="448"/>
      <c r="K29" s="326">
        <f t="shared" si="0"/>
        <v>0</v>
      </c>
      <c r="M29" s="58"/>
      <c r="T29" s="58"/>
      <c r="U29" s="58"/>
    </row>
    <row r="30" spans="1:21" ht="14.1" customHeight="1" x14ac:dyDescent="0.2">
      <c r="A30" s="443"/>
      <c r="B30" s="444"/>
      <c r="C30" s="444"/>
      <c r="D30" s="445"/>
      <c r="E30" s="446"/>
      <c r="F30" s="446"/>
      <c r="G30" s="447"/>
      <c r="H30" s="448"/>
      <c r="I30" s="448"/>
      <c r="J30" s="448"/>
      <c r="K30" s="326">
        <f t="shared" si="0"/>
        <v>0</v>
      </c>
      <c r="M30" s="58"/>
      <c r="T30" s="58"/>
      <c r="U30" s="58"/>
    </row>
    <row r="31" spans="1:21" ht="14.1" customHeight="1" x14ac:dyDescent="0.2">
      <c r="A31" s="443"/>
      <c r="B31" s="444"/>
      <c r="C31" s="444"/>
      <c r="D31" s="445"/>
      <c r="E31" s="446"/>
      <c r="F31" s="446"/>
      <c r="G31" s="447"/>
      <c r="H31" s="448"/>
      <c r="I31" s="448"/>
      <c r="J31" s="448"/>
      <c r="K31" s="326">
        <f t="shared" si="0"/>
        <v>0</v>
      </c>
      <c r="M31" s="58"/>
      <c r="T31" s="58"/>
      <c r="U31" s="58"/>
    </row>
    <row r="32" spans="1:21" s="36" customFormat="1" ht="25.5" customHeight="1" x14ac:dyDescent="0.25">
      <c r="A32" s="243" t="s">
        <v>128</v>
      </c>
      <c r="B32" s="243"/>
      <c r="C32" s="243"/>
      <c r="D32" s="327">
        <f>SUM(D17:D31)</f>
        <v>84000</v>
      </c>
      <c r="E32" s="243"/>
      <c r="F32" s="243"/>
      <c r="G32" s="243"/>
      <c r="H32" s="328">
        <f>SUM(H16:H31)</f>
        <v>0</v>
      </c>
      <c r="I32" s="328">
        <f>SUM(I17:I31)</f>
        <v>3859</v>
      </c>
      <c r="J32" s="328">
        <f>SUM(J17:J31)</f>
        <v>84000</v>
      </c>
      <c r="K32" s="328">
        <f>SUM(K17:K31)</f>
        <v>87859</v>
      </c>
      <c r="M32" s="200"/>
      <c r="N32"/>
      <c r="O32"/>
      <c r="P32"/>
      <c r="Q32"/>
      <c r="R32"/>
      <c r="S32"/>
      <c r="T32" s="200"/>
      <c r="U32" s="200"/>
    </row>
    <row r="33" spans="1:21" s="36" customFormat="1" ht="25.5" customHeight="1" x14ac:dyDescent="0.25">
      <c r="A33" s="245"/>
      <c r="B33" s="245"/>
      <c r="C33" s="245"/>
      <c r="D33" s="246"/>
      <c r="E33" s="245"/>
      <c r="F33" s="245"/>
      <c r="G33" s="245"/>
      <c r="H33" s="246"/>
      <c r="I33" s="246"/>
      <c r="J33" s="246"/>
      <c r="K33" s="246"/>
      <c r="M33" s="200"/>
      <c r="N33"/>
      <c r="O33"/>
      <c r="P33"/>
      <c r="Q33"/>
      <c r="R33"/>
      <c r="S33"/>
      <c r="T33" s="200"/>
      <c r="U33" s="200"/>
    </row>
    <row r="34" spans="1:21" ht="21.75" customHeight="1" x14ac:dyDescent="0.25">
      <c r="A34" s="434" t="str">
        <f>'Form 1 Cover'!B20</f>
        <v>Sage Collegiate</v>
      </c>
      <c r="D34" s="58"/>
      <c r="H34" s="228"/>
      <c r="J34" s="3" t="str">
        <f>"Budget Fiscal Year "&amp;TEXT('Form 1 Cover'!$D$137, "mm/dd/yy")</f>
        <v>Budget Fiscal Year 2021-2022</v>
      </c>
      <c r="K34" s="228"/>
      <c r="M34" s="58"/>
      <c r="T34" s="58"/>
      <c r="U34" s="58"/>
    </row>
    <row r="35" spans="1:21" x14ac:dyDescent="0.2">
      <c r="A35" s="58"/>
      <c r="M35" s="58"/>
      <c r="T35" s="58"/>
      <c r="U35" s="58"/>
    </row>
    <row r="36" spans="1:21" x14ac:dyDescent="0.2">
      <c r="A36" s="244" t="s">
        <v>540</v>
      </c>
      <c r="K36" s="2">
        <f>'Form 1 Cover'!$D$146</f>
        <v>44238</v>
      </c>
      <c r="M36" s="58"/>
      <c r="T36" s="58"/>
      <c r="U36" s="58"/>
    </row>
    <row r="37" spans="1:21" x14ac:dyDescent="0.2">
      <c r="M37" s="58"/>
      <c r="T37" s="58"/>
      <c r="U37" s="58"/>
    </row>
    <row r="38" spans="1:21" x14ac:dyDescent="0.2">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C19" sqref="C19"/>
    </sheetView>
  </sheetViews>
  <sheetFormatPr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7" ht="15" x14ac:dyDescent="0.25">
      <c r="B1" s="36" t="str">
        <f>'Form 1 Cover'!B20</f>
        <v>Sage Collegiate</v>
      </c>
    </row>
    <row r="3" spans="1:7" ht="19.5" customHeight="1" x14ac:dyDescent="0.25">
      <c r="A3" s="36"/>
      <c r="B3" s="36"/>
      <c r="C3" s="37"/>
      <c r="D3" s="543" t="s">
        <v>527</v>
      </c>
      <c r="E3" s="544"/>
      <c r="F3" s="543" t="s">
        <v>528</v>
      </c>
      <c r="G3" s="544"/>
    </row>
    <row r="4" spans="1:7" ht="15.75" x14ac:dyDescent="0.25">
      <c r="A4" s="39" t="s">
        <v>65</v>
      </c>
      <c r="B4" s="36"/>
      <c r="C4" s="40" t="str">
        <f>'Form 1 Cover'!D137</f>
        <v>2021-2022</v>
      </c>
      <c r="D4" s="41" t="s">
        <v>66</v>
      </c>
      <c r="E4" s="42" t="s">
        <v>47</v>
      </c>
      <c r="F4" s="42" t="s">
        <v>48</v>
      </c>
      <c r="G4" s="42" t="s">
        <v>49</v>
      </c>
    </row>
    <row r="5" spans="1:7" ht="15" x14ac:dyDescent="0.25">
      <c r="A5" s="43"/>
      <c r="B5" s="43"/>
      <c r="C5" s="44"/>
      <c r="D5" s="45" t="s">
        <v>67</v>
      </c>
      <c r="E5" s="46" t="s">
        <v>68</v>
      </c>
      <c r="F5" s="46" t="s">
        <v>67</v>
      </c>
      <c r="G5" s="46" t="s">
        <v>68</v>
      </c>
    </row>
    <row r="6" spans="1:7" ht="15" x14ac:dyDescent="0.25">
      <c r="A6" s="368"/>
      <c r="B6" s="83"/>
      <c r="C6" s="329" t="s">
        <v>422</v>
      </c>
      <c r="D6" s="48" t="s">
        <v>519</v>
      </c>
      <c r="E6" s="49" t="s">
        <v>520</v>
      </c>
      <c r="F6" s="49" t="s">
        <v>521</v>
      </c>
      <c r="G6" s="49" t="s">
        <v>522</v>
      </c>
    </row>
    <row r="7" spans="1:7" ht="15" x14ac:dyDescent="0.25">
      <c r="A7" s="378" t="s">
        <v>69</v>
      </c>
      <c r="B7" s="51"/>
      <c r="C7" s="46" t="s">
        <v>70</v>
      </c>
      <c r="D7" s="239" t="s">
        <v>512</v>
      </c>
      <c r="E7" s="44" t="s">
        <v>517</v>
      </c>
      <c r="F7" s="44" t="s">
        <v>518</v>
      </c>
      <c r="G7" s="44" t="s">
        <v>523</v>
      </c>
    </row>
    <row r="8" spans="1:7" ht="15" x14ac:dyDescent="0.25">
      <c r="A8" s="379"/>
      <c r="B8" s="248" t="s">
        <v>515</v>
      </c>
      <c r="C8" s="249" t="s">
        <v>524</v>
      </c>
      <c r="D8" s="450"/>
      <c r="E8" s="450"/>
      <c r="F8" s="269"/>
      <c r="G8" s="269"/>
    </row>
    <row r="9" spans="1:7" ht="15" x14ac:dyDescent="0.25">
      <c r="A9" s="379"/>
      <c r="B9" s="248" t="s">
        <v>513</v>
      </c>
      <c r="C9" s="249" t="s">
        <v>525</v>
      </c>
      <c r="D9" s="450"/>
      <c r="E9" s="450"/>
      <c r="F9" s="269"/>
      <c r="G9" s="269"/>
    </row>
    <row r="10" spans="1:7" ht="15" x14ac:dyDescent="0.25">
      <c r="A10" s="379"/>
      <c r="B10" s="248" t="s">
        <v>514</v>
      </c>
      <c r="C10" s="249" t="s">
        <v>524</v>
      </c>
      <c r="D10" s="269"/>
      <c r="E10" s="269"/>
      <c r="F10" s="450"/>
      <c r="G10" s="450"/>
    </row>
    <row r="11" spans="1:7" ht="15" x14ac:dyDescent="0.25">
      <c r="A11" s="379"/>
      <c r="B11" s="248" t="s">
        <v>516</v>
      </c>
      <c r="C11" s="249" t="s">
        <v>526</v>
      </c>
      <c r="D11" s="269"/>
      <c r="E11" s="269"/>
      <c r="F11" s="450"/>
      <c r="G11" s="450"/>
    </row>
    <row r="12" spans="1:7" ht="15" thickBot="1" x14ac:dyDescent="0.25">
      <c r="A12" s="380"/>
      <c r="B12" s="53"/>
      <c r="C12" s="53"/>
      <c r="D12" s="270">
        <f>SUM(D8:D11)</f>
        <v>0</v>
      </c>
      <c r="E12" s="270">
        <f>SUM(E8:E11)</f>
        <v>0</v>
      </c>
      <c r="F12" s="270">
        <f>SUM(F8:F11)</f>
        <v>0</v>
      </c>
      <c r="G12" s="270">
        <f>SUM(G8:G11)</f>
        <v>0</v>
      </c>
    </row>
    <row r="13" spans="1:7" x14ac:dyDescent="0.2">
      <c r="A13" s="58"/>
      <c r="B13" s="198"/>
      <c r="C13" s="198"/>
      <c r="D13" s="198"/>
      <c r="E13" s="198"/>
      <c r="F13" s="198"/>
      <c r="G13" s="198"/>
    </row>
    <row r="14" spans="1:7" ht="15" x14ac:dyDescent="0.25">
      <c r="A14" s="58"/>
      <c r="B14" s="58"/>
      <c r="C14" s="58"/>
      <c r="D14" s="543" t="s">
        <v>529</v>
      </c>
      <c r="E14" s="544"/>
      <c r="F14" s="543" t="s">
        <v>530</v>
      </c>
      <c r="G14" s="544"/>
    </row>
    <row r="15" spans="1:7" ht="28.5" customHeight="1" x14ac:dyDescent="0.25">
      <c r="A15" s="381" t="s">
        <v>71</v>
      </c>
      <c r="B15" s="105"/>
      <c r="C15" s="382" t="s">
        <v>511</v>
      </c>
      <c r="D15" s="148">
        <v>561</v>
      </c>
      <c r="E15" s="51">
        <v>511</v>
      </c>
      <c r="F15" s="202">
        <v>562</v>
      </c>
      <c r="G15" s="51">
        <v>512</v>
      </c>
    </row>
    <row r="16" spans="1:7" x14ac:dyDescent="0.2">
      <c r="A16" s="260"/>
      <c r="B16" s="51" t="s">
        <v>72</v>
      </c>
      <c r="C16" s="118"/>
      <c r="D16" s="451"/>
      <c r="E16" s="452"/>
      <c r="F16" s="451"/>
      <c r="G16" s="452"/>
    </row>
    <row r="17" spans="1:11" x14ac:dyDescent="0.2">
      <c r="A17" s="260"/>
      <c r="B17" s="51"/>
      <c r="C17" s="118"/>
      <c r="D17" s="451"/>
      <c r="E17" s="452"/>
      <c r="F17" s="451"/>
      <c r="G17" s="452"/>
    </row>
    <row r="18" spans="1:11" x14ac:dyDescent="0.2">
      <c r="A18" s="260"/>
      <c r="B18" s="51" t="s">
        <v>73</v>
      </c>
      <c r="C18" s="118"/>
      <c r="D18" s="451"/>
      <c r="E18" s="452"/>
      <c r="F18" s="451"/>
      <c r="G18" s="452"/>
    </row>
    <row r="19" spans="1:11" x14ac:dyDescent="0.2">
      <c r="A19" s="260"/>
      <c r="B19" s="51"/>
      <c r="C19" s="118"/>
      <c r="D19" s="451"/>
      <c r="E19" s="452"/>
      <c r="F19" s="451"/>
      <c r="G19" s="452"/>
    </row>
    <row r="20" spans="1:11" x14ac:dyDescent="0.2">
      <c r="A20" s="260"/>
      <c r="B20" s="51" t="s">
        <v>74</v>
      </c>
      <c r="C20" s="118"/>
      <c r="D20" s="451"/>
      <c r="E20" s="452"/>
      <c r="F20" s="451"/>
      <c r="G20" s="452"/>
    </row>
    <row r="21" spans="1:11" x14ac:dyDescent="0.2">
      <c r="A21" s="260"/>
      <c r="B21" s="51"/>
      <c r="C21" s="118"/>
      <c r="D21" s="451"/>
      <c r="E21" s="452"/>
      <c r="F21" s="451"/>
      <c r="G21" s="452"/>
    </row>
    <row r="22" spans="1:11" x14ac:dyDescent="0.2">
      <c r="A22" s="260"/>
      <c r="B22" s="51" t="s">
        <v>75</v>
      </c>
      <c r="C22" s="118"/>
      <c r="D22" s="451"/>
      <c r="E22" s="452"/>
      <c r="F22" s="451"/>
      <c r="G22" s="452"/>
    </row>
    <row r="23" spans="1:11" x14ac:dyDescent="0.2">
      <c r="A23" s="260"/>
      <c r="B23" s="51"/>
      <c r="C23" s="118"/>
      <c r="D23" s="451"/>
      <c r="E23" s="452"/>
      <c r="F23" s="451"/>
      <c r="G23" s="452"/>
    </row>
    <row r="24" spans="1:11" x14ac:dyDescent="0.2">
      <c r="A24" s="260"/>
      <c r="B24" s="51" t="s">
        <v>76</v>
      </c>
      <c r="C24" s="118"/>
      <c r="D24" s="451"/>
      <c r="E24" s="452"/>
      <c r="F24" s="451"/>
      <c r="G24" s="452"/>
    </row>
    <row r="25" spans="1:11" x14ac:dyDescent="0.2">
      <c r="A25" s="260"/>
      <c r="B25" s="51"/>
      <c r="C25" s="118"/>
      <c r="D25" s="451"/>
      <c r="E25" s="452"/>
      <c r="F25" s="451"/>
      <c r="G25" s="452"/>
    </row>
    <row r="26" spans="1:11" x14ac:dyDescent="0.2">
      <c r="A26" s="260"/>
      <c r="B26" s="51" t="s">
        <v>77</v>
      </c>
      <c r="C26" s="118"/>
      <c r="D26" s="451"/>
      <c r="E26" s="452"/>
      <c r="F26" s="451"/>
      <c r="G26" s="452"/>
    </row>
    <row r="27" spans="1:11" ht="26.25" customHeight="1" thickBot="1" x14ac:dyDescent="0.3">
      <c r="A27" s="383"/>
      <c r="B27" s="56" t="s">
        <v>78</v>
      </c>
      <c r="C27" s="57"/>
      <c r="D27" s="271">
        <f>SUM(D16:D26)</f>
        <v>0</v>
      </c>
      <c r="E27" s="271">
        <f>SUM(E16:E26)</f>
        <v>0</v>
      </c>
      <c r="F27" s="271">
        <f>SUM(F16:F26)</f>
        <v>0</v>
      </c>
      <c r="G27" s="271">
        <f>SUM(G16:G26)</f>
        <v>0</v>
      </c>
    </row>
    <row r="28" spans="1:11" ht="15" thickTop="1" x14ac:dyDescent="0.2">
      <c r="K28" s="58"/>
    </row>
    <row r="29" spans="1:11" x14ac:dyDescent="0.2">
      <c r="A29" s="121" t="str">
        <f>'Form 1 Cover'!B20</f>
        <v>Sage Collegiate</v>
      </c>
      <c r="D29" s="58"/>
      <c r="F29" s="3" t="str">
        <f>"Budget Fiscal Year "&amp;TEXT('Form 1 Cover'!$D$137, "mm/dd/yy")</f>
        <v>Budget Fiscal Year 2021-2022</v>
      </c>
      <c r="H29" s="228"/>
      <c r="J29" s="3"/>
      <c r="K29" s="228"/>
    </row>
    <row r="30" spans="1:11" x14ac:dyDescent="0.2">
      <c r="F30" s="1"/>
    </row>
    <row r="31" spans="1:11" ht="15" customHeight="1" x14ac:dyDescent="0.2"/>
    <row r="33" spans="1:7" x14ac:dyDescent="0.2">
      <c r="A33" s="38" t="s">
        <v>541</v>
      </c>
      <c r="G33" s="30">
        <f>'Form 1 Cover'!$D$146</f>
        <v>44238</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Sheet1</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Danny Peltier</cp:lastModifiedBy>
  <cp:lastPrinted>2019-05-08T16:21:28Z</cp:lastPrinted>
  <dcterms:created xsi:type="dcterms:W3CDTF">2002-08-27T23:27:13Z</dcterms:created>
  <dcterms:modified xsi:type="dcterms:W3CDTF">2021-04-16T17:30:10Z</dcterms:modified>
</cp:coreProperties>
</file>