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spear/Desktop/Sig Prep/SPCSA/1.31.21 Acquisition Amend/Attachments/11 - Financial Plan/"/>
    </mc:Choice>
  </mc:AlternateContent>
  <xr:revisionPtr revIDLastSave="0" documentId="8_{04850D8E-2C9C-8941-B617-DD6EFD4A6D46}" xr6:coauthVersionLast="46" xr6:coauthVersionMax="46" xr10:uidLastSave="{00000000-0000-0000-0000-000000000000}"/>
  <bookViews>
    <workbookView xWindow="0" yWindow="500" windowWidth="38400" windowHeight="17140" xr2:uid="{68965D85-4D66-47B4-8743-4A6755DCB54A}"/>
  </bookViews>
  <sheets>
    <sheet name="Budget" sheetId="1" r:id="rId1"/>
  </sheets>
  <externalReferences>
    <externalReference r:id="rId2"/>
  </externalReferences>
  <definedNames>
    <definedName name="_xlnm.Print_Area" localSheetId="0">Budget!$A$1:$K$100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1" l="1"/>
  <c r="N86" i="1"/>
  <c r="N85" i="1"/>
  <c r="N84" i="1"/>
  <c r="N83" i="1"/>
  <c r="N79" i="1"/>
  <c r="N78" i="1"/>
  <c r="N77" i="1"/>
  <c r="N72" i="1"/>
  <c r="N71" i="1"/>
  <c r="N68" i="1"/>
  <c r="N67" i="1"/>
  <c r="N66" i="1"/>
  <c r="C61" i="1"/>
  <c r="C60" i="1"/>
  <c r="C63" i="1" s="1"/>
  <c r="C91" i="1" s="1"/>
  <c r="C96" i="1" s="1"/>
  <c r="C52" i="1" l="1"/>
  <c r="C98" i="1" s="1"/>
  <c r="K42" i="1"/>
  <c r="I42" i="1"/>
  <c r="G42" i="1"/>
  <c r="E42" i="1"/>
  <c r="C42" i="1"/>
  <c r="K25" i="1" l="1"/>
  <c r="I25" i="1"/>
  <c r="G25" i="1"/>
  <c r="E25" i="1"/>
  <c r="C25" i="1"/>
  <c r="K13" i="1"/>
  <c r="I13" i="1"/>
  <c r="G13" i="1"/>
  <c r="E13" i="1"/>
  <c r="C13" i="1"/>
  <c r="E46" i="1" l="1"/>
  <c r="K46" i="1"/>
  <c r="G46" i="1"/>
  <c r="I46" i="1"/>
  <c r="I52" i="1" l="1"/>
  <c r="I86" i="1"/>
  <c r="I85" i="1"/>
  <c r="I84" i="1"/>
  <c r="I72" i="1"/>
  <c r="I71" i="1"/>
  <c r="I79" i="1"/>
  <c r="I68" i="1"/>
  <c r="I57" i="1"/>
  <c r="I87" i="1"/>
  <c r="I56" i="1"/>
  <c r="I83" i="1"/>
  <c r="I67" i="1"/>
  <c r="I78" i="1"/>
  <c r="I66" i="1"/>
  <c r="I77" i="1"/>
  <c r="I61" i="1"/>
  <c r="I60" i="1"/>
  <c r="I63" i="1" s="1"/>
  <c r="G52" i="1"/>
  <c r="G84" i="1"/>
  <c r="G79" i="1"/>
  <c r="G71" i="1"/>
  <c r="G66" i="1"/>
  <c r="G83" i="1"/>
  <c r="G78" i="1"/>
  <c r="G77" i="1"/>
  <c r="G68" i="1"/>
  <c r="G87" i="1"/>
  <c r="G57" i="1"/>
  <c r="G86" i="1"/>
  <c r="G56" i="1"/>
  <c r="G85" i="1"/>
  <c r="G67" i="1"/>
  <c r="G72" i="1"/>
  <c r="G61" i="1"/>
  <c r="G60" i="1"/>
  <c r="K52" i="1"/>
  <c r="K87" i="1"/>
  <c r="K67" i="1"/>
  <c r="K57" i="1"/>
  <c r="K84" i="1"/>
  <c r="K66" i="1"/>
  <c r="K56" i="1"/>
  <c r="K77" i="1"/>
  <c r="K79" i="1"/>
  <c r="K68" i="1"/>
  <c r="K83" i="1"/>
  <c r="K72" i="1"/>
  <c r="K78" i="1"/>
  <c r="K71" i="1"/>
  <c r="K86" i="1"/>
  <c r="K85" i="1"/>
  <c r="K61" i="1"/>
  <c r="K60" i="1"/>
  <c r="E52" i="1"/>
  <c r="E86" i="1"/>
  <c r="E71" i="1"/>
  <c r="E85" i="1"/>
  <c r="E68" i="1"/>
  <c r="E67" i="1"/>
  <c r="E79" i="1"/>
  <c r="E72" i="1"/>
  <c r="E57" i="1"/>
  <c r="E87" i="1"/>
  <c r="E84" i="1"/>
  <c r="E83" i="1"/>
  <c r="E66" i="1"/>
  <c r="E78" i="1"/>
  <c r="E77" i="1"/>
  <c r="E56" i="1"/>
  <c r="E61" i="1"/>
  <c r="E60" i="1"/>
  <c r="E63" i="1" s="1"/>
  <c r="E91" i="1" s="1"/>
  <c r="E96" i="1" s="1"/>
  <c r="E98" i="1" l="1"/>
  <c r="K63" i="1"/>
  <c r="K91" i="1" s="1"/>
  <c r="K96" i="1" s="1"/>
  <c r="K98" i="1" s="1"/>
  <c r="G63" i="1"/>
  <c r="G91" i="1" s="1"/>
  <c r="G96" i="1" s="1"/>
  <c r="G98" i="1" s="1"/>
  <c r="I91" i="1"/>
  <c r="I96" i="1" s="1"/>
  <c r="I98" i="1" s="1"/>
</calcChain>
</file>

<file path=xl/sharedStrings.xml><?xml version="1.0" encoding="utf-8"?>
<sst xmlns="http://schemas.openxmlformats.org/spreadsheetml/2006/main" count="79" uniqueCount="77">
  <si>
    <t>Signature Preparatory</t>
  </si>
  <si>
    <t>20-21</t>
  </si>
  <si>
    <t>21-22</t>
  </si>
  <si>
    <t>22-23</t>
  </si>
  <si>
    <t>23-24</t>
  </si>
  <si>
    <t>24-25</t>
  </si>
  <si>
    <t>Student Enrollment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</si>
  <si>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</si>
  <si>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</si>
  <si>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</si>
  <si>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</si>
  <si>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</si>
  <si>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</si>
  <si>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</si>
  <si>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</si>
  <si>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</si>
  <si>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Total Students (FTE's)</t>
  </si>
  <si>
    <t>Staffing</t>
  </si>
  <si>
    <t>Instruction</t>
  </si>
  <si>
    <t xml:space="preserve">  Classroom Teachers</t>
  </si>
  <si>
    <t xml:space="preserve">  SPED Teachers</t>
  </si>
  <si>
    <t xml:space="preserve">  Art Teacher</t>
  </si>
  <si>
    <t xml:space="preserve">  Music Teachers</t>
  </si>
  <si>
    <t xml:space="preserve">  P.E. Teacher</t>
  </si>
  <si>
    <t xml:space="preserve">  Other Teachers</t>
  </si>
  <si>
    <t>Total Teaching Staff</t>
  </si>
  <si>
    <t>Admin &amp; Support</t>
  </si>
  <si>
    <t xml:space="preserve">  Prinicpal</t>
  </si>
  <si>
    <t xml:space="preserve">  Assistant Principal</t>
  </si>
  <si>
    <t xml:space="preserve">  Office Manager</t>
  </si>
  <si>
    <t xml:space="preserve">  Dean of Students</t>
  </si>
  <si>
    <t xml:space="preserve">  Registrar</t>
  </si>
  <si>
    <t xml:space="preserve">  School nurse</t>
  </si>
  <si>
    <t xml:space="preserve">  ELL Coordinator</t>
  </si>
  <si>
    <t xml:space="preserve">  Teacher Assistants</t>
  </si>
  <si>
    <t xml:space="preserve">  Food Service Worker</t>
  </si>
  <si>
    <t xml:space="preserve">  Custodian/Maintenace</t>
  </si>
  <si>
    <t xml:space="preserve">  SPED Assistants</t>
  </si>
  <si>
    <t xml:space="preserve">  Tech Teachers</t>
  </si>
  <si>
    <t>Total Admin &amp; Support</t>
  </si>
  <si>
    <t>Revenue</t>
  </si>
  <si>
    <t>Budget</t>
  </si>
  <si>
    <t xml:space="preserve">  DSA</t>
  </si>
  <si>
    <t xml:space="preserve">  Federal Programs (NSLP - Title I)</t>
  </si>
  <si>
    <t xml:space="preserve">  Fundraising</t>
  </si>
  <si>
    <t xml:space="preserve">  Other</t>
  </si>
  <si>
    <t>Total Revenue</t>
  </si>
  <si>
    <t xml:space="preserve">  Grants</t>
  </si>
  <si>
    <t>Total Expense before Building</t>
  </si>
  <si>
    <t>Scheduled Lease Payment</t>
  </si>
  <si>
    <t>Estimated Bond Payment</t>
  </si>
  <si>
    <t>Surplus (Revenues-Total Expenses-Lease-Bond</t>
  </si>
  <si>
    <t>Expense</t>
  </si>
  <si>
    <t xml:space="preserve"> Salaries</t>
  </si>
  <si>
    <t xml:space="preserve">  Admin &amp; Support</t>
  </si>
  <si>
    <t xml:space="preserve">  Instruction</t>
  </si>
  <si>
    <t xml:space="preserve"> Benefits &amp; Taxes</t>
  </si>
  <si>
    <t>Total Personnel Costs</t>
  </si>
  <si>
    <t xml:space="preserve"> Purchased Services</t>
  </si>
  <si>
    <t xml:space="preserve">  Management fee</t>
  </si>
  <si>
    <t xml:space="preserve">  Audit Services</t>
  </si>
  <si>
    <t xml:space="preserve">  SPED Services</t>
  </si>
  <si>
    <t xml:space="preserve"> Facilities </t>
  </si>
  <si>
    <t xml:space="preserve">  Maintenace</t>
  </si>
  <si>
    <t xml:space="preserve">  Public Utilities</t>
  </si>
  <si>
    <t>General Operations</t>
  </si>
  <si>
    <t xml:space="preserve">  Insurance</t>
  </si>
  <si>
    <t xml:space="preserve">  Communications</t>
  </si>
  <si>
    <t xml:space="preserve">  Marketing</t>
  </si>
  <si>
    <t xml:space="preserve">  Copier/Printing</t>
  </si>
  <si>
    <t>Supplies</t>
  </si>
  <si>
    <t xml:space="preserve">  General Supplies</t>
  </si>
  <si>
    <t xml:space="preserve">  Texbooks</t>
  </si>
  <si>
    <t xml:space="preserve">  Instructional Aids</t>
  </si>
  <si>
    <t xml:space="preserve">  Book &amp; Other Instructions</t>
  </si>
  <si>
    <t xml:space="preserve">  Miscellaneous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</si>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</sst>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/>
    <xf numFmtId="0" fontId="0" fillId="2" borderId="2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43" fontId="0" fillId="2" borderId="0" xfId="0" applyNumberFormat="1" applyFill="1"/>
    <xf numFmtId="40" fontId="0" fillId="2" borderId="1" xfId="0" applyNumberFormat="1" applyFill="1" applyBorder="1"/>
    <xf numFmtId="164" fontId="0" fillId="2" borderId="0" xfId="0" applyNumberFormat="1" applyFill="1"/>
    <xf numFmtId="40" fontId="0" fillId="2" borderId="0" xfId="0" applyNumberForma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9" fontId="0" fillId="2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richins/Box/C1%20Finance%20Team%20Folder/2%20-%20Nevada/1-SGP/9%20-%20Reporting/5%20-%20Forecast/Sig%20Prep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 Prep"/>
      <sheetName val="YoY"/>
      <sheetName val="Actual + Forecast"/>
      <sheetName val="P&amp;L 21"/>
      <sheetName val="FY20"/>
    </sheetNames>
    <sheetDataSet>
      <sheetData sheetId="0">
        <row r="71">
          <cell r="P71">
            <v>1253393.31</v>
          </cell>
        </row>
        <row r="97">
          <cell r="P97">
            <v>38369.429999999986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2FB2-33E7-4762-BC44-400CD3391D03}">
  <dimension ref="B1:O100"/>
  <sheetViews>
    <sheetView tabSelected="1" zoomScaleNormal="100" workbookViewId="0">
      <selection activeCell="I28" sqref="I28"/>
    </sheetView>
  </sheetViews>
  <sheetFormatPr baseColWidth="10" defaultColWidth="8.6640625" defaultRowHeight="15" x14ac:dyDescent="0.2"/>
  <cols>
    <col min="1" max="1" width="1.6640625" style="1" customWidth="1"/>
    <col min="2" max="2" width="43.5" style="1" bestFit="1" customWidth="1"/>
    <col min="3" max="3" width="10.83203125" style="1" bestFit="1" customWidth="1"/>
    <col min="4" max="4" width="2.5" style="1" customWidth="1"/>
    <col min="5" max="5" width="10.5" style="1" bestFit="1" customWidth="1"/>
    <col min="6" max="6" width="2.83203125" style="1" customWidth="1"/>
    <col min="7" max="7" width="10.5" style="1" bestFit="1" customWidth="1"/>
    <col min="8" max="8" width="3" style="1" customWidth="1"/>
    <col min="9" max="9" width="10.5" style="1" bestFit="1" customWidth="1"/>
    <col min="10" max="10" width="2.83203125" style="1" customWidth="1"/>
    <col min="11" max="12" width="10.5" style="1" bestFit="1" customWidth="1"/>
    <col min="13" max="13" width="11.83203125" style="1" bestFit="1" customWidth="1"/>
    <col min="14" max="14" width="8.6640625" style="1" hidden="1" customWidth="1"/>
    <col min="15" max="15" width="11.1640625" style="1" bestFit="1" customWidth="1"/>
    <col min="16" max="16384" width="8.6640625" style="1"/>
  </cols>
  <sheetData>
    <row r="1" spans="2:11" x14ac:dyDescent="0.2">
      <c r="B1" s="8" t="s">
        <v>0</v>
      </c>
      <c r="C1" s="9" t="s">
        <v>1</v>
      </c>
      <c r="D1" s="2"/>
      <c r="E1" s="9" t="s">
        <v>2</v>
      </c>
      <c r="F1" s="2"/>
      <c r="G1" s="9" t="s">
        <v>3</v>
      </c>
      <c r="H1" s="2"/>
      <c r="I1" s="9" t="s">
        <v>4</v>
      </c>
      <c r="J1" s="2"/>
      <c r="K1" s="9" t="s">
        <v>5</v>
      </c>
    </row>
    <row r="3" spans="2:11" x14ac:dyDescent="0.2">
      <c r="B3" s="4" t="s">
        <v>6</v>
      </c>
      <c r="C3" s="6"/>
      <c r="E3" s="6"/>
      <c r="G3" s="6"/>
      <c r="I3" s="6"/>
      <c r="K3" s="6"/>
    </row>
    <row r="4" spans="2:11" x14ac:dyDescent="0.2">
      <c r="B4" s="3" t="s">
        <v>7</v>
      </c>
      <c r="C4" s="3">
        <v>171</v>
      </c>
      <c r="E4" s="3">
        <v>170</v>
      </c>
      <c r="G4" s="3">
        <v>170</v>
      </c>
      <c r="I4" s="3">
        <v>170</v>
      </c>
      <c r="K4" s="3">
        <v>170</v>
      </c>
    </row>
    <row r="5" spans="2:11" x14ac:dyDescent="0.2">
      <c r="B5" s="3" t="s">
        <v>8</v>
      </c>
      <c r="C5" s="3">
        <v>143</v>
      </c>
      <c r="E5" s="3">
        <v>145</v>
      </c>
      <c r="G5" s="3">
        <v>145</v>
      </c>
      <c r="I5" s="3">
        <v>145</v>
      </c>
      <c r="K5" s="3">
        <v>145</v>
      </c>
    </row>
    <row r="6" spans="2:11" x14ac:dyDescent="0.2">
      <c r="B6" s="3" t="s">
        <v>9</v>
      </c>
      <c r="C6" s="3">
        <v>88</v>
      </c>
      <c r="E6" s="3">
        <v>140</v>
      </c>
      <c r="G6" s="3">
        <v>140</v>
      </c>
      <c r="I6" s="3">
        <v>140</v>
      </c>
      <c r="K6" s="3">
        <v>140</v>
      </c>
    </row>
    <row r="7" spans="2:11" x14ac:dyDescent="0.2">
      <c r="B7" s="3" t="s">
        <v>10</v>
      </c>
      <c r="C7" s="3">
        <v>83</v>
      </c>
      <c r="E7" s="3">
        <v>88</v>
      </c>
      <c r="G7" s="3">
        <v>88</v>
      </c>
      <c r="I7" s="3">
        <v>88</v>
      </c>
      <c r="K7" s="3">
        <v>88</v>
      </c>
    </row>
    <row r="8" spans="2:11" x14ac:dyDescent="0.2">
      <c r="B8" s="3" t="s">
        <v>11</v>
      </c>
      <c r="C8" s="3">
        <v>89</v>
      </c>
      <c r="E8" s="3">
        <v>90</v>
      </c>
      <c r="G8" s="3">
        <v>90</v>
      </c>
      <c r="I8" s="3">
        <v>90</v>
      </c>
      <c r="K8" s="3">
        <v>90</v>
      </c>
    </row>
    <row r="9" spans="2:11" x14ac:dyDescent="0.2">
      <c r="B9" s="3" t="s">
        <v>12</v>
      </c>
      <c r="C9" s="3">
        <v>90</v>
      </c>
      <c r="E9" s="3">
        <v>90</v>
      </c>
      <c r="G9" s="3">
        <v>90</v>
      </c>
      <c r="I9" s="3">
        <v>90</v>
      </c>
      <c r="K9" s="3">
        <v>90</v>
      </c>
    </row>
    <row r="10" spans="2:11" x14ac:dyDescent="0.2">
      <c r="B10" s="3" t="s">
        <v>13</v>
      </c>
      <c r="C10" s="3">
        <v>89</v>
      </c>
      <c r="E10" s="3">
        <v>90</v>
      </c>
      <c r="G10" s="3">
        <v>90</v>
      </c>
      <c r="I10" s="3">
        <v>90</v>
      </c>
      <c r="K10" s="3">
        <v>90</v>
      </c>
    </row>
    <row r="11" spans="2:11" x14ac:dyDescent="0.2">
      <c r="B11" s="3" t="s">
        <v>14</v>
      </c>
      <c r="C11" s="3">
        <v>29</v>
      </c>
      <c r="E11" s="3">
        <v>25</v>
      </c>
      <c r="G11" s="3">
        <v>25</v>
      </c>
      <c r="I11" s="3">
        <v>25</v>
      </c>
      <c r="K11" s="3">
        <v>25</v>
      </c>
    </row>
    <row r="12" spans="2:11" x14ac:dyDescent="0.2">
      <c r="B12" s="3" t="s">
        <v>15</v>
      </c>
      <c r="C12" s="3">
        <v>27</v>
      </c>
      <c r="E12" s="3">
        <v>32</v>
      </c>
      <c r="G12" s="3">
        <v>32</v>
      </c>
      <c r="I12" s="3">
        <v>32</v>
      </c>
      <c r="K12" s="3">
        <v>32</v>
      </c>
    </row>
    <row r="13" spans="2:11" x14ac:dyDescent="0.2">
      <c r="B13" s="5" t="s">
        <v>16</v>
      </c>
      <c r="C13" s="5">
        <f>SUM(C4:C12)</f>
        <v>809</v>
      </c>
      <c r="E13" s="5">
        <f>SUM(E4:E12)</f>
        <v>870</v>
      </c>
      <c r="G13" s="5">
        <f>SUM(G4:G12)</f>
        <v>870</v>
      </c>
      <c r="I13" s="5">
        <f>SUM(I4:I12)</f>
        <v>870</v>
      </c>
      <c r="K13" s="5">
        <f>SUM(K4:K12)</f>
        <v>870</v>
      </c>
    </row>
    <row r="14" spans="2:11" x14ac:dyDescent="0.2">
      <c r="B14" s="3"/>
      <c r="C14" s="3"/>
      <c r="E14" s="3"/>
      <c r="G14" s="3"/>
      <c r="I14" s="3"/>
      <c r="K14" s="3"/>
    </row>
    <row r="15" spans="2:11" x14ac:dyDescent="0.2">
      <c r="B15" s="4" t="s">
        <v>17</v>
      </c>
      <c r="C15" s="6"/>
      <c r="E15" s="6"/>
      <c r="G15" s="6"/>
      <c r="I15" s="6"/>
      <c r="K15" s="6"/>
    </row>
    <row r="16" spans="2:11" x14ac:dyDescent="0.2">
      <c r="B16" s="3" t="s">
        <v>18</v>
      </c>
      <c r="C16" s="7"/>
      <c r="E16" s="3"/>
      <c r="G16" s="3"/>
      <c r="I16" s="3"/>
      <c r="K16" s="3"/>
    </row>
    <row r="17" spans="2:11" x14ac:dyDescent="0.2">
      <c r="B17" s="3" t="s">
        <v>19</v>
      </c>
      <c r="C17" s="7">
        <v>30</v>
      </c>
      <c r="E17" s="3">
        <v>33</v>
      </c>
      <c r="G17" s="3">
        <v>33</v>
      </c>
      <c r="I17" s="3">
        <v>33</v>
      </c>
      <c r="K17" s="3">
        <v>33</v>
      </c>
    </row>
    <row r="18" spans="2:11" x14ac:dyDescent="0.2">
      <c r="B18" s="3" t="s">
        <v>20</v>
      </c>
      <c r="C18" s="7">
        <v>4</v>
      </c>
      <c r="E18" s="3">
        <v>4</v>
      </c>
      <c r="G18" s="3">
        <v>4</v>
      </c>
      <c r="I18" s="3">
        <v>4</v>
      </c>
      <c r="K18" s="3">
        <v>4</v>
      </c>
    </row>
    <row r="19" spans="2:11" x14ac:dyDescent="0.2">
      <c r="B19" s="3" t="s">
        <v>21</v>
      </c>
      <c r="C19" s="7">
        <v>1</v>
      </c>
      <c r="E19" s="3">
        <v>1</v>
      </c>
      <c r="G19" s="3">
        <v>1</v>
      </c>
      <c r="I19" s="3">
        <v>1</v>
      </c>
      <c r="K19" s="3">
        <v>1</v>
      </c>
    </row>
    <row r="20" spans="2:11" x14ac:dyDescent="0.2">
      <c r="B20" s="3" t="s">
        <v>22</v>
      </c>
      <c r="C20" s="7">
        <v>1</v>
      </c>
      <c r="E20" s="3">
        <v>1</v>
      </c>
      <c r="G20" s="3">
        <v>1</v>
      </c>
      <c r="I20" s="3">
        <v>1</v>
      </c>
      <c r="K20" s="3">
        <v>1</v>
      </c>
    </row>
    <row r="21" spans="2:11" x14ac:dyDescent="0.2">
      <c r="B21" s="3" t="s">
        <v>23</v>
      </c>
      <c r="C21" s="7">
        <v>2</v>
      </c>
      <c r="E21" s="3">
        <v>2</v>
      </c>
      <c r="G21" s="3">
        <v>2</v>
      </c>
      <c r="I21" s="3">
        <v>2</v>
      </c>
      <c r="K21" s="3">
        <v>2</v>
      </c>
    </row>
    <row r="22" spans="2:11" x14ac:dyDescent="0.2">
      <c r="B22" s="3" t="s">
        <v>24</v>
      </c>
      <c r="C22" s="7">
        <v>1</v>
      </c>
      <c r="E22" s="3">
        <v>1</v>
      </c>
      <c r="G22" s="3">
        <v>1</v>
      </c>
      <c r="I22" s="3">
        <v>1</v>
      </c>
      <c r="K22" s="3">
        <v>1</v>
      </c>
    </row>
    <row r="23" spans="2:11" x14ac:dyDescent="0.2">
      <c r="B23" s="3" t="s">
        <v>38</v>
      </c>
      <c r="C23" s="7">
        <v>1</v>
      </c>
      <c r="E23" s="3">
        <v>1</v>
      </c>
      <c r="G23" s="3">
        <v>1</v>
      </c>
      <c r="I23" s="3">
        <v>1</v>
      </c>
      <c r="K23" s="3">
        <v>1</v>
      </c>
    </row>
    <row r="24" spans="2:11" x14ac:dyDescent="0.2">
      <c r="B24" s="3"/>
      <c r="C24" s="7"/>
      <c r="E24" s="3"/>
      <c r="G24" s="3"/>
      <c r="I24" s="3"/>
      <c r="K24" s="3"/>
    </row>
    <row r="25" spans="2:11" x14ac:dyDescent="0.2">
      <c r="B25" s="5" t="s">
        <v>25</v>
      </c>
      <c r="C25" s="5">
        <f>SUM(C17:C24)</f>
        <v>40</v>
      </c>
      <c r="E25" s="5">
        <f>SUM(E17:E24)</f>
        <v>43</v>
      </c>
      <c r="G25" s="5">
        <f>SUM(G17:G24)</f>
        <v>43</v>
      </c>
      <c r="I25" s="5">
        <f>SUM(I17:I24)</f>
        <v>43</v>
      </c>
      <c r="K25" s="5">
        <f>SUM(K17:K24)</f>
        <v>43</v>
      </c>
    </row>
    <row r="26" spans="2:11" x14ac:dyDescent="0.2">
      <c r="B26" s="3"/>
      <c r="C26" s="3"/>
      <c r="E26" s="3"/>
      <c r="G26" s="3"/>
      <c r="I26" s="3"/>
      <c r="K26" s="3"/>
    </row>
    <row r="27" spans="2:11" x14ac:dyDescent="0.2">
      <c r="B27" s="3" t="s">
        <v>26</v>
      </c>
      <c r="C27" s="3"/>
      <c r="E27" s="3"/>
      <c r="G27" s="3"/>
      <c r="I27" s="3"/>
      <c r="K27" s="3"/>
    </row>
    <row r="28" spans="2:11" x14ac:dyDescent="0.2">
      <c r="B28" s="3" t="s">
        <v>27</v>
      </c>
      <c r="C28" s="3">
        <v>1</v>
      </c>
      <c r="E28" s="3">
        <v>1</v>
      </c>
      <c r="G28" s="3">
        <v>1</v>
      </c>
      <c r="I28" s="3">
        <v>1</v>
      </c>
      <c r="K28" s="3">
        <v>1</v>
      </c>
    </row>
    <row r="29" spans="2:11" x14ac:dyDescent="0.2">
      <c r="B29" s="3" t="s">
        <v>28</v>
      </c>
      <c r="C29" s="3">
        <v>1</v>
      </c>
      <c r="E29" s="3">
        <v>1</v>
      </c>
      <c r="G29" s="3">
        <v>1</v>
      </c>
      <c r="I29" s="3">
        <v>1</v>
      </c>
      <c r="K29" s="3">
        <v>1</v>
      </c>
    </row>
    <row r="30" spans="2:11" x14ac:dyDescent="0.2">
      <c r="B30" s="3" t="s">
        <v>29</v>
      </c>
      <c r="C30" s="3">
        <v>1</v>
      </c>
      <c r="E30" s="3">
        <v>1</v>
      </c>
      <c r="G30" s="3">
        <v>1</v>
      </c>
      <c r="I30" s="3">
        <v>1</v>
      </c>
      <c r="K30" s="3">
        <v>1</v>
      </c>
    </row>
    <row r="31" spans="2:11" x14ac:dyDescent="0.2">
      <c r="B31" s="3" t="s">
        <v>30</v>
      </c>
      <c r="C31" s="3">
        <v>1</v>
      </c>
      <c r="E31" s="3">
        <v>2</v>
      </c>
      <c r="G31" s="3">
        <v>2</v>
      </c>
      <c r="I31" s="3">
        <v>2</v>
      </c>
      <c r="K31" s="3">
        <v>2</v>
      </c>
    </row>
    <row r="32" spans="2:11" x14ac:dyDescent="0.2">
      <c r="B32" s="3" t="s">
        <v>31</v>
      </c>
      <c r="C32" s="3">
        <v>1</v>
      </c>
      <c r="E32" s="3">
        <v>1</v>
      </c>
      <c r="G32" s="3">
        <v>1</v>
      </c>
      <c r="I32" s="3">
        <v>1</v>
      </c>
      <c r="K32" s="3">
        <v>1</v>
      </c>
    </row>
    <row r="33" spans="2:11" x14ac:dyDescent="0.2">
      <c r="B33" s="3" t="s">
        <v>32</v>
      </c>
      <c r="C33" s="3">
        <v>1</v>
      </c>
      <c r="E33" s="3">
        <v>1</v>
      </c>
      <c r="G33" s="3">
        <v>1</v>
      </c>
      <c r="I33" s="3">
        <v>1</v>
      </c>
      <c r="K33" s="3">
        <v>1</v>
      </c>
    </row>
    <row r="34" spans="2:11" x14ac:dyDescent="0.2">
      <c r="B34" s="3" t="s">
        <v>33</v>
      </c>
      <c r="C34" s="3">
        <v>1</v>
      </c>
      <c r="E34" s="3">
        <v>1</v>
      </c>
      <c r="G34" s="3">
        <v>1</v>
      </c>
      <c r="I34" s="3">
        <v>1</v>
      </c>
      <c r="K34" s="3">
        <v>1</v>
      </c>
    </row>
    <row r="35" spans="2:11" x14ac:dyDescent="0.2">
      <c r="B35" s="3" t="s">
        <v>34</v>
      </c>
      <c r="C35" s="3">
        <v>4</v>
      </c>
      <c r="E35" s="3">
        <v>4</v>
      </c>
      <c r="G35" s="3">
        <v>4</v>
      </c>
      <c r="I35" s="3">
        <v>4</v>
      </c>
      <c r="K35" s="3">
        <v>4</v>
      </c>
    </row>
    <row r="36" spans="2:11" x14ac:dyDescent="0.2">
      <c r="B36" s="3" t="s">
        <v>35</v>
      </c>
      <c r="C36" s="3">
        <v>2</v>
      </c>
      <c r="E36" s="3">
        <v>2</v>
      </c>
      <c r="G36" s="3">
        <v>2</v>
      </c>
      <c r="I36" s="3">
        <v>2</v>
      </c>
      <c r="K36" s="3">
        <v>2</v>
      </c>
    </row>
    <row r="37" spans="2:11" x14ac:dyDescent="0.2">
      <c r="B37" s="3" t="s">
        <v>36</v>
      </c>
      <c r="C37" s="3">
        <v>2</v>
      </c>
      <c r="E37" s="3">
        <v>2</v>
      </c>
      <c r="G37" s="3">
        <v>2</v>
      </c>
      <c r="I37" s="3">
        <v>2</v>
      </c>
      <c r="K37" s="3">
        <v>2</v>
      </c>
    </row>
    <row r="38" spans="2:11" x14ac:dyDescent="0.2">
      <c r="B38" s="3" t="s">
        <v>37</v>
      </c>
      <c r="C38" s="3">
        <v>4</v>
      </c>
      <c r="E38" s="3">
        <v>4</v>
      </c>
      <c r="G38" s="3">
        <v>4</v>
      </c>
      <c r="I38" s="3">
        <v>4</v>
      </c>
      <c r="K38" s="3">
        <v>4</v>
      </c>
    </row>
    <row r="39" spans="2:11" x14ac:dyDescent="0.2">
      <c r="B39" s="3"/>
      <c r="C39" s="3"/>
      <c r="E39" s="3"/>
      <c r="G39" s="3"/>
      <c r="I39" s="3"/>
      <c r="K39" s="3"/>
    </row>
    <row r="40" spans="2:11" x14ac:dyDescent="0.2">
      <c r="B40" s="3"/>
      <c r="C40" s="3"/>
      <c r="E40" s="3"/>
      <c r="G40" s="3"/>
      <c r="I40" s="3"/>
      <c r="K40" s="3"/>
    </row>
    <row r="41" spans="2:11" x14ac:dyDescent="0.2">
      <c r="B41" s="3"/>
      <c r="C41" s="3"/>
      <c r="E41" s="3"/>
      <c r="G41" s="3"/>
      <c r="I41" s="3"/>
      <c r="K41" s="3"/>
    </row>
    <row r="42" spans="2:11" x14ac:dyDescent="0.2">
      <c r="B42" s="5" t="s">
        <v>39</v>
      </c>
      <c r="C42" s="5">
        <f>SUM(C28:C41)</f>
        <v>19</v>
      </c>
      <c r="E42" s="5">
        <f>SUM(E28:E41)</f>
        <v>20</v>
      </c>
      <c r="G42" s="5">
        <f>SUM(G28:G41)</f>
        <v>20</v>
      </c>
      <c r="I42" s="5">
        <f>SUM(I28:I41)</f>
        <v>20</v>
      </c>
      <c r="K42" s="5">
        <f>SUM(K28:K41)</f>
        <v>20</v>
      </c>
    </row>
    <row r="43" spans="2:11" x14ac:dyDescent="0.2">
      <c r="B43" s="3"/>
      <c r="C43" s="3"/>
      <c r="E43" s="3"/>
      <c r="G43" s="3"/>
      <c r="I43" s="3"/>
      <c r="K43" s="3"/>
    </row>
    <row r="44" spans="2:11" x14ac:dyDescent="0.2">
      <c r="B44" s="4" t="s">
        <v>41</v>
      </c>
      <c r="C44" s="6"/>
      <c r="E44" s="6"/>
      <c r="G44" s="6"/>
      <c r="I44" s="6"/>
      <c r="K44" s="6"/>
    </row>
    <row r="45" spans="2:11" x14ac:dyDescent="0.2">
      <c r="B45" s="3" t="s">
        <v>40</v>
      </c>
      <c r="C45" s="3"/>
      <c r="E45" s="3"/>
      <c r="G45" s="3"/>
      <c r="I45" s="3"/>
      <c r="K45" s="3"/>
    </row>
    <row r="46" spans="2:11" x14ac:dyDescent="0.2">
      <c r="B46" s="3" t="s">
        <v>42</v>
      </c>
      <c r="C46" s="10">
        <v>5903514</v>
      </c>
      <c r="E46" s="11">
        <f>($C46/$C13)*E13</f>
        <v>6348649.1718170578</v>
      </c>
      <c r="G46" s="11">
        <f>($C46/$C13)*G13</f>
        <v>6348649.1718170578</v>
      </c>
      <c r="I46" s="11">
        <f>($C46/$C13)*I13</f>
        <v>6348649.1718170578</v>
      </c>
      <c r="K46" s="11">
        <f>($C46/$C13)*K13</f>
        <v>6348649.1718170578</v>
      </c>
    </row>
    <row r="47" spans="2:11" x14ac:dyDescent="0.2">
      <c r="B47" s="3" t="s">
        <v>43</v>
      </c>
      <c r="C47" s="10">
        <v>1067845</v>
      </c>
      <c r="E47" s="10">
        <v>1080850</v>
      </c>
      <c r="G47" s="10">
        <v>1080850</v>
      </c>
      <c r="I47" s="10">
        <v>1080850</v>
      </c>
      <c r="K47" s="10">
        <v>1080850</v>
      </c>
    </row>
    <row r="48" spans="2:11" x14ac:dyDescent="0.2">
      <c r="B48" s="3" t="s">
        <v>44</v>
      </c>
      <c r="C48" s="10">
        <v>25000</v>
      </c>
      <c r="E48" s="10">
        <v>25000</v>
      </c>
      <c r="G48" s="10">
        <v>25000</v>
      </c>
      <c r="I48" s="10">
        <v>25000</v>
      </c>
      <c r="K48" s="10">
        <v>25000</v>
      </c>
    </row>
    <row r="49" spans="2:14" x14ac:dyDescent="0.2">
      <c r="B49" s="3" t="s">
        <v>47</v>
      </c>
      <c r="C49" s="10">
        <v>150000</v>
      </c>
      <c r="E49" s="10">
        <v>50000</v>
      </c>
      <c r="G49" s="10">
        <v>50000</v>
      </c>
      <c r="I49" s="10">
        <v>50000</v>
      </c>
      <c r="K49" s="10">
        <v>50000</v>
      </c>
    </row>
    <row r="50" spans="2:14" x14ac:dyDescent="0.2">
      <c r="B50" s="3" t="s">
        <v>45</v>
      </c>
      <c r="C50" s="10">
        <v>11170</v>
      </c>
      <c r="E50" s="10">
        <v>15000</v>
      </c>
      <c r="G50" s="10">
        <v>15000</v>
      </c>
      <c r="I50" s="10">
        <v>15000</v>
      </c>
      <c r="K50" s="10">
        <v>15000</v>
      </c>
    </row>
    <row r="51" spans="2:14" x14ac:dyDescent="0.2">
      <c r="B51" s="3"/>
      <c r="C51" s="3"/>
      <c r="E51" s="3"/>
      <c r="G51" s="3"/>
      <c r="I51" s="3"/>
      <c r="K51" s="3"/>
    </row>
    <row r="52" spans="2:14" x14ac:dyDescent="0.2">
      <c r="B52" s="5" t="s">
        <v>46</v>
      </c>
      <c r="C52" s="12">
        <f>SUM(C46:C51)</f>
        <v>7157529</v>
      </c>
      <c r="E52" s="12">
        <f>SUM(E46:E51)</f>
        <v>7519499.1718170578</v>
      </c>
      <c r="G52" s="12">
        <f>SUM(G46:G51)</f>
        <v>7519499.1718170578</v>
      </c>
      <c r="I52" s="12">
        <f>SUM(I46:I51)</f>
        <v>7519499.1718170578</v>
      </c>
      <c r="K52" s="12">
        <f>SUM(K46:K51)</f>
        <v>7519499.1718170578</v>
      </c>
    </row>
    <row r="53" spans="2:14" x14ac:dyDescent="0.2">
      <c r="B53" s="3"/>
      <c r="C53" s="3"/>
      <c r="E53" s="3"/>
      <c r="G53" s="3"/>
      <c r="I53" s="3"/>
      <c r="K53" s="3"/>
    </row>
    <row r="54" spans="2:14" x14ac:dyDescent="0.2">
      <c r="B54" s="3" t="s">
        <v>52</v>
      </c>
      <c r="C54" s="3"/>
      <c r="E54" s="3"/>
      <c r="G54" s="3"/>
      <c r="I54" s="3"/>
      <c r="K54" s="3"/>
    </row>
    <row r="55" spans="2:14" x14ac:dyDescent="0.2">
      <c r="B55" s="3" t="s">
        <v>53</v>
      </c>
      <c r="C55" s="3"/>
      <c r="E55" s="3"/>
      <c r="G55" s="3"/>
      <c r="I55" s="3"/>
      <c r="K55" s="3"/>
      <c r="M55" s="15"/>
    </row>
    <row r="56" spans="2:14" x14ac:dyDescent="0.2">
      <c r="B56" s="3" t="s">
        <v>54</v>
      </c>
      <c r="C56" s="10">
        <v>593113</v>
      </c>
      <c r="E56" s="11">
        <f>E$46*$N56</f>
        <v>698351.40889987641</v>
      </c>
      <c r="G56" s="11">
        <f>G$46*$N56</f>
        <v>698351.40889987641</v>
      </c>
      <c r="I56" s="11">
        <f>I$46*$N56</f>
        <v>698351.40889987641</v>
      </c>
      <c r="K56" s="11">
        <f>K$46*$N56</f>
        <v>698351.40889987641</v>
      </c>
      <c r="N56" s="19">
        <v>0.11</v>
      </c>
    </row>
    <row r="57" spans="2:14" x14ac:dyDescent="0.2">
      <c r="B57" s="3" t="s">
        <v>55</v>
      </c>
      <c r="C57" s="10">
        <v>2079690.6700000002</v>
      </c>
      <c r="E57" s="11">
        <f>E$46*N57</f>
        <v>2349000.1935723112</v>
      </c>
      <c r="G57" s="11">
        <f>G$46*$N57</f>
        <v>2349000.1935723112</v>
      </c>
      <c r="I57" s="11">
        <f>I$46*$N57</f>
        <v>2349000.1935723112</v>
      </c>
      <c r="K57" s="11">
        <f>K$46*$N57</f>
        <v>2349000.1935723112</v>
      </c>
      <c r="L57" s="13"/>
      <c r="N57" s="19">
        <v>0.37</v>
      </c>
    </row>
    <row r="58" spans="2:14" x14ac:dyDescent="0.2">
      <c r="B58" s="3"/>
      <c r="C58" s="3"/>
      <c r="E58" s="3"/>
      <c r="G58" s="3"/>
      <c r="I58" s="3"/>
      <c r="K58" s="3"/>
    </row>
    <row r="59" spans="2:14" x14ac:dyDescent="0.2">
      <c r="B59" s="3" t="s">
        <v>56</v>
      </c>
      <c r="C59" s="14"/>
      <c r="E59" s="3"/>
      <c r="G59" s="3"/>
      <c r="I59" s="3"/>
      <c r="K59" s="3"/>
    </row>
    <row r="60" spans="2:14" x14ac:dyDescent="0.2">
      <c r="B60" s="3" t="s">
        <v>54</v>
      </c>
      <c r="C60" s="14">
        <f>('[1]Sig Prep'!$P$71+'[1]Sig Prep'!$P$97)*22%</f>
        <v>284187.8028</v>
      </c>
      <c r="E60" s="11">
        <f t="shared" ref="E60:E61" si="0">E$46*N60</f>
        <v>380918.95030902344</v>
      </c>
      <c r="G60" s="11">
        <f>G$46*$N60</f>
        <v>380918.95030902344</v>
      </c>
      <c r="I60" s="11">
        <f>I$46*$N60</f>
        <v>380918.95030902344</v>
      </c>
      <c r="K60" s="11">
        <f>K$46*$N60</f>
        <v>380918.95030902344</v>
      </c>
      <c r="N60" s="19">
        <v>0.06</v>
      </c>
    </row>
    <row r="61" spans="2:14" x14ac:dyDescent="0.2">
      <c r="B61" s="3" t="s">
        <v>55</v>
      </c>
      <c r="C61" s="14">
        <f>('[1]Sig Prep'!$P$71+'[1]Sig Prep'!$P$97)*77%</f>
        <v>994657.30980000005</v>
      </c>
      <c r="E61" s="11">
        <f t="shared" si="0"/>
        <v>1587162.2929542644</v>
      </c>
      <c r="G61" s="11">
        <f>G$46*$N61</f>
        <v>1587162.2929542644</v>
      </c>
      <c r="I61" s="11">
        <f>I$46*$N61</f>
        <v>1587162.2929542644</v>
      </c>
      <c r="K61" s="11">
        <f>K$46*$N61</f>
        <v>1587162.2929542644</v>
      </c>
      <c r="N61" s="19">
        <v>0.25</v>
      </c>
    </row>
    <row r="62" spans="2:14" x14ac:dyDescent="0.2">
      <c r="B62" s="3"/>
      <c r="C62" s="3"/>
      <c r="E62" s="3"/>
      <c r="G62" s="3"/>
      <c r="I62" s="3"/>
      <c r="K62" s="3"/>
    </row>
    <row r="63" spans="2:14" x14ac:dyDescent="0.2">
      <c r="B63" s="5" t="s">
        <v>57</v>
      </c>
      <c r="C63" s="12">
        <f>SUM(C56:C62)</f>
        <v>3951648.7826</v>
      </c>
      <c r="E63" s="12">
        <f>SUM(E56:E62)</f>
        <v>5015432.8457354754</v>
      </c>
      <c r="G63" s="12">
        <f>SUM(G56:G62)</f>
        <v>5015432.8457354754</v>
      </c>
      <c r="I63" s="12">
        <f>SUM(I56:I62)</f>
        <v>5015432.8457354754</v>
      </c>
      <c r="K63" s="12">
        <f>SUM(K56:K62)</f>
        <v>5015432.8457354754</v>
      </c>
    </row>
    <row r="64" spans="2:14" x14ac:dyDescent="0.2">
      <c r="B64" s="3"/>
      <c r="C64" s="3"/>
      <c r="E64" s="3"/>
      <c r="G64" s="3"/>
      <c r="I64" s="3"/>
      <c r="K64" s="3"/>
    </row>
    <row r="65" spans="2:14" x14ac:dyDescent="0.2">
      <c r="B65" s="3" t="s">
        <v>58</v>
      </c>
      <c r="C65" s="3"/>
      <c r="E65" s="3"/>
      <c r="G65" s="3"/>
      <c r="I65" s="3"/>
      <c r="K65" s="3"/>
    </row>
    <row r="66" spans="2:14" x14ac:dyDescent="0.2">
      <c r="B66" s="3" t="s">
        <v>59</v>
      </c>
      <c r="C66" s="10">
        <v>617244</v>
      </c>
      <c r="E66" s="11">
        <f t="shared" ref="E66:E68" si="1">E$46*N66</f>
        <v>663785.26576019765</v>
      </c>
      <c r="G66" s="11">
        <f>G$46*$N66</f>
        <v>663785.26576019765</v>
      </c>
      <c r="I66" s="11">
        <f>I$46*$N66</f>
        <v>663785.26576019765</v>
      </c>
      <c r="K66" s="11">
        <f>K$46*$N66</f>
        <v>663785.26576019765</v>
      </c>
      <c r="N66" s="19">
        <f t="shared" ref="N66:N68" si="2">C66/$C$46</f>
        <v>0.10455535465825946</v>
      </c>
    </row>
    <row r="67" spans="2:14" x14ac:dyDescent="0.2">
      <c r="B67" s="3" t="s">
        <v>60</v>
      </c>
      <c r="C67" s="10">
        <v>22000</v>
      </c>
      <c r="E67" s="11">
        <f t="shared" si="1"/>
        <v>23658.838071693448</v>
      </c>
      <c r="G67" s="11">
        <f>G$46*$N67</f>
        <v>23658.838071693448</v>
      </c>
      <c r="I67" s="11">
        <f>I$46*$N67</f>
        <v>23658.838071693448</v>
      </c>
      <c r="K67" s="11">
        <f>K$46*$N67</f>
        <v>23658.838071693448</v>
      </c>
      <c r="N67" s="19">
        <f t="shared" si="2"/>
        <v>3.7265940251856775E-3</v>
      </c>
    </row>
    <row r="68" spans="2:14" x14ac:dyDescent="0.2">
      <c r="B68" s="3" t="s">
        <v>61</v>
      </c>
      <c r="C68" s="10">
        <v>202873</v>
      </c>
      <c r="E68" s="11">
        <f t="shared" si="1"/>
        <v>218169.97527812113</v>
      </c>
      <c r="G68" s="11">
        <f>G$46*$N68</f>
        <v>218169.97527812113</v>
      </c>
      <c r="I68" s="11">
        <f>I$46*$N68</f>
        <v>218169.97527812113</v>
      </c>
      <c r="K68" s="11">
        <f>K$46*$N68</f>
        <v>218169.97527812113</v>
      </c>
      <c r="N68" s="19">
        <f t="shared" si="2"/>
        <v>3.4364786803249725E-2</v>
      </c>
    </row>
    <row r="69" spans="2:14" x14ac:dyDescent="0.2">
      <c r="B69" s="3"/>
      <c r="C69" s="3"/>
      <c r="E69" s="3"/>
      <c r="G69" s="11"/>
      <c r="I69" s="11"/>
      <c r="K69" s="3"/>
    </row>
    <row r="70" spans="2:14" x14ac:dyDescent="0.2">
      <c r="B70" s="3" t="s">
        <v>62</v>
      </c>
      <c r="C70" s="3"/>
      <c r="E70" s="3"/>
      <c r="G70" s="3"/>
      <c r="I70" s="3"/>
      <c r="K70" s="3"/>
    </row>
    <row r="71" spans="2:14" x14ac:dyDescent="0.2">
      <c r="B71" s="3" t="s">
        <v>63</v>
      </c>
      <c r="C71" s="10">
        <v>45000</v>
      </c>
      <c r="E71" s="11">
        <f t="shared" ref="E71:E72" si="3">E$46*N71</f>
        <v>48393.077873918417</v>
      </c>
      <c r="G71" s="11">
        <f>G$46*$N71</f>
        <v>48393.077873918417</v>
      </c>
      <c r="I71" s="11">
        <f>I$46*$N71</f>
        <v>48393.077873918417</v>
      </c>
      <c r="K71" s="11">
        <f>K$46*$N71</f>
        <v>48393.077873918417</v>
      </c>
      <c r="N71" s="19">
        <f t="shared" ref="N71:N72" si="4">C71/$C$46</f>
        <v>7.6225786878797953E-3</v>
      </c>
    </row>
    <row r="72" spans="2:14" x14ac:dyDescent="0.2">
      <c r="B72" s="3" t="s">
        <v>64</v>
      </c>
      <c r="C72" s="10">
        <v>102000</v>
      </c>
      <c r="E72" s="11">
        <f t="shared" si="3"/>
        <v>109690.97651421507</v>
      </c>
      <c r="G72" s="11">
        <f>G$46*$N72</f>
        <v>109690.97651421507</v>
      </c>
      <c r="I72" s="11">
        <f>I$46*$N72</f>
        <v>109690.97651421507</v>
      </c>
      <c r="K72" s="11">
        <f>K$46*$N72</f>
        <v>109690.97651421507</v>
      </c>
      <c r="N72" s="19">
        <f t="shared" si="4"/>
        <v>1.7277845025860869E-2</v>
      </c>
    </row>
    <row r="73" spans="2:14" x14ac:dyDescent="0.2">
      <c r="B73" s="3"/>
      <c r="C73" s="3"/>
      <c r="E73" s="3"/>
      <c r="G73" s="3"/>
      <c r="I73" s="3"/>
      <c r="K73" s="3"/>
    </row>
    <row r="74" spans="2:14" x14ac:dyDescent="0.2">
      <c r="B74" s="3"/>
      <c r="C74" s="3"/>
      <c r="E74" s="3"/>
      <c r="G74" s="3"/>
      <c r="I74" s="3"/>
      <c r="K74" s="3"/>
    </row>
    <row r="75" spans="2:14" x14ac:dyDescent="0.2">
      <c r="B75" s="3" t="s">
        <v>65</v>
      </c>
      <c r="C75" s="3"/>
      <c r="E75" s="3"/>
      <c r="G75" s="3"/>
      <c r="I75" s="3"/>
      <c r="K75" s="3"/>
    </row>
    <row r="76" spans="2:14" x14ac:dyDescent="0.2">
      <c r="B76" s="3" t="s">
        <v>66</v>
      </c>
      <c r="C76" s="10">
        <v>55000</v>
      </c>
      <c r="E76" s="10">
        <v>55000</v>
      </c>
      <c r="G76" s="10">
        <v>55000</v>
      </c>
      <c r="I76" s="10">
        <v>55000</v>
      </c>
      <c r="K76" s="10">
        <v>55000</v>
      </c>
    </row>
    <row r="77" spans="2:14" x14ac:dyDescent="0.2">
      <c r="B77" s="3" t="s">
        <v>67</v>
      </c>
      <c r="C77" s="10">
        <v>47000</v>
      </c>
      <c r="E77" s="11">
        <f t="shared" ref="E77:E79" si="5">E$46*N77</f>
        <v>50543.881334981459</v>
      </c>
      <c r="G77" s="11">
        <f>G$46*$N77</f>
        <v>50543.881334981459</v>
      </c>
      <c r="I77" s="11">
        <f>I$46*$N77</f>
        <v>50543.881334981459</v>
      </c>
      <c r="K77" s="11">
        <f>K$46*$N77</f>
        <v>50543.881334981459</v>
      </c>
      <c r="N77" s="19">
        <f>C77/$C$46</f>
        <v>7.961359962896675E-3</v>
      </c>
    </row>
    <row r="78" spans="2:14" x14ac:dyDescent="0.2">
      <c r="B78" s="3" t="s">
        <v>68</v>
      </c>
      <c r="C78" s="10">
        <v>54000</v>
      </c>
      <c r="E78" s="11">
        <f t="shared" si="5"/>
        <v>58071.693448702099</v>
      </c>
      <c r="G78" s="11">
        <f>G$46*$N78</f>
        <v>58071.693448702099</v>
      </c>
      <c r="I78" s="11">
        <f>I$46*$N78</f>
        <v>58071.693448702099</v>
      </c>
      <c r="K78" s="11">
        <f>K$46*$N78</f>
        <v>58071.693448702099</v>
      </c>
      <c r="N78" s="19">
        <f>C78/$C$46</f>
        <v>9.1470944254557537E-3</v>
      </c>
    </row>
    <row r="79" spans="2:14" x14ac:dyDescent="0.2">
      <c r="B79" s="3" t="s">
        <v>69</v>
      </c>
      <c r="C79" s="10">
        <v>28000</v>
      </c>
      <c r="E79" s="11">
        <f t="shared" si="5"/>
        <v>30111.248454882571</v>
      </c>
      <c r="G79" s="11">
        <f>G$46*$N79</f>
        <v>30111.248454882571</v>
      </c>
      <c r="I79" s="11">
        <f>I$46*$N79</f>
        <v>30111.248454882571</v>
      </c>
      <c r="K79" s="11">
        <f>K$46*$N79</f>
        <v>30111.248454882571</v>
      </c>
      <c r="N79" s="19">
        <f>C79/$C$46</f>
        <v>4.7429378502363171E-3</v>
      </c>
    </row>
    <row r="80" spans="2:14" x14ac:dyDescent="0.2">
      <c r="B80" s="3"/>
      <c r="C80" s="10"/>
      <c r="E80" s="3"/>
      <c r="G80" s="11"/>
      <c r="I80" s="11"/>
      <c r="K80" s="11"/>
    </row>
    <row r="81" spans="2:15" x14ac:dyDescent="0.2">
      <c r="B81" s="3"/>
      <c r="C81" s="10"/>
      <c r="E81" s="3"/>
      <c r="G81" s="3"/>
      <c r="I81" s="3"/>
      <c r="K81" s="3"/>
    </row>
    <row r="82" spans="2:15" x14ac:dyDescent="0.2">
      <c r="B82" s="3" t="s">
        <v>70</v>
      </c>
      <c r="C82" s="10"/>
      <c r="E82" s="3"/>
      <c r="G82" s="3"/>
      <c r="I82" s="3"/>
      <c r="K82" s="3"/>
    </row>
    <row r="83" spans="2:15" x14ac:dyDescent="0.2">
      <c r="B83" s="3" t="s">
        <v>71</v>
      </c>
      <c r="C83" s="10">
        <v>85414</v>
      </c>
      <c r="E83" s="11">
        <f t="shared" ref="E83:E87" si="6">E$46*N83</f>
        <v>91854.36341161927</v>
      </c>
      <c r="G83" s="11">
        <f>G$46*$N83</f>
        <v>91854.36341161927</v>
      </c>
      <c r="I83" s="11">
        <f>I$46*$N83</f>
        <v>91854.36341161927</v>
      </c>
      <c r="K83" s="11">
        <f>K$46*$N83</f>
        <v>91854.36341161927</v>
      </c>
      <c r="N83" s="19">
        <f t="shared" ref="N83:N87" si="7">C83/$C$46</f>
        <v>1.4468331912145884E-2</v>
      </c>
    </row>
    <row r="84" spans="2:15" x14ac:dyDescent="0.2">
      <c r="B84" s="3" t="s">
        <v>72</v>
      </c>
      <c r="C84" s="10">
        <v>135000</v>
      </c>
      <c r="E84" s="11">
        <f t="shared" si="6"/>
        <v>145179.23362175524</v>
      </c>
      <c r="G84" s="11">
        <f>G$46*$N84</f>
        <v>145179.23362175524</v>
      </c>
      <c r="I84" s="11">
        <f>I$46*$N84</f>
        <v>145179.23362175524</v>
      </c>
      <c r="K84" s="11">
        <f>K$46*$N84</f>
        <v>145179.23362175524</v>
      </c>
      <c r="N84" s="19">
        <f t="shared" si="7"/>
        <v>2.2867736063639385E-2</v>
      </c>
    </row>
    <row r="85" spans="2:15" x14ac:dyDescent="0.2">
      <c r="B85" s="3" t="s">
        <v>73</v>
      </c>
      <c r="C85" s="10">
        <v>60864</v>
      </c>
      <c r="E85" s="11">
        <f t="shared" si="6"/>
        <v>65453.250927070461</v>
      </c>
      <c r="G85" s="11">
        <f>G$46*$N85</f>
        <v>65453.250927070461</v>
      </c>
      <c r="I85" s="11">
        <f>I$46*$N85</f>
        <v>65453.250927070461</v>
      </c>
      <c r="K85" s="11">
        <f>K$46*$N85</f>
        <v>65453.250927070461</v>
      </c>
      <c r="N85" s="19">
        <f t="shared" si="7"/>
        <v>1.0309791761313686E-2</v>
      </c>
    </row>
    <row r="86" spans="2:15" x14ac:dyDescent="0.2">
      <c r="B86" s="3" t="s">
        <v>74</v>
      </c>
      <c r="C86" s="10">
        <v>85414</v>
      </c>
      <c r="E86" s="11">
        <f t="shared" si="6"/>
        <v>91854.36341161927</v>
      </c>
      <c r="G86" s="11">
        <f>G$46*$N86</f>
        <v>91854.36341161927</v>
      </c>
      <c r="I86" s="11">
        <f>I$46*$N86</f>
        <v>91854.36341161927</v>
      </c>
      <c r="K86" s="11">
        <f>K$46*$N86</f>
        <v>91854.36341161927</v>
      </c>
      <c r="N86" s="19">
        <f t="shared" si="7"/>
        <v>1.4468331912145884E-2</v>
      </c>
    </row>
    <row r="87" spans="2:15" x14ac:dyDescent="0.2">
      <c r="B87" s="3" t="s">
        <v>75</v>
      </c>
      <c r="C87" s="10">
        <v>15130</v>
      </c>
      <c r="E87" s="11">
        <f t="shared" si="6"/>
        <v>16270.828182941903</v>
      </c>
      <c r="G87" s="11">
        <f>G$46*$N87</f>
        <v>16270.828182941903</v>
      </c>
      <c r="I87" s="11">
        <f>I$46*$N87</f>
        <v>16270.828182941903</v>
      </c>
      <c r="K87" s="11">
        <f>K$46*$N87</f>
        <v>16270.828182941903</v>
      </c>
      <c r="N87" s="19">
        <f t="shared" si="7"/>
        <v>2.5628803455026955E-3</v>
      </c>
    </row>
    <row r="88" spans="2:15" x14ac:dyDescent="0.2">
      <c r="B88" s="3"/>
      <c r="C88" s="3"/>
      <c r="E88" s="11"/>
      <c r="G88" s="11"/>
      <c r="I88" s="11"/>
      <c r="K88" s="3"/>
    </row>
    <row r="89" spans="2:15" x14ac:dyDescent="0.2">
      <c r="B89" s="3"/>
      <c r="C89" s="3"/>
      <c r="E89" s="3"/>
      <c r="G89" s="3"/>
      <c r="I89" s="3"/>
      <c r="K89" s="3"/>
    </row>
    <row r="90" spans="2:15" x14ac:dyDescent="0.2">
      <c r="B90" s="3"/>
      <c r="C90" s="3"/>
      <c r="E90" s="3"/>
      <c r="G90" s="3"/>
      <c r="I90" s="3"/>
      <c r="K90" s="3"/>
    </row>
    <row r="91" spans="2:15" x14ac:dyDescent="0.2">
      <c r="B91" s="3" t="s">
        <v>48</v>
      </c>
      <c r="C91" s="11">
        <f>SUM(C66:C90)+C63</f>
        <v>5506587.7826000005</v>
      </c>
      <c r="E91" s="11">
        <f>SUM(E66:E90)+E63</f>
        <v>6683469.8420271929</v>
      </c>
      <c r="G91" s="11">
        <f>SUM(G66:G90)+G63</f>
        <v>6683469.8420271929</v>
      </c>
      <c r="I91" s="11">
        <f>SUM(I66:I90)+I63</f>
        <v>6683469.8420271929</v>
      </c>
      <c r="K91" s="11">
        <f>SUM(K66:K90)+K63</f>
        <v>6683469.8420271929</v>
      </c>
      <c r="M91" s="16"/>
      <c r="O91" s="13"/>
    </row>
    <row r="92" spans="2:15" x14ac:dyDescent="0.2">
      <c r="B92" s="3"/>
      <c r="C92" s="3"/>
      <c r="E92" s="3"/>
      <c r="G92" s="3"/>
      <c r="I92" s="3"/>
      <c r="K92" s="3"/>
    </row>
    <row r="93" spans="2:15" x14ac:dyDescent="0.2">
      <c r="B93" s="3" t="s">
        <v>49</v>
      </c>
      <c r="C93" s="10">
        <v>1622411</v>
      </c>
      <c r="E93" s="3"/>
      <c r="G93" s="3"/>
      <c r="I93" s="3"/>
      <c r="K93" s="3"/>
    </row>
    <row r="94" spans="2:15" x14ac:dyDescent="0.2">
      <c r="B94" s="3" t="s">
        <v>50</v>
      </c>
      <c r="C94" s="3"/>
      <c r="E94" s="10">
        <v>1145000</v>
      </c>
      <c r="G94" s="10">
        <v>1145000</v>
      </c>
      <c r="I94" s="10">
        <v>1145000</v>
      </c>
      <c r="K94" s="10">
        <v>1145000</v>
      </c>
    </row>
    <row r="95" spans="2:15" x14ac:dyDescent="0.2">
      <c r="B95" s="3"/>
      <c r="C95" s="3"/>
      <c r="E95" s="3"/>
      <c r="G95" s="3"/>
      <c r="I95" s="3"/>
      <c r="K95" s="3"/>
    </row>
    <row r="96" spans="2:15" x14ac:dyDescent="0.2">
      <c r="B96" s="3" t="s">
        <v>76</v>
      </c>
      <c r="C96" s="11">
        <f>C91+C93</f>
        <v>7128998.7826000005</v>
      </c>
      <c r="E96" s="11">
        <f>E91+E93</f>
        <v>6683469.8420271929</v>
      </c>
      <c r="G96" s="11">
        <f>G91+G93</f>
        <v>6683469.8420271929</v>
      </c>
      <c r="I96" s="11">
        <f>I91+I93</f>
        <v>6683469.8420271929</v>
      </c>
      <c r="K96" s="11">
        <f>K91+K93</f>
        <v>6683469.8420271929</v>
      </c>
    </row>
    <row r="97" spans="2:11" x14ac:dyDescent="0.2">
      <c r="B97" s="3"/>
      <c r="C97" s="3"/>
      <c r="E97" s="3"/>
      <c r="G97" s="3"/>
      <c r="I97" s="3"/>
      <c r="K97" s="3"/>
    </row>
    <row r="98" spans="2:11" x14ac:dyDescent="0.2">
      <c r="B98" s="17" t="s">
        <v>51</v>
      </c>
      <c r="C98" s="18">
        <f>C52-C96</f>
        <v>28530.217399999499</v>
      </c>
      <c r="E98" s="18">
        <f>E52-E96</f>
        <v>836029.32978986483</v>
      </c>
      <c r="G98" s="18">
        <f>G52-G96</f>
        <v>836029.32978986483</v>
      </c>
      <c r="I98" s="18">
        <f>I52-I96</f>
        <v>836029.32978986483</v>
      </c>
      <c r="K98" s="18">
        <f>K52-K96</f>
        <v>836029.32978986483</v>
      </c>
    </row>
    <row r="99" spans="2:11" x14ac:dyDescent="0.2">
      <c r="B99" s="3"/>
      <c r="C99" s="3"/>
      <c r="E99" s="3"/>
      <c r="G99" s="3"/>
      <c r="I99" s="3"/>
      <c r="K99" s="3"/>
    </row>
    <row r="100" spans="2:11" x14ac:dyDescent="0.2">
      <c r="B100" s="3"/>
      <c r="C100" s="3"/>
      <c r="E100" s="3"/>
      <c r="G100" s="3"/>
      <c r="I100" s="3"/>
      <c r="K100" s="3"/>
    </row>
  </sheetData>
  <pageMargins left="0.7" right="0.7" top="0.75" bottom="0.75" header="0.3" footer="0.3"/>
  <pageSetup scale="77" orientation="landscape" r:id="rId1"/>
  <headerFooter>
    <oddFooter xml:space="preserve">&amp;CFinacial Plan
Signature Preparatory
</oddFooter>
  </headerFooter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652CB7B3-AFB7-42ED-B609-F9E6A4E97177}"/>
</file>

<file path=customXml/itemProps2.xml><?xml version="1.0" encoding="utf-8"?>
<ds:datastoreItem xmlns:ds="http://schemas.openxmlformats.org/officeDocument/2006/customXml" ds:itemID="{A158436F-4F24-46FC-A51B-EB07E7160D27}"/>
</file>

<file path=customXml/itemProps3.xml><?xml version="1.0" encoding="utf-8"?>
<ds:datastoreItem xmlns:ds="http://schemas.openxmlformats.org/officeDocument/2006/customXml" ds:itemID="{8387B335-AF61-4C79-A7DA-CDA895F79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American Leadership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Richins</dc:creator>
  <cp:lastModifiedBy>Microsoft Office User</cp:lastModifiedBy>
  <cp:lastPrinted>2021-01-31T19:02:29Z</cp:lastPrinted>
  <dcterms:created xsi:type="dcterms:W3CDTF">2021-01-29T21:20:56Z</dcterms:created>
  <dcterms:modified xsi:type="dcterms:W3CDTF">2021-01-31T19:20:09Z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