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mdang\Downloads\"/>
    </mc:Choice>
  </mc:AlternateContent>
  <xr:revisionPtr revIDLastSave="0" documentId="8_{FB3386F6-0053-47AF-8FB9-9953A7D7A7F9}" xr6:coauthVersionLast="47" xr6:coauthVersionMax="47" xr10:uidLastSave="{00000000-0000-0000-0000-000000000000}"/>
  <bookViews>
    <workbookView xWindow="-120" yWindow="-120" windowWidth="29040" windowHeight="15840" activeTab="1" xr2:uid="{124EB129-8B9E-4578-A8CD-EEBE4A504E18}"/>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39" i="48" l="1"/>
  <c r="H539" i="48"/>
  <c r="G539" i="48"/>
  <c r="F539" i="48"/>
  <c r="B3" i="48" l="1"/>
  <c r="B2" i="67"/>
  <c r="A2" i="33"/>
  <c r="B2" i="34"/>
  <c r="A3" i="37"/>
  <c r="B3" i="51"/>
  <c r="A3" i="54"/>
  <c r="A2" i="54"/>
  <c r="A1" i="52"/>
  <c r="E55" i="52" l="1"/>
  <c r="D55" i="52"/>
  <c r="C55" i="52"/>
  <c r="E28" i="52"/>
  <c r="D28" i="52"/>
  <c r="C28" i="52"/>
  <c r="E5" i="52"/>
  <c r="D5" i="52"/>
  <c r="C5" i="52"/>
  <c r="I283" i="48" l="1"/>
  <c r="H283" i="48"/>
  <c r="G283" i="48"/>
  <c r="F283" i="48"/>
  <c r="E283" i="48"/>
  <c r="N45" i="54" l="1"/>
  <c r="N13" i="54" l="1"/>
  <c r="N12" i="54"/>
  <c r="J13" i="54"/>
  <c r="F13" i="54"/>
  <c r="N24" i="67" l="1"/>
  <c r="C4" i="52"/>
  <c r="C6" i="52"/>
  <c r="C7" i="52"/>
  <c r="C10" i="52"/>
  <c r="C11" i="52"/>
  <c r="C12" i="52"/>
  <c r="C22" i="52" s="1"/>
  <c r="C15" i="52"/>
  <c r="C21" i="52" s="1"/>
  <c r="C16" i="52"/>
  <c r="D4" i="52"/>
  <c r="D6" i="52"/>
  <c r="D7" i="52"/>
  <c r="D10" i="52"/>
  <c r="D11" i="52"/>
  <c r="D15" i="52"/>
  <c r="D21" i="52" s="1"/>
  <c r="D16" i="52"/>
  <c r="G28" i="48"/>
  <c r="G51" i="48"/>
  <c r="G80" i="48"/>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L53" i="67" s="1"/>
  <c r="L62" i="67" s="1"/>
  <c r="K49" i="67"/>
  <c r="J49" i="67"/>
  <c r="I49" i="67"/>
  <c r="H49" i="67"/>
  <c r="G49" i="67"/>
  <c r="F49" i="67"/>
  <c r="E49" i="67"/>
  <c r="D49" i="67"/>
  <c r="D53" i="67" s="1"/>
  <c r="D62" i="67" s="1"/>
  <c r="C49" i="67"/>
  <c r="B49" i="67"/>
  <c r="N48" i="67"/>
  <c r="N47" i="67"/>
  <c r="N46" i="67"/>
  <c r="N45" i="67"/>
  <c r="N44" i="67"/>
  <c r="N43" i="67"/>
  <c r="N42" i="67"/>
  <c r="N41" i="67"/>
  <c r="N40" i="67"/>
  <c r="N39" i="67"/>
  <c r="N38" i="67"/>
  <c r="N37" i="67"/>
  <c r="N36" i="67"/>
  <c r="N35" i="67"/>
  <c r="N49" i="67" s="1"/>
  <c r="N34" i="67"/>
  <c r="M28" i="67"/>
  <c r="L28" i="67"/>
  <c r="K28" i="67"/>
  <c r="J28" i="67"/>
  <c r="I28" i="67"/>
  <c r="I53" i="67" s="1"/>
  <c r="I62" i="67" s="1"/>
  <c r="H28" i="67"/>
  <c r="H53" i="67" s="1"/>
  <c r="H62" i="67" s="1"/>
  <c r="G28" i="67"/>
  <c r="G53" i="67" s="1"/>
  <c r="G62" i="67" s="1"/>
  <c r="F28" i="67"/>
  <c r="E28" i="67"/>
  <c r="E53" i="67" s="1"/>
  <c r="E62" i="67" s="1"/>
  <c r="D28" i="67"/>
  <c r="C28" i="67"/>
  <c r="B28" i="67"/>
  <c r="B29" i="67" s="1"/>
  <c r="N27" i="67"/>
  <c r="N26" i="67"/>
  <c r="N25" i="67"/>
  <c r="N23" i="67"/>
  <c r="N22" i="67"/>
  <c r="N21" i="67"/>
  <c r="N20" i="67"/>
  <c r="N19" i="67"/>
  <c r="N18" i="67"/>
  <c r="N17" i="67"/>
  <c r="N16" i="67"/>
  <c r="N15" i="67"/>
  <c r="N14" i="67"/>
  <c r="N13" i="67"/>
  <c r="N12" i="67"/>
  <c r="N11" i="67"/>
  <c r="N10" i="67"/>
  <c r="M53" i="67"/>
  <c r="M62" i="67"/>
  <c r="C53" i="67"/>
  <c r="K53" i="67"/>
  <c r="K62" i="67" s="1"/>
  <c r="F53" i="67"/>
  <c r="F62" i="67"/>
  <c r="J53" i="67"/>
  <c r="J62" i="67" s="1"/>
  <c r="C62" i="67"/>
  <c r="B50" i="67"/>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F57" i="52" l="1"/>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538" i="48" s="1"/>
  <c r="F60" i="52"/>
  <c r="E27" i="52"/>
  <c r="D62" i="52"/>
  <c r="E101" i="51"/>
  <c r="H101" i="51"/>
  <c r="D101" i="51"/>
  <c r="G101" i="51"/>
  <c r="F101" i="51"/>
  <c r="O28" i="67" s="1"/>
  <c r="F20" i="54"/>
  <c r="F28" i="54" s="1"/>
  <c r="E71" i="52"/>
  <c r="E98" i="66"/>
  <c r="E92" i="66"/>
  <c r="D98" i="66"/>
  <c r="G98" i="66"/>
  <c r="B51" i="67"/>
  <c r="D35" i="52"/>
  <c r="D45" i="52" s="1"/>
  <c r="F5" i="52"/>
  <c r="F65" i="52"/>
  <c r="E7" i="52"/>
  <c r="F7" i="52" s="1"/>
  <c r="F54" i="52"/>
  <c r="F62" i="52" s="1"/>
  <c r="J20" i="54"/>
  <c r="J28" i="54" s="1"/>
  <c r="C50" i="67"/>
  <c r="N28" i="67"/>
  <c r="B30" i="67" s="1"/>
  <c r="B53" i="67"/>
  <c r="C29" i="67"/>
  <c r="F548" i="48" l="1"/>
  <c r="E72" i="52"/>
  <c r="E35" i="52"/>
  <c r="D72" i="52"/>
  <c r="I538" i="48"/>
  <c r="I548" i="48" s="1"/>
  <c r="G538" i="48"/>
  <c r="G545" i="48" s="1"/>
  <c r="F71" i="52"/>
  <c r="F72" i="52" s="1"/>
  <c r="C45" i="52"/>
  <c r="E15" i="52"/>
  <c r="E21" i="52" s="1"/>
  <c r="F27" i="52"/>
  <c r="F35" i="52" s="1"/>
  <c r="C72" i="52"/>
  <c r="E538" i="48"/>
  <c r="E539" i="48" s="1"/>
  <c r="H538" i="48"/>
  <c r="H548" i="48" s="1"/>
  <c r="E44" i="52"/>
  <c r="F38" i="52"/>
  <c r="F44" i="52" s="1"/>
  <c r="C51" i="67"/>
  <c r="D50" i="67"/>
  <c r="F547" i="48"/>
  <c r="F545" i="48"/>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55" i="67" s="1"/>
  <c r="D29" i="67"/>
  <c r="C30" i="67"/>
  <c r="E45" i="52" l="1"/>
  <c r="G547" i="48"/>
  <c r="F15" i="52"/>
  <c r="F21" i="52" s="1"/>
  <c r="G548" i="48"/>
  <c r="H547" i="48"/>
  <c r="E545" i="48"/>
  <c r="E548" i="48"/>
  <c r="H545" i="48"/>
  <c r="F45" i="52"/>
  <c r="E22" i="52"/>
  <c r="O49" i="67" s="1"/>
  <c r="F22" i="52"/>
  <c r="E50" i="67"/>
  <c r="D51" i="67"/>
  <c r="E54" i="67"/>
  <c r="F54" i="67" s="1"/>
  <c r="B55" i="67"/>
  <c r="C55" i="67"/>
  <c r="D30" i="67"/>
  <c r="E29" i="67"/>
  <c r="E51" i="67" l="1"/>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<sst xmlns="http://schemas.openxmlformats.org/spreadsheetml/2006/main" count="1826" uniqueCount="702">
  <si>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</si>
  <si>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</si>
  <si>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</si>
  <si>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</si>
  <si>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</si>
  <si>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</si>
  <si>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</si>
  <si>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</si>
  <si>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</si>
  <si>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</si>
  <si>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</si>
  <si>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</si>
  <si>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</si>
  <si>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</si>
  <si>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</si>
  <si>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</si>
  <si>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</si>
  <si>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</si>
  <si>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</si>
  <si>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</si>
  <si>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</si>
  <si>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</si>
  <si>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</si>
  <si>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</si>
  <si>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</si>
  <si>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</si>
  <si>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</si>
  <si>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</si>
  <si>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</si>
  <si>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</si>
  <si>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</si>
  <si>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</si>
  <si>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</si>
  <si>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</si>
  <si>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</si>
  <si>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</si>
  <si>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</si>
  <si>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</si>
  <si>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</si>
  <si>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</si>
  <si>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</si>
  <si>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</si>
  <si>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</si>
  <si>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</si>
  <si>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</si>
  <si>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</si>
  <si>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</si>
  <si>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</si>
  <si>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</si>
  <si>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</si>
  <si>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</si>
  <si>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</si>
  <si>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</si>
  <si>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</si>
  <si>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</si>
  <si>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</si>
  <si>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</si>
  <si>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</si>
  <si>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</si>
  <si>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</si>
  <si>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</si>
  <si>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</si>
  <si>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</si>
  <si>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</si>
  <si>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</si>
  <si>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</si>
  <si>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</si>
  <si>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</si>
  <si>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</si>
  <si>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</si>
  <si>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</si>
  <si>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</si>
  <si>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</si>
  <si>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</si>
  <si>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</si>
  <si>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</si>
  <si>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</si>
  <si>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</si>
  <si>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</si>
  <si>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</si>
  <si>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</si>
  <si>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</si>
  <si>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</si>
  <si>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</si>
  <si>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</si>
  <si>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</si>
  <si>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</si>
  <si>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</si>
  <si>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</si>
  <si>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</si>
  <si>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</si>
  <si>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</si>
  <si>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</si>
  <si>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</si>
  <si>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</si>
  <si>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</si>
  <si>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</si>
  <si>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</si>
  <si>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</si>
  <si>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</si>
  <si>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</si>
  <si>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</si>
  <si>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</si>
  <si>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</si>
  <si>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</si>
  <si>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</si>
  <si>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</si>
  <si>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</si>
  <si>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</si>
  <si>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</si>
  <si>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</si>
  <si>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</si>
  <si>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</si>
  <si>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</si>
  <si>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</si>
  <si>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</si>
  <si>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</si>
  <si>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</si>
  <si>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</si>
  <si>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</si>
  <si>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</si>
  <si>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</si>
  <si>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</si>
  <si>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</si>
  <si>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</si>
  <si>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</si>
  <si>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</si>
  <si>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</si>
  <si>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</si>
  <si>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</si>
  <si>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</si>
  <si>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</si>
  <si>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</si>
  <si>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</si>
  <si>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</si>
  <si>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</si>
  <si>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</si>
  <si>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</si>
  <si>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</si>
  <si>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</si>
  <si>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</si>
  <si>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</si>
  <si>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</si>
  <si>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</si>
  <si>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</si>
  <si>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</si>
  <si>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</si>
  <si>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</si>
  <si>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</si>
  <si>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</si>
  <si>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</si>
  <si>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</si>
  <si>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</si>
  <si>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</si>
  <si>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</si>
  <si>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</si>
  <si>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</si>
  <si>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</si>
  <si>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</si>
  <si>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</si>
  <si>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</si>
  <si>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</si>
  <si>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</si>
  <si>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</si>
  <si>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</si>
  <si>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</si>
  <si>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</si>
  <si>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</si>
  <si>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</si>
  <si>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</si>
  <si>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</si>
  <si>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</si>
  <si>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</si>
  <si>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</si>
  <si>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</si>
  <si>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</si>
  <si>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</si>
  <si>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</si>
  <si>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</si>
  <si>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</si>
  <si>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</si>
  <si>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</si>
  <si>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</si>
  <si>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</si>
  <si>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</si>
  <si>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</si>
  <si>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</si>
  <si>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</si>
  <si>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</si>
  <si>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</si>
  <si>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</si>
  <si>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</si>
  <si>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</si>
  <si>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</si>
  <si>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</si>
  <si>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</si>
  <si>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</si>
  <si>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</si>
  <si>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</si>
  <si>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</si>
  <si>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</si>
  <si>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</si>
  <si>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</si>
  <si>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</si>
  <si>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</si>
  <si>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</si>
  <si>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</si>
  <si>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</si>
  <si>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</si>
  <si>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</si>
  <si>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</si>
  <si>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</si>
  <si>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</si>
  <si>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</si>
  <si>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</si>
  <si>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</si>
  <si>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</si>
  <si>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</si>
  <si>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</si>
  <si>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</si>
  <si>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</si>
  <si>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</si>
  <si>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</si>
  <si>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</si>
  <si>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</si>
  <si>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</si>
  <si>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</si>
  <si>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</si>
  <si>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</si>
  <si>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</si>
  <si>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</si>
  <si>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</si>
  <si>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</si>
  <si>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</si>
  <si>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</si>
  <si>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</si>
  <si>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</si>
  <si>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</si>
  <si>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</si>
  <si>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</si>
  <si>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</si>
  <si>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</si>
  <si>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</si>
  <si>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</si>
  <si>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</si>
  <si>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</si>
  <si>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</si>
  <si>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</si>
  <si>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</si>
  <si>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</si>
  <si>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</si>
  <si>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</si>
  <si>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</si>
  <si>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</si>
  <si>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</si>
  <si>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</si>
  <si>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</si>
  <si>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</si>
  <si>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</si>
  <si>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</si>
  <si>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</si>
  <si>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</si>
  <si>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</si>
  <si>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</si>
  <si>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</si>
  <si>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</si>
  <si>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</si>
  <si>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</si>
  <si>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</si>
  <si>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</si>
  <si>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</si>
  <si>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</si>
  <si>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</si>
  <si>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</si>
  <si>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</si>
  <si>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</si>
  <si>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</si>
  <si>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</si>
  <si>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</si>
  <si>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</si>
  <si>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</si>
  <si>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</si>
  <si>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</si>
  <si>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</si>
  <si>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</si>
  <si>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</si>
  <si>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</si>
  <si>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</si>
  <si>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</si>
  <si>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</si>
  <si>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</si>
  <si>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</si>
  <si>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</si>
  <si>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</si>
  <si>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</si>
  <si>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</si>
  <si>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</si>
  <si>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</si>
  <si>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</si>
  <si>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</si>
  <si>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</si>
  <si>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</si>
  <si>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</si>
  <si>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</si>
  <si>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</si>
  <si>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</si>
  <si>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</si>
  <si>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</si>
  <si>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</si>
  <si>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</si>
  <si>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</si>
  <si>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</si>
  <si>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</si>
  <si>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</si>
  <si>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</si>
  <si>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</si>
  <si>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</si>
  <si>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</si>
  <si>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</si>
  <si>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</si>
  <si>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</si>
  <si>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</si>
  <si>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</si>
  <si>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</si>
  <si>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</si>
  <si>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</si>
  <si>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</si>
  <si>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</si>
  <si>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</si>
  <si>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</si>
  <si>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</si>
  <si>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</si>
  <si>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</si>
  <si>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</si>
  <si>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</si>
  <si>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</si>
  <si>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</si>
  <si>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</si>
  <si>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</si>
  <si>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</si>
  <si>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</si>
  <si>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</si>
  <si>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</si>
  <si>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</si>
  <si>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</si>
  <si>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</si>
  <si>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</si>
  <si>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</si>
  <si>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</si>
  <si>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</si>
  <si>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</si>
  <si>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</si>
  <si>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</si>
  <si>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</si>
  <si>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</si>
  <si>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</si>
  <si>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</si>
  <si>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</si>
  <si>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</si>
  <si>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</si>
  <si>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</si>
  <si>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</si>
  <si>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</si>
  <si>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</si>
  <si>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</si>
  <si>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</si>
  <si>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</si>
  <si>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</si>
  <si>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</si>
  <si>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</si>
  <si>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</si>
  <si>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</si>
  <si>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</si>
  <si>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</si>
  <si>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</si>
  <si>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</si>
  <si>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</si>
  <si>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</si>
  <si>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</si>
  <si>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</si>
  <si>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</si>
  <si>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</si>
  <si>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</si>
  <si>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</si>
  <si>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</si>
  <si>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</si>
  <si>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</si>
  <si>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</si>
  <si>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</si>
  <si>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</si>
  <si>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</si>
  <si>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</si>
  <si>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</si>
  <si>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</si>
  <si>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</si>
  <si>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</si>
  <si>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</si>
  <si>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</si>
  <si>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</si>
  <si>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</si>
  <si>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</si>
  <si>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</si>
  <si>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</si>
  <si>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</si>
  <si>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</si>
  <si>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</si>
  <si>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</si>
  <si>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</si>
  <si>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</si>
  <si>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</si>
  <si>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</si>
  <si>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</si>
  <si>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</si>
  <si>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</si>
  <si>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</si>
  <si>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</si>
  <si>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</si>
  <si>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</si>
  <si>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</si>
  <si>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</si>
  <si>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</si>
  <si>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</si>
  <si>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</si>
  <si>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</si>
  <si>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</si>
  <si>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</si>
  <si>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</si>
  <si>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</si>
  <si>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</si>
  <si>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</si>
  <si>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</si>
  <si>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</si>
  <si>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</si>
  <si>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</si>
  <si>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</si>
  <si>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</si>
  <si>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</si>
  <si>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</si>
  <si>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</si>
  <si>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</si>
  <si>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</si>
  <si>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</si>
  <si>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</si>
  <si>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</si>
  <si>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</si>
  <si>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</si>
  <si>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</si>
  <si>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</si>
  <si>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</si>
  <si>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</si>
  <si>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</si>
  <si>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</si>
  <si>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</si>
  <si>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</si>
  <si>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</si>
  <si>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</si>
  <si>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</si>
  <si>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</si>
  <si>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</si>
  <si>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</si>
  <si>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</si>
  <si>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</si>
  <si>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</si>
  <si>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</si>
  <si>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</si>
  <si>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</si>
  <si>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</si>
  <si>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</si>
  <si>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</si>
  <si>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</si>
  <si>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</si>
  <si>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</si>
  <si>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</si>
  <si>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</si>
  <si>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</si>
  <si>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</si>
  <si>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</si>
  <si>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</si>
  <si>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</si>
  <si>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</si>
  <si>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</si>
  <si>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</si>
  <si>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</si>
  <si>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</si>
  <si>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</si>
  <si>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</si>
  <si>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</si>
  <si>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</si>
  <si>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</si>
  <si>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</si>
  <si>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</si>
  <si>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</si>
  <si>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</si>
  <si>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</si>
  <si>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</si>
  <si>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</si>
  <si>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</si>
  <si>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</si>
  <si>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</si>
  <si>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</si>
  <si>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</si>
  <si>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</si>
  <si>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</si>
  <si>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</si>
  <si>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</si>
  <si>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</si>
  <si>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</si>
  <si>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</si>
  <si>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</si>
  <si>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</si>
  <si>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</si>
  <si>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</si>
  <si>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</si>
  <si>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</si>
  <si>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</si>
  <si>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</si>
  <si>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</si>
  <si>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</si>
  <si>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</si>
  <si>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</si>
  <si>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</si>
  <si>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</si>
  <si>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</si>
  <si>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</si>
  <si>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</si>
  <si>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</si>
  <si>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</si>
  <si>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</si>
  <si>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</si>
  <si>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</si>
  <si>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</si>
  <si>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</si>
  <si>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</si>
  <si>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</si>
  <si>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</si>
  <si>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</si>
  <si>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</si>
  <si>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</si>
  <si>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</si>
  <si>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</si>
  <si>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</si>
  <si>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</si>
  <si>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</si>
  <si>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</si>
  <si>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</si>
  <si>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</si>
  <si>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</si>
  <si>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</si>
  <si>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</si>
  <si>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</si>
  <si>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</si>
  <si>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</si>
  <si>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</si>
  <si>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</si>
  <si>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</si>
  <si>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</si>
  <si>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</si>
  <si>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</si>
  <si>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</si>
  <si>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</si>
  <si>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</si>
  <si>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</si>
  <si>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</si>
  <si>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</si>
  <si>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</si>
  <si>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</si>
  <si>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</si>
  <si>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</si>
  <si>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</si>
  <si>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</si>
  <si>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</si>
  <si>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</si>
  <si>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</si>
  <si>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</si>
  <si>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</si>
  <si>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</si>
  <si>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</si>
  <si>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</si>
  <si>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</si>
  <si>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</si>
  <si>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</si>
  <si>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</si>
  <si>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</si>
  <si>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</si>
  <si>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</si>
  <si>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</si>
  <si>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</si>
  <si>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</si>
  <si>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</si>
  <si>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</si>
  <si>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</si>
  <si>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</si>
  <si>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</si>
  <si>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</si>
  <si>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</si>
  <si>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</si>
  <si>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</si>
  <si>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</si>
  <si>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</si>
  <si>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</si>
  <si>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</si>
  <si>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</si>
  <si>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</si>
  <si>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</si>
  <si>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</si>
  <si>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</si>
  <si>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</si>
  <si>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</si>
  <si>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</si>
  <si>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</si>
  <si>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</si>
  <si>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</si>
  <si>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</si>
  <si>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</si>
  <si>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</si>
  <si>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</si>
  <si>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</si>
  <si>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</si>
  <si>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</si>
  <si>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</si>
  <si>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</si>
  <si>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</si>
  <si>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</si>
  <si>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</si>
  <si>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</si>
  <si>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</si>
  <si>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</si>
  <si>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</si>
  <si>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</si>
  <si>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</si>
  <si>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</si>
  <si>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</si>
  <si>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</si>
  <si>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</si>
  <si>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</si>
  <si>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</si>
  <si>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</si>
  <si>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</si>
  <si>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</si>
  <si>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</si>
  <si>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</si>
  <si>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</si>
  <si>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</si>
  <si>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</si>
  <si>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</si>
  <si>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</si>
  <si>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</si>
  <si>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</si>
  <si>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</si>
  <si>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</si>
  <si>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</si>
  <si>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</si>
  <si>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</si>
  <si>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</si>
  <si>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</si>
  <si>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</si>
  <si>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</si>
  <si>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</si>
  <si>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</si>
  <si>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</si>
  <si>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</si>
  <si>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</si>
  <si>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</si>
  <si>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</si>
  <si>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</si>
  <si>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</si>
  <si>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</si>
  <si>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</si>
  <si>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</si>
  <si>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</si>
  <si>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</si>
  <si>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</si>
  <si>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</si>
  <si>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</si>
  <si>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</si>
  <si>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</si>
  <si>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</si>
  <si>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</si>
  <si>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</si>
  <si>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</si>
  <si>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</si>
  <si>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</si>
  <si>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</si>
  <si>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</si>
  <si>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</si>
  <si>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</si>
  <si>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</si>
  <si>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</si>
  <si>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</si>
  <si>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</si>
  <si>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</si>
  <si>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</si>
  <si>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</si>
  <si>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</si>
  <si>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</si>
  <si>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</si>
  <si>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</si>
  <si>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</si>
  <si>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</si>
  <si>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</si>
  <si>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</si>
  <si>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Charter School - fill in school name only on Form 1 Cover @ B20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</si>
</sst>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98">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5"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4" fillId="0" borderId="0" xfId="0" applyFont="1" applyProtection="1"/>
    <xf numFmtId="0" fontId="0" fillId="0" borderId="0" xfId="0" applyBorder="1" applyProtection="1"/>
    <xf numFmtId="0" fontId="19" fillId="0" borderId="0" xfId="0" applyFont="1" applyBorder="1" applyProtection="1"/>
    <xf numFmtId="14" fontId="19" fillId="0" borderId="0" xfId="0" applyNumberFormat="1" applyFont="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8"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0" fontId="25" fillId="0" borderId="3" xfId="0" applyNumberFormat="1" applyFont="1" applyBorder="1" applyAlignment="1" applyProtection="1">
      <alignment horizontal="left"/>
    </xf>
    <xf numFmtId="0" fontId="25"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6" fillId="0" borderId="0" xfId="0" applyFont="1" applyProtection="1"/>
    <xf numFmtId="0" fontId="7"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5"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7"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6" fillId="0" borderId="0" xfId="0" applyFont="1" applyAlignment="1" applyProtection="1">
      <alignment horizontal="left" vertical="top"/>
    </xf>
    <xf numFmtId="0" fontId="16"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5" fillId="0" borderId="0" xfId="0" applyFont="1" applyAlignment="1"/>
    <xf numFmtId="0" fontId="6" fillId="0" borderId="0" xfId="0" applyFont="1" applyAlignment="1" applyProtection="1"/>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5" fillId="0" borderId="0" xfId="0" applyFont="1" applyBorder="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0" fillId="0" borderId="0" xfId="0" applyFont="1" applyAlignment="1" applyProtection="1"/>
    <xf numFmtId="0" fontId="7" fillId="36" borderId="20" xfId="0" applyFont="1" applyFill="1" applyBorder="1" applyAlignment="1" applyProtection="1"/>
    <xf numFmtId="0" fontId="5" fillId="0" borderId="0" xfId="0" applyFont="1" applyBorder="1" applyProtection="1"/>
    <xf numFmtId="0" fontId="17" fillId="0" borderId="0" xfId="0" applyFont="1" applyBorder="1" applyProtection="1"/>
    <xf numFmtId="0" fontId="18"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96"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2"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97" fillId="0" borderId="0" xfId="8671" applyFont="1" applyProtection="1"/>
    <xf numFmtId="0" fontId="97" fillId="0" borderId="0" xfId="8671" applyFont="1" applyAlignment="1" applyProtection="1">
      <alignment horizontal="right"/>
    </xf>
    <xf numFmtId="0" fontId="95" fillId="0" borderId="0" xfId="8671" applyFont="1" applyAlignment="1" applyProtection="1">
      <alignment horizontal="right"/>
    </xf>
    <xf numFmtId="0" fontId="101" fillId="0" borderId="0" xfId="8671" applyFont="1" applyProtection="1"/>
    <xf numFmtId="44" fontId="102" fillId="0" borderId="0" xfId="48" applyFont="1" applyProtection="1"/>
    <xf numFmtId="0" fontId="9" fillId="62" borderId="83" xfId="8651" applyFont="1" applyFill="1" applyBorder="1" applyAlignment="1" applyProtection="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96"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4"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6" fillId="36" borderId="0" xfId="0" applyFont="1" applyFill="1" applyBorder="1" applyAlignment="1">
      <alignment vertical="center"/>
    </xf>
    <xf numFmtId="0" fontId="16" fillId="36" borderId="0" xfId="0" applyFont="1" applyFill="1" applyBorder="1"/>
    <xf numFmtId="0" fontId="0" fillId="36" borderId="0" xfId="0" applyFill="1"/>
    <xf numFmtId="0" fontId="7" fillId="0" borderId="0" xfId="0" applyFont="1" applyFill="1" applyAlignment="1" applyProtection="1">
      <protection locked="0"/>
    </xf>
    <xf numFmtId="168" fontId="0" fillId="67" borderId="0" xfId="0" quotePrefix="1" applyNumberFormat="1" applyFill="1" applyBorder="1" applyProtection="1"/>
    <xf numFmtId="14" fontId="0" fillId="67" borderId="0" xfId="0" quotePrefix="1" applyNumberFormat="1" applyFill="1" applyBorder="1" applyAlignment="1" applyProtection="1">
      <alignment horizontal="left"/>
    </xf>
    <xf numFmtId="0" fontId="0" fillId="0" borderId="77" xfId="0" applyBorder="1" applyAlignment="1">
      <alignment horizontal="center" vertical="center"/>
    </xf>
    <xf numFmtId="0" fontId="6" fillId="0" borderId="0" xfId="0" applyFont="1" applyFill="1" applyAlignment="1" applyProtection="1"/>
    <xf numFmtId="0" fontId="7" fillId="0" borderId="0" xfId="0" applyFont="1" applyAlignment="1" applyProtection="1">
      <alignment horizontal="center" vertical="top"/>
    </xf>
    <xf numFmtId="0" fontId="7" fillId="36" borderId="3" xfId="0" applyFont="1" applyFill="1" applyBorder="1" applyAlignment="1" applyProtection="1">
      <protection locked="0"/>
    </xf>
    <xf numFmtId="166" fontId="7" fillId="0" borderId="0" xfId="0" applyNumberFormat="1" applyFont="1" applyProtection="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Alignment="1" applyProtection="1">
      <protection locked="0"/>
    </xf>
    <xf numFmtId="38" fontId="7" fillId="0" borderId="0" xfId="0" applyNumberFormat="1" applyFont="1" applyBorder="1" applyAlignment="1" applyProtection="1">
      <alignment horizontal="center"/>
    </xf>
    <xf numFmtId="0" fontId="7" fillId="0" borderId="7" xfId="0" applyFont="1" applyBorder="1" applyAlignment="1" applyProtection="1">
      <protection locked="0"/>
    </xf>
    <xf numFmtId="0" fontId="7" fillId="0" borderId="0" xfId="0" applyFont="1" applyBorder="1" applyAlignment="1" applyProtection="1">
      <protection locked="0"/>
    </xf>
    <xf numFmtId="0" fontId="7" fillId="36" borderId="3" xfId="0"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0" fontId="7" fillId="0" borderId="17" xfId="0" applyFont="1" applyBorder="1" applyProtection="1"/>
    <xf numFmtId="167" fontId="7" fillId="36" borderId="3" xfId="0" applyNumberFormat="1" applyFont="1" applyFill="1" applyBorder="1" applyAlignment="1" applyProtection="1">
      <protection locked="0"/>
    </xf>
    <xf numFmtId="167" fontId="7" fillId="0" borderId="0" xfId="0" applyNumberFormat="1" applyFont="1" applyBorder="1" applyAlignment="1" applyProtection="1">
      <alignment horizontal="center"/>
    </xf>
    <xf numFmtId="0" fontId="7" fillId="0" borderId="0" xfId="0" applyFont="1" applyBorder="1" applyAlignment="1" applyProtection="1">
      <alignment horizontal="left"/>
    </xf>
    <xf numFmtId="0" fontId="7" fillId="36" borderId="16" xfId="0" applyFont="1" applyFill="1" applyBorder="1" applyAlignment="1" applyProtection="1">
      <protection locked="0"/>
    </xf>
    <xf numFmtId="14" fontId="7" fillId="0" borderId="0" xfId="0" applyNumberFormat="1" applyFont="1" applyAlignment="1" applyProtection="1">
      <alignment horizontal="left"/>
    </xf>
    <xf numFmtId="0" fontId="7" fillId="0" borderId="0" xfId="0" applyFont="1" applyBorder="1" applyAlignment="1" applyProtection="1">
      <alignment vertical="center"/>
    </xf>
    <xf numFmtId="14" fontId="7" fillId="0" borderId="0" xfId="0" applyNumberFormat="1" applyFont="1" applyBorder="1" applyAlignment="1" applyProtection="1">
      <alignment horizontal="left"/>
    </xf>
    <xf numFmtId="14" fontId="7" fillId="0" borderId="0" xfId="0" applyNumberFormat="1" applyFont="1" applyBorder="1" applyProtection="1"/>
    <xf numFmtId="0" fontId="5" fillId="0" borderId="0" xfId="0" applyFont="1" applyProtection="1"/>
    <xf numFmtId="0" fontId="1" fillId="0" borderId="0" xfId="8671" applyFont="1" applyProtection="1"/>
    <xf numFmtId="2" fontId="11" fillId="0" borderId="0" xfId="0" applyNumberFormat="1" applyFont="1" applyBorder="1" applyAlignment="1" applyProtection="1">
      <alignment horizontal="left"/>
    </xf>
    <xf numFmtId="2" fontId="11" fillId="0" borderId="8" xfId="0" applyNumberFormat="1" applyFont="1" applyBorder="1" applyAlignment="1" applyProtection="1">
      <alignment horizontal="left"/>
    </xf>
    <xf numFmtId="3" fontId="8" fillId="36" borderId="1" xfId="0" quotePrefix="1" applyNumberFormat="1" applyFont="1" applyFill="1" applyBorder="1" applyProtection="1">
      <protection locked="0"/>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7"/>
  <sheetViews>
    <sheetView workbookViewId="0"/>
  </sheetViews>
  <sheetFormatPr defaultRowHeight="12.75" x14ac:dyDescent="0.2"/>
  <cols>
    <col min="1" max="1" width="4.85546875" style="418" customWidth="1"/>
    <col min="2" max="2" width="110.7109375" customWidth="1"/>
  </cols>
  <sheetData>
    <row r="1" spans="1:2" ht="15.75" x14ac:dyDescent="0.25">
      <c r="A1" s="436" t="s">
        <v>0</v>
      </c>
      <c r="B1" s="436"/>
    </row>
    <row r="3" spans="1:2" x14ac:dyDescent="0.2">
      <c r="A3" s="425" t="s">
        <v>1</v>
      </c>
      <c r="B3" s="1"/>
    </row>
    <row r="4" spans="1:2" x14ac:dyDescent="0.2">
      <c r="A4" s="573"/>
      <c r="B4" s="567" t="s">
        <v>2</v>
      </c>
    </row>
    <row r="5" spans="1:2" ht="13.5" thickBot="1" x14ac:dyDescent="0.25"/>
    <row r="6" spans="1:2" ht="16.5" customHeight="1" x14ac:dyDescent="0.2">
      <c r="A6" s="438" t="s">
        <v>3</v>
      </c>
      <c r="B6" s="439"/>
    </row>
    <row r="7" spans="1:2" ht="15.75" customHeight="1" x14ac:dyDescent="0.2">
      <c r="A7" s="571">
        <v>1</v>
      </c>
      <c r="B7" s="444" t="s">
        <v>4</v>
      </c>
    </row>
    <row r="8" spans="1:2" ht="24.75" customHeight="1" x14ac:dyDescent="0.2">
      <c r="A8" s="571">
        <v>2</v>
      </c>
      <c r="B8" s="441" t="s">
        <v>5</v>
      </c>
    </row>
    <row r="9" spans="1:2" ht="26.25" customHeight="1" x14ac:dyDescent="0.2">
      <c r="A9" s="571">
        <v>3</v>
      </c>
      <c r="B9" s="441" t="s">
        <v>6</v>
      </c>
    </row>
    <row r="10" spans="1:2" ht="13.5" thickBot="1" x14ac:dyDescent="0.25"/>
    <row r="11" spans="1:2" ht="15" customHeight="1" x14ac:dyDescent="0.2">
      <c r="A11" s="442" t="s">
        <v>7</v>
      </c>
      <c r="B11" s="443"/>
    </row>
    <row r="12" spans="1:2" ht="15" customHeight="1" x14ac:dyDescent="0.2">
      <c r="A12" s="564"/>
      <c r="B12" s="565" t="s">
        <v>8</v>
      </c>
    </row>
    <row r="13" spans="1:2" ht="37.5" customHeight="1" x14ac:dyDescent="0.2">
      <c r="A13" s="416">
        <v>1</v>
      </c>
      <c r="B13" s="441" t="s">
        <v>9</v>
      </c>
    </row>
    <row r="14" spans="1:2" x14ac:dyDescent="0.2">
      <c r="A14" s="416">
        <v>2</v>
      </c>
      <c r="B14" s="444" t="s">
        <v>10</v>
      </c>
    </row>
    <row r="15" spans="1:2" x14ac:dyDescent="0.2">
      <c r="A15" s="416">
        <v>3</v>
      </c>
      <c r="B15" s="440" t="s">
        <v>11</v>
      </c>
    </row>
    <row r="16" spans="1:2" ht="12.75" customHeight="1" x14ac:dyDescent="0.2">
      <c r="A16" s="416">
        <v>5</v>
      </c>
      <c r="B16" s="441" t="s">
        <v>12</v>
      </c>
    </row>
    <row r="17" spans="1:2" x14ac:dyDescent="0.2">
      <c r="A17" s="416">
        <v>6</v>
      </c>
      <c r="B17" s="420" t="s">
        <v>13</v>
      </c>
    </row>
    <row r="18" spans="1:2" x14ac:dyDescent="0.2">
      <c r="A18" s="416">
        <v>7</v>
      </c>
      <c r="B18" s="558" t="s">
        <v>14</v>
      </c>
    </row>
    <row r="19" spans="1:2" x14ac:dyDescent="0.2">
      <c r="A19" s="416">
        <v>8</v>
      </c>
      <c r="B19" s="558" t="s">
        <v>15</v>
      </c>
    </row>
    <row r="20" spans="1:2" x14ac:dyDescent="0.2">
      <c r="A20" s="416">
        <v>9</v>
      </c>
      <c r="B20" s="558" t="s">
        <v>16</v>
      </c>
    </row>
    <row r="21" spans="1:2" x14ac:dyDescent="0.2">
      <c r="A21" s="416">
        <v>10</v>
      </c>
      <c r="B21" s="558" t="s">
        <v>17</v>
      </c>
    </row>
    <row r="22" spans="1:2" ht="39.75" customHeight="1" thickBot="1" x14ac:dyDescent="0.25">
      <c r="A22" s="417">
        <v>11</v>
      </c>
      <c r="B22" s="446" t="s">
        <v>18</v>
      </c>
    </row>
    <row r="23" spans="1:2" ht="13.5" thickBot="1" x14ac:dyDescent="0.25"/>
    <row r="24" spans="1:2" x14ac:dyDescent="0.2">
      <c r="A24" s="442" t="s">
        <v>19</v>
      </c>
      <c r="B24" s="443"/>
    </row>
    <row r="25" spans="1:2" x14ac:dyDescent="0.2">
      <c r="A25" s="416">
        <v>1</v>
      </c>
      <c r="B25" s="420" t="s">
        <v>20</v>
      </c>
    </row>
    <row r="26" spans="1:2" x14ac:dyDescent="0.2">
      <c r="A26" s="416">
        <v>2</v>
      </c>
      <c r="B26" s="420" t="s">
        <v>21</v>
      </c>
    </row>
    <row r="27" spans="1:2" ht="25.5" customHeight="1" x14ac:dyDescent="0.2">
      <c r="A27" s="416">
        <v>3</v>
      </c>
      <c r="B27" s="441" t="s">
        <v>22</v>
      </c>
    </row>
    <row r="28" spans="1:2" ht="25.5" customHeight="1" x14ac:dyDescent="0.2">
      <c r="A28" s="416">
        <v>4</v>
      </c>
      <c r="B28" s="441" t="s">
        <v>23</v>
      </c>
    </row>
    <row r="29" spans="1:2" x14ac:dyDescent="0.2">
      <c r="A29" s="416">
        <v>5</v>
      </c>
      <c r="B29" s="441" t="s">
        <v>24</v>
      </c>
    </row>
    <row r="30" spans="1:2" x14ac:dyDescent="0.2">
      <c r="A30" s="416">
        <v>6</v>
      </c>
      <c r="B30" s="419" t="s">
        <v>25</v>
      </c>
    </row>
    <row r="31" spans="1:2" x14ac:dyDescent="0.2">
      <c r="A31" s="416">
        <v>7</v>
      </c>
      <c r="B31" s="419" t="s">
        <v>26</v>
      </c>
    </row>
    <row r="32" spans="1:2" ht="26.25" customHeight="1" x14ac:dyDescent="0.2">
      <c r="A32" s="416">
        <v>8</v>
      </c>
      <c r="B32" s="441" t="s">
        <v>27</v>
      </c>
    </row>
    <row r="33" spans="1:2" ht="13.5" thickBot="1" x14ac:dyDescent="0.25">
      <c r="A33" s="417">
        <v>9</v>
      </c>
      <c r="B33" s="421" t="s">
        <v>28</v>
      </c>
    </row>
    <row r="34" spans="1:2" ht="13.5" thickBot="1" x14ac:dyDescent="0.25"/>
    <row r="35" spans="1:2" x14ac:dyDescent="0.2">
      <c r="A35" s="427" t="s">
        <v>29</v>
      </c>
      <c r="B35" s="422"/>
    </row>
    <row r="36" spans="1:2" ht="19.5" customHeight="1" x14ac:dyDescent="0.2">
      <c r="A36" s="416">
        <v>1</v>
      </c>
      <c r="B36" s="423" t="s">
        <v>30</v>
      </c>
    </row>
    <row r="37" spans="1:2" ht="21" customHeight="1" x14ac:dyDescent="0.2">
      <c r="A37" s="416">
        <v>2</v>
      </c>
      <c r="B37" s="424" t="s">
        <v>31</v>
      </c>
    </row>
    <row r="38" spans="1:2" ht="24.75" customHeight="1" x14ac:dyDescent="0.2">
      <c r="A38" s="416">
        <v>3</v>
      </c>
      <c r="B38" s="445" t="s">
        <v>32</v>
      </c>
    </row>
    <row r="39" spans="1:2" ht="27.75" customHeight="1" x14ac:dyDescent="0.2">
      <c r="A39" s="416">
        <v>4</v>
      </c>
      <c r="B39" s="441" t="s">
        <v>33</v>
      </c>
    </row>
    <row r="40" spans="1:2" ht="28.5" customHeight="1" x14ac:dyDescent="0.2">
      <c r="A40" s="416">
        <v>5</v>
      </c>
      <c r="B40" s="441" t="s">
        <v>34</v>
      </c>
    </row>
    <row r="41" spans="1:2" ht="27" customHeight="1" x14ac:dyDescent="0.2">
      <c r="A41" s="416">
        <v>6</v>
      </c>
      <c r="B41" s="441" t="s">
        <v>35</v>
      </c>
    </row>
    <row r="42" spans="1:2" ht="27.75" customHeight="1" x14ac:dyDescent="0.2">
      <c r="A42" s="416">
        <v>7</v>
      </c>
      <c r="B42" s="441" t="s">
        <v>36</v>
      </c>
    </row>
    <row r="43" spans="1:2" ht="25.5" x14ac:dyDescent="0.2">
      <c r="A43" s="416">
        <v>8</v>
      </c>
      <c r="B43" s="441" t="s">
        <v>37</v>
      </c>
    </row>
    <row r="44" spans="1:2" ht="25.5" customHeight="1" x14ac:dyDescent="0.2">
      <c r="A44" s="416">
        <v>9</v>
      </c>
      <c r="B44" s="441" t="s">
        <v>38</v>
      </c>
    </row>
    <row r="45" spans="1:2" ht="24.75" customHeight="1" x14ac:dyDescent="0.2">
      <c r="A45" s="416">
        <v>10</v>
      </c>
      <c r="B45" s="441" t="s">
        <v>39</v>
      </c>
    </row>
    <row r="46" spans="1:2" ht="39.75" customHeight="1" thickBot="1" x14ac:dyDescent="0.25">
      <c r="A46" s="417">
        <v>11</v>
      </c>
      <c r="B46" s="561" t="s">
        <v>40</v>
      </c>
    </row>
    <row r="47" spans="1:2" ht="13.5" thickBot="1" x14ac:dyDescent="0.25"/>
    <row r="48" spans="1:2" x14ac:dyDescent="0.2">
      <c r="A48" s="442" t="s">
        <v>41</v>
      </c>
      <c r="B48" s="443"/>
    </row>
    <row r="49" spans="1:2" ht="13.5" thickBot="1" x14ac:dyDescent="0.25">
      <c r="A49" s="417">
        <v>1</v>
      </c>
      <c r="B49" s="563" t="s">
        <v>42</v>
      </c>
    </row>
    <row r="50" spans="1:2" ht="13.5" thickBot="1" x14ac:dyDescent="0.25"/>
    <row r="51" spans="1:2" x14ac:dyDescent="0.2">
      <c r="A51" s="447" t="s">
        <v>43</v>
      </c>
      <c r="B51" s="448"/>
    </row>
    <row r="52" spans="1:2" x14ac:dyDescent="0.2">
      <c r="A52" s="416"/>
      <c r="B52" s="562" t="s">
        <v>44</v>
      </c>
    </row>
    <row r="53" spans="1:2" ht="20.25" customHeight="1" x14ac:dyDescent="0.2">
      <c r="A53" s="416">
        <v>1</v>
      </c>
      <c r="B53" s="423" t="s">
        <v>45</v>
      </c>
    </row>
    <row r="54" spans="1:2" ht="18.75" customHeight="1" x14ac:dyDescent="0.2">
      <c r="A54" s="416">
        <v>2</v>
      </c>
      <c r="B54" s="424" t="s">
        <v>46</v>
      </c>
    </row>
    <row r="55" spans="1:2" ht="25.5" customHeight="1" x14ac:dyDescent="0.2">
      <c r="A55" s="416">
        <v>3</v>
      </c>
      <c r="B55" s="441" t="s">
        <v>22</v>
      </c>
    </row>
    <row r="56" spans="1:2" ht="27.75" customHeight="1" x14ac:dyDescent="0.2">
      <c r="A56" s="416">
        <v>4</v>
      </c>
      <c r="B56" s="449" t="s">
        <v>23</v>
      </c>
    </row>
    <row r="57" spans="1:2" x14ac:dyDescent="0.2">
      <c r="A57" s="416"/>
      <c r="B57" s="426" t="s">
        <v>25</v>
      </c>
    </row>
    <row r="58" spans="1:2" x14ac:dyDescent="0.2">
      <c r="A58" s="416">
        <v>5</v>
      </c>
      <c r="B58" s="419" t="s">
        <v>26</v>
      </c>
    </row>
    <row r="59" spans="1:2" ht="27.75" customHeight="1" x14ac:dyDescent="0.2">
      <c r="A59" s="416">
        <v>6</v>
      </c>
      <c r="B59" s="441" t="s">
        <v>47</v>
      </c>
    </row>
    <row r="60" spans="1:2" x14ac:dyDescent="0.2">
      <c r="A60" s="416">
        <v>7</v>
      </c>
      <c r="B60" s="440" t="s">
        <v>28</v>
      </c>
    </row>
    <row r="61" spans="1:2" ht="15.75" customHeight="1" x14ac:dyDescent="0.2">
      <c r="A61" s="416">
        <v>8</v>
      </c>
      <c r="B61" s="423" t="s">
        <v>48</v>
      </c>
    </row>
    <row r="62" spans="1:2" ht="18.75" customHeight="1" x14ac:dyDescent="0.2">
      <c r="A62" s="416">
        <v>9</v>
      </c>
      <c r="B62" s="424" t="s">
        <v>49</v>
      </c>
    </row>
    <row r="63" spans="1:2" ht="28.5" customHeight="1" x14ac:dyDescent="0.2">
      <c r="A63" s="416">
        <v>10</v>
      </c>
      <c r="B63" s="441" t="s">
        <v>50</v>
      </c>
    </row>
    <row r="64" spans="1:2" ht="26.25" customHeight="1" x14ac:dyDescent="0.2">
      <c r="A64" s="416">
        <v>11</v>
      </c>
      <c r="B64" s="441" t="s">
        <v>51</v>
      </c>
    </row>
    <row r="65" spans="1:2" ht="27" customHeight="1" thickBot="1" x14ac:dyDescent="0.25">
      <c r="A65" s="417">
        <v>12</v>
      </c>
      <c r="B65" s="446" t="s">
        <v>52</v>
      </c>
    </row>
    <row r="66" spans="1:2" ht="13.5" thickBot="1" x14ac:dyDescent="0.25"/>
    <row r="67" spans="1:2" x14ac:dyDescent="0.2">
      <c r="A67" s="447" t="s">
        <v>53</v>
      </c>
      <c r="B67" s="448"/>
    </row>
    <row r="68" spans="1:2" x14ac:dyDescent="0.2">
      <c r="A68" s="416"/>
      <c r="B68" s="566" t="s">
        <v>54</v>
      </c>
    </row>
    <row r="69" spans="1:2" x14ac:dyDescent="0.2">
      <c r="A69" s="416">
        <v>1</v>
      </c>
      <c r="B69" s="419" t="s">
        <v>55</v>
      </c>
    </row>
    <row r="70" spans="1:2" x14ac:dyDescent="0.2">
      <c r="A70" s="416">
        <v>2</v>
      </c>
      <c r="B70" s="419" t="s">
        <v>56</v>
      </c>
    </row>
    <row r="71" spans="1:2" x14ac:dyDescent="0.2">
      <c r="A71" s="416">
        <v>3</v>
      </c>
      <c r="B71" s="419" t="s">
        <v>57</v>
      </c>
    </row>
    <row r="72" spans="1:2" x14ac:dyDescent="0.2">
      <c r="A72" s="416">
        <v>4</v>
      </c>
      <c r="B72" s="419" t="s">
        <v>58</v>
      </c>
    </row>
    <row r="73" spans="1:2" x14ac:dyDescent="0.2">
      <c r="A73" s="416">
        <v>5</v>
      </c>
      <c r="B73" s="419" t="s">
        <v>59</v>
      </c>
    </row>
    <row r="74" spans="1:2" x14ac:dyDescent="0.2">
      <c r="A74" s="416">
        <v>6</v>
      </c>
      <c r="B74" s="419" t="s">
        <v>60</v>
      </c>
    </row>
    <row r="75" spans="1:2" x14ac:dyDescent="0.2">
      <c r="A75" s="416">
        <v>7</v>
      </c>
      <c r="B75" s="419" t="s">
        <v>61</v>
      </c>
    </row>
    <row r="76" spans="1:2" x14ac:dyDescent="0.2">
      <c r="A76" s="416">
        <v>8</v>
      </c>
      <c r="B76" s="419" t="s">
        <v>62</v>
      </c>
    </row>
    <row r="77" spans="1:2" x14ac:dyDescent="0.2">
      <c r="A77" s="416">
        <v>9</v>
      </c>
      <c r="B77" s="419" t="s">
        <v>63</v>
      </c>
    </row>
    <row r="78" spans="1:2" x14ac:dyDescent="0.2">
      <c r="A78" s="416">
        <v>10</v>
      </c>
      <c r="B78" s="419" t="s">
        <v>64</v>
      </c>
    </row>
    <row r="79" spans="1:2" x14ac:dyDescent="0.2">
      <c r="A79" s="416">
        <v>11</v>
      </c>
      <c r="B79" s="419" t="s">
        <v>65</v>
      </c>
    </row>
    <row r="80" spans="1:2" ht="13.5" thickBot="1" x14ac:dyDescent="0.25">
      <c r="A80" s="417">
        <v>12</v>
      </c>
      <c r="B80" s="421" t="s">
        <v>66</v>
      </c>
    </row>
    <row r="81" spans="1:2" ht="13.5" thickBot="1" x14ac:dyDescent="0.25"/>
    <row r="82" spans="1:2" x14ac:dyDescent="0.2">
      <c r="A82" s="427" t="s">
        <v>67</v>
      </c>
      <c r="B82" s="428"/>
    </row>
    <row r="83" spans="1:2" x14ac:dyDescent="0.2">
      <c r="A83" s="416"/>
      <c r="B83" s="566" t="s">
        <v>68</v>
      </c>
    </row>
    <row r="84" spans="1:2" x14ac:dyDescent="0.2">
      <c r="A84" s="416">
        <v>1</v>
      </c>
      <c r="B84" s="419" t="s">
        <v>69</v>
      </c>
    </row>
    <row r="85" spans="1:2" x14ac:dyDescent="0.2">
      <c r="A85" s="416">
        <v>2</v>
      </c>
      <c r="B85" s="419" t="s">
        <v>70</v>
      </c>
    </row>
    <row r="86" spans="1:2" ht="25.5" customHeight="1" x14ac:dyDescent="0.2">
      <c r="A86" s="416">
        <v>3</v>
      </c>
      <c r="B86" s="441" t="s">
        <v>71</v>
      </c>
    </row>
    <row r="87" spans="1:2" ht="27" customHeight="1" x14ac:dyDescent="0.2">
      <c r="A87" s="416">
        <v>4</v>
      </c>
      <c r="B87" s="441" t="s">
        <v>72</v>
      </c>
    </row>
    <row r="88" spans="1:2" ht="27.75" customHeight="1" x14ac:dyDescent="0.2">
      <c r="A88" s="416">
        <v>5</v>
      </c>
      <c r="B88" s="441" t="s">
        <v>73</v>
      </c>
    </row>
    <row r="89" spans="1:2" x14ac:dyDescent="0.2">
      <c r="A89" s="416">
        <v>6</v>
      </c>
      <c r="B89" s="419" t="s">
        <v>74</v>
      </c>
    </row>
    <row r="90" spans="1:2" x14ac:dyDescent="0.2">
      <c r="A90" s="416">
        <v>7</v>
      </c>
      <c r="B90" s="419" t="s">
        <v>75</v>
      </c>
    </row>
    <row r="91" spans="1:2" x14ac:dyDescent="0.2">
      <c r="A91" s="416">
        <v>8</v>
      </c>
      <c r="B91" s="419" t="s">
        <v>76</v>
      </c>
    </row>
    <row r="92" spans="1:2" x14ac:dyDescent="0.2">
      <c r="A92" s="416">
        <v>9</v>
      </c>
      <c r="B92" s="419" t="s">
        <v>77</v>
      </c>
    </row>
    <row r="93" spans="1:2" ht="13.5" thickBot="1" x14ac:dyDescent="0.25">
      <c r="A93" s="417">
        <v>10</v>
      </c>
      <c r="B93" s="421" t="s">
        <v>78</v>
      </c>
    </row>
    <row r="94" spans="1:2" ht="13.5" thickBot="1" x14ac:dyDescent="0.25"/>
    <row r="95" spans="1:2" x14ac:dyDescent="0.2">
      <c r="A95" s="447" t="s">
        <v>79</v>
      </c>
      <c r="B95" s="448"/>
    </row>
    <row r="96" spans="1:2" x14ac:dyDescent="0.2">
      <c r="A96" s="416"/>
      <c r="B96" s="566" t="s">
        <v>80</v>
      </c>
    </row>
    <row r="97" spans="1:2" x14ac:dyDescent="0.2">
      <c r="A97" s="416">
        <v>1</v>
      </c>
      <c r="B97" s="419" t="s">
        <v>81</v>
      </c>
    </row>
    <row r="98" spans="1:2" x14ac:dyDescent="0.2">
      <c r="A98" s="416">
        <v>2</v>
      </c>
      <c r="B98" s="419" t="s">
        <v>82</v>
      </c>
    </row>
    <row r="99" spans="1:2" x14ac:dyDescent="0.2">
      <c r="A99" s="416">
        <v>3</v>
      </c>
      <c r="B99" s="419" t="s">
        <v>83</v>
      </c>
    </row>
    <row r="100" spans="1:2" x14ac:dyDescent="0.2">
      <c r="A100" s="416">
        <v>4</v>
      </c>
      <c r="B100" s="419" t="s">
        <v>84</v>
      </c>
    </row>
    <row r="101" spans="1:2" x14ac:dyDescent="0.2">
      <c r="A101" s="416">
        <v>5</v>
      </c>
      <c r="B101" s="419" t="s">
        <v>85</v>
      </c>
    </row>
    <row r="102" spans="1:2" x14ac:dyDescent="0.2">
      <c r="A102" s="416">
        <v>6</v>
      </c>
      <c r="B102" s="419" t="s">
        <v>86</v>
      </c>
    </row>
    <row r="103" spans="1:2" x14ac:dyDescent="0.2">
      <c r="A103" s="416">
        <v>7</v>
      </c>
      <c r="B103" s="419" t="s">
        <v>87</v>
      </c>
    </row>
    <row r="104" spans="1:2" x14ac:dyDescent="0.2">
      <c r="A104" s="416">
        <v>8</v>
      </c>
      <c r="B104" s="419" t="s">
        <v>88</v>
      </c>
    </row>
    <row r="105" spans="1:2" ht="13.5" thickBot="1" x14ac:dyDescent="0.25">
      <c r="A105" s="417">
        <v>9</v>
      </c>
      <c r="B105" s="421" t="s">
        <v>89</v>
      </c>
    </row>
    <row r="106" spans="1:2" ht="13.5" thickBot="1" x14ac:dyDescent="0.25"/>
    <row r="107" spans="1:2" ht="12.75" customHeight="1" x14ac:dyDescent="0.2">
      <c r="A107" s="447" t="s">
        <v>90</v>
      </c>
      <c r="B107" s="546"/>
    </row>
    <row r="108" spans="1:2" x14ac:dyDescent="0.2">
      <c r="A108" s="416"/>
      <c r="B108" s="566" t="s">
        <v>91</v>
      </c>
    </row>
    <row r="109" spans="1:2" x14ac:dyDescent="0.2">
      <c r="A109" s="416">
        <v>1</v>
      </c>
      <c r="B109" s="419" t="s">
        <v>92</v>
      </c>
    </row>
    <row r="110" spans="1:2" x14ac:dyDescent="0.2">
      <c r="A110" s="416">
        <v>2</v>
      </c>
      <c r="B110" s="419" t="s">
        <v>93</v>
      </c>
    </row>
    <row r="111" spans="1:2" x14ac:dyDescent="0.2">
      <c r="A111" s="416">
        <v>3</v>
      </c>
      <c r="B111" s="419" t="s">
        <v>94</v>
      </c>
    </row>
    <row r="112" spans="1:2" x14ac:dyDescent="0.2">
      <c r="A112" s="416">
        <v>4</v>
      </c>
      <c r="B112" s="419" t="s">
        <v>95</v>
      </c>
    </row>
    <row r="113" spans="1:2" x14ac:dyDescent="0.2">
      <c r="A113" s="416">
        <v>5</v>
      </c>
      <c r="B113" s="419" t="s">
        <v>96</v>
      </c>
    </row>
    <row r="114" spans="1:2" x14ac:dyDescent="0.2">
      <c r="A114" s="416">
        <v>6</v>
      </c>
      <c r="B114" s="419" t="s">
        <v>97</v>
      </c>
    </row>
    <row r="115" spans="1:2" x14ac:dyDescent="0.2">
      <c r="A115" s="416">
        <v>7</v>
      </c>
      <c r="B115" s="419" t="s">
        <v>98</v>
      </c>
    </row>
    <row r="116" spans="1:2" x14ac:dyDescent="0.2">
      <c r="A116" s="416">
        <v>8</v>
      </c>
      <c r="B116" s="444" t="s">
        <v>99</v>
      </c>
    </row>
    <row r="117" spans="1:2" x14ac:dyDescent="0.2">
      <c r="A117" s="416">
        <v>9</v>
      </c>
      <c r="B117" s="419" t="s">
        <v>100</v>
      </c>
    </row>
    <row r="118" spans="1:2" ht="13.5" thickBot="1" x14ac:dyDescent="0.25">
      <c r="A118" s="417">
        <v>10</v>
      </c>
      <c r="B118" s="421" t="s">
        <v>101</v>
      </c>
    </row>
    <row r="119" spans="1:2" ht="13.5" thickBot="1" x14ac:dyDescent="0.25"/>
    <row r="120" spans="1:2" x14ac:dyDescent="0.2">
      <c r="A120" s="447" t="s">
        <v>102</v>
      </c>
      <c r="B120" s="448"/>
    </row>
    <row r="121" spans="1:2" x14ac:dyDescent="0.2">
      <c r="A121" s="416">
        <v>1</v>
      </c>
      <c r="B121" s="419" t="s">
        <v>103</v>
      </c>
    </row>
    <row r="122" spans="1:2" x14ac:dyDescent="0.2">
      <c r="A122" s="416">
        <v>2</v>
      </c>
      <c r="B122" s="419" t="s">
        <v>104</v>
      </c>
    </row>
    <row r="123" spans="1:2" x14ac:dyDescent="0.2">
      <c r="A123" s="416">
        <v>3</v>
      </c>
      <c r="B123" s="444" t="s">
        <v>105</v>
      </c>
    </row>
    <row r="124" spans="1:2" x14ac:dyDescent="0.2">
      <c r="A124" s="416">
        <v>4</v>
      </c>
      <c r="B124" s="419" t="s">
        <v>106</v>
      </c>
    </row>
    <row r="125" spans="1:2" x14ac:dyDescent="0.2">
      <c r="A125" s="416">
        <v>5</v>
      </c>
      <c r="B125" s="419" t="s">
        <v>107</v>
      </c>
    </row>
    <row r="126" spans="1:2" x14ac:dyDescent="0.2">
      <c r="A126" s="416">
        <v>6</v>
      </c>
      <c r="B126" s="420" t="s">
        <v>108</v>
      </c>
    </row>
    <row r="127" spans="1:2" ht="27.75" customHeight="1" thickBot="1" x14ac:dyDescent="0.25">
      <c r="A127" s="417">
        <v>7</v>
      </c>
      <c r="B127" s="446"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workbookViewId="0"/>
  </sheetViews>
  <sheetFormatPr defaultColWidth="9.140625" defaultRowHeight="14.25" x14ac:dyDescent="0.2"/>
  <cols>
    <col min="1" max="1" width="30.85546875" style="29" customWidth="1"/>
    <col min="2" max="2" width="28.7109375" style="29" customWidth="1"/>
    <col min="3" max="3" width="18.7109375" style="29" customWidth="1"/>
    <col min="4" max="4" width="2.42578125" style="29" customWidth="1"/>
    <col min="5" max="5" width="28.85546875" style="29" customWidth="1"/>
    <col min="6" max="6" width="18.7109375" style="29" customWidth="1"/>
    <col min="7" max="16384" width="9.140625" style="29"/>
  </cols>
  <sheetData>
    <row r="1" spans="1:6" ht="15" x14ac:dyDescent="0.25">
      <c r="A1" s="27" t="str">
        <f>'Form 1 Cover'!B20</f>
        <v>Charter School - fill in school name only on Form 1 Cover @ B20</v>
      </c>
    </row>
    <row r="2" spans="1:6" ht="15" x14ac:dyDescent="0.25">
      <c r="A2" s="27" t="str">
        <f>BudgetType</f>
        <v>Renewal Budget</v>
      </c>
    </row>
    <row r="3" spans="1:6" ht="15" x14ac:dyDescent="0.25">
      <c r="A3" s="229" t="str">
        <f>"FUND TRANSFERS "&amp;TEXT('Form 1 Cover'!D165, "MM/DD/YY")</f>
        <v>FUND TRANSFERS 2023-2024</v>
      </c>
      <c r="B3" s="479" t="s">
        <v>621</v>
      </c>
      <c r="C3" s="478"/>
      <c r="D3" s="230"/>
      <c r="E3" s="479" t="s">
        <v>622</v>
      </c>
      <c r="F3" s="480"/>
    </row>
    <row r="4" spans="1:6" x14ac:dyDescent="0.2">
      <c r="A4" s="118"/>
      <c r="B4" s="231"/>
      <c r="C4" s="42"/>
      <c r="D4" s="38"/>
      <c r="E4" s="231"/>
      <c r="F4" s="42"/>
    </row>
    <row r="5" spans="1:6" x14ac:dyDescent="0.2">
      <c r="A5" s="232">
        <f>-1</f>
        <v>-1</v>
      </c>
      <c r="B5" s="233">
        <f>A5-1</f>
        <v>-2</v>
      </c>
      <c r="C5" s="233">
        <v>-3</v>
      </c>
      <c r="D5" s="234"/>
      <c r="E5" s="233">
        <f>C5-1</f>
        <v>-4</v>
      </c>
      <c r="F5" s="233">
        <v>-5</v>
      </c>
    </row>
    <row r="6" spans="1:6" ht="18" customHeight="1" thickBot="1" x14ac:dyDescent="0.25">
      <c r="A6" s="208" t="s">
        <v>623</v>
      </c>
      <c r="B6" s="208" t="s">
        <v>624</v>
      </c>
      <c r="C6" s="208" t="s">
        <v>625</v>
      </c>
      <c r="D6" s="235"/>
      <c r="E6" s="208" t="s">
        <v>626</v>
      </c>
      <c r="F6" s="208" t="s">
        <v>625</v>
      </c>
    </row>
    <row r="7" spans="1:6" ht="21.75" customHeight="1" x14ac:dyDescent="0.25">
      <c r="A7" s="354" t="s">
        <v>627</v>
      </c>
      <c r="B7" s="409"/>
      <c r="C7" s="409"/>
      <c r="D7" s="236"/>
      <c r="E7" s="409"/>
      <c r="F7" s="409"/>
    </row>
    <row r="8" spans="1:6" x14ac:dyDescent="0.2">
      <c r="A8" s="413"/>
      <c r="B8" s="403"/>
      <c r="C8" s="403"/>
      <c r="D8" s="236"/>
      <c r="E8" s="403"/>
      <c r="F8" s="403"/>
    </row>
    <row r="9" spans="1:6" x14ac:dyDescent="0.2">
      <c r="A9" s="413"/>
      <c r="B9" s="403"/>
      <c r="C9" s="403"/>
      <c r="D9" s="236"/>
      <c r="E9" s="403"/>
      <c r="F9" s="403"/>
    </row>
    <row r="10" spans="1:6" x14ac:dyDescent="0.2">
      <c r="A10" s="413"/>
      <c r="B10" s="403"/>
      <c r="C10" s="403"/>
      <c r="D10" s="236"/>
      <c r="E10" s="403"/>
      <c r="F10" s="403"/>
    </row>
    <row r="11" spans="1:6" x14ac:dyDescent="0.2">
      <c r="A11" s="413"/>
      <c r="B11" s="403"/>
      <c r="C11" s="403"/>
      <c r="D11" s="236"/>
      <c r="E11" s="403"/>
      <c r="F11" s="403"/>
    </row>
    <row r="12" spans="1:6" x14ac:dyDescent="0.2">
      <c r="A12" s="413"/>
      <c r="B12" s="403"/>
      <c r="C12" s="403"/>
      <c r="D12" s="236"/>
      <c r="E12" s="403"/>
      <c r="F12" s="403"/>
    </row>
    <row r="13" spans="1:6" x14ac:dyDescent="0.2">
      <c r="A13" s="413"/>
      <c r="B13" s="403"/>
      <c r="C13" s="403"/>
      <c r="D13" s="236"/>
      <c r="E13" s="403"/>
      <c r="F13" s="403"/>
    </row>
    <row r="14" spans="1:6" x14ac:dyDescent="0.2">
      <c r="A14" s="413"/>
      <c r="B14" s="403"/>
      <c r="C14" s="403"/>
      <c r="D14" s="236"/>
      <c r="E14" s="403"/>
      <c r="F14" s="403"/>
    </row>
    <row r="15" spans="1:6" x14ac:dyDescent="0.2">
      <c r="A15" s="413"/>
      <c r="B15" s="403"/>
      <c r="C15" s="403"/>
      <c r="D15" s="236"/>
      <c r="E15" s="403"/>
      <c r="F15" s="403"/>
    </row>
    <row r="16" spans="1:6" x14ac:dyDescent="0.2">
      <c r="A16" s="413"/>
      <c r="B16" s="403"/>
      <c r="C16" s="403"/>
      <c r="D16" s="236"/>
      <c r="E16" s="403"/>
      <c r="F16" s="403"/>
    </row>
    <row r="17" spans="1:6" x14ac:dyDescent="0.2">
      <c r="A17" s="413"/>
      <c r="B17" s="403"/>
      <c r="C17" s="403"/>
      <c r="D17" s="236"/>
      <c r="E17" s="403"/>
      <c r="F17" s="403"/>
    </row>
    <row r="18" spans="1:6" x14ac:dyDescent="0.2">
      <c r="A18" s="413"/>
      <c r="B18" s="403"/>
      <c r="C18" s="403"/>
      <c r="D18" s="236"/>
      <c r="E18" s="403"/>
      <c r="F18" s="403"/>
    </row>
    <row r="19" spans="1:6" ht="18" customHeight="1" thickBot="1" x14ac:dyDescent="0.3">
      <c r="A19" s="355" t="s">
        <v>628</v>
      </c>
      <c r="B19" s="45">
        <f>SUM(B8:B18)</f>
        <v>0</v>
      </c>
      <c r="C19" s="45">
        <f>SUM(C8:C18)</f>
        <v>0</v>
      </c>
      <c r="D19" s="237"/>
      <c r="E19" s="45">
        <f>SUM(E8:E18)</f>
        <v>0</v>
      </c>
      <c r="F19" s="45">
        <f>SUM(F8:F18)</f>
        <v>0</v>
      </c>
    </row>
    <row r="20" spans="1:6" ht="20.25" customHeight="1" x14ac:dyDescent="0.25">
      <c r="A20" s="354" t="s">
        <v>629</v>
      </c>
      <c r="B20" s="174"/>
      <c r="C20" s="174"/>
      <c r="D20" s="236"/>
      <c r="E20" s="174"/>
      <c r="F20" s="174"/>
    </row>
    <row r="21" spans="1:6" x14ac:dyDescent="0.2">
      <c r="A21" s="413"/>
      <c r="B21" s="403"/>
      <c r="C21" s="403"/>
      <c r="D21" s="236"/>
      <c r="E21" s="403"/>
      <c r="F21" s="403"/>
    </row>
    <row r="22" spans="1:6" x14ac:dyDescent="0.2">
      <c r="A22" s="413"/>
      <c r="B22" s="403"/>
      <c r="C22" s="403"/>
      <c r="D22" s="236"/>
      <c r="E22" s="403"/>
      <c r="F22" s="403"/>
    </row>
    <row r="23" spans="1:6" x14ac:dyDescent="0.2">
      <c r="A23" s="413"/>
      <c r="B23" s="403"/>
      <c r="C23" s="403"/>
      <c r="D23" s="236"/>
      <c r="E23" s="403"/>
      <c r="F23" s="403"/>
    </row>
    <row r="24" spans="1:6" x14ac:dyDescent="0.2">
      <c r="A24" s="413"/>
      <c r="B24" s="403"/>
      <c r="C24" s="403"/>
      <c r="D24" s="236"/>
      <c r="E24" s="403"/>
      <c r="F24" s="403"/>
    </row>
    <row r="25" spans="1:6" x14ac:dyDescent="0.2">
      <c r="A25" s="413"/>
      <c r="B25" s="403"/>
      <c r="C25" s="403"/>
      <c r="D25" s="236"/>
      <c r="E25" s="403"/>
      <c r="F25" s="403"/>
    </row>
    <row r="26" spans="1:6" x14ac:dyDescent="0.2">
      <c r="A26" s="413"/>
      <c r="B26" s="403"/>
      <c r="C26" s="403"/>
      <c r="D26" s="236"/>
      <c r="E26" s="403"/>
      <c r="F26" s="403"/>
    </row>
    <row r="27" spans="1:6" x14ac:dyDescent="0.2">
      <c r="A27" s="413"/>
      <c r="B27" s="403"/>
      <c r="C27" s="403"/>
      <c r="D27" s="236"/>
      <c r="E27" s="403"/>
      <c r="F27" s="403"/>
    </row>
    <row r="28" spans="1:6" x14ac:dyDescent="0.2">
      <c r="A28" s="413"/>
      <c r="B28" s="403"/>
      <c r="C28" s="403"/>
      <c r="D28" s="236"/>
      <c r="E28" s="403"/>
      <c r="F28" s="403"/>
    </row>
    <row r="29" spans="1:6" x14ac:dyDescent="0.2">
      <c r="A29" s="413"/>
      <c r="B29" s="403"/>
      <c r="C29" s="403"/>
      <c r="D29" s="236"/>
      <c r="E29" s="403"/>
      <c r="F29" s="403"/>
    </row>
    <row r="30" spans="1:6" x14ac:dyDescent="0.2">
      <c r="A30" s="413"/>
      <c r="B30" s="403"/>
      <c r="C30" s="403"/>
      <c r="D30" s="236"/>
      <c r="E30" s="403"/>
      <c r="F30" s="403"/>
    </row>
    <row r="31" spans="1:6" x14ac:dyDescent="0.2">
      <c r="A31" s="413"/>
      <c r="B31" s="403"/>
      <c r="C31" s="403"/>
      <c r="D31" s="236"/>
      <c r="E31" s="403"/>
      <c r="F31" s="403"/>
    </row>
    <row r="32" spans="1:6" ht="18" customHeight="1" thickBot="1" x14ac:dyDescent="0.3">
      <c r="A32" s="355" t="s">
        <v>628</v>
      </c>
      <c r="B32" s="45">
        <f>SUM(B21:B31)</f>
        <v>0</v>
      </c>
      <c r="C32" s="45">
        <f>SUM(C21:C31)</f>
        <v>0</v>
      </c>
      <c r="D32" s="237"/>
      <c r="E32" s="45">
        <f>SUM(E21:E31)</f>
        <v>0</v>
      </c>
      <c r="F32" s="45">
        <f>SUM(F21:F31)</f>
        <v>0</v>
      </c>
    </row>
    <row r="33" spans="1:6" ht="21.75" customHeight="1" thickBot="1" x14ac:dyDescent="0.3">
      <c r="A33" s="356" t="s">
        <v>630</v>
      </c>
      <c r="B33" s="238">
        <f>B19+B32</f>
        <v>0</v>
      </c>
      <c r="C33" s="238">
        <f>C19+C32</f>
        <v>0</v>
      </c>
      <c r="D33" s="239"/>
      <c r="E33" s="238">
        <f>E19+E32</f>
        <v>0</v>
      </c>
      <c r="F33" s="238">
        <f>F19+F32</f>
        <v>0</v>
      </c>
    </row>
    <row r="34" spans="1:6" ht="15" thickTop="1" x14ac:dyDescent="0.2"/>
    <row r="35" spans="1:6" ht="13.5" customHeight="1" x14ac:dyDescent="0.25">
      <c r="A35" s="394" t="str">
        <f>'Form 1 Cover'!B20</f>
        <v>Charter School - fill in school name only on Form 1 Cover @ B20</v>
      </c>
      <c r="C35" s="49"/>
      <c r="E35" s="3" t="str">
        <f>"Budget Fiscal Year "&amp;TEXT('Form 1 Cover'!$D$165, "mm/dd/yy")</f>
        <v>Budget Fiscal Year 2023-2024</v>
      </c>
    </row>
    <row r="36" spans="1:6" x14ac:dyDescent="0.2">
      <c r="F36" s="19"/>
    </row>
    <row r="37" spans="1:6" x14ac:dyDescent="0.2">
      <c r="A37" s="29"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heetViews>
  <sheetFormatPr defaultColWidth="9.140625" defaultRowHeight="12.75" x14ac:dyDescent="0.2"/>
  <cols>
    <col min="1" max="1" width="10.28515625" style="222" customWidth="1"/>
    <col min="2" max="2" width="9.140625" style="222"/>
    <col min="3" max="3" width="10.42578125" style="222" customWidth="1"/>
    <col min="4" max="4" width="4.85546875" style="222" customWidth="1"/>
    <col min="5" max="5" width="3" style="222" customWidth="1"/>
    <col min="6" max="6" width="4.85546875" style="222" customWidth="1"/>
    <col min="7" max="7" width="16" style="222" customWidth="1"/>
    <col min="8" max="8" width="10.42578125" style="222" customWidth="1"/>
    <col min="9" max="9" width="2.7109375" style="222" customWidth="1"/>
    <col min="10" max="10" width="18.5703125" style="222" customWidth="1"/>
    <col min="11" max="14" width="9.140625" style="222"/>
    <col min="15" max="19" width="8.7109375" customWidth="1"/>
    <col min="20" max="16384" width="9.140625" style="222"/>
  </cols>
  <sheetData>
    <row r="1" spans="1:11" ht="24.75" customHeight="1" thickBot="1" x14ac:dyDescent="0.3">
      <c r="B1" s="481"/>
      <c r="C1" s="481"/>
      <c r="D1" s="481" t="str">
        <f>"L O B B Y   E X P E N S E S   "&amp;TEXT('Form 1 Cover'!D165, "MM/DD/YY")</f>
        <v>L O B B Y   E X P E N S E S   2023-2024</v>
      </c>
      <c r="E1" s="481"/>
      <c r="F1" s="481"/>
      <c r="G1" s="481"/>
      <c r="H1" s="481"/>
      <c r="I1" s="481"/>
      <c r="J1" s="481"/>
    </row>
    <row r="2" spans="1:11" ht="18" customHeight="1" thickTop="1" x14ac:dyDescent="0.2">
      <c r="A2" s="593"/>
    </row>
    <row r="3" spans="1:11" ht="18" customHeight="1" x14ac:dyDescent="0.2">
      <c r="A3" s="222" t="s">
        <v>631</v>
      </c>
    </row>
    <row r="4" spans="1:11" ht="18" customHeight="1" x14ac:dyDescent="0.2">
      <c r="A4" s="222" t="s">
        <v>632</v>
      </c>
    </row>
    <row r="5" spans="1:11" ht="18" customHeight="1" x14ac:dyDescent="0.2">
      <c r="A5" s="222" t="s">
        <v>633</v>
      </c>
    </row>
    <row r="6" spans="1:11" ht="18" customHeight="1" x14ac:dyDescent="0.2"/>
    <row r="7" spans="1:11" ht="18" customHeight="1" x14ac:dyDescent="0.2">
      <c r="A7" s="482"/>
      <c r="B7" s="482"/>
      <c r="C7" s="482"/>
      <c r="D7" s="482"/>
      <c r="E7" s="482"/>
      <c r="F7" s="482"/>
      <c r="G7" s="482"/>
      <c r="H7" s="482"/>
      <c r="I7" s="482"/>
      <c r="J7" s="482"/>
    </row>
    <row r="8" spans="1:11" ht="18" customHeight="1" x14ac:dyDescent="0.2"/>
    <row r="9" spans="1:11" ht="18" customHeight="1" x14ac:dyDescent="0.2">
      <c r="A9" s="222" t="s">
        <v>634</v>
      </c>
      <c r="B9" s="414"/>
      <c r="C9" s="414"/>
      <c r="D9" s="414"/>
      <c r="E9" s="414"/>
      <c r="F9" s="414"/>
      <c r="G9" s="414"/>
      <c r="H9" s="414"/>
      <c r="I9" s="414"/>
      <c r="J9" s="414"/>
      <c r="K9" s="53"/>
    </row>
    <row r="10" spans="1:11" ht="18" customHeight="1" x14ac:dyDescent="0.2">
      <c r="K10" s="53"/>
    </row>
    <row r="11" spans="1:11" ht="18" customHeight="1" x14ac:dyDescent="0.2">
      <c r="A11" s="222" t="s">
        <v>635</v>
      </c>
      <c r="C11" s="414"/>
      <c r="D11" s="414"/>
      <c r="E11" s="414"/>
      <c r="F11" s="414"/>
      <c r="G11" s="414"/>
      <c r="H11" s="414"/>
      <c r="I11" s="414"/>
      <c r="J11" s="414"/>
      <c r="K11" s="53"/>
    </row>
    <row r="12" spans="1:11" ht="18" customHeight="1" x14ac:dyDescent="0.2">
      <c r="K12" s="53"/>
    </row>
    <row r="13" spans="1:11" ht="18" customHeight="1" x14ac:dyDescent="0.2">
      <c r="A13" s="222" t="s">
        <v>636</v>
      </c>
      <c r="I13" s="223" t="s">
        <v>637</v>
      </c>
      <c r="J13" s="415"/>
      <c r="K13" s="53"/>
    </row>
    <row r="14" spans="1:11" ht="18" customHeight="1" x14ac:dyDescent="0.2">
      <c r="J14" s="224"/>
      <c r="K14" s="53"/>
    </row>
    <row r="15" spans="1:11" ht="18" customHeight="1" x14ac:dyDescent="0.2">
      <c r="A15" s="222" t="s">
        <v>638</v>
      </c>
      <c r="I15" s="223" t="s">
        <v>637</v>
      </c>
      <c r="J15" s="415"/>
      <c r="K15" s="53"/>
    </row>
    <row r="16" spans="1:11" ht="18" customHeight="1" x14ac:dyDescent="0.2">
      <c r="J16" s="224"/>
      <c r="K16" s="53"/>
    </row>
    <row r="17" spans="1:12" ht="18" customHeight="1" x14ac:dyDescent="0.2">
      <c r="A17" s="222" t="s">
        <v>639</v>
      </c>
      <c r="I17" s="223" t="s">
        <v>637</v>
      </c>
      <c r="J17" s="415"/>
      <c r="K17" s="53"/>
    </row>
    <row r="18" spans="1:12" ht="18" customHeight="1" x14ac:dyDescent="0.2">
      <c r="J18" s="224"/>
      <c r="K18" s="53"/>
    </row>
    <row r="19" spans="1:12" ht="18" customHeight="1" x14ac:dyDescent="0.2">
      <c r="A19" s="222" t="s">
        <v>640</v>
      </c>
      <c r="I19" s="223" t="s">
        <v>637</v>
      </c>
      <c r="J19" s="415"/>
      <c r="K19" s="53"/>
    </row>
    <row r="20" spans="1:12" ht="18" customHeight="1" x14ac:dyDescent="0.2">
      <c r="J20" s="224"/>
      <c r="K20" s="53"/>
    </row>
    <row r="21" spans="1:12" ht="18" customHeight="1" x14ac:dyDescent="0.2">
      <c r="A21" s="222" t="s">
        <v>641</v>
      </c>
      <c r="I21" s="223" t="s">
        <v>637</v>
      </c>
      <c r="J21" s="415"/>
      <c r="K21" s="53"/>
    </row>
    <row r="22" spans="1:12" ht="18" customHeight="1" x14ac:dyDescent="0.2">
      <c r="J22" s="224"/>
      <c r="K22" s="53"/>
    </row>
    <row r="23" spans="1:12" ht="18" customHeight="1" x14ac:dyDescent="0.2">
      <c r="A23" s="222" t="s">
        <v>642</v>
      </c>
      <c r="I23" s="223" t="s">
        <v>637</v>
      </c>
      <c r="J23" s="415"/>
      <c r="K23" s="53"/>
      <c r="L23" s="53"/>
    </row>
    <row r="24" spans="1:12" ht="18" customHeight="1" x14ac:dyDescent="0.2">
      <c r="A24" s="222" t="s">
        <v>643</v>
      </c>
      <c r="J24" s="224"/>
      <c r="K24" s="53"/>
    </row>
    <row r="25" spans="1:12" ht="18" customHeight="1" x14ac:dyDescent="0.2">
      <c r="K25" s="53"/>
    </row>
    <row r="26" spans="1:12" ht="18" customHeight="1" thickBot="1" x14ac:dyDescent="0.25">
      <c r="A26" s="225" t="s">
        <v>644</v>
      </c>
      <c r="I26" s="223" t="s">
        <v>637</v>
      </c>
      <c r="J26" s="226">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22" t="s">
        <v>645</v>
      </c>
      <c r="B31" s="414"/>
      <c r="C31" s="414"/>
      <c r="D31" s="414"/>
      <c r="E31" s="414"/>
      <c r="F31" s="414"/>
      <c r="G31" s="414"/>
      <c r="J31" s="227"/>
    </row>
    <row r="32" spans="1:12" ht="18" customHeight="1" x14ac:dyDescent="0.2"/>
    <row r="33" spans="1:10" ht="18" customHeight="1" x14ac:dyDescent="0.2">
      <c r="A33" s="222" t="s">
        <v>646</v>
      </c>
    </row>
    <row r="35" spans="1:10" x14ac:dyDescent="0.2">
      <c r="I35" s="1"/>
    </row>
    <row r="36" spans="1:10" ht="14.25" x14ac:dyDescent="0.2">
      <c r="A36" s="93" t="str">
        <f>'Form 1 Cover'!B20</f>
        <v>Charter School - fill in school name only on Form 1 Cover @ B20</v>
      </c>
      <c r="B36" s="29"/>
      <c r="C36" s="29"/>
      <c r="D36" s="49"/>
      <c r="E36" s="29"/>
      <c r="H36" s="3" t="str">
        <f>"Budget Fiscal Year "&amp;TEXT('Form 1 Cover'!$D$165, "mm/dd/yy")</f>
        <v>Budget Fiscal Year 2023-2024</v>
      </c>
    </row>
    <row r="40" spans="1:10" x14ac:dyDescent="0.2">
      <c r="A40" s="593" t="s">
        <v>647</v>
      </c>
      <c r="J40" s="21">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workbookViewId="0"/>
  </sheetViews>
  <sheetFormatPr defaultColWidth="9.140625" defaultRowHeight="12.75" x14ac:dyDescent="0.2"/>
  <cols>
    <col min="1" max="1" width="29.7109375" style="487" bestFit="1" customWidth="1"/>
    <col min="2" max="13" width="13.28515625" style="487" customWidth="1"/>
    <col min="14" max="14" width="15.140625" style="487" customWidth="1"/>
    <col min="15" max="15" width="15.28515625" style="487" customWidth="1"/>
    <col min="16" max="16" width="10.42578125" style="487" bestFit="1" customWidth="1"/>
    <col min="17" max="16384" width="9.140625" style="487"/>
  </cols>
  <sheetData>
    <row r="1" spans="1:27" s="486" customFormat="1" ht="15" x14ac:dyDescent="0.25">
      <c r="A1" s="511" t="s">
        <v>648</v>
      </c>
      <c r="B1" s="228" t="str">
        <f>'Form 1 Cover'!B20</f>
        <v>Charter School - fill in school name only on Form 1 Cover @ B20</v>
      </c>
      <c r="C1" s="484"/>
      <c r="D1" s="485"/>
      <c r="E1" s="594"/>
      <c r="F1" s="485"/>
      <c r="G1" s="594"/>
      <c r="H1" s="594"/>
      <c r="I1" s="485"/>
      <c r="J1" s="485"/>
      <c r="K1" s="485"/>
      <c r="L1" s="485"/>
      <c r="M1" s="485"/>
      <c r="N1" s="485"/>
      <c r="O1" s="485"/>
      <c r="P1" s="485"/>
      <c r="Q1" s="594"/>
      <c r="R1" s="594"/>
      <c r="S1" s="594"/>
      <c r="T1" s="594"/>
      <c r="U1" s="594"/>
      <c r="V1" s="594"/>
      <c r="W1" s="594"/>
      <c r="X1" s="594"/>
      <c r="Y1" s="594"/>
      <c r="Z1" s="594"/>
      <c r="AA1" s="594"/>
    </row>
    <row r="2" spans="1:27" s="486" customFormat="1" ht="15" x14ac:dyDescent="0.25">
      <c r="A2" s="511" t="s">
        <v>649</v>
      </c>
      <c r="B2" s="544" t="str">
        <f>BudgetType</f>
        <v>Renewal Budget</v>
      </c>
      <c r="C2" s="515"/>
      <c r="D2" s="515" t="s">
        <v>650</v>
      </c>
      <c r="E2" s="594"/>
      <c r="F2" s="485"/>
      <c r="G2" s="594"/>
      <c r="H2" s="594"/>
      <c r="I2" s="485"/>
      <c r="J2" s="485"/>
      <c r="K2" s="485"/>
      <c r="L2" s="485"/>
      <c r="M2" s="485"/>
      <c r="N2" s="485"/>
      <c r="O2" s="485"/>
      <c r="P2" s="485"/>
      <c r="Q2" s="594"/>
      <c r="R2" s="594"/>
      <c r="S2" s="594"/>
      <c r="T2" s="594"/>
      <c r="U2" s="594"/>
      <c r="V2" s="594"/>
      <c r="W2" s="594"/>
      <c r="X2" s="594"/>
      <c r="Y2" s="594"/>
      <c r="Z2" s="594"/>
      <c r="AA2" s="512" t="s">
        <v>651</v>
      </c>
    </row>
    <row r="3" spans="1:27" s="486" customFormat="1" ht="15" x14ac:dyDescent="0.25">
      <c r="A3" s="511"/>
      <c r="B3" s="483"/>
      <c r="C3" s="513"/>
      <c r="D3" s="485"/>
      <c r="E3" s="594"/>
      <c r="F3" s="485"/>
      <c r="G3" s="594"/>
      <c r="H3" s="594"/>
      <c r="I3" s="485"/>
      <c r="J3" s="485"/>
      <c r="K3" s="485"/>
      <c r="L3" s="485"/>
      <c r="M3" s="485"/>
      <c r="N3" s="485"/>
      <c r="O3" s="485"/>
      <c r="P3" s="485"/>
      <c r="Q3" s="594"/>
      <c r="R3" s="594"/>
      <c r="S3" s="594"/>
      <c r="T3" s="594"/>
      <c r="U3" s="594"/>
      <c r="V3" s="594"/>
      <c r="W3" s="594"/>
      <c r="X3" s="594"/>
      <c r="Y3" s="594"/>
      <c r="Z3" s="594"/>
      <c r="AA3" s="512" t="s">
        <v>652</v>
      </c>
    </row>
    <row r="4" spans="1:27" ht="15" customHeight="1" x14ac:dyDescent="0.25">
      <c r="A4" s="544" t="s">
        <v>653</v>
      </c>
      <c r="B4" s="544"/>
      <c r="C4" s="544"/>
      <c r="D4" s="544"/>
      <c r="E4" s="544"/>
      <c r="F4" s="544" t="s">
        <v>653</v>
      </c>
      <c r="G4" s="544"/>
      <c r="H4" s="544"/>
      <c r="I4" s="544"/>
      <c r="J4" s="544"/>
      <c r="K4" s="544"/>
      <c r="L4" s="544"/>
      <c r="M4" s="544"/>
      <c r="N4" s="544"/>
      <c r="AA4" s="512" t="s">
        <v>654</v>
      </c>
    </row>
    <row r="5" spans="1:27" ht="15" customHeight="1" x14ac:dyDescent="0.2">
      <c r="A5" s="488"/>
      <c r="B5" s="489"/>
      <c r="C5" s="489"/>
      <c r="D5" s="490"/>
      <c r="E5" s="489"/>
      <c r="F5" s="490"/>
      <c r="G5" s="490"/>
      <c r="H5" s="490"/>
      <c r="I5" s="490"/>
      <c r="J5" s="490"/>
      <c r="K5" s="490"/>
      <c r="L5" s="490"/>
      <c r="M5" s="490"/>
      <c r="N5" s="490"/>
      <c r="O5" s="490"/>
      <c r="P5" s="490"/>
    </row>
    <row r="6" spans="1:27" ht="15" customHeight="1" thickBot="1" x14ac:dyDescent="0.25">
      <c r="A6" s="488"/>
      <c r="B6" s="489"/>
      <c r="C6" s="489"/>
      <c r="D6" s="490"/>
      <c r="E6" s="489"/>
      <c r="F6" s="490"/>
      <c r="G6" s="490"/>
      <c r="H6" s="490"/>
      <c r="I6" s="490"/>
      <c r="J6" s="490"/>
      <c r="K6" s="490"/>
      <c r="L6" s="490"/>
      <c r="M6" s="490"/>
      <c r="N6" s="490"/>
      <c r="O6" s="490"/>
      <c r="P6" s="490"/>
    </row>
    <row r="7" spans="1:27" ht="38.25" customHeight="1" thickBot="1" x14ac:dyDescent="0.25">
      <c r="A7" s="488" t="str">
        <f>'Form 1 Cover'!D165</f>
        <v>2023-2024</v>
      </c>
      <c r="B7" s="516" t="s">
        <v>655</v>
      </c>
      <c r="C7" s="516" t="s">
        <v>655</v>
      </c>
      <c r="D7" s="516" t="s">
        <v>655</v>
      </c>
      <c r="E7" s="516" t="s">
        <v>655</v>
      </c>
      <c r="F7" s="516" t="s">
        <v>655</v>
      </c>
      <c r="G7" s="516" t="s">
        <v>655</v>
      </c>
      <c r="H7" s="516" t="s">
        <v>655</v>
      </c>
      <c r="I7" s="516" t="s">
        <v>655</v>
      </c>
      <c r="J7" s="516" t="s">
        <v>655</v>
      </c>
      <c r="K7" s="516" t="s">
        <v>655</v>
      </c>
      <c r="L7" s="516" t="s">
        <v>655</v>
      </c>
      <c r="M7" s="516" t="s">
        <v>655</v>
      </c>
      <c r="N7" s="542" t="s">
        <v>656</v>
      </c>
      <c r="O7" s="542" t="s">
        <v>657</v>
      </c>
      <c r="P7" s="490"/>
    </row>
    <row r="8" spans="1:27" ht="15" customHeight="1" thickBot="1" x14ac:dyDescent="0.25">
      <c r="A8" s="488"/>
      <c r="B8" s="517" t="s">
        <v>658</v>
      </c>
      <c r="C8" s="517" t="s">
        <v>659</v>
      </c>
      <c r="D8" s="517" t="s">
        <v>660</v>
      </c>
      <c r="E8" s="517" t="s">
        <v>661</v>
      </c>
      <c r="F8" s="517" t="s">
        <v>662</v>
      </c>
      <c r="G8" s="517" t="s">
        <v>663</v>
      </c>
      <c r="H8" s="517" t="s">
        <v>664</v>
      </c>
      <c r="I8" s="517" t="s">
        <v>665</v>
      </c>
      <c r="J8" s="517" t="s">
        <v>666</v>
      </c>
      <c r="K8" s="517" t="s">
        <v>667</v>
      </c>
      <c r="L8" s="517" t="s">
        <v>668</v>
      </c>
      <c r="M8" s="517" t="s">
        <v>669</v>
      </c>
      <c r="N8" s="543" t="s">
        <v>670</v>
      </c>
      <c r="O8" s="543" t="s">
        <v>671</v>
      </c>
      <c r="P8" s="514" t="s">
        <v>672</v>
      </c>
    </row>
    <row r="9" spans="1:27" ht="15" customHeight="1" x14ac:dyDescent="0.2">
      <c r="A9" s="491" t="s">
        <v>596</v>
      </c>
      <c r="B9" s="492"/>
      <c r="C9" s="493"/>
      <c r="D9" s="493"/>
      <c r="E9" s="493"/>
      <c r="F9" s="493"/>
      <c r="G9" s="493"/>
      <c r="H9" s="493"/>
      <c r="I9" s="493"/>
      <c r="J9" s="493"/>
      <c r="K9" s="493"/>
      <c r="L9" s="493"/>
      <c r="M9" s="493"/>
      <c r="N9" s="494"/>
      <c r="O9" s="494"/>
      <c r="P9" s="494"/>
    </row>
    <row r="10" spans="1:27" ht="15" customHeight="1" x14ac:dyDescent="0.2">
      <c r="A10" s="529" t="s">
        <v>673</v>
      </c>
      <c r="B10" s="530"/>
      <c r="C10" s="530"/>
      <c r="D10" s="530"/>
      <c r="E10" s="530"/>
      <c r="F10" s="530"/>
      <c r="G10" s="530"/>
      <c r="H10" s="530"/>
      <c r="I10" s="530"/>
      <c r="J10" s="530"/>
      <c r="K10" s="530"/>
      <c r="L10" s="530"/>
      <c r="M10" s="530"/>
      <c r="N10" s="531">
        <f t="shared" ref="N10:N20" si="0">SUM(B10:M10)</f>
        <v>0</v>
      </c>
      <c r="O10" s="531"/>
      <c r="P10" s="531"/>
    </row>
    <row r="11" spans="1:27" ht="15" customHeight="1" x14ac:dyDescent="0.2">
      <c r="A11" s="529" t="s">
        <v>674</v>
      </c>
      <c r="B11" s="530"/>
      <c r="C11" s="530"/>
      <c r="D11" s="530"/>
      <c r="E11" s="530"/>
      <c r="F11" s="530"/>
      <c r="G11" s="530"/>
      <c r="H11" s="530"/>
      <c r="I11" s="530"/>
      <c r="J11" s="530"/>
      <c r="K11" s="530"/>
      <c r="L11" s="530"/>
      <c r="M11" s="530"/>
      <c r="N11" s="531">
        <f t="shared" si="0"/>
        <v>0</v>
      </c>
      <c r="O11" s="531"/>
      <c r="P11" s="531"/>
    </row>
    <row r="12" spans="1:27" ht="15" customHeight="1" x14ac:dyDescent="0.2">
      <c r="A12" s="529" t="s">
        <v>675</v>
      </c>
      <c r="B12" s="530"/>
      <c r="C12" s="530"/>
      <c r="D12" s="530"/>
      <c r="E12" s="530"/>
      <c r="F12" s="530"/>
      <c r="G12" s="530"/>
      <c r="H12" s="530"/>
      <c r="I12" s="530"/>
      <c r="J12" s="530"/>
      <c r="K12" s="530"/>
      <c r="L12" s="530"/>
      <c r="M12" s="530"/>
      <c r="N12" s="531">
        <f t="shared" si="0"/>
        <v>0</v>
      </c>
      <c r="O12" s="531"/>
      <c r="P12" s="531"/>
    </row>
    <row r="13" spans="1:27" ht="15" customHeight="1" x14ac:dyDescent="0.2">
      <c r="A13" s="529" t="s">
        <v>676</v>
      </c>
      <c r="B13" s="532"/>
      <c r="C13" s="530"/>
      <c r="D13" s="530"/>
      <c r="E13" s="530"/>
      <c r="F13" s="532"/>
      <c r="G13" s="530"/>
      <c r="H13" s="530"/>
      <c r="I13" s="530"/>
      <c r="J13" s="532"/>
      <c r="K13" s="530"/>
      <c r="L13" s="530"/>
      <c r="M13" s="530"/>
      <c r="N13" s="531">
        <f t="shared" si="0"/>
        <v>0</v>
      </c>
      <c r="O13" s="531"/>
      <c r="P13" s="531"/>
    </row>
    <row r="14" spans="1:27" ht="15" customHeight="1" x14ac:dyDescent="0.2">
      <c r="A14" s="529" t="s">
        <v>677</v>
      </c>
      <c r="B14" s="532"/>
      <c r="C14" s="530"/>
      <c r="D14" s="530"/>
      <c r="E14" s="530"/>
      <c r="F14" s="532"/>
      <c r="G14" s="530"/>
      <c r="H14" s="530"/>
      <c r="I14" s="530"/>
      <c r="J14" s="532"/>
      <c r="K14" s="530"/>
      <c r="L14" s="530"/>
      <c r="M14" s="530"/>
      <c r="N14" s="531">
        <f t="shared" si="0"/>
        <v>0</v>
      </c>
      <c r="O14" s="531"/>
      <c r="P14" s="531"/>
    </row>
    <row r="15" spans="1:27" ht="15" customHeight="1" x14ac:dyDescent="0.2">
      <c r="A15" s="529" t="s">
        <v>678</v>
      </c>
      <c r="B15" s="532"/>
      <c r="C15" s="530"/>
      <c r="D15" s="530"/>
      <c r="E15" s="530"/>
      <c r="F15" s="532"/>
      <c r="G15" s="530"/>
      <c r="H15" s="530"/>
      <c r="I15" s="530"/>
      <c r="J15" s="532"/>
      <c r="K15" s="530"/>
      <c r="L15" s="530"/>
      <c r="M15" s="530"/>
      <c r="N15" s="531">
        <f t="shared" si="0"/>
        <v>0</v>
      </c>
      <c r="O15" s="531"/>
      <c r="P15" s="531"/>
    </row>
    <row r="16" spans="1:27" ht="15" customHeight="1" x14ac:dyDescent="0.2">
      <c r="A16" s="529" t="s">
        <v>679</v>
      </c>
      <c r="B16" s="532"/>
      <c r="C16" s="530"/>
      <c r="D16" s="530"/>
      <c r="E16" s="530"/>
      <c r="F16" s="532"/>
      <c r="G16" s="530"/>
      <c r="H16" s="530"/>
      <c r="I16" s="530"/>
      <c r="J16" s="532"/>
      <c r="K16" s="530"/>
      <c r="L16" s="530"/>
      <c r="M16" s="530"/>
      <c r="N16" s="531">
        <f t="shared" si="0"/>
        <v>0</v>
      </c>
      <c r="O16" s="531"/>
      <c r="P16" s="531"/>
    </row>
    <row r="17" spans="1:17" ht="15" customHeight="1" x14ac:dyDescent="0.2">
      <c r="A17" s="529" t="s">
        <v>680</v>
      </c>
      <c r="B17" s="532"/>
      <c r="C17" s="530"/>
      <c r="D17" s="530"/>
      <c r="E17" s="530"/>
      <c r="F17" s="532"/>
      <c r="G17" s="530"/>
      <c r="H17" s="530"/>
      <c r="I17" s="530"/>
      <c r="J17" s="532"/>
      <c r="K17" s="530"/>
      <c r="L17" s="530"/>
      <c r="M17" s="530"/>
      <c r="N17" s="531">
        <f t="shared" si="0"/>
        <v>0</v>
      </c>
      <c r="O17" s="531"/>
      <c r="P17" s="531"/>
    </row>
    <row r="18" spans="1:17" ht="15" customHeight="1" x14ac:dyDescent="0.2">
      <c r="A18" s="529" t="s">
        <v>681</v>
      </c>
      <c r="B18" s="532"/>
      <c r="C18" s="530"/>
      <c r="D18" s="530"/>
      <c r="E18" s="530"/>
      <c r="F18" s="532"/>
      <c r="G18" s="530"/>
      <c r="H18" s="530"/>
      <c r="I18" s="530"/>
      <c r="J18" s="532"/>
      <c r="K18" s="530"/>
      <c r="L18" s="530"/>
      <c r="M18" s="530"/>
      <c r="N18" s="531">
        <f t="shared" si="0"/>
        <v>0</v>
      </c>
      <c r="O18" s="531"/>
      <c r="P18" s="531"/>
    </row>
    <row r="19" spans="1:17" ht="15" customHeight="1" x14ac:dyDescent="0.2">
      <c r="A19" s="529" t="s">
        <v>682</v>
      </c>
      <c r="B19" s="532"/>
      <c r="C19" s="530"/>
      <c r="D19" s="530"/>
      <c r="E19" s="530"/>
      <c r="F19" s="532"/>
      <c r="G19" s="530"/>
      <c r="H19" s="530"/>
      <c r="I19" s="530"/>
      <c r="J19" s="532"/>
      <c r="K19" s="530"/>
      <c r="L19" s="530"/>
      <c r="M19" s="530"/>
      <c r="N19" s="531">
        <f t="shared" si="0"/>
        <v>0</v>
      </c>
      <c r="O19" s="531"/>
      <c r="P19" s="531"/>
    </row>
    <row r="20" spans="1:17" ht="15" customHeight="1" x14ac:dyDescent="0.2">
      <c r="A20" s="529" t="s">
        <v>317</v>
      </c>
      <c r="B20" s="530"/>
      <c r="C20" s="530"/>
      <c r="D20" s="530"/>
      <c r="E20" s="530"/>
      <c r="F20" s="530"/>
      <c r="G20" s="530"/>
      <c r="H20" s="530"/>
      <c r="I20" s="530"/>
      <c r="J20" s="530"/>
      <c r="K20" s="530"/>
      <c r="L20" s="530"/>
      <c r="M20" s="530"/>
      <c r="N20" s="531">
        <f t="shared" si="0"/>
        <v>0</v>
      </c>
      <c r="O20" s="531"/>
      <c r="P20" s="531"/>
    </row>
    <row r="21" spans="1:17" ht="15" customHeight="1" x14ac:dyDescent="0.2">
      <c r="A21" s="529" t="s">
        <v>683</v>
      </c>
      <c r="B21" s="530"/>
      <c r="C21" s="530"/>
      <c r="D21" s="530"/>
      <c r="E21" s="530"/>
      <c r="F21" s="530"/>
      <c r="G21" s="530"/>
      <c r="H21" s="530"/>
      <c r="I21" s="530"/>
      <c r="J21" s="530"/>
      <c r="K21" s="530"/>
      <c r="L21" s="530"/>
      <c r="M21" s="530"/>
      <c r="N21" s="531">
        <f t="shared" ref="N21:N22" si="1">SUM(B21:M21)</f>
        <v>0</v>
      </c>
      <c r="O21" s="531"/>
      <c r="P21" s="531"/>
    </row>
    <row r="22" spans="1:17" ht="15" customHeight="1" x14ac:dyDescent="0.2">
      <c r="A22" s="529" t="s">
        <v>684</v>
      </c>
      <c r="B22" s="532"/>
      <c r="C22" s="530"/>
      <c r="D22" s="530"/>
      <c r="E22" s="530"/>
      <c r="F22" s="532"/>
      <c r="G22" s="530"/>
      <c r="H22" s="530"/>
      <c r="I22" s="530"/>
      <c r="J22" s="532"/>
      <c r="K22" s="530"/>
      <c r="L22" s="530"/>
      <c r="M22" s="530"/>
      <c r="N22" s="531">
        <f t="shared" si="1"/>
        <v>0</v>
      </c>
      <c r="O22" s="531"/>
      <c r="P22" s="531"/>
    </row>
    <row r="23" spans="1:17" ht="15" customHeight="1" x14ac:dyDescent="0.2">
      <c r="A23" s="533"/>
      <c r="B23" s="530"/>
      <c r="C23" s="530"/>
      <c r="D23" s="530"/>
      <c r="E23" s="530"/>
      <c r="F23" s="530"/>
      <c r="G23" s="530"/>
      <c r="H23" s="530"/>
      <c r="I23" s="530"/>
      <c r="J23" s="530"/>
      <c r="K23" s="530"/>
      <c r="L23" s="530"/>
      <c r="M23" s="530"/>
      <c r="N23" s="531">
        <f>SUM(B23:M23)</f>
        <v>0</v>
      </c>
      <c r="O23" s="531"/>
      <c r="P23" s="531"/>
    </row>
    <row r="24" spans="1:17" ht="15" customHeight="1" x14ac:dyDescent="0.2">
      <c r="A24" s="533"/>
      <c r="B24" s="532"/>
      <c r="C24" s="530"/>
      <c r="D24" s="530"/>
      <c r="E24" s="530"/>
      <c r="F24" s="532"/>
      <c r="G24" s="530"/>
      <c r="H24" s="530"/>
      <c r="I24" s="530"/>
      <c r="J24" s="532"/>
      <c r="K24" s="530"/>
      <c r="L24" s="530"/>
      <c r="M24" s="530"/>
      <c r="N24" s="531">
        <f t="shared" ref="N24:N27" si="2">SUM(B24:M24)</f>
        <v>0</v>
      </c>
      <c r="O24" s="531"/>
      <c r="P24" s="531"/>
    </row>
    <row r="25" spans="1:17" ht="15" customHeight="1" x14ac:dyDescent="0.2">
      <c r="A25" s="533"/>
      <c r="B25" s="532"/>
      <c r="C25" s="530"/>
      <c r="D25" s="530"/>
      <c r="E25" s="530"/>
      <c r="F25" s="532"/>
      <c r="G25" s="530"/>
      <c r="H25" s="530"/>
      <c r="I25" s="530"/>
      <c r="J25" s="532"/>
      <c r="K25" s="530"/>
      <c r="L25" s="530"/>
      <c r="M25" s="530"/>
      <c r="N25" s="531">
        <f t="shared" si="2"/>
        <v>0</v>
      </c>
      <c r="O25" s="531"/>
      <c r="P25" s="531"/>
    </row>
    <row r="26" spans="1:17" ht="15" customHeight="1" x14ac:dyDescent="0.2">
      <c r="A26" s="533"/>
      <c r="B26" s="532"/>
      <c r="C26" s="530"/>
      <c r="D26" s="530"/>
      <c r="E26" s="530"/>
      <c r="F26" s="532"/>
      <c r="G26" s="530"/>
      <c r="H26" s="530"/>
      <c r="I26" s="530"/>
      <c r="J26" s="532"/>
      <c r="K26" s="530"/>
      <c r="L26" s="530"/>
      <c r="M26" s="530"/>
      <c r="N26" s="531">
        <f t="shared" si="2"/>
        <v>0</v>
      </c>
      <c r="O26" s="531"/>
      <c r="P26" s="531"/>
    </row>
    <row r="27" spans="1:17" ht="15" customHeight="1" x14ac:dyDescent="0.2">
      <c r="A27" s="533"/>
      <c r="B27" s="532"/>
      <c r="C27" s="530"/>
      <c r="D27" s="530"/>
      <c r="E27" s="530"/>
      <c r="F27" s="532"/>
      <c r="G27" s="530"/>
      <c r="H27" s="530"/>
      <c r="I27" s="530"/>
      <c r="J27" s="532"/>
      <c r="K27" s="530"/>
      <c r="L27" s="530"/>
      <c r="M27" s="530"/>
      <c r="N27" s="531">
        <f t="shared" si="2"/>
        <v>0</v>
      </c>
      <c r="O27" s="531"/>
      <c r="P27" s="531"/>
    </row>
    <row r="28" spans="1:17" ht="15" customHeight="1" thickBot="1" x14ac:dyDescent="0.25">
      <c r="A28" s="488" t="s">
        <v>685</v>
      </c>
      <c r="B28" s="526">
        <f t="shared" ref="B28:N28" si="3">SUM(B10:B27)</f>
        <v>0</v>
      </c>
      <c r="C28" s="526">
        <f t="shared" si="3"/>
        <v>0</v>
      </c>
      <c r="D28" s="526">
        <f t="shared" si="3"/>
        <v>0</v>
      </c>
      <c r="E28" s="526">
        <f t="shared" si="3"/>
        <v>0</v>
      </c>
      <c r="F28" s="526">
        <f t="shared" si="3"/>
        <v>0</v>
      </c>
      <c r="G28" s="526">
        <f t="shared" si="3"/>
        <v>0</v>
      </c>
      <c r="H28" s="526">
        <f t="shared" si="3"/>
        <v>0</v>
      </c>
      <c r="I28" s="526">
        <f t="shared" si="3"/>
        <v>0</v>
      </c>
      <c r="J28" s="526">
        <f t="shared" si="3"/>
        <v>0</v>
      </c>
      <c r="K28" s="526">
        <f t="shared" si="3"/>
        <v>0</v>
      </c>
      <c r="L28" s="526">
        <f t="shared" si="3"/>
        <v>0</v>
      </c>
      <c r="M28" s="526">
        <f t="shared" si="3"/>
        <v>0</v>
      </c>
      <c r="N28" s="527">
        <f t="shared" si="3"/>
        <v>0</v>
      </c>
      <c r="O28" s="528">
        <f>IF(B2="Tentative",('Form 3 Revenues'!F101-'Form 3 Revenues'!F98),IF(B2="Final",('Form 3 Revenues'!G101-'Form 3 Revenues'!G98),('Form 3 Revenues'!H101-'Form 3 Revenues'!H98)))</f>
        <v>0</v>
      </c>
      <c r="P28" s="527">
        <f>N28-O28</f>
        <v>0</v>
      </c>
    </row>
    <row r="29" spans="1:17" ht="15" customHeight="1" thickTop="1" x14ac:dyDescent="0.2">
      <c r="A29" s="488" t="s">
        <v>686</v>
      </c>
      <c r="B29" s="496">
        <f>B28</f>
        <v>0</v>
      </c>
      <c r="C29" s="496">
        <f>B29+C28</f>
        <v>0</v>
      </c>
      <c r="D29" s="496">
        <f t="shared" ref="D29:M29" si="4">C29+D28</f>
        <v>0</v>
      </c>
      <c r="E29" s="496">
        <f t="shared" si="4"/>
        <v>0</v>
      </c>
      <c r="F29" s="496">
        <f t="shared" si="4"/>
        <v>0</v>
      </c>
      <c r="G29" s="496">
        <f t="shared" si="4"/>
        <v>0</v>
      </c>
      <c r="H29" s="496">
        <f t="shared" si="4"/>
        <v>0</v>
      </c>
      <c r="I29" s="496">
        <f t="shared" si="4"/>
        <v>0</v>
      </c>
      <c r="J29" s="496">
        <f t="shared" si="4"/>
        <v>0</v>
      </c>
      <c r="K29" s="496">
        <f t="shared" si="4"/>
        <v>0</v>
      </c>
      <c r="L29" s="496">
        <f t="shared" si="4"/>
        <v>0</v>
      </c>
      <c r="M29" s="496">
        <f t="shared" si="4"/>
        <v>0</v>
      </c>
      <c r="N29" s="500"/>
      <c r="O29" s="500"/>
      <c r="P29" s="500"/>
    </row>
    <row r="30" spans="1:17" ht="15" customHeight="1" x14ac:dyDescent="0.2">
      <c r="A30" s="497" t="s">
        <v>687</v>
      </c>
      <c r="B30" s="498" t="str">
        <f>IFERROR(B29/$N$28,"")</f>
        <v/>
      </c>
      <c r="C30" s="498" t="str">
        <f>IFERROR(C29/$N$28,"")</f>
        <v/>
      </c>
      <c r="D30" s="498" t="str">
        <f t="shared" ref="D30:M30" si="5">IFERROR(D29/$N$28,"")</f>
        <v/>
      </c>
      <c r="E30" s="498" t="str">
        <f t="shared" si="5"/>
        <v/>
      </c>
      <c r="F30" s="498" t="str">
        <f t="shared" si="5"/>
        <v/>
      </c>
      <c r="G30" s="498" t="str">
        <f t="shared" si="5"/>
        <v/>
      </c>
      <c r="H30" s="498" t="str">
        <f t="shared" si="5"/>
        <v/>
      </c>
      <c r="I30" s="498" t="str">
        <f t="shared" si="5"/>
        <v/>
      </c>
      <c r="J30" s="498" t="str">
        <f t="shared" si="5"/>
        <v/>
      </c>
      <c r="K30" s="498" t="str">
        <f t="shared" si="5"/>
        <v/>
      </c>
      <c r="L30" s="498" t="str">
        <f t="shared" si="5"/>
        <v/>
      </c>
      <c r="M30" s="498" t="str">
        <f t="shared" si="5"/>
        <v/>
      </c>
      <c r="N30" s="500"/>
      <c r="O30" s="500"/>
      <c r="P30" s="500"/>
    </row>
    <row r="31" spans="1:17" ht="15" customHeight="1" thickBot="1" x14ac:dyDescent="0.25">
      <c r="A31" s="497"/>
      <c r="B31" s="519"/>
      <c r="C31" s="520"/>
      <c r="D31" s="520"/>
      <c r="E31" s="520"/>
      <c r="F31" s="520"/>
      <c r="G31" s="520"/>
      <c r="H31" s="520"/>
      <c r="I31" s="520"/>
      <c r="J31" s="520"/>
      <c r="K31" s="520"/>
      <c r="L31" s="520"/>
      <c r="M31" s="520"/>
      <c r="N31" s="521"/>
      <c r="O31" s="521"/>
      <c r="P31" s="521"/>
      <c r="Q31" s="525"/>
    </row>
    <row r="32" spans="1:17" ht="24" customHeight="1" thickBot="1" x14ac:dyDescent="0.25">
      <c r="A32" s="488"/>
      <c r="B32" s="516" t="s">
        <v>655</v>
      </c>
      <c r="C32" s="516" t="s">
        <v>655</v>
      </c>
      <c r="D32" s="516" t="s">
        <v>655</v>
      </c>
      <c r="E32" s="516" t="s">
        <v>655</v>
      </c>
      <c r="F32" s="516" t="s">
        <v>655</v>
      </c>
      <c r="G32" s="516" t="s">
        <v>655</v>
      </c>
      <c r="H32" s="516" t="s">
        <v>655</v>
      </c>
      <c r="I32" s="516" t="s">
        <v>655</v>
      </c>
      <c r="J32" s="516" t="s">
        <v>655</v>
      </c>
      <c r="K32" s="516" t="s">
        <v>655</v>
      </c>
      <c r="L32" s="516" t="s">
        <v>655</v>
      </c>
      <c r="M32" s="516" t="s">
        <v>655</v>
      </c>
      <c r="N32" s="542" t="s">
        <v>656</v>
      </c>
      <c r="O32" s="542" t="s">
        <v>529</v>
      </c>
      <c r="P32" s="524"/>
      <c r="Q32" s="525"/>
    </row>
    <row r="33" spans="1:16" ht="15" customHeight="1" thickBot="1" x14ac:dyDescent="0.25">
      <c r="A33" s="490"/>
      <c r="B33" s="517" t="s">
        <v>658</v>
      </c>
      <c r="C33" s="517" t="s">
        <v>659</v>
      </c>
      <c r="D33" s="517" t="s">
        <v>660</v>
      </c>
      <c r="E33" s="517" t="s">
        <v>661</v>
      </c>
      <c r="F33" s="517" t="s">
        <v>662</v>
      </c>
      <c r="G33" s="517" t="s">
        <v>663</v>
      </c>
      <c r="H33" s="517" t="s">
        <v>664</v>
      </c>
      <c r="I33" s="517" t="s">
        <v>665</v>
      </c>
      <c r="J33" s="517" t="s">
        <v>666</v>
      </c>
      <c r="K33" s="517" t="s">
        <v>667</v>
      </c>
      <c r="L33" s="517" t="s">
        <v>668</v>
      </c>
      <c r="M33" s="517" t="s">
        <v>669</v>
      </c>
      <c r="N33" s="543" t="s">
        <v>670</v>
      </c>
      <c r="O33" s="543" t="s">
        <v>688</v>
      </c>
      <c r="P33" s="514" t="s">
        <v>672</v>
      </c>
    </row>
    <row r="34" spans="1:16" ht="15" customHeight="1" x14ac:dyDescent="0.2">
      <c r="A34" s="491" t="s">
        <v>611</v>
      </c>
      <c r="B34" s="518"/>
      <c r="C34" s="523"/>
      <c r="D34" s="523"/>
      <c r="E34" s="523"/>
      <c r="F34" s="523"/>
      <c r="G34" s="523"/>
      <c r="H34" s="523"/>
      <c r="I34" s="523"/>
      <c r="J34" s="523"/>
      <c r="K34" s="523"/>
      <c r="L34" s="523"/>
      <c r="M34" s="523"/>
      <c r="N34" s="495">
        <f>SUM(B34:M34)</f>
        <v>0</v>
      </c>
      <c r="O34" s="495"/>
      <c r="P34" s="495"/>
    </row>
    <row r="35" spans="1:16" ht="15" customHeight="1" x14ac:dyDescent="0.2">
      <c r="A35" s="535" t="s">
        <v>373</v>
      </c>
      <c r="B35" s="530"/>
      <c r="C35" s="530"/>
      <c r="D35" s="530"/>
      <c r="E35" s="530"/>
      <c r="F35" s="530"/>
      <c r="G35" s="530"/>
      <c r="H35" s="530"/>
      <c r="I35" s="530"/>
      <c r="J35" s="530"/>
      <c r="K35" s="530"/>
      <c r="L35" s="530"/>
      <c r="M35" s="530"/>
      <c r="N35" s="531">
        <f>SUM(B35:M35)</f>
        <v>0</v>
      </c>
      <c r="O35" s="531"/>
      <c r="P35" s="531"/>
    </row>
    <row r="36" spans="1:16" ht="15" customHeight="1" x14ac:dyDescent="0.2">
      <c r="A36" s="535" t="s">
        <v>375</v>
      </c>
      <c r="B36" s="530"/>
      <c r="C36" s="530"/>
      <c r="D36" s="530"/>
      <c r="E36" s="530"/>
      <c r="F36" s="530"/>
      <c r="G36" s="530"/>
      <c r="H36" s="530"/>
      <c r="I36" s="530"/>
      <c r="J36" s="530"/>
      <c r="K36" s="530"/>
      <c r="L36" s="530"/>
      <c r="M36" s="530"/>
      <c r="N36" s="531">
        <f>SUM(B36:M36)</f>
        <v>0</v>
      </c>
      <c r="O36" s="531"/>
      <c r="P36" s="531"/>
    </row>
    <row r="37" spans="1:16" ht="15" customHeight="1" x14ac:dyDescent="0.2">
      <c r="A37" s="535" t="s">
        <v>689</v>
      </c>
      <c r="B37" s="530"/>
      <c r="C37" s="530"/>
      <c r="D37" s="530"/>
      <c r="E37" s="530"/>
      <c r="F37" s="530"/>
      <c r="G37" s="530"/>
      <c r="H37" s="530"/>
      <c r="I37" s="530"/>
      <c r="J37" s="530"/>
      <c r="K37" s="530"/>
      <c r="L37" s="530"/>
      <c r="M37" s="530"/>
      <c r="N37" s="531">
        <f>SUM(B37:M37)</f>
        <v>0</v>
      </c>
      <c r="O37" s="531"/>
      <c r="P37" s="531"/>
    </row>
    <row r="38" spans="1:16" ht="15" customHeight="1" x14ac:dyDescent="0.2">
      <c r="A38" s="535" t="s">
        <v>378</v>
      </c>
      <c r="B38" s="530"/>
      <c r="C38" s="530"/>
      <c r="D38" s="530"/>
      <c r="E38" s="530"/>
      <c r="F38" s="530"/>
      <c r="G38" s="530"/>
      <c r="H38" s="530"/>
      <c r="I38" s="530"/>
      <c r="J38" s="530"/>
      <c r="K38" s="530"/>
      <c r="L38" s="530"/>
      <c r="M38" s="530"/>
      <c r="N38" s="531">
        <f t="shared" ref="N38:N48" si="6">SUM(B38:M38)</f>
        <v>0</v>
      </c>
      <c r="O38" s="531"/>
      <c r="P38" s="531"/>
    </row>
    <row r="39" spans="1:16" ht="15" customHeight="1" x14ac:dyDescent="0.2">
      <c r="A39" s="535" t="s">
        <v>230</v>
      </c>
      <c r="B39" s="530"/>
      <c r="C39" s="530"/>
      <c r="D39" s="530"/>
      <c r="E39" s="530"/>
      <c r="F39" s="530"/>
      <c r="G39" s="530"/>
      <c r="H39" s="530"/>
      <c r="I39" s="530"/>
      <c r="J39" s="530"/>
      <c r="K39" s="530"/>
      <c r="L39" s="530"/>
      <c r="M39" s="530"/>
      <c r="N39" s="531">
        <f t="shared" si="6"/>
        <v>0</v>
      </c>
      <c r="O39" s="531"/>
      <c r="P39" s="531"/>
    </row>
    <row r="40" spans="1:16" ht="15" customHeight="1" x14ac:dyDescent="0.2">
      <c r="A40" s="533" t="s">
        <v>690</v>
      </c>
      <c r="B40" s="530"/>
      <c r="C40" s="530"/>
      <c r="D40" s="530"/>
      <c r="E40" s="530"/>
      <c r="F40" s="530"/>
      <c r="G40" s="530"/>
      <c r="H40" s="530"/>
      <c r="I40" s="530"/>
      <c r="J40" s="530"/>
      <c r="K40" s="530"/>
      <c r="L40" s="530"/>
      <c r="M40" s="530"/>
      <c r="N40" s="531">
        <f t="shared" si="6"/>
        <v>0</v>
      </c>
      <c r="O40" s="531"/>
      <c r="P40" s="531"/>
    </row>
    <row r="41" spans="1:16" ht="15" customHeight="1" x14ac:dyDescent="0.2">
      <c r="A41" s="533" t="s">
        <v>690</v>
      </c>
      <c r="B41" s="530"/>
      <c r="C41" s="530"/>
      <c r="D41" s="530"/>
      <c r="E41" s="530"/>
      <c r="F41" s="530"/>
      <c r="G41" s="530"/>
      <c r="H41" s="530"/>
      <c r="I41" s="530"/>
      <c r="J41" s="530"/>
      <c r="K41" s="530"/>
      <c r="L41" s="530"/>
      <c r="M41" s="530"/>
      <c r="N41" s="531">
        <f t="shared" si="6"/>
        <v>0</v>
      </c>
      <c r="O41" s="531"/>
      <c r="P41" s="531"/>
    </row>
    <row r="42" spans="1:16" ht="15" customHeight="1" x14ac:dyDescent="0.2">
      <c r="A42" s="533"/>
      <c r="B42" s="530"/>
      <c r="C42" s="530"/>
      <c r="D42" s="530"/>
      <c r="E42" s="530"/>
      <c r="F42" s="530"/>
      <c r="G42" s="530"/>
      <c r="H42" s="530"/>
      <c r="I42" s="530"/>
      <c r="J42" s="530"/>
      <c r="K42" s="530"/>
      <c r="L42" s="530"/>
      <c r="M42" s="530"/>
      <c r="N42" s="531">
        <f t="shared" si="6"/>
        <v>0</v>
      </c>
      <c r="O42" s="531"/>
      <c r="P42" s="531"/>
    </row>
    <row r="43" spans="1:16" ht="15" customHeight="1" x14ac:dyDescent="0.2">
      <c r="A43" s="533"/>
      <c r="B43" s="530"/>
      <c r="C43" s="530"/>
      <c r="D43" s="530"/>
      <c r="E43" s="530"/>
      <c r="F43" s="530"/>
      <c r="G43" s="530"/>
      <c r="H43" s="530"/>
      <c r="I43" s="530"/>
      <c r="J43" s="530"/>
      <c r="K43" s="530"/>
      <c r="L43" s="530"/>
      <c r="M43" s="530"/>
      <c r="N43" s="531">
        <f t="shared" si="6"/>
        <v>0</v>
      </c>
      <c r="O43" s="531"/>
      <c r="P43" s="531"/>
    </row>
    <row r="44" spans="1:16" ht="15" customHeight="1" x14ac:dyDescent="0.2">
      <c r="A44" s="533"/>
      <c r="B44" s="530"/>
      <c r="C44" s="530"/>
      <c r="D44" s="530"/>
      <c r="E44" s="530"/>
      <c r="F44" s="530"/>
      <c r="G44" s="530"/>
      <c r="H44" s="530"/>
      <c r="I44" s="530"/>
      <c r="J44" s="530"/>
      <c r="K44" s="530"/>
      <c r="L44" s="530"/>
      <c r="M44" s="530"/>
      <c r="N44" s="531">
        <f t="shared" si="6"/>
        <v>0</v>
      </c>
      <c r="O44" s="531"/>
      <c r="P44" s="531"/>
    </row>
    <row r="45" spans="1:16" ht="15" customHeight="1" x14ac:dyDescent="0.2">
      <c r="A45" s="533"/>
      <c r="B45" s="530"/>
      <c r="C45" s="530"/>
      <c r="D45" s="530"/>
      <c r="E45" s="530"/>
      <c r="F45" s="530"/>
      <c r="G45" s="530"/>
      <c r="H45" s="530"/>
      <c r="I45" s="530"/>
      <c r="J45" s="530"/>
      <c r="K45" s="530"/>
      <c r="L45" s="530"/>
      <c r="M45" s="530"/>
      <c r="N45" s="531">
        <f t="shared" si="6"/>
        <v>0</v>
      </c>
      <c r="O45" s="531"/>
      <c r="P45" s="531"/>
    </row>
    <row r="46" spans="1:16" ht="15" customHeight="1" x14ac:dyDescent="0.2">
      <c r="A46" s="533"/>
      <c r="B46" s="530"/>
      <c r="C46" s="530"/>
      <c r="D46" s="530"/>
      <c r="E46" s="530"/>
      <c r="F46" s="530"/>
      <c r="G46" s="530"/>
      <c r="H46" s="530"/>
      <c r="I46" s="530"/>
      <c r="J46" s="530"/>
      <c r="K46" s="530"/>
      <c r="L46" s="530"/>
      <c r="M46" s="530"/>
      <c r="N46" s="531">
        <f t="shared" si="6"/>
        <v>0</v>
      </c>
      <c r="O46" s="531"/>
      <c r="P46" s="531"/>
    </row>
    <row r="47" spans="1:16" ht="15" customHeight="1" x14ac:dyDescent="0.2">
      <c r="A47" s="533"/>
      <c r="B47" s="530"/>
      <c r="C47" s="530"/>
      <c r="D47" s="530"/>
      <c r="E47" s="530"/>
      <c r="F47" s="530"/>
      <c r="G47" s="530"/>
      <c r="H47" s="530"/>
      <c r="I47" s="530"/>
      <c r="J47" s="530"/>
      <c r="K47" s="530"/>
      <c r="L47" s="530"/>
      <c r="M47" s="530"/>
      <c r="N47" s="531">
        <f t="shared" si="6"/>
        <v>0</v>
      </c>
      <c r="O47" s="531"/>
      <c r="P47" s="531"/>
    </row>
    <row r="48" spans="1:16" ht="15" customHeight="1" x14ac:dyDescent="0.2">
      <c r="A48" s="533"/>
      <c r="B48" s="530"/>
      <c r="C48" s="530"/>
      <c r="D48" s="530"/>
      <c r="E48" s="530"/>
      <c r="F48" s="530"/>
      <c r="G48" s="530"/>
      <c r="H48" s="530"/>
      <c r="I48" s="530"/>
      <c r="J48" s="530"/>
      <c r="K48" s="530"/>
      <c r="L48" s="530"/>
      <c r="M48" s="530"/>
      <c r="N48" s="531">
        <f t="shared" si="6"/>
        <v>0</v>
      </c>
      <c r="O48" s="531"/>
      <c r="P48" s="531"/>
    </row>
    <row r="49" spans="1:16" ht="15" customHeight="1" thickBot="1" x14ac:dyDescent="0.25">
      <c r="A49" s="488" t="s">
        <v>691</v>
      </c>
      <c r="B49" s="496">
        <f t="shared" ref="B49:N49" si="7">SUM(B34:B48)</f>
        <v>0</v>
      </c>
      <c r="C49" s="496">
        <f t="shared" si="7"/>
        <v>0</v>
      </c>
      <c r="D49" s="496">
        <f t="shared" si="7"/>
        <v>0</v>
      </c>
      <c r="E49" s="496">
        <f t="shared" si="7"/>
        <v>0</v>
      </c>
      <c r="F49" s="496">
        <f t="shared" si="7"/>
        <v>0</v>
      </c>
      <c r="G49" s="496">
        <f t="shared" si="7"/>
        <v>0</v>
      </c>
      <c r="H49" s="496">
        <f t="shared" si="7"/>
        <v>0</v>
      </c>
      <c r="I49" s="496">
        <f t="shared" si="7"/>
        <v>0</v>
      </c>
      <c r="J49" s="496">
        <f t="shared" si="7"/>
        <v>0</v>
      </c>
      <c r="K49" s="496">
        <f t="shared" si="7"/>
        <v>0</v>
      </c>
      <c r="L49" s="496">
        <f t="shared" si="7"/>
        <v>0</v>
      </c>
      <c r="M49" s="496">
        <f t="shared" si="7"/>
        <v>0</v>
      </c>
      <c r="N49" s="534">
        <f t="shared" si="7"/>
        <v>0</v>
      </c>
      <c r="O49" s="528">
        <f>IF(B2="Tentative",SUM('Form 5 Exp Summary'!C22:E22),IF(B2="Final",SUM('Form 5 Exp Summary'!C45:E45),SUM('Form 5 Exp Summary'!C72:E72)))</f>
        <v>0</v>
      </c>
      <c r="P49" s="527">
        <f>N49-O49</f>
        <v>0</v>
      </c>
    </row>
    <row r="50" spans="1:16" ht="15" customHeight="1" thickTop="1" x14ac:dyDescent="0.2">
      <c r="A50" s="488" t="s">
        <v>692</v>
      </c>
      <c r="B50" s="536">
        <f>B49</f>
        <v>0</v>
      </c>
      <c r="C50" s="536">
        <f>B50+C49</f>
        <v>0</v>
      </c>
      <c r="D50" s="536">
        <f t="shared" ref="D50:M50" si="8">C50+D49</f>
        <v>0</v>
      </c>
      <c r="E50" s="536">
        <f t="shared" si="8"/>
        <v>0</v>
      </c>
      <c r="F50" s="536">
        <f t="shared" si="8"/>
        <v>0</v>
      </c>
      <c r="G50" s="536">
        <f t="shared" si="8"/>
        <v>0</v>
      </c>
      <c r="H50" s="536">
        <f t="shared" si="8"/>
        <v>0</v>
      </c>
      <c r="I50" s="536">
        <f t="shared" si="8"/>
        <v>0</v>
      </c>
      <c r="J50" s="536">
        <f t="shared" si="8"/>
        <v>0</v>
      </c>
      <c r="K50" s="536">
        <f t="shared" si="8"/>
        <v>0</v>
      </c>
      <c r="L50" s="536">
        <f t="shared" si="8"/>
        <v>0</v>
      </c>
      <c r="M50" s="536">
        <f t="shared" si="8"/>
        <v>0</v>
      </c>
      <c r="N50" s="500"/>
      <c r="O50" s="500"/>
      <c r="P50" s="500"/>
    </row>
    <row r="51" spans="1:16" ht="15" customHeight="1" x14ac:dyDescent="0.2">
      <c r="A51" s="497" t="s">
        <v>693</v>
      </c>
      <c r="B51" s="498" t="str">
        <f>IFERROR(B50/$N$49,"")</f>
        <v/>
      </c>
      <c r="C51" s="498" t="str">
        <f>IFERROR(C50/$N$49,"")</f>
        <v/>
      </c>
      <c r="D51" s="498" t="str">
        <f t="shared" ref="D51:M51" si="9">IFERROR(D50/$N$49,"")</f>
        <v/>
      </c>
      <c r="E51" s="498" t="str">
        <f t="shared" si="9"/>
        <v/>
      </c>
      <c r="F51" s="498" t="str">
        <f t="shared" si="9"/>
        <v/>
      </c>
      <c r="G51" s="498" t="str">
        <f t="shared" si="9"/>
        <v/>
      </c>
      <c r="H51" s="498" t="str">
        <f t="shared" si="9"/>
        <v/>
      </c>
      <c r="I51" s="498" t="str">
        <f t="shared" si="9"/>
        <v/>
      </c>
      <c r="J51" s="498" t="str">
        <f t="shared" si="9"/>
        <v/>
      </c>
      <c r="K51" s="498" t="str">
        <f t="shared" si="9"/>
        <v/>
      </c>
      <c r="L51" s="498" t="str">
        <f t="shared" si="9"/>
        <v/>
      </c>
      <c r="M51" s="498" t="str">
        <f t="shared" si="9"/>
        <v/>
      </c>
      <c r="N51" s="500"/>
      <c r="O51" s="500"/>
      <c r="P51" s="500"/>
    </row>
    <row r="52" spans="1:16" ht="15" customHeight="1" x14ac:dyDescent="0.2">
      <c r="A52" s="490"/>
      <c r="B52" s="490"/>
      <c r="C52" s="490"/>
      <c r="D52" s="490"/>
      <c r="E52" s="490"/>
      <c r="F52" s="501"/>
      <c r="G52" s="501"/>
      <c r="H52" s="501"/>
      <c r="I52" s="501"/>
      <c r="J52" s="501"/>
      <c r="K52" s="501"/>
      <c r="L52" s="501"/>
      <c r="M52" s="501"/>
      <c r="N52" s="500"/>
      <c r="O52" s="500"/>
      <c r="P52" s="500"/>
    </row>
    <row r="53" spans="1:16" ht="15" customHeight="1" thickBot="1" x14ac:dyDescent="0.25">
      <c r="A53" s="488" t="s">
        <v>694</v>
      </c>
      <c r="B53" s="537">
        <f t="shared" ref="B53:P53" si="10">B28-B49</f>
        <v>0</v>
      </c>
      <c r="C53" s="537">
        <f t="shared" si="10"/>
        <v>0</v>
      </c>
      <c r="D53" s="537">
        <f t="shared" si="10"/>
        <v>0</v>
      </c>
      <c r="E53" s="537">
        <f t="shared" si="10"/>
        <v>0</v>
      </c>
      <c r="F53" s="537">
        <f t="shared" si="10"/>
        <v>0</v>
      </c>
      <c r="G53" s="537">
        <f t="shared" si="10"/>
        <v>0</v>
      </c>
      <c r="H53" s="537">
        <f t="shared" si="10"/>
        <v>0</v>
      </c>
      <c r="I53" s="537">
        <f t="shared" si="10"/>
        <v>0</v>
      </c>
      <c r="J53" s="537">
        <f t="shared" si="10"/>
        <v>0</v>
      </c>
      <c r="K53" s="537">
        <f t="shared" si="10"/>
        <v>0</v>
      </c>
      <c r="L53" s="537">
        <f t="shared" si="10"/>
        <v>0</v>
      </c>
      <c r="M53" s="537">
        <f t="shared" si="10"/>
        <v>0</v>
      </c>
      <c r="N53" s="502">
        <f t="shared" si="10"/>
        <v>0</v>
      </c>
      <c r="O53" s="502">
        <f t="shared" si="10"/>
        <v>0</v>
      </c>
      <c r="P53" s="502">
        <f t="shared" si="10"/>
        <v>0</v>
      </c>
    </row>
    <row r="54" spans="1:16" ht="15" customHeight="1" thickTop="1" x14ac:dyDescent="0.2">
      <c r="A54" s="488" t="s">
        <v>695</v>
      </c>
      <c r="B54" s="536">
        <f>B53</f>
        <v>0</v>
      </c>
      <c r="C54" s="536">
        <f>C53+B54</f>
        <v>0</v>
      </c>
      <c r="D54" s="536">
        <f t="shared" ref="D54:M54" si="11">D53+C54</f>
        <v>0</v>
      </c>
      <c r="E54" s="536">
        <f t="shared" si="11"/>
        <v>0</v>
      </c>
      <c r="F54" s="536">
        <f t="shared" si="11"/>
        <v>0</v>
      </c>
      <c r="G54" s="536">
        <f t="shared" si="11"/>
        <v>0</v>
      </c>
      <c r="H54" s="536">
        <f t="shared" si="11"/>
        <v>0</v>
      </c>
      <c r="I54" s="536">
        <f t="shared" si="11"/>
        <v>0</v>
      </c>
      <c r="J54" s="536">
        <f t="shared" si="11"/>
        <v>0</v>
      </c>
      <c r="K54" s="536">
        <f t="shared" si="11"/>
        <v>0</v>
      </c>
      <c r="L54" s="536">
        <f t="shared" si="11"/>
        <v>0</v>
      </c>
      <c r="M54" s="536">
        <f t="shared" si="11"/>
        <v>0</v>
      </c>
      <c r="N54" s="500"/>
      <c r="O54" s="500"/>
      <c r="P54" s="500"/>
    </row>
    <row r="55" spans="1:16" ht="15" customHeight="1" x14ac:dyDescent="0.2">
      <c r="A55" s="497" t="s">
        <v>696</v>
      </c>
      <c r="B55" s="538" t="str">
        <f>IFERROR(B54/$N$53,"")</f>
        <v/>
      </c>
      <c r="C55" s="538" t="str">
        <f t="shared" ref="C55:M55" si="12">IFERROR(C54/$N$53,"")</f>
        <v/>
      </c>
      <c r="D55" s="538" t="str">
        <f t="shared" si="12"/>
        <v/>
      </c>
      <c r="E55" s="538" t="str">
        <f t="shared" si="12"/>
        <v/>
      </c>
      <c r="F55" s="538" t="str">
        <f t="shared" si="12"/>
        <v/>
      </c>
      <c r="G55" s="538" t="str">
        <f t="shared" si="12"/>
        <v/>
      </c>
      <c r="H55" s="538" t="str">
        <f t="shared" si="12"/>
        <v/>
      </c>
      <c r="I55" s="538" t="str">
        <f t="shared" si="12"/>
        <v/>
      </c>
      <c r="J55" s="538" t="str">
        <f t="shared" si="12"/>
        <v/>
      </c>
      <c r="K55" s="538" t="str">
        <f t="shared" si="12"/>
        <v/>
      </c>
      <c r="L55" s="538" t="str">
        <f t="shared" si="12"/>
        <v/>
      </c>
      <c r="M55" s="538" t="str">
        <f t="shared" si="12"/>
        <v/>
      </c>
      <c r="N55" s="500"/>
      <c r="O55" s="500"/>
      <c r="P55" s="500"/>
    </row>
    <row r="56" spans="1:16" ht="15" customHeight="1" x14ac:dyDescent="0.2">
      <c r="A56" s="497"/>
      <c r="B56" s="490"/>
      <c r="C56" s="490"/>
      <c r="D56" s="490"/>
      <c r="E56" s="490"/>
      <c r="F56" s="501"/>
      <c r="G56" s="501"/>
      <c r="H56" s="501"/>
      <c r="I56" s="501"/>
      <c r="J56" s="501"/>
      <c r="K56" s="501"/>
      <c r="L56" s="501"/>
      <c r="M56" s="501"/>
      <c r="N56" s="500"/>
      <c r="O56" s="500"/>
      <c r="P56" s="500"/>
    </row>
    <row r="57" spans="1:16" ht="15" customHeight="1" x14ac:dyDescent="0.2">
      <c r="A57" s="497"/>
      <c r="B57" s="490"/>
      <c r="C57" s="490"/>
      <c r="D57" s="490"/>
      <c r="E57" s="490"/>
      <c r="F57" s="501"/>
      <c r="G57" s="501"/>
      <c r="H57" s="501"/>
      <c r="I57" s="501"/>
      <c r="J57" s="501"/>
      <c r="K57" s="501"/>
      <c r="L57" s="501"/>
      <c r="M57" s="501"/>
      <c r="N57" s="500"/>
      <c r="O57" s="500"/>
      <c r="P57" s="500"/>
    </row>
    <row r="58" spans="1:16" ht="15" customHeight="1" x14ac:dyDescent="0.25">
      <c r="A58" s="545" t="s">
        <v>697</v>
      </c>
      <c r="B58" s="545"/>
      <c r="C58" s="545"/>
      <c r="D58" s="545"/>
      <c r="E58" s="545"/>
      <c r="F58" s="545" t="s">
        <v>697</v>
      </c>
      <c r="G58" s="545"/>
      <c r="H58" s="545"/>
      <c r="I58" s="545"/>
      <c r="J58" s="545"/>
      <c r="K58" s="545"/>
      <c r="L58" s="545"/>
      <c r="M58" s="545"/>
      <c r="N58" s="545"/>
    </row>
    <row r="59" spans="1:16" ht="15" customHeight="1" thickBot="1" x14ac:dyDescent="0.25">
      <c r="A59" s="490"/>
      <c r="B59" s="503"/>
      <c r="C59" s="503"/>
      <c r="D59" s="503"/>
      <c r="E59" s="503"/>
      <c r="F59" s="503"/>
      <c r="G59" s="503"/>
      <c r="H59" s="503"/>
      <c r="I59" s="503"/>
      <c r="J59" s="503"/>
      <c r="K59" s="503"/>
      <c r="L59" s="503"/>
      <c r="M59" s="503"/>
      <c r="N59" s="504"/>
      <c r="O59" s="504"/>
      <c r="P59" s="504"/>
    </row>
    <row r="60" spans="1:16" ht="30.75" customHeight="1" x14ac:dyDescent="0.2">
      <c r="A60" s="490"/>
      <c r="B60" s="522" t="s">
        <v>655</v>
      </c>
      <c r="C60" s="522" t="s">
        <v>655</v>
      </c>
      <c r="D60" s="522" t="s">
        <v>655</v>
      </c>
      <c r="E60" s="522" t="s">
        <v>655</v>
      </c>
      <c r="F60" s="522" t="s">
        <v>655</v>
      </c>
      <c r="G60" s="522" t="s">
        <v>655</v>
      </c>
      <c r="H60" s="522" t="s">
        <v>655</v>
      </c>
      <c r="I60" s="522" t="s">
        <v>655</v>
      </c>
      <c r="J60" s="522" t="s">
        <v>655</v>
      </c>
      <c r="K60" s="522" t="s">
        <v>655</v>
      </c>
      <c r="L60" s="522" t="s">
        <v>655</v>
      </c>
      <c r="M60" s="522" t="s">
        <v>655</v>
      </c>
      <c r="N60" s="542" t="s">
        <v>656</v>
      </c>
      <c r="O60" s="510"/>
      <c r="P60" s="510"/>
    </row>
    <row r="61" spans="1:16" ht="24" customHeight="1" thickBot="1" x14ac:dyDescent="0.25">
      <c r="A61" s="490"/>
      <c r="B61" s="539" t="s">
        <v>658</v>
      </c>
      <c r="C61" s="539" t="s">
        <v>659</v>
      </c>
      <c r="D61" s="539" t="s">
        <v>660</v>
      </c>
      <c r="E61" s="539" t="s">
        <v>661</v>
      </c>
      <c r="F61" s="539" t="s">
        <v>662</v>
      </c>
      <c r="G61" s="539" t="s">
        <v>663</v>
      </c>
      <c r="H61" s="539" t="s">
        <v>664</v>
      </c>
      <c r="I61" s="539" t="s">
        <v>665</v>
      </c>
      <c r="J61" s="539" t="s">
        <v>666</v>
      </c>
      <c r="K61" s="539" t="s">
        <v>667</v>
      </c>
      <c r="L61" s="539" t="s">
        <v>668</v>
      </c>
      <c r="M61" s="539" t="s">
        <v>669</v>
      </c>
      <c r="N61" s="543" t="s">
        <v>670</v>
      </c>
      <c r="O61" s="510"/>
      <c r="P61" s="510"/>
    </row>
    <row r="62" spans="1:16" ht="15" customHeight="1" x14ac:dyDescent="0.2">
      <c r="A62" s="490" t="s">
        <v>698</v>
      </c>
      <c r="B62" s="540">
        <f>B53</f>
        <v>0</v>
      </c>
      <c r="C62" s="540">
        <f t="shared" ref="C62:N62" si="13">C53</f>
        <v>0</v>
      </c>
      <c r="D62" s="540">
        <f t="shared" si="13"/>
        <v>0</v>
      </c>
      <c r="E62" s="540">
        <f t="shared" si="13"/>
        <v>0</v>
      </c>
      <c r="F62" s="540">
        <f t="shared" si="13"/>
        <v>0</v>
      </c>
      <c r="G62" s="540">
        <f t="shared" si="13"/>
        <v>0</v>
      </c>
      <c r="H62" s="540">
        <f t="shared" si="13"/>
        <v>0</v>
      </c>
      <c r="I62" s="540">
        <f t="shared" si="13"/>
        <v>0</v>
      </c>
      <c r="J62" s="540">
        <f t="shared" si="13"/>
        <v>0</v>
      </c>
      <c r="K62" s="540">
        <f t="shared" si="13"/>
        <v>0</v>
      </c>
      <c r="L62" s="540">
        <f t="shared" si="13"/>
        <v>0</v>
      </c>
      <c r="M62" s="540">
        <f t="shared" si="13"/>
        <v>0</v>
      </c>
      <c r="N62" s="505">
        <f t="shared" si="13"/>
        <v>0</v>
      </c>
      <c r="O62" s="510"/>
      <c r="P62" s="510"/>
    </row>
    <row r="63" spans="1:16" ht="15" customHeight="1" x14ac:dyDescent="0.2">
      <c r="A63" s="490"/>
      <c r="B63" s="540"/>
      <c r="C63" s="540"/>
      <c r="D63" s="540"/>
      <c r="E63" s="540"/>
      <c r="F63" s="540"/>
      <c r="G63" s="540"/>
      <c r="H63" s="540"/>
      <c r="I63" s="540"/>
      <c r="J63" s="540"/>
      <c r="K63" s="540"/>
      <c r="L63" s="540"/>
      <c r="M63" s="540"/>
      <c r="N63" s="495"/>
      <c r="O63" s="510"/>
      <c r="P63" s="510"/>
    </row>
    <row r="64" spans="1:16" ht="15" customHeight="1" x14ac:dyDescent="0.2">
      <c r="A64" s="490" t="s">
        <v>699</v>
      </c>
      <c r="B64" s="541">
        <f>IF(B2="Tentative",'Form 3 Revenues'!F98,IF(B2="Final",'Form 3 Revenues'!G98,'Form 3 Revenues'!H98))</f>
        <v>0</v>
      </c>
      <c r="C64" s="540">
        <f>B66</f>
        <v>0</v>
      </c>
      <c r="D64" s="540">
        <f t="shared" ref="D64:M64" si="14">C66</f>
        <v>0</v>
      </c>
      <c r="E64" s="540">
        <f t="shared" si="14"/>
        <v>0</v>
      </c>
      <c r="F64" s="540">
        <f t="shared" si="14"/>
        <v>0</v>
      </c>
      <c r="G64" s="540">
        <f t="shared" si="14"/>
        <v>0</v>
      </c>
      <c r="H64" s="540">
        <f t="shared" si="14"/>
        <v>0</v>
      </c>
      <c r="I64" s="540">
        <f t="shared" si="14"/>
        <v>0</v>
      </c>
      <c r="J64" s="540">
        <f t="shared" si="14"/>
        <v>0</v>
      </c>
      <c r="K64" s="540">
        <f t="shared" si="14"/>
        <v>0</v>
      </c>
      <c r="L64" s="540">
        <f t="shared" si="14"/>
        <v>0</v>
      </c>
      <c r="M64" s="540">
        <f t="shared" si="14"/>
        <v>0</v>
      </c>
      <c r="N64" s="506"/>
      <c r="O64" s="510"/>
      <c r="P64" s="510"/>
    </row>
    <row r="65" spans="1:16" ht="15" customHeight="1" x14ac:dyDescent="0.2">
      <c r="A65" s="490"/>
      <c r="B65" s="540"/>
      <c r="C65" s="540"/>
      <c r="D65" s="540"/>
      <c r="E65" s="540"/>
      <c r="F65" s="540"/>
      <c r="G65" s="540"/>
      <c r="H65" s="540"/>
      <c r="I65" s="540"/>
      <c r="J65" s="540"/>
      <c r="K65" s="540"/>
      <c r="L65" s="540"/>
      <c r="M65" s="540"/>
      <c r="N65" s="507"/>
      <c r="O65" s="510"/>
      <c r="P65" s="510"/>
    </row>
    <row r="66" spans="1:16" ht="15" customHeight="1" thickBot="1" x14ac:dyDescent="0.25">
      <c r="A66" s="488" t="s">
        <v>700</v>
      </c>
      <c r="B66" s="499">
        <f>SUM(B64,B62)</f>
        <v>0</v>
      </c>
      <c r="C66" s="499">
        <f>SUM(C64,C62)</f>
        <v>0</v>
      </c>
      <c r="D66" s="499">
        <f t="shared" ref="D66:N66" si="15">SUM(D64,D62)</f>
        <v>0</v>
      </c>
      <c r="E66" s="499">
        <f t="shared" si="15"/>
        <v>0</v>
      </c>
      <c r="F66" s="499">
        <f t="shared" si="15"/>
        <v>0</v>
      </c>
      <c r="G66" s="499">
        <f t="shared" si="15"/>
        <v>0</v>
      </c>
      <c r="H66" s="499">
        <f t="shared" si="15"/>
        <v>0</v>
      </c>
      <c r="I66" s="499">
        <f t="shared" si="15"/>
        <v>0</v>
      </c>
      <c r="J66" s="499">
        <f t="shared" si="15"/>
        <v>0</v>
      </c>
      <c r="K66" s="499">
        <f t="shared" si="15"/>
        <v>0</v>
      </c>
      <c r="L66" s="499">
        <f t="shared" si="15"/>
        <v>0</v>
      </c>
      <c r="M66" s="499">
        <f t="shared" si="15"/>
        <v>0</v>
      </c>
      <c r="N66" s="502">
        <f t="shared" si="15"/>
        <v>0</v>
      </c>
      <c r="O66" s="510"/>
      <c r="P66" s="510"/>
    </row>
    <row r="67" spans="1:16" s="509" customFormat="1" ht="15" customHeight="1" thickTop="1" x14ac:dyDescent="0.2">
      <c r="A67" s="488"/>
      <c r="B67" s="508"/>
      <c r="C67" s="508"/>
      <c r="D67" s="508"/>
      <c r="E67" s="508"/>
      <c r="F67" s="508"/>
      <c r="G67" s="508"/>
      <c r="H67" s="508"/>
      <c r="I67" s="508"/>
      <c r="J67" s="508"/>
      <c r="K67" s="508"/>
      <c r="L67" s="508"/>
      <c r="M67" s="508"/>
      <c r="N67" s="508"/>
      <c r="O67" s="510"/>
      <c r="P67" s="510"/>
    </row>
    <row r="68" spans="1:16" s="509" customFormat="1" ht="15" customHeight="1" x14ac:dyDescent="0.2">
      <c r="N68" s="510"/>
      <c r="O68" s="510"/>
      <c r="P68" s="510"/>
    </row>
    <row r="69" spans="1:16" s="509" customFormat="1" x14ac:dyDescent="0.2"/>
    <row r="70" spans="1:16" s="509" customFormat="1" x14ac:dyDescent="0.2"/>
    <row r="71" spans="1:16" s="509" customFormat="1" x14ac:dyDescent="0.2"/>
    <row r="72" spans="1:16" s="509" customFormat="1" x14ac:dyDescent="0.2"/>
    <row r="73" spans="1:16" s="509" customFormat="1" x14ac:dyDescent="0.2"/>
  </sheetData>
  <sheetProtection algorithmName="SHA-512" hashValue="uw2eHZaS0hL1Cc51l3QrfxedHgH8fRbbRi3fHKYGDAZkYtwRn+l7F2Y8jv8q6fAcMzlGYM/V9juOzIPZnHFV5Q==" saltValue="L4Rof9ArDron1lQGA2mueQ==" spinCount="100000" sheet="1" objects="1" scenarios="1"/>
  <dataValidations count="1">
    <dataValidation type="list" showInputMessage="1" showErrorMessage="1" sqref="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78"/>
  <sheetViews>
    <sheetView tabSelected="1" workbookViewId="0">
      <selection activeCell="B20" sqref="B20"/>
    </sheetView>
  </sheetViews>
  <sheetFormatPr defaultColWidth="9.140625" defaultRowHeight="12" outlineLevelRow="1" x14ac:dyDescent="0.2"/>
  <cols>
    <col min="1" max="1" width="2.140625" style="52" customWidth="1"/>
    <col min="2" max="2" width="9.7109375" style="52" customWidth="1"/>
    <col min="3" max="3" width="8.7109375" style="52" customWidth="1"/>
    <col min="4" max="4" width="12.42578125" style="52" customWidth="1"/>
    <col min="5" max="5" width="8.7109375" style="52" customWidth="1"/>
    <col min="6" max="6" width="7.28515625" style="52" customWidth="1"/>
    <col min="7" max="7" width="9.140625" style="52"/>
    <col min="8" max="8" width="8" style="52" customWidth="1"/>
    <col min="9" max="9" width="5.7109375" style="52" customWidth="1"/>
    <col min="10" max="10" width="16.28515625" style="52" customWidth="1"/>
    <col min="11" max="11" width="13.5703125" style="52" customWidth="1"/>
    <col min="12" max="16384" width="9.140625" style="52"/>
  </cols>
  <sheetData>
    <row r="3" spans="2:3" x14ac:dyDescent="0.2">
      <c r="B3" s="372"/>
      <c r="C3" s="372"/>
    </row>
    <row r="17" spans="2:12" ht="21" customHeight="1" x14ac:dyDescent="0.3">
      <c r="B17" s="450" t="s">
        <v>110</v>
      </c>
      <c r="C17" s="450"/>
      <c r="D17" s="450"/>
      <c r="E17" s="450"/>
      <c r="F17" s="450"/>
      <c r="G17" s="450"/>
      <c r="H17" s="450"/>
      <c r="I17" s="450"/>
      <c r="J17" s="450"/>
      <c r="K17" s="450"/>
      <c r="L17" s="1"/>
    </row>
    <row r="18" spans="2:12" ht="12" customHeight="1" x14ac:dyDescent="0.3">
      <c r="B18" s="450"/>
      <c r="C18" s="450"/>
      <c r="D18" s="450"/>
      <c r="E18" s="450"/>
      <c r="F18" s="450"/>
      <c r="G18" s="450"/>
      <c r="H18" s="450"/>
      <c r="I18" s="450"/>
      <c r="J18" s="450"/>
      <c r="K18" s="450"/>
      <c r="L18" s="1"/>
    </row>
    <row r="20" spans="2:12" x14ac:dyDescent="0.2">
      <c r="B20" s="547" t="s">
        <v>701</v>
      </c>
      <c r="C20" s="574"/>
      <c r="D20" s="574"/>
      <c r="E20" s="574"/>
      <c r="F20" s="574"/>
      <c r="G20" s="1"/>
      <c r="H20" s="1"/>
      <c r="I20" s="568"/>
      <c r="J20" s="572" t="s">
        <v>111</v>
      </c>
      <c r="K20" s="568"/>
      <c r="L20" s="1"/>
    </row>
    <row r="21" spans="2:12" hidden="1" outlineLevel="1" x14ac:dyDescent="0.2">
      <c r="B21" s="357" t="s">
        <v>112</v>
      </c>
      <c r="C21" s="357"/>
      <c r="D21" s="1"/>
      <c r="E21" s="575" t="str">
        <f>D166</f>
        <v>June 30, 2024</v>
      </c>
      <c r="F21" s="1"/>
      <c r="G21" s="1"/>
      <c r="H21" s="1"/>
      <c r="I21" s="1"/>
      <c r="J21" s="1"/>
      <c r="K21" s="1"/>
      <c r="L21" s="1"/>
    </row>
    <row r="22" spans="2:12" hidden="1" outlineLevel="1" x14ac:dyDescent="0.2">
      <c r="B22" s="1"/>
      <c r="C22" s="1"/>
      <c r="D22" s="1"/>
      <c r="E22" s="1"/>
      <c r="F22" s="1"/>
      <c r="G22" s="1"/>
      <c r="H22" s="1"/>
      <c r="I22" s="1"/>
      <c r="J22" s="1"/>
      <c r="K22" s="1"/>
      <c r="L22" s="1"/>
    </row>
    <row r="23" spans="2:12" hidden="1" outlineLevel="1" x14ac:dyDescent="0.2">
      <c r="B23" s="1" t="s">
        <v>113</v>
      </c>
      <c r="C23" s="1"/>
      <c r="D23" s="576"/>
      <c r="E23" s="1" t="s">
        <v>114</v>
      </c>
      <c r="F23" s="1"/>
      <c r="G23" s="1"/>
      <c r="H23" s="1"/>
      <c r="I23" s="1"/>
      <c r="J23" s="577"/>
      <c r="K23" s="577"/>
      <c r="L23" s="12"/>
    </row>
    <row r="24" spans="2:12" hidden="1" outlineLevel="1" x14ac:dyDescent="0.2">
      <c r="B24" s="576"/>
      <c r="C24" s="1" t="s">
        <v>115</v>
      </c>
      <c r="D24" s="1"/>
      <c r="E24" s="1"/>
      <c r="F24" s="1"/>
      <c r="G24" s="577"/>
      <c r="H24" s="577"/>
      <c r="I24" s="1" t="s">
        <v>116</v>
      </c>
      <c r="J24" s="1"/>
      <c r="K24" s="1"/>
      <c r="L24" s="12"/>
    </row>
    <row r="25" spans="2:12" hidden="1" outlineLevel="1" x14ac:dyDescent="0.2">
      <c r="B25" s="1"/>
      <c r="C25" s="1"/>
      <c r="D25" s="12"/>
      <c r="E25" s="12"/>
      <c r="F25" s="12"/>
      <c r="G25" s="12"/>
      <c r="H25" s="12"/>
      <c r="I25" s="12"/>
      <c r="J25" s="12"/>
      <c r="K25" s="12"/>
      <c r="L25" s="12"/>
    </row>
    <row r="26" spans="2:12" hidden="1" outlineLevel="1" x14ac:dyDescent="0.2">
      <c r="B26" s="259" t="s">
        <v>117</v>
      </c>
      <c r="C26" s="1"/>
      <c r="D26" s="12"/>
      <c r="E26" s="12"/>
      <c r="F26" s="12"/>
      <c r="G26" s="12"/>
      <c r="H26" s="12"/>
      <c r="I26" s="12"/>
      <c r="J26" s="12"/>
      <c r="K26" s="12"/>
      <c r="L26" s="12"/>
    </row>
    <row r="27" spans="2:12" hidden="1" outlineLevel="1" x14ac:dyDescent="0.2">
      <c r="B27" s="1"/>
      <c r="C27" s="1"/>
      <c r="D27" s="12"/>
      <c r="E27" s="12"/>
      <c r="F27" s="12"/>
      <c r="G27" s="12"/>
      <c r="H27" s="12"/>
      <c r="I27" s="12"/>
      <c r="J27" s="12"/>
      <c r="K27" s="12"/>
      <c r="L27" s="12"/>
    </row>
    <row r="28" spans="2:12" hidden="1" outlineLevel="1" x14ac:dyDescent="0.2">
      <c r="B28" s="1"/>
      <c r="C28" s="258" t="s">
        <v>118</v>
      </c>
      <c r="D28" s="12"/>
      <c r="E28" s="12"/>
      <c r="F28" s="12"/>
      <c r="G28" s="12"/>
      <c r="H28" s="12"/>
      <c r="I28" s="12"/>
      <c r="J28" s="12"/>
      <c r="K28" s="12"/>
      <c r="L28" s="12"/>
    </row>
    <row r="29" spans="2:12" hidden="1" outlineLevel="1" x14ac:dyDescent="0.2">
      <c r="B29" s="1"/>
      <c r="C29" s="258"/>
      <c r="D29" s="12" t="s">
        <v>119</v>
      </c>
      <c r="E29" s="12"/>
      <c r="F29" s="12"/>
      <c r="G29" s="12"/>
      <c r="H29" s="12"/>
      <c r="I29" s="12"/>
      <c r="J29" s="12"/>
      <c r="K29" s="12"/>
      <c r="L29" s="12"/>
    </row>
    <row r="30" spans="2:12" hidden="1" outlineLevel="1" x14ac:dyDescent="0.2">
      <c r="B30" s="1"/>
      <c r="C30" s="1"/>
      <c r="D30" s="12"/>
      <c r="E30" s="12"/>
      <c r="F30" s="12"/>
      <c r="G30" s="578"/>
      <c r="H30" s="12"/>
      <c r="I30" s="12"/>
      <c r="J30" s="12"/>
      <c r="K30" s="12"/>
      <c r="L30" s="12"/>
    </row>
    <row r="31" spans="2:12" hidden="1" outlineLevel="1" x14ac:dyDescent="0.2">
      <c r="B31" s="1"/>
      <c r="C31" s="258" t="s">
        <v>120</v>
      </c>
      <c r="D31" s="1"/>
      <c r="E31" s="1"/>
      <c r="F31" s="1"/>
      <c r="G31" s="1"/>
      <c r="H31" s="1"/>
      <c r="I31" s="1"/>
      <c r="J31" s="1"/>
      <c r="K31" s="1"/>
      <c r="L31" s="1"/>
    </row>
    <row r="32" spans="2:12" hidden="1" outlineLevel="1" x14ac:dyDescent="0.2">
      <c r="B32" s="1"/>
      <c r="C32" s="1"/>
      <c r="D32" s="258" t="s">
        <v>121</v>
      </c>
      <c r="E32" s="1"/>
      <c r="F32" s="1"/>
      <c r="G32" s="1"/>
      <c r="H32" s="1"/>
      <c r="I32" s="1"/>
      <c r="J32" s="1"/>
      <c r="K32" s="1"/>
      <c r="L32" s="1"/>
    </row>
    <row r="33" spans="2:11" hidden="1" outlineLevel="1" x14ac:dyDescent="0.2">
      <c r="B33" s="1"/>
      <c r="C33" s="1"/>
      <c r="D33" s="1" t="s">
        <v>122</v>
      </c>
      <c r="E33" s="1"/>
      <c r="F33" s="1"/>
      <c r="G33" s="1"/>
      <c r="H33" s="1"/>
      <c r="I33" s="1"/>
      <c r="J33" s="1"/>
      <c r="K33" s="1"/>
    </row>
    <row r="34" spans="2:11" hidden="1" outlineLevel="1" x14ac:dyDescent="0.2">
      <c r="B34" s="1"/>
      <c r="C34" s="1"/>
      <c r="D34" s="1"/>
      <c r="E34" s="1"/>
      <c r="F34" s="1"/>
      <c r="G34" s="1"/>
      <c r="H34" s="1"/>
      <c r="I34" s="1"/>
      <c r="J34" s="1"/>
      <c r="K34" s="1"/>
    </row>
    <row r="35" spans="2:11" hidden="1" outlineLevel="1" x14ac:dyDescent="0.2">
      <c r="B35" s="1"/>
      <c r="C35" s="1"/>
      <c r="D35" s="1"/>
      <c r="E35" s="1"/>
      <c r="F35" s="1"/>
      <c r="G35" s="1"/>
      <c r="H35" s="1"/>
      <c r="I35" s="1"/>
      <c r="J35" s="1"/>
      <c r="K35" s="1"/>
    </row>
    <row r="36" spans="2:11" hidden="1" outlineLevel="1" x14ac:dyDescent="0.2">
      <c r="B36" s="1" t="s">
        <v>123</v>
      </c>
      <c r="C36" s="1"/>
      <c r="D36" s="1"/>
      <c r="E36" s="1"/>
      <c r="F36" s="1"/>
      <c r="G36" s="1"/>
      <c r="H36" s="1" t="s">
        <v>124</v>
      </c>
      <c r="I36" s="1"/>
      <c r="J36" s="1"/>
      <c r="K36" s="1"/>
    </row>
    <row r="37" spans="2:11" hidden="1" outlineLevel="1" x14ac:dyDescent="0.2">
      <c r="B37" s="1"/>
      <c r="C37" s="1"/>
      <c r="D37" s="1"/>
      <c r="E37" s="1"/>
      <c r="F37" s="1"/>
      <c r="G37" s="1"/>
      <c r="H37" s="1"/>
      <c r="I37" s="1"/>
      <c r="J37" s="1"/>
      <c r="K37" s="1"/>
    </row>
    <row r="38" spans="2:11" ht="12.75" hidden="1" outlineLevel="1" thickBot="1" x14ac:dyDescent="0.25">
      <c r="B38" s="19" t="s">
        <v>125</v>
      </c>
      <c r="C38" s="574"/>
      <c r="D38" s="574"/>
      <c r="E38" s="574"/>
      <c r="F38" s="574"/>
      <c r="G38" s="1"/>
      <c r="H38" s="579"/>
      <c r="I38" s="579"/>
      <c r="J38" s="579"/>
      <c r="K38" s="579"/>
    </row>
    <row r="39" spans="2:11" hidden="1" outlineLevel="1" x14ac:dyDescent="0.2">
      <c r="B39" s="1"/>
      <c r="C39" s="357" t="s">
        <v>126</v>
      </c>
      <c r="D39" s="357"/>
      <c r="E39" s="357"/>
      <c r="F39" s="357"/>
      <c r="G39" s="1"/>
      <c r="H39" s="580"/>
      <c r="I39" s="580"/>
      <c r="J39" s="580"/>
      <c r="K39" s="580"/>
    </row>
    <row r="40" spans="2:11" ht="12.75" hidden="1" outlineLevel="1" thickBot="1" x14ac:dyDescent="0.25">
      <c r="B40" s="1"/>
      <c r="C40" s="574"/>
      <c r="D40" s="574"/>
      <c r="E40" s="574"/>
      <c r="F40" s="581"/>
      <c r="G40" s="1"/>
      <c r="H40" s="579"/>
      <c r="I40" s="579"/>
      <c r="J40" s="579"/>
      <c r="K40" s="579"/>
    </row>
    <row r="41" spans="2:11" hidden="1" outlineLevel="1" x14ac:dyDescent="0.2">
      <c r="B41" s="1"/>
      <c r="C41" s="451" t="s">
        <v>127</v>
      </c>
      <c r="D41" s="451"/>
      <c r="E41" s="451"/>
      <c r="F41" s="451"/>
      <c r="G41" s="1"/>
      <c r="H41" s="580"/>
      <c r="I41" s="580"/>
      <c r="J41" s="580"/>
      <c r="K41" s="580"/>
    </row>
    <row r="42" spans="2:11" ht="12.75" hidden="1" outlineLevel="1" thickBot="1" x14ac:dyDescent="0.25">
      <c r="B42" s="1"/>
      <c r="C42" s="1"/>
      <c r="D42" s="1"/>
      <c r="E42" s="1"/>
      <c r="F42" s="1"/>
      <c r="G42" s="1"/>
      <c r="H42" s="579"/>
      <c r="I42" s="579"/>
      <c r="J42" s="579"/>
      <c r="K42" s="579"/>
    </row>
    <row r="43" spans="2:11" hidden="1" outlineLevel="1" x14ac:dyDescent="0.2">
      <c r="B43" s="1"/>
      <c r="C43" s="1" t="s">
        <v>128</v>
      </c>
      <c r="D43" s="1"/>
      <c r="E43" s="1"/>
      <c r="F43" s="1"/>
      <c r="G43" s="1"/>
      <c r="H43" s="580"/>
      <c r="I43" s="580"/>
      <c r="J43" s="580"/>
      <c r="K43" s="580"/>
    </row>
    <row r="44" spans="2:11" ht="12.75" hidden="1" outlineLevel="1" thickBot="1" x14ac:dyDescent="0.25">
      <c r="B44" s="1"/>
      <c r="C44" s="1" t="s">
        <v>129</v>
      </c>
      <c r="D44" s="1"/>
      <c r="E44" s="1"/>
      <c r="F44" s="1"/>
      <c r="G44" s="1"/>
      <c r="H44" s="579"/>
      <c r="I44" s="579"/>
      <c r="J44" s="579"/>
      <c r="K44" s="579"/>
    </row>
    <row r="45" spans="2:11" hidden="1" outlineLevel="1" x14ac:dyDescent="0.2">
      <c r="B45" s="1"/>
      <c r="C45" s="1" t="s">
        <v>130</v>
      </c>
      <c r="D45" s="1"/>
      <c r="E45" s="1"/>
      <c r="F45" s="1"/>
      <c r="G45" s="1"/>
      <c r="H45" s="580"/>
      <c r="I45" s="580"/>
      <c r="J45" s="580"/>
      <c r="K45" s="580"/>
    </row>
    <row r="46" spans="2:11" ht="12.75" hidden="1" outlineLevel="1" thickBot="1" x14ac:dyDescent="0.25">
      <c r="B46" s="1"/>
      <c r="C46" s="1"/>
      <c r="D46" s="1"/>
      <c r="E46" s="1"/>
      <c r="F46" s="1"/>
      <c r="G46" s="1"/>
      <c r="H46" s="579"/>
      <c r="I46" s="579"/>
      <c r="J46" s="579"/>
      <c r="K46" s="579"/>
    </row>
    <row r="47" spans="2:11" ht="12.75" hidden="1" outlineLevel="1" thickBot="1" x14ac:dyDescent="0.25">
      <c r="B47" s="1"/>
      <c r="C47" s="1" t="s">
        <v>131</v>
      </c>
      <c r="D47" s="582"/>
      <c r="E47" s="582"/>
      <c r="F47" s="582"/>
      <c r="G47" s="1"/>
      <c r="H47" s="583"/>
      <c r="I47" s="583"/>
      <c r="J47" s="583"/>
      <c r="K47" s="583"/>
    </row>
    <row r="48" spans="2:11" ht="12.75" hidden="1" outlineLevel="1" thickBot="1" x14ac:dyDescent="0.25">
      <c r="B48" s="1"/>
      <c r="C48" s="1"/>
      <c r="D48" s="1"/>
      <c r="E48" s="1"/>
      <c r="F48" s="1"/>
      <c r="G48" s="1"/>
      <c r="H48" s="582"/>
      <c r="I48" s="582"/>
      <c r="J48" s="582"/>
      <c r="K48" s="582"/>
    </row>
    <row r="49" spans="2:11" hidden="1" outlineLevel="1" x14ac:dyDescent="0.2">
      <c r="B49" s="1"/>
      <c r="C49" s="1"/>
      <c r="D49" s="12"/>
      <c r="E49" s="12"/>
      <c r="F49" s="1"/>
      <c r="G49" s="1"/>
      <c r="H49" s="583"/>
      <c r="I49" s="583"/>
      <c r="J49" s="583"/>
      <c r="K49" s="583"/>
    </row>
    <row r="50" spans="2:11" ht="12.75" hidden="1" outlineLevel="1" thickBot="1" x14ac:dyDescent="0.25">
      <c r="B50" s="1"/>
      <c r="C50" s="1" t="s">
        <v>132</v>
      </c>
      <c r="D50" s="574"/>
      <c r="E50" s="574"/>
      <c r="F50" s="574"/>
      <c r="G50" s="1"/>
      <c r="H50" s="582"/>
      <c r="I50" s="582"/>
      <c r="J50" s="582"/>
      <c r="K50" s="582"/>
    </row>
    <row r="51" spans="2:11" hidden="1" outlineLevel="1" x14ac:dyDescent="0.2">
      <c r="B51" s="1"/>
      <c r="C51" s="1"/>
      <c r="D51" s="1"/>
      <c r="E51" s="1"/>
      <c r="F51" s="1"/>
      <c r="G51" s="1"/>
      <c r="H51" s="583"/>
      <c r="I51" s="583"/>
      <c r="J51" s="583"/>
      <c r="K51" s="583"/>
    </row>
    <row r="52" spans="2:11" ht="12.75" hidden="1" outlineLevel="1" thickBot="1" x14ac:dyDescent="0.25">
      <c r="B52" s="1"/>
      <c r="C52" s="1"/>
      <c r="D52" s="1"/>
      <c r="E52" s="1"/>
      <c r="F52" s="1"/>
      <c r="G52" s="1"/>
      <c r="H52" s="582"/>
      <c r="I52" s="582"/>
      <c r="J52" s="582"/>
      <c r="K52" s="582"/>
    </row>
    <row r="53" spans="2:11" hidden="1" outlineLevel="1" x14ac:dyDescent="0.2">
      <c r="B53" s="1"/>
      <c r="C53" s="1"/>
      <c r="D53" s="1"/>
      <c r="E53" s="1"/>
      <c r="F53" s="1"/>
      <c r="G53" s="1"/>
      <c r="H53" s="1"/>
      <c r="I53" s="1"/>
      <c r="J53" s="1"/>
      <c r="K53" s="1"/>
    </row>
    <row r="54" spans="2:11" ht="12.75" hidden="1" outlineLevel="1" thickBot="1" x14ac:dyDescent="0.25">
      <c r="B54" s="584"/>
      <c r="C54" s="584"/>
      <c r="D54" s="584"/>
      <c r="E54" s="584"/>
      <c r="F54" s="584"/>
      <c r="G54" s="584"/>
      <c r="H54" s="584"/>
      <c r="I54" s="584"/>
      <c r="J54" s="584"/>
      <c r="K54" s="584"/>
    </row>
    <row r="55" spans="2:11" hidden="1" outlineLevel="1" x14ac:dyDescent="0.2">
      <c r="B55" s="12"/>
      <c r="C55" s="12"/>
      <c r="D55" s="12"/>
      <c r="E55" s="12"/>
      <c r="F55" s="12"/>
      <c r="G55" s="12"/>
      <c r="H55" s="12"/>
      <c r="I55" s="12"/>
      <c r="J55" s="12"/>
      <c r="K55" s="12"/>
    </row>
    <row r="56" spans="2:11" hidden="1" outlineLevel="1" x14ac:dyDescent="0.2">
      <c r="B56" s="1" t="s">
        <v>133</v>
      </c>
      <c r="C56" s="1"/>
      <c r="D56" s="1"/>
      <c r="E56" s="1"/>
      <c r="F56" s="1"/>
      <c r="G56" s="1"/>
      <c r="H56" s="1"/>
      <c r="I56" s="1"/>
      <c r="J56" s="1"/>
      <c r="K56" s="1"/>
    </row>
    <row r="57" spans="2:11" hidden="1" outlineLevel="1" x14ac:dyDescent="0.2">
      <c r="B57" s="1"/>
      <c r="C57" s="1"/>
      <c r="D57" s="1"/>
      <c r="E57" s="1"/>
      <c r="F57" s="1"/>
      <c r="G57" s="1"/>
      <c r="H57" s="1"/>
      <c r="I57" s="1"/>
      <c r="J57" s="1"/>
      <c r="K57" s="1"/>
    </row>
    <row r="58" spans="2:11" ht="12.75" hidden="1" customHeight="1" outlineLevel="1" x14ac:dyDescent="0.2">
      <c r="B58" s="372" t="s">
        <v>134</v>
      </c>
      <c r="C58" s="372"/>
      <c r="D58" s="585"/>
      <c r="E58" s="585"/>
      <c r="F58" s="585"/>
      <c r="G58" s="585"/>
      <c r="H58" s="1"/>
      <c r="I58" s="19" t="s">
        <v>135</v>
      </c>
      <c r="J58" s="574"/>
      <c r="K58" s="574"/>
    </row>
    <row r="59" spans="2:11" ht="12.75" hidden="1" customHeight="1" outlineLevel="1" x14ac:dyDescent="0.2">
      <c r="B59" s="8"/>
      <c r="C59" s="8"/>
      <c r="D59" s="586"/>
      <c r="E59" s="586"/>
      <c r="F59" s="586"/>
      <c r="G59" s="1"/>
      <c r="H59" s="19"/>
      <c r="I59" s="19"/>
      <c r="J59" s="587"/>
      <c r="K59" s="587"/>
    </row>
    <row r="60" spans="2:11" ht="16.5" hidden="1" customHeight="1" outlineLevel="1" x14ac:dyDescent="0.2">
      <c r="B60" s="16" t="s">
        <v>136</v>
      </c>
      <c r="C60" s="574"/>
      <c r="D60" s="574"/>
      <c r="E60" s="574"/>
      <c r="F60" s="574"/>
      <c r="G60" s="574"/>
      <c r="H60" s="19"/>
      <c r="I60" s="19"/>
      <c r="J60" s="587"/>
      <c r="K60" s="587"/>
    </row>
    <row r="61" spans="2:11" ht="17.25" hidden="1" customHeight="1" outlineLevel="1" x14ac:dyDescent="0.2">
      <c r="B61" s="1"/>
      <c r="C61" s="588"/>
      <c r="D61" s="588"/>
      <c r="E61" s="588"/>
      <c r="F61" s="588"/>
      <c r="G61" s="588"/>
      <c r="H61" s="12"/>
      <c r="I61" s="1"/>
      <c r="J61" s="19"/>
      <c r="K61" s="1"/>
    </row>
    <row r="62" spans="2:11" collapsed="1" x14ac:dyDescent="0.2">
      <c r="B62" s="1"/>
      <c r="C62" s="1"/>
      <c r="D62" s="1"/>
      <c r="E62" s="1"/>
      <c r="F62" s="1"/>
      <c r="G62" s="1"/>
      <c r="H62" s="12"/>
      <c r="I62" s="12"/>
      <c r="J62" s="12"/>
      <c r="K62" s="1"/>
    </row>
    <row r="63" spans="2:11" x14ac:dyDescent="0.2">
      <c r="B63" s="1"/>
      <c r="C63" s="1"/>
      <c r="D63" s="1"/>
      <c r="E63" s="1"/>
      <c r="F63" s="1"/>
      <c r="G63" s="1"/>
      <c r="H63" s="12"/>
      <c r="I63" s="12"/>
      <c r="J63" s="12"/>
      <c r="K63" s="1"/>
    </row>
    <row r="103" spans="11:11" x14ac:dyDescent="0.2">
      <c r="K103" s="587" t="s">
        <v>137</v>
      </c>
    </row>
    <row r="104" spans="11:11" x14ac:dyDescent="0.2">
      <c r="K104" s="589">
        <v>44607</v>
      </c>
    </row>
    <row r="150" spans="2:11" x14ac:dyDescent="0.2">
      <c r="B150" s="12"/>
      <c r="C150" s="12"/>
      <c r="D150" s="12"/>
      <c r="E150" s="12"/>
      <c r="F150" s="12"/>
      <c r="G150" s="12"/>
      <c r="H150" s="12"/>
      <c r="I150" s="12"/>
      <c r="J150" s="12"/>
      <c r="K150" s="12"/>
    </row>
    <row r="151" spans="2:11" ht="12.75" x14ac:dyDescent="0.2">
      <c r="B151" s="452"/>
      <c r="C151" s="12"/>
      <c r="D151" s="12"/>
      <c r="E151" s="12"/>
      <c r="F151" s="12"/>
      <c r="G151" s="12"/>
      <c r="H151" s="12"/>
      <c r="I151" s="12"/>
      <c r="J151" s="12"/>
      <c r="K151" s="12"/>
    </row>
    <row r="152" spans="2:11" ht="12.75" x14ac:dyDescent="0.2">
      <c r="B152" s="53"/>
      <c r="C152" s="53"/>
      <c r="D152" s="53"/>
      <c r="E152" s="12"/>
      <c r="F152" s="12"/>
      <c r="G152" s="12"/>
      <c r="H152" s="12"/>
      <c r="I152" s="12"/>
      <c r="J152" s="12"/>
      <c r="K152" s="12"/>
    </row>
    <row r="153" spans="2:11" ht="12.75" x14ac:dyDescent="0.2">
      <c r="B153" s="53"/>
      <c r="C153" s="53"/>
      <c r="D153" s="53"/>
      <c r="E153" s="12"/>
      <c r="F153" s="12"/>
      <c r="G153" s="12"/>
      <c r="H153" s="12"/>
      <c r="I153" s="12"/>
      <c r="J153" s="12"/>
      <c r="K153" s="12"/>
    </row>
    <row r="154" spans="2:11" ht="15" x14ac:dyDescent="0.25">
      <c r="B154" s="453" t="s">
        <v>138</v>
      </c>
      <c r="C154" s="454"/>
      <c r="D154" s="454"/>
      <c r="E154" s="454"/>
      <c r="F154" s="454"/>
      <c r="G154" s="454"/>
      <c r="H154" s="12"/>
      <c r="I154" s="12"/>
      <c r="J154" s="12"/>
      <c r="K154" s="12"/>
    </row>
    <row r="155" spans="2:11" x14ac:dyDescent="0.2">
      <c r="B155" s="12"/>
      <c r="C155" s="12"/>
      <c r="D155" s="12"/>
      <c r="E155" s="12"/>
      <c r="F155" s="12"/>
      <c r="G155" s="12"/>
      <c r="H155" s="12"/>
      <c r="I155" s="12"/>
      <c r="J155" s="12"/>
      <c r="K155" s="12"/>
    </row>
    <row r="156" spans="2:11" x14ac:dyDescent="0.2">
      <c r="B156" s="12"/>
      <c r="C156" s="12"/>
      <c r="D156" s="12"/>
      <c r="E156" s="12"/>
      <c r="F156" s="12"/>
      <c r="G156" s="12"/>
      <c r="H156" s="12"/>
      <c r="I156" s="12"/>
      <c r="J156" s="12"/>
      <c r="K156" s="12"/>
    </row>
    <row r="157" spans="2:11" x14ac:dyDescent="0.2">
      <c r="B157" s="12"/>
      <c r="C157" s="12"/>
      <c r="D157" s="12"/>
      <c r="E157" s="12"/>
      <c r="F157" s="12"/>
      <c r="G157" s="12"/>
      <c r="H157" s="12"/>
      <c r="I157" s="12"/>
      <c r="J157" s="12"/>
      <c r="K157" s="12"/>
    </row>
    <row r="158" spans="2:11" ht="12.75" x14ac:dyDescent="0.2">
      <c r="B158" s="53" t="s">
        <v>139</v>
      </c>
      <c r="C158" s="53"/>
      <c r="D158" s="569">
        <v>44742</v>
      </c>
      <c r="E158" s="12" t="s">
        <v>140</v>
      </c>
      <c r="F158" s="12"/>
      <c r="G158" s="366" t="s">
        <v>141</v>
      </c>
      <c r="H158" s="12"/>
      <c r="I158" s="12"/>
      <c r="J158" s="12" t="s">
        <v>142</v>
      </c>
      <c r="K158" s="12"/>
    </row>
    <row r="159" spans="2:11" ht="12.75" x14ac:dyDescent="0.2">
      <c r="B159" s="53"/>
      <c r="C159" s="53"/>
      <c r="D159" s="53"/>
      <c r="E159" s="12"/>
      <c r="F159" s="12"/>
      <c r="G159" s="12"/>
      <c r="H159" s="12"/>
      <c r="I159" s="12"/>
      <c r="J159" s="12" t="s">
        <v>143</v>
      </c>
      <c r="K159" s="12"/>
    </row>
    <row r="160" spans="2:11" x14ac:dyDescent="0.2">
      <c r="B160" s="12"/>
      <c r="C160" s="12"/>
      <c r="D160" s="12"/>
      <c r="E160" s="12"/>
      <c r="F160" s="12"/>
      <c r="G160" s="12"/>
      <c r="H160" s="12"/>
      <c r="I160" s="12"/>
      <c r="J160" s="12" t="s">
        <v>144</v>
      </c>
      <c r="K160" s="12"/>
    </row>
    <row r="161" spans="2:11" ht="12.75" x14ac:dyDescent="0.2">
      <c r="B161" s="53" t="s">
        <v>145</v>
      </c>
      <c r="C161" s="53"/>
      <c r="D161" s="12" t="s">
        <v>146</v>
      </c>
      <c r="E161" s="12"/>
      <c r="F161" s="12"/>
      <c r="G161" s="12"/>
      <c r="H161" s="12"/>
      <c r="I161" s="12"/>
      <c r="J161" s="12"/>
      <c r="K161" s="12"/>
    </row>
    <row r="162" spans="2:11" ht="12.75" x14ac:dyDescent="0.2">
      <c r="B162" s="452" t="s">
        <v>147</v>
      </c>
      <c r="C162" s="53"/>
      <c r="D162" s="570">
        <v>45107</v>
      </c>
      <c r="E162" s="12"/>
      <c r="F162" s="12"/>
      <c r="G162" s="12"/>
      <c r="H162" s="12"/>
      <c r="I162" s="12"/>
      <c r="J162" s="12"/>
      <c r="K162" s="12"/>
    </row>
    <row r="163" spans="2:11" ht="12.75" x14ac:dyDescent="0.2">
      <c r="B163" s="53"/>
      <c r="C163" s="53"/>
      <c r="D163" s="53"/>
      <c r="E163" s="12"/>
      <c r="F163" s="12"/>
      <c r="G163" s="12"/>
      <c r="H163" s="12"/>
      <c r="I163" s="12"/>
      <c r="J163" s="12"/>
      <c r="K163" s="12"/>
    </row>
    <row r="164" spans="2:11" ht="12.75" x14ac:dyDescent="0.2">
      <c r="B164" s="12"/>
      <c r="C164" s="53"/>
      <c r="D164" s="53"/>
      <c r="E164" s="12"/>
      <c r="F164" s="12"/>
      <c r="G164" s="12"/>
      <c r="H164" s="12"/>
      <c r="I164" s="12"/>
      <c r="J164" s="12"/>
      <c r="K164" s="12"/>
    </row>
    <row r="165" spans="2:11" ht="12.75" x14ac:dyDescent="0.2">
      <c r="B165" s="53" t="s">
        <v>148</v>
      </c>
      <c r="C165" s="53"/>
      <c r="D165" s="455" t="s">
        <v>149</v>
      </c>
      <c r="E165" s="12"/>
      <c r="F165" s="12"/>
      <c r="G165" s="12"/>
      <c r="H165" s="12"/>
      <c r="I165" s="12"/>
      <c r="J165" s="12"/>
      <c r="K165" s="12"/>
    </row>
    <row r="166" spans="2:11" ht="12.75" x14ac:dyDescent="0.2">
      <c r="B166" s="452" t="s">
        <v>150</v>
      </c>
      <c r="C166" s="53"/>
      <c r="D166" s="370" t="s">
        <v>151</v>
      </c>
      <c r="E166" s="12"/>
      <c r="F166" s="12"/>
      <c r="G166" s="12"/>
      <c r="H166" s="12"/>
      <c r="I166" s="12"/>
      <c r="J166" s="12"/>
      <c r="K166" s="12"/>
    </row>
    <row r="167" spans="2:11" ht="12.75" x14ac:dyDescent="0.2">
      <c r="B167" s="452" t="s">
        <v>150</v>
      </c>
      <c r="C167" s="53"/>
      <c r="D167" s="570">
        <v>45473</v>
      </c>
      <c r="E167" s="12"/>
      <c r="F167" s="12"/>
      <c r="G167" s="12"/>
      <c r="H167" s="12"/>
      <c r="I167" s="12"/>
      <c r="J167" s="12"/>
      <c r="K167" s="12"/>
    </row>
    <row r="168" spans="2:11" ht="12.75" x14ac:dyDescent="0.2">
      <c r="B168" s="53"/>
      <c r="C168" s="53"/>
      <c r="D168" s="53"/>
      <c r="E168" s="12"/>
      <c r="F168" s="12"/>
      <c r="G168" s="12"/>
      <c r="H168" s="12"/>
      <c r="I168" s="12"/>
      <c r="J168" s="12"/>
      <c r="K168" s="12"/>
    </row>
    <row r="169" spans="2:11" ht="12.75" x14ac:dyDescent="0.2">
      <c r="B169" s="53"/>
      <c r="C169" s="53"/>
      <c r="D169" s="53"/>
      <c r="E169" s="12"/>
      <c r="F169" s="12"/>
      <c r="G169" s="12"/>
      <c r="H169" s="12"/>
      <c r="I169" s="12"/>
      <c r="J169" s="12"/>
      <c r="K169" s="12"/>
    </row>
    <row r="170" spans="2:11" ht="12.75" x14ac:dyDescent="0.2">
      <c r="B170" s="53" t="s">
        <v>152</v>
      </c>
      <c r="C170" s="53"/>
      <c r="D170" s="370" t="s">
        <v>153</v>
      </c>
      <c r="E170" s="12"/>
      <c r="F170" s="590" t="s">
        <v>154</v>
      </c>
      <c r="G170" s="590"/>
      <c r="H170" s="590"/>
      <c r="I170" s="12"/>
      <c r="J170" s="12"/>
      <c r="K170" s="12"/>
    </row>
    <row r="171" spans="2:11" x14ac:dyDescent="0.2">
      <c r="B171" s="12"/>
      <c r="C171" s="12"/>
      <c r="D171" s="591">
        <v>44743</v>
      </c>
      <c r="E171" s="12"/>
      <c r="F171" s="590"/>
      <c r="G171" s="590"/>
      <c r="H171" s="590"/>
      <c r="I171" s="12"/>
      <c r="J171" s="12"/>
      <c r="K171" s="12"/>
    </row>
    <row r="172" spans="2:11" x14ac:dyDescent="0.2">
      <c r="B172" s="12"/>
      <c r="C172" s="12"/>
      <c r="D172" s="12"/>
      <c r="E172" s="12"/>
      <c r="F172" s="12"/>
      <c r="G172" s="12"/>
      <c r="H172" s="12"/>
      <c r="I172" s="12"/>
      <c r="J172" s="12"/>
      <c r="K172" s="12"/>
    </row>
    <row r="173" spans="2:11" x14ac:dyDescent="0.2">
      <c r="B173" s="12"/>
      <c r="C173" s="12"/>
      <c r="D173" s="12"/>
      <c r="E173" s="12"/>
      <c r="F173" s="12"/>
      <c r="G173" s="12"/>
      <c r="H173" s="12"/>
      <c r="I173" s="12"/>
      <c r="J173" s="12"/>
      <c r="K173" s="12"/>
    </row>
    <row r="174" spans="2:11" x14ac:dyDescent="0.2">
      <c r="B174" s="54" t="s">
        <v>155</v>
      </c>
      <c r="C174" s="54"/>
      <c r="D174" s="55">
        <v>44607</v>
      </c>
      <c r="E174" s="592">
        <f>D174</f>
        <v>44607</v>
      </c>
      <c r="F174" s="12"/>
      <c r="G174" s="12"/>
      <c r="H174" s="12"/>
      <c r="I174" s="12"/>
      <c r="J174" s="12"/>
      <c r="K174" s="12"/>
    </row>
    <row r="175" spans="2:11" x14ac:dyDescent="0.2">
      <c r="B175" s="12"/>
      <c r="C175" s="12"/>
      <c r="D175" s="12"/>
      <c r="E175" s="12"/>
      <c r="F175" s="12"/>
      <c r="G175" s="12"/>
      <c r="H175" s="12"/>
      <c r="I175" s="12"/>
      <c r="J175" s="12"/>
      <c r="K175" s="12"/>
    </row>
    <row r="176" spans="2:11" x14ac:dyDescent="0.2">
      <c r="B176" s="12" t="s">
        <v>156</v>
      </c>
      <c r="C176" s="12"/>
      <c r="D176" s="12" t="s">
        <v>157</v>
      </c>
      <c r="E176" s="12"/>
      <c r="F176" s="12"/>
      <c r="G176" s="12"/>
      <c r="H176" s="12"/>
      <c r="I176" s="12"/>
      <c r="J176" s="12"/>
      <c r="K176" s="12"/>
    </row>
    <row r="177" spans="2:11" x14ac:dyDescent="0.2">
      <c r="B177" s="12"/>
      <c r="C177" s="12"/>
      <c r="D177" s="12"/>
      <c r="E177" s="12"/>
      <c r="F177" s="12"/>
      <c r="G177" s="12"/>
      <c r="H177" s="12"/>
      <c r="I177" s="12"/>
      <c r="J177" s="12"/>
      <c r="K177" s="12"/>
    </row>
    <row r="178" spans="2:11" x14ac:dyDescent="0.2">
      <c r="B178" s="12"/>
      <c r="C178" s="12"/>
      <c r="D178" s="12"/>
      <c r="E178" s="12"/>
      <c r="F178" s="12"/>
      <c r="G178" s="12"/>
      <c r="H178" s="12"/>
      <c r="I178" s="12"/>
      <c r="J178" s="12"/>
      <c r="K178" s="12"/>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heetViews>
  <sheetFormatPr defaultColWidth="9.140625"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437" t="s">
        <v>158</v>
      </c>
      <c r="B1" s="437"/>
      <c r="C1" s="437"/>
      <c r="D1" s="437"/>
      <c r="E1" s="437"/>
      <c r="F1" s="437"/>
      <c r="G1" s="437"/>
      <c r="H1" s="437"/>
      <c r="I1" s="437"/>
      <c r="J1" s="437"/>
      <c r="K1" s="437"/>
      <c r="L1" s="437"/>
      <c r="M1" s="437"/>
      <c r="N1" s="437"/>
    </row>
    <row r="2" spans="1:14" x14ac:dyDescent="0.2">
      <c r="A2" s="437" t="str">
        <f>+'Form 1 Cover'!B20</f>
        <v>Charter School - fill in school name only on Form 1 Cover @ B20</v>
      </c>
      <c r="B2" s="437"/>
      <c r="C2" s="437"/>
      <c r="D2" s="437"/>
      <c r="E2" s="437"/>
      <c r="F2" s="437"/>
      <c r="G2" s="437"/>
      <c r="H2" s="437"/>
      <c r="I2" s="437"/>
      <c r="J2" s="437"/>
      <c r="K2" s="437"/>
      <c r="L2" s="437"/>
      <c r="M2" s="437"/>
      <c r="N2" s="437"/>
    </row>
    <row r="3" spans="1:14" x14ac:dyDescent="0.2">
      <c r="A3" s="437" t="str">
        <f>+'Form 1 Cover'!J20</f>
        <v>Renewal Budget</v>
      </c>
      <c r="B3" s="437"/>
      <c r="C3" s="437"/>
      <c r="D3" s="437"/>
      <c r="E3" s="437"/>
      <c r="F3" s="437"/>
      <c r="G3" s="437"/>
      <c r="H3" s="437"/>
      <c r="I3" s="437"/>
      <c r="J3" s="437"/>
      <c r="K3" s="437"/>
      <c r="L3" s="437"/>
      <c r="M3" s="437"/>
      <c r="N3" s="437"/>
    </row>
    <row r="4" spans="1:14" x14ac:dyDescent="0.2">
      <c r="N4" s="8" t="s">
        <v>159</v>
      </c>
    </row>
    <row r="5" spans="1:14" x14ac:dyDescent="0.2">
      <c r="F5" s="8" t="s">
        <v>159</v>
      </c>
      <c r="H5" s="358"/>
      <c r="J5" s="8" t="s">
        <v>159</v>
      </c>
      <c r="L5" s="358"/>
      <c r="N5" s="8" t="s">
        <v>160</v>
      </c>
    </row>
    <row r="6" spans="1:14" x14ac:dyDescent="0.2">
      <c r="F6" s="429" t="s">
        <v>161</v>
      </c>
      <c r="H6" s="358"/>
      <c r="J6" s="429" t="s">
        <v>162</v>
      </c>
      <c r="L6" s="358"/>
      <c r="N6" s="429" t="s">
        <v>163</v>
      </c>
    </row>
    <row r="7" spans="1:14" x14ac:dyDescent="0.2">
      <c r="F7" s="9" t="str">
        <f>"ENDING "&amp;TEXT('Form 1 Cover'!D158,"MM/DD/YY")</f>
        <v>ENDING 06/30/22</v>
      </c>
      <c r="H7" s="358"/>
      <c r="J7" s="9" t="str">
        <f>"ADE ENDING "&amp;TEXT('Form 1 Cover'!D162, "MM/DD/YY")</f>
        <v>ADE ENDING 06/30/23</v>
      </c>
      <c r="L7" s="358"/>
      <c r="N7" s="430" t="str">
        <f>"ENDING "&amp;TEXT('Form 1 Cover'!D167, "MM/DD/YY")</f>
        <v>ENDING 06/30/24</v>
      </c>
    </row>
    <row r="8" spans="1:14" x14ac:dyDescent="0.2">
      <c r="H8" s="358"/>
      <c r="L8" s="358"/>
    </row>
    <row r="9" spans="1:14" x14ac:dyDescent="0.2">
      <c r="A9" s="7" t="s">
        <v>164</v>
      </c>
      <c r="B9" s="1" t="s">
        <v>165</v>
      </c>
      <c r="H9" s="358"/>
      <c r="J9" s="10"/>
      <c r="L9" s="358"/>
    </row>
    <row r="10" spans="1:14" x14ac:dyDescent="0.2">
      <c r="B10" s="1" t="s">
        <v>166</v>
      </c>
      <c r="D10" s="373"/>
      <c r="E10" s="250" t="s">
        <v>167</v>
      </c>
      <c r="F10" s="255">
        <f>D10*0.6</f>
        <v>0</v>
      </c>
      <c r="G10" s="251"/>
      <c r="H10" s="374"/>
      <c r="I10" s="250" t="s">
        <v>167</v>
      </c>
      <c r="J10" s="255">
        <f>H10*0.6</f>
        <v>0</v>
      </c>
      <c r="K10" s="252"/>
      <c r="L10" s="374"/>
      <c r="M10" s="250" t="s">
        <v>167</v>
      </c>
      <c r="N10" s="255">
        <f>L10*0.6</f>
        <v>0</v>
      </c>
    </row>
    <row r="11" spans="1:14" x14ac:dyDescent="0.2">
      <c r="D11" s="252"/>
      <c r="E11" s="252"/>
      <c r="F11" s="256"/>
      <c r="G11" s="251"/>
      <c r="H11" s="359"/>
      <c r="I11" s="252"/>
      <c r="J11" s="257"/>
      <c r="K11" s="252"/>
      <c r="L11" s="359"/>
      <c r="M11" s="252"/>
      <c r="N11" s="257"/>
    </row>
    <row r="12" spans="1:14" x14ac:dyDescent="0.2">
      <c r="A12" s="7" t="s">
        <v>168</v>
      </c>
      <c r="B12" s="1" t="s">
        <v>169</v>
      </c>
      <c r="D12" s="373"/>
      <c r="E12" s="250" t="s">
        <v>167</v>
      </c>
      <c r="F12" s="255">
        <f>D12*0.6</f>
        <v>0</v>
      </c>
      <c r="G12" s="251"/>
      <c r="H12" s="374"/>
      <c r="I12" s="250" t="s">
        <v>167</v>
      </c>
      <c r="J12" s="255">
        <f>H12*0.6</f>
        <v>0</v>
      </c>
      <c r="K12" s="252"/>
      <c r="L12" s="374"/>
      <c r="M12" s="250" t="s">
        <v>167</v>
      </c>
      <c r="N12" s="255">
        <f>L12*0.6</f>
        <v>0</v>
      </c>
    </row>
    <row r="13" spans="1:14" x14ac:dyDescent="0.2">
      <c r="B13" s="1" t="s">
        <v>169</v>
      </c>
      <c r="D13" s="373"/>
      <c r="E13" s="250" t="s">
        <v>170</v>
      </c>
      <c r="F13" s="255">
        <f>D13*1</f>
        <v>0</v>
      </c>
      <c r="G13" s="251"/>
      <c r="H13" s="374"/>
      <c r="I13" s="250" t="s">
        <v>171</v>
      </c>
      <c r="J13" s="255">
        <f>H13*1</f>
        <v>0</v>
      </c>
      <c r="K13" s="252"/>
      <c r="L13" s="374"/>
      <c r="M13" s="250" t="s">
        <v>171</v>
      </c>
      <c r="N13" s="255">
        <f>L13*1</f>
        <v>0</v>
      </c>
    </row>
    <row r="14" spans="1:14" x14ac:dyDescent="0.2">
      <c r="A14" s="7" t="s">
        <v>172</v>
      </c>
      <c r="B14" s="1" t="s">
        <v>173</v>
      </c>
      <c r="D14" s="252"/>
      <c r="E14" s="252"/>
      <c r="F14" s="375"/>
      <c r="G14" s="251"/>
      <c r="H14" s="359"/>
      <c r="I14" s="252"/>
      <c r="J14" s="375"/>
      <c r="K14" s="252"/>
      <c r="L14" s="359"/>
      <c r="M14" s="252"/>
      <c r="N14" s="375"/>
    </row>
    <row r="15" spans="1:14" x14ac:dyDescent="0.2">
      <c r="D15" s="252"/>
      <c r="E15" s="252"/>
      <c r="F15" s="251"/>
      <c r="G15" s="251"/>
      <c r="H15" s="359"/>
      <c r="I15" s="252"/>
      <c r="J15" s="252"/>
      <c r="K15" s="252"/>
      <c r="L15" s="359"/>
      <c r="M15" s="252"/>
      <c r="N15" s="252"/>
    </row>
    <row r="16" spans="1:14" x14ac:dyDescent="0.2">
      <c r="A16" s="7" t="s">
        <v>174</v>
      </c>
      <c r="B16" s="1" t="s">
        <v>175</v>
      </c>
      <c r="D16" s="252"/>
      <c r="E16" s="252"/>
      <c r="F16" s="375"/>
      <c r="G16" s="251"/>
      <c r="H16" s="359"/>
      <c r="I16" s="252"/>
      <c r="J16" s="375"/>
      <c r="K16" s="252"/>
      <c r="L16" s="359"/>
      <c r="M16" s="252"/>
      <c r="N16" s="375"/>
    </row>
    <row r="17" spans="1:14" x14ac:dyDescent="0.2">
      <c r="D17" s="252"/>
      <c r="E17" s="252"/>
      <c r="F17" s="251"/>
      <c r="G17" s="251"/>
      <c r="H17" s="359"/>
      <c r="I17" s="252"/>
      <c r="J17" s="252"/>
      <c r="K17" s="252"/>
      <c r="L17" s="359"/>
      <c r="M17" s="252"/>
      <c r="N17" s="252"/>
    </row>
    <row r="18" spans="1:14" x14ac:dyDescent="0.2">
      <c r="A18" s="7" t="s">
        <v>176</v>
      </c>
      <c r="B18" s="1" t="s">
        <v>177</v>
      </c>
      <c r="D18" s="252"/>
      <c r="E18" s="252"/>
      <c r="F18" s="375"/>
      <c r="G18" s="251"/>
      <c r="H18" s="359"/>
      <c r="I18" s="252"/>
      <c r="J18" s="375"/>
      <c r="K18" s="252"/>
      <c r="L18" s="359"/>
      <c r="M18" s="252"/>
      <c r="N18" s="375"/>
    </row>
    <row r="19" spans="1:14" x14ac:dyDescent="0.2">
      <c r="D19" s="252"/>
      <c r="E19" s="252"/>
      <c r="F19" s="253"/>
      <c r="G19" s="251"/>
      <c r="H19" s="359"/>
      <c r="I19" s="252"/>
      <c r="J19" s="252"/>
      <c r="K19" s="252"/>
      <c r="L19" s="359"/>
      <c r="M19" s="252"/>
      <c r="N19" s="252"/>
    </row>
    <row r="20" spans="1:14" x14ac:dyDescent="0.2">
      <c r="A20" s="11" t="s">
        <v>178</v>
      </c>
      <c r="B20" s="1" t="s">
        <v>179</v>
      </c>
      <c r="D20" s="252"/>
      <c r="E20" s="252"/>
      <c r="F20" s="255">
        <f>F10+F12+F14+F16+F18+F13</f>
        <v>0</v>
      </c>
      <c r="G20" s="253"/>
      <c r="H20" s="360"/>
      <c r="I20" s="253"/>
      <c r="J20" s="255">
        <f>J10+J12+J14+J16+J18+J13</f>
        <v>0</v>
      </c>
      <c r="K20" s="253"/>
      <c r="L20" s="360"/>
      <c r="M20" s="253"/>
      <c r="N20" s="255">
        <f>N10+N12+N14+N16+N18+N13</f>
        <v>0</v>
      </c>
    </row>
    <row r="21" spans="1:14" x14ac:dyDescent="0.2">
      <c r="D21" s="252"/>
      <c r="E21" s="252"/>
      <c r="F21" s="251"/>
      <c r="G21" s="251"/>
      <c r="H21" s="359"/>
      <c r="I21" s="252"/>
      <c r="J21" s="252"/>
      <c r="K21" s="252"/>
      <c r="L21" s="359"/>
      <c r="M21" s="252"/>
      <c r="N21" s="252"/>
    </row>
    <row r="22" spans="1:14" x14ac:dyDescent="0.2">
      <c r="A22" s="7" t="s">
        <v>180</v>
      </c>
      <c r="B22" s="1" t="s">
        <v>181</v>
      </c>
      <c r="D22" s="252"/>
      <c r="E22" s="252"/>
      <c r="F22" s="251"/>
      <c r="G22" s="251"/>
      <c r="H22" s="359"/>
      <c r="I22" s="252"/>
      <c r="J22" s="252"/>
      <c r="K22" s="252"/>
      <c r="L22" s="359"/>
      <c r="M22" s="252"/>
      <c r="N22" s="252"/>
    </row>
    <row r="23" spans="1:14" x14ac:dyDescent="0.2">
      <c r="B23" s="1" t="s">
        <v>182</v>
      </c>
      <c r="D23" s="252"/>
      <c r="E23" s="252"/>
      <c r="F23" s="375"/>
      <c r="G23" s="251"/>
      <c r="H23" s="359"/>
      <c r="I23" s="252"/>
      <c r="J23" s="373"/>
      <c r="K23" s="252"/>
      <c r="L23" s="359"/>
      <c r="M23" s="252"/>
      <c r="N23" s="373"/>
    </row>
    <row r="24" spans="1:14" x14ac:dyDescent="0.2">
      <c r="D24" s="252"/>
      <c r="E24" s="252"/>
      <c r="F24" s="251"/>
      <c r="G24" s="251"/>
      <c r="H24" s="359"/>
      <c r="I24" s="252"/>
      <c r="J24" s="252"/>
      <c r="K24" s="252"/>
      <c r="L24" s="359"/>
      <c r="M24" s="252"/>
      <c r="N24" s="252"/>
    </row>
    <row r="25" spans="1:14" x14ac:dyDescent="0.2">
      <c r="A25" s="7" t="s">
        <v>183</v>
      </c>
      <c r="B25" s="1" t="s">
        <v>184</v>
      </c>
      <c r="D25" s="252"/>
      <c r="E25" s="252"/>
      <c r="F25" s="251"/>
      <c r="G25" s="251"/>
      <c r="H25" s="359"/>
      <c r="I25" s="252"/>
      <c r="J25" s="252"/>
      <c r="K25" s="252"/>
      <c r="L25" s="359"/>
      <c r="M25" s="252"/>
      <c r="N25" s="252"/>
    </row>
    <row r="26" spans="1:14" x14ac:dyDescent="0.2">
      <c r="B26" s="1" t="s">
        <v>185</v>
      </c>
      <c r="D26" s="252"/>
      <c r="E26" s="252"/>
      <c r="F26" s="375"/>
      <c r="G26" s="251"/>
      <c r="H26" s="359"/>
      <c r="I26" s="252"/>
      <c r="J26" s="373"/>
      <c r="K26" s="252"/>
      <c r="L26" s="359"/>
      <c r="M26" s="252"/>
      <c r="N26" s="373"/>
    </row>
    <row r="27" spans="1:14" x14ac:dyDescent="0.2">
      <c r="D27" s="252"/>
      <c r="E27" s="252"/>
      <c r="F27" s="251"/>
      <c r="G27" s="251"/>
      <c r="H27" s="359"/>
      <c r="I27" s="252"/>
      <c r="J27" s="252"/>
      <c r="K27" s="252"/>
      <c r="L27" s="359"/>
      <c r="M27" s="252"/>
      <c r="N27" s="252"/>
    </row>
    <row r="28" spans="1:14" x14ac:dyDescent="0.2">
      <c r="A28" s="7" t="s">
        <v>186</v>
      </c>
      <c r="B28" s="1" t="s">
        <v>187</v>
      </c>
      <c r="D28" s="252"/>
      <c r="E28" s="252"/>
      <c r="F28" s="255">
        <f>F20+F23-F26</f>
        <v>0</v>
      </c>
      <c r="G28" s="251"/>
      <c r="H28" s="359"/>
      <c r="I28" s="252"/>
      <c r="J28" s="255">
        <f>J20+J23-J26</f>
        <v>0</v>
      </c>
      <c r="K28" s="252"/>
      <c r="L28" s="359"/>
      <c r="M28" s="252"/>
      <c r="N28" s="255">
        <f>N20+N23-N26</f>
        <v>0</v>
      </c>
    </row>
    <row r="29" spans="1:14" x14ac:dyDescent="0.2">
      <c r="D29" s="252"/>
      <c r="E29" s="252"/>
      <c r="F29" s="253"/>
      <c r="G29" s="251"/>
      <c r="H29" s="359"/>
      <c r="I29" s="252"/>
      <c r="J29" s="254"/>
      <c r="K29" s="252"/>
      <c r="L29" s="359"/>
      <c r="M29" s="252"/>
      <c r="N29" s="254"/>
    </row>
    <row r="30" spans="1:14" x14ac:dyDescent="0.2">
      <c r="A30" s="7" t="s">
        <v>188</v>
      </c>
      <c r="B30" s="1" t="s">
        <v>189</v>
      </c>
      <c r="D30" s="252"/>
      <c r="E30" s="252"/>
      <c r="F30" s="253"/>
      <c r="G30" s="251"/>
      <c r="H30" s="359"/>
      <c r="I30" s="252"/>
      <c r="J30" s="254"/>
      <c r="K30" s="252"/>
      <c r="L30" s="359"/>
      <c r="M30" s="252"/>
      <c r="N30" s="376"/>
    </row>
    <row r="31" spans="1:14" ht="12.75" thickBot="1" x14ac:dyDescent="0.25">
      <c r="A31" s="13"/>
      <c r="B31" s="14"/>
      <c r="C31" s="14"/>
      <c r="D31" s="14"/>
      <c r="E31" s="14"/>
      <c r="F31" s="14"/>
      <c r="G31" s="14"/>
      <c r="H31" s="14"/>
      <c r="I31" s="14"/>
      <c r="J31" s="14"/>
      <c r="K31" s="14"/>
      <c r="L31" s="14"/>
      <c r="M31" s="14"/>
      <c r="N31" s="15"/>
    </row>
    <row r="32" spans="1:14" ht="12.75" thickTop="1" x14ac:dyDescent="0.2"/>
    <row r="33" spans="1:17" x14ac:dyDescent="0.2">
      <c r="A33" s="7" t="s">
        <v>190</v>
      </c>
      <c r="B33" s="16" t="s">
        <v>191</v>
      </c>
      <c r="C33" s="8"/>
      <c r="D33" s="8"/>
      <c r="E33" s="8"/>
      <c r="F33" s="8"/>
      <c r="G33" s="16"/>
      <c r="H33" s="8"/>
      <c r="I33" s="8"/>
      <c r="J33" s="559"/>
      <c r="N33" s="12"/>
    </row>
    <row r="34" spans="1:17" ht="12.75" x14ac:dyDescent="0.2">
      <c r="B34" s="548" t="s">
        <v>192</v>
      </c>
      <c r="C34" s="8"/>
      <c r="D34" s="8"/>
      <c r="E34" s="8"/>
      <c r="F34" s="8"/>
      <c r="G34" s="16"/>
      <c r="H34" s="8"/>
      <c r="I34" s="8"/>
      <c r="J34" s="17"/>
      <c r="N34"/>
    </row>
    <row r="35" spans="1:17" x14ac:dyDescent="0.2">
      <c r="B35" s="548"/>
      <c r="C35" s="8"/>
      <c r="D35" s="8"/>
      <c r="E35" s="8"/>
      <c r="F35" s="8"/>
      <c r="G35" s="16"/>
      <c r="H35" s="8"/>
      <c r="I35" s="8"/>
      <c r="J35" s="17"/>
      <c r="L35" s="19" t="s">
        <v>193</v>
      </c>
      <c r="N35" s="377"/>
    </row>
    <row r="36" spans="1:17" ht="12.75" x14ac:dyDescent="0.2">
      <c r="B36" s="16"/>
      <c r="C36" s="8"/>
      <c r="D36" s="8"/>
      <c r="E36" s="8"/>
      <c r="G36" s="16"/>
      <c r="H36" s="8"/>
      <c r="I36" s="8"/>
      <c r="J36" s="17"/>
      <c r="N36" s="18"/>
      <c r="Q36"/>
    </row>
    <row r="37" spans="1:17" ht="12.75" x14ac:dyDescent="0.2">
      <c r="A37" s="7" t="s">
        <v>194</v>
      </c>
      <c r="B37" s="1" t="s">
        <v>195</v>
      </c>
      <c r="J37"/>
      <c r="L37" s="377"/>
      <c r="Q37"/>
    </row>
    <row r="38" spans="1:17" ht="12.75" x14ac:dyDescent="0.2">
      <c r="J38"/>
      <c r="L38"/>
      <c r="Q38"/>
    </row>
    <row r="39" spans="1:17" ht="12.75" x14ac:dyDescent="0.2">
      <c r="A39" s="7" t="s">
        <v>196</v>
      </c>
      <c r="B39" s="1" t="s">
        <v>197</v>
      </c>
      <c r="J39"/>
      <c r="L39" s="377"/>
      <c r="Q39"/>
    </row>
    <row r="40" spans="1:17" ht="12.75" x14ac:dyDescent="0.2">
      <c r="J40"/>
      <c r="Q40" s="381"/>
    </row>
    <row r="41" spans="1:17" ht="12.75" x14ac:dyDescent="0.2">
      <c r="A41" s="7" t="s">
        <v>198</v>
      </c>
      <c r="B41" s="1" t="s">
        <v>199</v>
      </c>
      <c r="J41"/>
      <c r="L41" s="377"/>
    </row>
    <row r="42" spans="1:17" ht="12.75" x14ac:dyDescent="0.2">
      <c r="J42"/>
      <c r="K42" s="12"/>
      <c r="M42"/>
      <c r="N42"/>
    </row>
    <row r="43" spans="1:17" ht="12.75" x14ac:dyDescent="0.2">
      <c r="A43" s="7" t="s">
        <v>200</v>
      </c>
      <c r="B43" s="1" t="s">
        <v>201</v>
      </c>
      <c r="H43"/>
      <c r="J43"/>
      <c r="K43" s="12"/>
      <c r="L43" s="377"/>
      <c r="M43"/>
      <c r="N43"/>
    </row>
    <row r="44" spans="1:17" ht="12.75" customHeight="1" x14ac:dyDescent="0.2">
      <c r="H44"/>
      <c r="J44"/>
    </row>
    <row r="45" spans="1:17" ht="12.75" x14ac:dyDescent="0.2">
      <c r="A45" s="7" t="s">
        <v>202</v>
      </c>
      <c r="B45" s="1" t="s">
        <v>203</v>
      </c>
      <c r="H45" s="50"/>
      <c r="L45"/>
      <c r="N45" s="560">
        <f>N35+L37+L39+L41+L43</f>
        <v>0</v>
      </c>
    </row>
    <row r="46" spans="1:17" x14ac:dyDescent="0.2">
      <c r="H46" s="50"/>
      <c r="L46" s="51"/>
      <c r="N46" s="12"/>
    </row>
    <row r="47" spans="1:17" ht="12.75" x14ac:dyDescent="0.2">
      <c r="L47"/>
      <c r="M47"/>
      <c r="N47"/>
    </row>
    <row r="48" spans="1:17" ht="12.75" x14ac:dyDescent="0.2">
      <c r="L48"/>
      <c r="M48"/>
      <c r="N48"/>
    </row>
    <row r="49" spans="1:14" ht="12.75" thickBot="1" x14ac:dyDescent="0.25">
      <c r="A49" s="13"/>
      <c r="B49" s="14"/>
      <c r="C49" s="14"/>
      <c r="D49" s="14"/>
      <c r="E49" s="14"/>
      <c r="F49" s="14"/>
      <c r="G49" s="14"/>
      <c r="H49" s="14"/>
      <c r="I49" s="14"/>
      <c r="J49" s="14"/>
      <c r="K49" s="14"/>
      <c r="L49" s="14"/>
      <c r="M49" s="14"/>
      <c r="N49" s="14"/>
    </row>
    <row r="50" spans="1:14" ht="12.75" thickTop="1" x14ac:dyDescent="0.2"/>
    <row r="52" spans="1:14" ht="12.75" customHeight="1" x14ac:dyDescent="0.2">
      <c r="A52" s="7" t="str">
        <f>"Fiscal Year "&amp;TEXT('Form 1 Cover'!D165, "yy")</f>
        <v>Fiscal Year 2023-2024</v>
      </c>
      <c r="E52" s="19" t="s">
        <v>204</v>
      </c>
      <c r="F52" s="456" t="str">
        <f>'Form 1 Cover'!B20</f>
        <v>Charter School - fill in school name only on Form 1 Cover @ B20</v>
      </c>
      <c r="G52" s="456"/>
      <c r="H52" s="456"/>
      <c r="I52" s="456"/>
      <c r="J52" s="456"/>
    </row>
    <row r="54" spans="1:14" ht="12.75" x14ac:dyDescent="0.2">
      <c r="A54" s="20" t="s">
        <v>205</v>
      </c>
      <c r="N54" s="21">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5000000000000004" right="0" top="0.75" bottom="0.25" header="0.5"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7"/>
  <sheetViews>
    <sheetView workbookViewId="0"/>
  </sheetViews>
  <sheetFormatPr defaultColWidth="9.140625" defaultRowHeight="14.25" x14ac:dyDescent="0.2"/>
  <cols>
    <col min="1" max="1" width="1.42578125" style="78" customWidth="1"/>
    <col min="2" max="2" width="6.42578125" style="78" customWidth="1"/>
    <col min="3" max="3" width="47.42578125" style="29" customWidth="1"/>
    <col min="4" max="5" width="15.7109375" style="29" customWidth="1"/>
    <col min="6" max="6" width="15.140625" style="29" customWidth="1"/>
    <col min="7" max="8" width="16.42578125" style="29" customWidth="1"/>
    <col min="9" max="10" width="9.140625" style="29"/>
    <col min="11" max="11" width="5.42578125" style="29" customWidth="1"/>
    <col min="12" max="16384" width="9.140625" style="29"/>
  </cols>
  <sheetData>
    <row r="1" spans="1:8" ht="15" thickBot="1" x14ac:dyDescent="0.25">
      <c r="A1" s="291" t="s">
        <v>206</v>
      </c>
      <c r="B1" s="56"/>
      <c r="C1" s="57"/>
      <c r="D1" s="58">
        <v>-1</v>
      </c>
      <c r="E1" s="59">
        <v>-2</v>
      </c>
      <c r="F1" s="60">
        <v>-3</v>
      </c>
      <c r="G1" s="59">
        <v>-4</v>
      </c>
      <c r="H1" s="59">
        <v>-4</v>
      </c>
    </row>
    <row r="2" spans="1:8" ht="16.5" thickBot="1" x14ac:dyDescent="0.3">
      <c r="A2" s="307"/>
      <c r="B2" s="378" t="str">
        <f>'Form 1 Cover'!B20</f>
        <v>Charter School - fill in school name only on Form 1 Cover @ B20</v>
      </c>
      <c r="C2" s="379"/>
      <c r="D2" s="118"/>
      <c r="E2" s="39" t="s">
        <v>160</v>
      </c>
      <c r="F2" s="457" t="str">
        <f>"BUDGET YEAR ENDING "&amp;TEXT('Form 1 Cover'!D167, "MM/DD/YY")</f>
        <v>BUDGET YEAR ENDING 06/30/24</v>
      </c>
      <c r="G2" s="458"/>
      <c r="H2" s="459"/>
    </row>
    <row r="3" spans="1:8" s="64" customFormat="1" ht="15.75" customHeight="1" x14ac:dyDescent="0.25">
      <c r="B3" s="595" t="str">
        <f>BudgetType</f>
        <v>Renewal Budget</v>
      </c>
      <c r="C3" s="596"/>
      <c r="D3" s="62" t="s">
        <v>207</v>
      </c>
      <c r="E3" s="62" t="s">
        <v>208</v>
      </c>
      <c r="F3" s="63"/>
      <c r="G3" s="95"/>
      <c r="H3" s="62" t="s">
        <v>209</v>
      </c>
    </row>
    <row r="4" spans="1:8" s="64" customFormat="1" ht="15.75" customHeight="1" x14ac:dyDescent="0.2">
      <c r="A4" s="304"/>
      <c r="B4" s="431"/>
      <c r="C4" s="432" t="s">
        <v>210</v>
      </c>
      <c r="D4" s="62" t="s">
        <v>211</v>
      </c>
      <c r="E4" s="62" t="s">
        <v>211</v>
      </c>
      <c r="F4" s="65" t="s">
        <v>212</v>
      </c>
      <c r="G4" s="62" t="s">
        <v>213</v>
      </c>
      <c r="H4" s="62" t="s">
        <v>213</v>
      </c>
    </row>
    <row r="5" spans="1:8" s="64" customFormat="1" ht="15" customHeight="1" x14ac:dyDescent="0.2">
      <c r="A5" s="305"/>
      <c r="B5" s="433"/>
      <c r="C5" s="434"/>
      <c r="D5" s="300">
        <f>'Form 1 Cover'!D158</f>
        <v>44742</v>
      </c>
      <c r="E5" s="67">
        <f>'Form 1 Cover'!D162</f>
        <v>45107</v>
      </c>
      <c r="F5" s="68" t="s">
        <v>214</v>
      </c>
      <c r="G5" s="136" t="s">
        <v>214</v>
      </c>
      <c r="H5" s="136" t="s">
        <v>214</v>
      </c>
    </row>
    <row r="6" spans="1:8" ht="21" customHeight="1" x14ac:dyDescent="0.25">
      <c r="A6" s="279" t="s">
        <v>215</v>
      </c>
      <c r="B6" s="69"/>
      <c r="C6" s="70" t="s">
        <v>216</v>
      </c>
      <c r="D6" s="301"/>
      <c r="E6" s="71"/>
      <c r="F6" s="71"/>
      <c r="G6" s="71"/>
      <c r="H6" s="71"/>
    </row>
    <row r="7" spans="1:8" x14ac:dyDescent="0.2">
      <c r="A7" s="88" t="s">
        <v>217</v>
      </c>
      <c r="B7" s="73"/>
      <c r="C7" s="42" t="s">
        <v>218</v>
      </c>
      <c r="D7" s="382"/>
      <c r="E7" s="385"/>
      <c r="F7" s="385"/>
      <c r="G7" s="385"/>
      <c r="H7" s="385"/>
    </row>
    <row r="8" spans="1:8" x14ac:dyDescent="0.2">
      <c r="A8" s="281"/>
      <c r="B8" s="73" t="s">
        <v>219</v>
      </c>
      <c r="C8" s="42" t="s">
        <v>220</v>
      </c>
      <c r="D8" s="386"/>
      <c r="E8" s="387"/>
      <c r="F8" s="387"/>
      <c r="G8" s="387"/>
      <c r="H8" s="387"/>
    </row>
    <row r="9" spans="1:8" x14ac:dyDescent="0.2">
      <c r="A9" s="281"/>
      <c r="B9" s="73" t="s">
        <v>221</v>
      </c>
      <c r="C9" s="42" t="s">
        <v>222</v>
      </c>
      <c r="D9" s="386"/>
      <c r="E9" s="387"/>
      <c r="F9" s="387"/>
      <c r="G9" s="387"/>
      <c r="H9" s="387"/>
    </row>
    <row r="10" spans="1:8" x14ac:dyDescent="0.2">
      <c r="A10" s="281"/>
      <c r="B10" s="73" t="s">
        <v>223</v>
      </c>
      <c r="C10" s="42" t="s">
        <v>224</v>
      </c>
      <c r="D10" s="386"/>
      <c r="E10" s="387"/>
      <c r="F10" s="387"/>
      <c r="G10" s="387"/>
      <c r="H10" s="387"/>
    </row>
    <row r="11" spans="1:8" x14ac:dyDescent="0.2">
      <c r="A11" s="281"/>
      <c r="B11" s="73" t="s">
        <v>225</v>
      </c>
      <c r="C11" s="42" t="s">
        <v>226</v>
      </c>
      <c r="D11" s="386"/>
      <c r="E11" s="387"/>
      <c r="F11" s="387"/>
      <c r="G11" s="387"/>
      <c r="H11" s="387"/>
    </row>
    <row r="12" spans="1:8" x14ac:dyDescent="0.2">
      <c r="A12" s="281"/>
      <c r="B12" s="73" t="s">
        <v>227</v>
      </c>
      <c r="C12" s="42" t="s">
        <v>228</v>
      </c>
      <c r="D12" s="386"/>
      <c r="E12" s="387"/>
      <c r="F12" s="387"/>
      <c r="G12" s="387"/>
      <c r="H12" s="387"/>
    </row>
    <row r="13" spans="1:8" x14ac:dyDescent="0.2">
      <c r="A13" s="281"/>
      <c r="B13" s="73" t="s">
        <v>229</v>
      </c>
      <c r="C13" s="42" t="s">
        <v>230</v>
      </c>
      <c r="D13" s="386"/>
      <c r="E13" s="387"/>
      <c r="F13" s="387"/>
      <c r="G13" s="387"/>
      <c r="H13" s="387"/>
    </row>
    <row r="14" spans="1:8" ht="25.5" customHeight="1" x14ac:dyDescent="0.2">
      <c r="A14" s="281" t="s">
        <v>231</v>
      </c>
      <c r="B14" s="72"/>
      <c r="C14" s="76" t="s">
        <v>232</v>
      </c>
      <c r="D14" s="386"/>
      <c r="E14" s="387"/>
      <c r="F14" s="387"/>
      <c r="G14" s="387"/>
      <c r="H14" s="387"/>
    </row>
    <row r="15" spans="1:8" x14ac:dyDescent="0.2">
      <c r="A15" s="281" t="s">
        <v>233</v>
      </c>
      <c r="B15" s="73"/>
      <c r="C15" s="42" t="s">
        <v>234</v>
      </c>
      <c r="D15" s="386"/>
      <c r="E15" s="387"/>
      <c r="F15" s="387"/>
      <c r="G15" s="387"/>
      <c r="H15" s="387"/>
    </row>
    <row r="16" spans="1:8" x14ac:dyDescent="0.2">
      <c r="A16" s="281" t="s">
        <v>235</v>
      </c>
      <c r="B16" s="73"/>
      <c r="C16" s="42" t="s">
        <v>236</v>
      </c>
      <c r="D16" s="386"/>
      <c r="E16" s="387"/>
      <c r="F16" s="387"/>
      <c r="G16" s="387"/>
      <c r="H16" s="387"/>
    </row>
    <row r="17" spans="1:8" x14ac:dyDescent="0.2">
      <c r="A17" s="281" t="s">
        <v>237</v>
      </c>
      <c r="B17" s="73"/>
      <c r="C17" s="42" t="s">
        <v>238</v>
      </c>
      <c r="D17" s="386"/>
      <c r="E17" s="387"/>
      <c r="F17" s="387"/>
      <c r="G17" s="387"/>
      <c r="H17" s="387"/>
    </row>
    <row r="18" spans="1:8" x14ac:dyDescent="0.2">
      <c r="A18" s="281" t="s">
        <v>239</v>
      </c>
      <c r="B18" s="73"/>
      <c r="C18" s="42" t="s">
        <v>240</v>
      </c>
      <c r="D18" s="386"/>
      <c r="E18" s="387"/>
      <c r="F18" s="387"/>
      <c r="G18" s="387"/>
      <c r="H18" s="387"/>
    </row>
    <row r="19" spans="1:8" x14ac:dyDescent="0.2">
      <c r="A19" s="281"/>
      <c r="B19" s="73" t="s">
        <v>241</v>
      </c>
      <c r="C19" s="42" t="s">
        <v>242</v>
      </c>
      <c r="D19" s="386"/>
      <c r="E19" s="387"/>
      <c r="F19" s="387"/>
      <c r="G19" s="387"/>
      <c r="H19" s="387"/>
    </row>
    <row r="20" spans="1:8" x14ac:dyDescent="0.2">
      <c r="A20" s="281"/>
      <c r="B20" s="73" t="s">
        <v>243</v>
      </c>
      <c r="C20" s="42" t="s">
        <v>244</v>
      </c>
      <c r="D20" s="386"/>
      <c r="E20" s="387"/>
      <c r="F20" s="387"/>
      <c r="G20" s="387"/>
      <c r="H20" s="387"/>
    </row>
    <row r="21" spans="1:8" x14ac:dyDescent="0.2">
      <c r="A21" s="281"/>
      <c r="B21" s="73" t="s">
        <v>245</v>
      </c>
      <c r="C21" s="42" t="s">
        <v>246</v>
      </c>
      <c r="D21" s="386"/>
      <c r="E21" s="387"/>
      <c r="F21" s="387"/>
      <c r="G21" s="387"/>
      <c r="H21" s="387"/>
    </row>
    <row r="22" spans="1:8" x14ac:dyDescent="0.2">
      <c r="A22" s="281"/>
      <c r="B22" s="73" t="s">
        <v>247</v>
      </c>
      <c r="C22" s="42" t="s">
        <v>248</v>
      </c>
      <c r="D22" s="386"/>
      <c r="E22" s="387"/>
      <c r="F22" s="387"/>
      <c r="G22" s="387"/>
      <c r="H22" s="387"/>
    </row>
    <row r="23" spans="1:8" x14ac:dyDescent="0.2">
      <c r="A23" s="88" t="s">
        <v>249</v>
      </c>
      <c r="B23" s="73"/>
      <c r="C23" s="42" t="s">
        <v>250</v>
      </c>
      <c r="D23" s="386"/>
      <c r="E23" s="387"/>
      <c r="F23" s="387"/>
      <c r="G23" s="387"/>
      <c r="H23" s="387"/>
    </row>
    <row r="24" spans="1:8" x14ac:dyDescent="0.2">
      <c r="A24" s="88" t="s">
        <v>251</v>
      </c>
      <c r="B24" s="73"/>
      <c r="C24" s="42" t="s">
        <v>252</v>
      </c>
      <c r="D24" s="386"/>
      <c r="E24" s="387"/>
      <c r="F24" s="387"/>
      <c r="G24" s="387"/>
      <c r="H24" s="387"/>
    </row>
    <row r="25" spans="1:8" x14ac:dyDescent="0.2">
      <c r="A25" s="88" t="s">
        <v>253</v>
      </c>
      <c r="B25" s="73"/>
      <c r="C25" s="42" t="s">
        <v>254</v>
      </c>
      <c r="D25" s="386"/>
      <c r="E25" s="387"/>
      <c r="F25" s="387"/>
      <c r="G25" s="387"/>
      <c r="H25" s="387"/>
    </row>
    <row r="26" spans="1:8" x14ac:dyDescent="0.2">
      <c r="A26" s="281"/>
      <c r="B26" s="73" t="s">
        <v>255</v>
      </c>
      <c r="C26" s="42" t="s">
        <v>256</v>
      </c>
      <c r="D26" s="386"/>
      <c r="E26" s="387"/>
      <c r="F26" s="387"/>
      <c r="G26" s="387"/>
      <c r="H26" s="387"/>
    </row>
    <row r="27" spans="1:8" x14ac:dyDescent="0.2">
      <c r="A27" s="88"/>
      <c r="B27" s="72" t="s">
        <v>257</v>
      </c>
      <c r="C27" s="77" t="s">
        <v>258</v>
      </c>
      <c r="D27" s="382"/>
      <c r="E27" s="385"/>
      <c r="F27" s="385"/>
      <c r="G27" s="385"/>
      <c r="H27" s="385"/>
    </row>
    <row r="28" spans="1:8" x14ac:dyDescent="0.2">
      <c r="A28" s="88"/>
      <c r="B28" s="73" t="s">
        <v>259</v>
      </c>
      <c r="C28" s="42" t="s">
        <v>260</v>
      </c>
      <c r="D28" s="386"/>
      <c r="E28" s="387"/>
      <c r="F28" s="387"/>
      <c r="G28" s="387"/>
      <c r="H28" s="387"/>
    </row>
    <row r="29" spans="1:8" x14ac:dyDescent="0.2">
      <c r="A29" s="88"/>
      <c r="B29" s="73" t="s">
        <v>261</v>
      </c>
      <c r="C29" s="42" t="s">
        <v>262</v>
      </c>
      <c r="D29" s="386"/>
      <c r="E29" s="387"/>
      <c r="F29" s="387"/>
      <c r="G29" s="387"/>
      <c r="H29" s="387"/>
    </row>
    <row r="30" spans="1:8" x14ac:dyDescent="0.2">
      <c r="A30" s="88"/>
      <c r="B30" s="73" t="s">
        <v>263</v>
      </c>
      <c r="C30" s="42" t="s">
        <v>264</v>
      </c>
      <c r="D30" s="386"/>
      <c r="E30" s="387"/>
      <c r="F30" s="387"/>
      <c r="G30" s="387"/>
      <c r="H30" s="387"/>
    </row>
    <row r="31" spans="1:8" x14ac:dyDescent="0.2">
      <c r="A31" s="380"/>
      <c r="B31" s="384">
        <v>1951</v>
      </c>
      <c r="C31" s="383" t="s">
        <v>265</v>
      </c>
      <c r="D31" s="386"/>
      <c r="E31" s="387"/>
      <c r="F31" s="387"/>
      <c r="G31" s="387"/>
      <c r="H31" s="387"/>
    </row>
    <row r="32" spans="1:8" x14ac:dyDescent="0.2">
      <c r="A32" s="88"/>
      <c r="B32" s="73" t="s">
        <v>266</v>
      </c>
      <c r="C32" s="42" t="s">
        <v>267</v>
      </c>
      <c r="D32" s="386"/>
      <c r="E32" s="387"/>
      <c r="F32" s="387"/>
      <c r="G32" s="387"/>
      <c r="H32" s="387"/>
    </row>
    <row r="33" spans="1:11" x14ac:dyDescent="0.2">
      <c r="A33" s="88"/>
      <c r="B33" s="73" t="s">
        <v>268</v>
      </c>
      <c r="C33" s="42" t="s">
        <v>269</v>
      </c>
      <c r="D33" s="386"/>
      <c r="E33" s="387"/>
      <c r="F33" s="387"/>
      <c r="G33" s="387"/>
      <c r="H33" s="387"/>
    </row>
    <row r="34" spans="1:11" x14ac:dyDescent="0.2">
      <c r="A34" s="88"/>
      <c r="B34" s="73" t="s">
        <v>270</v>
      </c>
      <c r="C34" s="42" t="s">
        <v>271</v>
      </c>
      <c r="D34" s="386"/>
      <c r="E34" s="387"/>
      <c r="F34" s="387"/>
      <c r="G34" s="387"/>
      <c r="H34" s="387"/>
    </row>
    <row r="35" spans="1:11" x14ac:dyDescent="0.2">
      <c r="A35" s="281"/>
      <c r="B35" s="72" t="s">
        <v>272</v>
      </c>
      <c r="C35" s="42" t="s">
        <v>273</v>
      </c>
      <c r="D35" s="386"/>
      <c r="E35" s="387"/>
      <c r="F35" s="387"/>
      <c r="G35" s="387"/>
      <c r="H35" s="387"/>
    </row>
    <row r="36" spans="1:11" ht="32.25" customHeight="1" thickBot="1" x14ac:dyDescent="0.3">
      <c r="A36" s="292" t="s">
        <v>274</v>
      </c>
      <c r="B36" s="80"/>
      <c r="C36" s="81"/>
      <c r="D36" s="82">
        <f>SUM(D7:D35)</f>
        <v>0</v>
      </c>
      <c r="E36" s="82">
        <f>SUM(E7:E35)</f>
        <v>0</v>
      </c>
      <c r="F36" s="82">
        <f>SUM(F7:F35)</f>
        <v>0</v>
      </c>
      <c r="G36" s="82">
        <f>SUM(G7:G35)</f>
        <v>0</v>
      </c>
      <c r="H36" s="82">
        <f>SUM(H7:H35)</f>
        <v>0</v>
      </c>
    </row>
    <row r="37" spans="1:11" ht="21.75" customHeight="1" thickTop="1" x14ac:dyDescent="0.25">
      <c r="A37" s="283" t="s">
        <v>275</v>
      </c>
      <c r="B37" s="84"/>
      <c r="C37" s="85" t="s">
        <v>276</v>
      </c>
      <c r="D37" s="302"/>
      <c r="E37" s="302"/>
      <c r="F37" s="302"/>
      <c r="G37" s="302"/>
      <c r="H37" s="302"/>
    </row>
    <row r="38" spans="1:11" x14ac:dyDescent="0.2">
      <c r="A38" s="87" t="s">
        <v>277</v>
      </c>
      <c r="B38" s="88"/>
      <c r="C38" s="89" t="s">
        <v>278</v>
      </c>
      <c r="D38" s="382"/>
      <c r="E38" s="385"/>
      <c r="F38" s="385"/>
      <c r="G38" s="385"/>
      <c r="H38" s="385"/>
    </row>
    <row r="39" spans="1:11" ht="15" x14ac:dyDescent="0.25">
      <c r="A39" s="88"/>
      <c r="B39" s="72" t="s">
        <v>279</v>
      </c>
      <c r="C39" s="550" t="s">
        <v>280</v>
      </c>
      <c r="D39" s="387"/>
      <c r="E39" s="387"/>
      <c r="F39" s="387"/>
      <c r="G39" s="387"/>
      <c r="H39" s="387"/>
    </row>
    <row r="40" spans="1:11" ht="15" x14ac:dyDescent="0.25">
      <c r="A40" s="88"/>
      <c r="B40" s="72" t="s">
        <v>281</v>
      </c>
      <c r="C40" s="550" t="s">
        <v>282</v>
      </c>
      <c r="D40" s="387"/>
      <c r="E40" s="387"/>
      <c r="F40" s="387"/>
      <c r="G40" s="387"/>
      <c r="H40" s="387"/>
    </row>
    <row r="41" spans="1:11" ht="15" x14ac:dyDescent="0.25">
      <c r="A41" s="88"/>
      <c r="B41" s="72" t="s">
        <v>283</v>
      </c>
      <c r="C41" s="550" t="s">
        <v>284</v>
      </c>
      <c r="D41" s="387"/>
      <c r="E41" s="387"/>
      <c r="F41" s="387"/>
      <c r="G41" s="387"/>
      <c r="H41" s="387"/>
    </row>
    <row r="42" spans="1:11" ht="15" x14ac:dyDescent="0.25">
      <c r="A42" s="88"/>
      <c r="B42" s="72" t="s">
        <v>285</v>
      </c>
      <c r="C42" s="550" t="s">
        <v>286</v>
      </c>
      <c r="D42" s="387"/>
      <c r="E42" s="387"/>
      <c r="F42" s="387"/>
      <c r="G42" s="387"/>
      <c r="H42" s="387"/>
    </row>
    <row r="43" spans="1:11" x14ac:dyDescent="0.2">
      <c r="A43" s="87" t="s">
        <v>287</v>
      </c>
      <c r="B43" s="88"/>
      <c r="C43" s="90" t="s">
        <v>288</v>
      </c>
      <c r="D43" s="387"/>
      <c r="E43" s="387"/>
      <c r="F43" s="387"/>
      <c r="G43" s="387"/>
      <c r="H43" s="387"/>
    </row>
    <row r="44" spans="1:11" x14ac:dyDescent="0.2">
      <c r="A44" s="88"/>
      <c r="B44" s="72" t="s">
        <v>289</v>
      </c>
      <c r="C44" s="90" t="s">
        <v>290</v>
      </c>
      <c r="D44" s="387"/>
      <c r="E44" s="387"/>
      <c r="F44" s="387"/>
      <c r="G44" s="387"/>
      <c r="H44" s="387"/>
    </row>
    <row r="45" spans="1:11" x14ac:dyDescent="0.2">
      <c r="A45" s="88"/>
      <c r="B45" s="72" t="s">
        <v>291</v>
      </c>
      <c r="C45" s="90" t="s">
        <v>292</v>
      </c>
      <c r="D45" s="387"/>
      <c r="E45" s="387"/>
      <c r="F45" s="387"/>
      <c r="G45" s="387"/>
      <c r="H45" s="387"/>
    </row>
    <row r="46" spans="1:11" x14ac:dyDescent="0.2">
      <c r="A46" s="88"/>
      <c r="B46" s="72" t="s">
        <v>293</v>
      </c>
      <c r="C46" s="90" t="s">
        <v>294</v>
      </c>
      <c r="D46" s="387"/>
      <c r="E46" s="387"/>
      <c r="F46" s="387"/>
      <c r="G46" s="387"/>
      <c r="H46" s="387"/>
      <c r="K46" s="91"/>
    </row>
    <row r="47" spans="1:11" ht="15" x14ac:dyDescent="0.25">
      <c r="A47" s="88"/>
      <c r="B47" s="72" t="s">
        <v>295</v>
      </c>
      <c r="C47" s="550" t="s">
        <v>296</v>
      </c>
      <c r="D47" s="387"/>
      <c r="E47" s="387"/>
      <c r="F47" s="387"/>
      <c r="G47" s="387"/>
      <c r="H47" s="387"/>
      <c r="K47" s="91"/>
    </row>
    <row r="48" spans="1:11" ht="15" x14ac:dyDescent="0.25">
      <c r="A48" s="88"/>
      <c r="B48" s="72" t="s">
        <v>297</v>
      </c>
      <c r="C48" s="550" t="s">
        <v>298</v>
      </c>
      <c r="D48" s="387"/>
      <c r="E48" s="387"/>
      <c r="F48" s="387"/>
      <c r="G48" s="387"/>
      <c r="H48" s="387"/>
      <c r="K48" s="91"/>
    </row>
    <row r="49" spans="1:11" ht="15" x14ac:dyDescent="0.25">
      <c r="A49" s="88"/>
      <c r="B49" s="72" t="s">
        <v>299</v>
      </c>
      <c r="C49" s="550" t="s">
        <v>300</v>
      </c>
      <c r="D49" s="387"/>
      <c r="E49" s="387"/>
      <c r="F49" s="387"/>
      <c r="G49" s="387"/>
      <c r="H49" s="387"/>
      <c r="K49" s="91"/>
    </row>
    <row r="50" spans="1:11" ht="15" x14ac:dyDescent="0.25">
      <c r="A50" s="88"/>
      <c r="B50" s="72" t="s">
        <v>301</v>
      </c>
      <c r="C50" s="550" t="s">
        <v>302</v>
      </c>
      <c r="D50" s="387"/>
      <c r="E50" s="387"/>
      <c r="F50" s="387"/>
      <c r="G50" s="387"/>
      <c r="H50" s="387"/>
      <c r="K50" s="91"/>
    </row>
    <row r="51" spans="1:11" ht="15" x14ac:dyDescent="0.25">
      <c r="A51" s="88"/>
      <c r="B51" s="72" t="s">
        <v>303</v>
      </c>
      <c r="C51" s="550" t="s">
        <v>304</v>
      </c>
      <c r="D51" s="387"/>
      <c r="E51" s="387"/>
      <c r="F51" s="387"/>
      <c r="G51" s="387"/>
      <c r="H51" s="387"/>
      <c r="K51" s="91"/>
    </row>
    <row r="52" spans="1:11" x14ac:dyDescent="0.2">
      <c r="A52" s="87" t="s">
        <v>305</v>
      </c>
      <c r="B52" s="88"/>
      <c r="C52" s="90" t="s">
        <v>306</v>
      </c>
      <c r="D52" s="549"/>
      <c r="E52" s="549"/>
      <c r="F52" s="549"/>
      <c r="G52" s="549"/>
      <c r="H52" s="549"/>
      <c r="K52" s="91"/>
    </row>
    <row r="53" spans="1:11" x14ac:dyDescent="0.2">
      <c r="A53" s="87" t="s">
        <v>307</v>
      </c>
      <c r="B53" s="88"/>
      <c r="C53" s="90" t="s">
        <v>308</v>
      </c>
      <c r="D53" s="387"/>
      <c r="E53" s="387"/>
      <c r="F53" s="387"/>
      <c r="G53" s="387"/>
      <c r="H53" s="387"/>
    </row>
    <row r="54" spans="1:11" ht="38.25" customHeight="1" thickBot="1" x14ac:dyDescent="0.3">
      <c r="A54" s="282" t="s">
        <v>309</v>
      </c>
      <c r="B54" s="92"/>
      <c r="C54" s="81"/>
      <c r="D54" s="82">
        <f>SUM(D38:D53)</f>
        <v>0</v>
      </c>
      <c r="E54" s="82">
        <f>SUM(E38:E53)</f>
        <v>0</v>
      </c>
      <c r="F54" s="82">
        <f>SUM(F38:F53)</f>
        <v>0</v>
      </c>
      <c r="G54" s="82">
        <f>SUM(G38:G53)</f>
        <v>0</v>
      </c>
      <c r="H54" s="82">
        <f>SUM(H38:H53)</f>
        <v>0</v>
      </c>
    </row>
    <row r="55" spans="1:11" ht="15" thickTop="1" x14ac:dyDescent="0.2">
      <c r="A55" s="93" t="str">
        <f>B2</f>
        <v>Charter School - fill in school name only on Form 1 Cover @ B20</v>
      </c>
      <c r="B55" s="361"/>
      <c r="C55" s="362"/>
      <c r="E55" s="49"/>
      <c r="G55" s="29" t="str">
        <f>"Budget Fiscal Year "&amp;TEXT('Form 1 Cover'!$D$165, "mm/dd/yy")</f>
        <v>Budget Fiscal Year 2023-2024</v>
      </c>
    </row>
    <row r="56" spans="1:11" ht="14.25" customHeight="1" x14ac:dyDescent="0.2">
      <c r="A56" s="61"/>
      <c r="B56" s="61"/>
      <c r="C56" s="49"/>
      <c r="D56" s="78"/>
    </row>
    <row r="57" spans="1:11" ht="17.25" customHeight="1" x14ac:dyDescent="0.2">
      <c r="A57" s="78" t="s">
        <v>310</v>
      </c>
      <c r="D57" s="29" t="s">
        <v>311</v>
      </c>
      <c r="G57" s="21"/>
      <c r="H57" s="21">
        <f>'Form 1 Cover'!D174</f>
        <v>44607</v>
      </c>
    </row>
    <row r="58" spans="1:11" ht="17.25" customHeight="1" x14ac:dyDescent="0.2">
      <c r="G58" s="21"/>
      <c r="H58" s="21"/>
    </row>
    <row r="59" spans="1:11" ht="17.25" customHeight="1" x14ac:dyDescent="0.2">
      <c r="G59" s="21"/>
      <c r="H59" s="21"/>
    </row>
    <row r="60" spans="1:11" x14ac:dyDescent="0.2">
      <c r="A60" s="291"/>
      <c r="B60" s="56"/>
      <c r="C60" s="94"/>
      <c r="D60" s="58">
        <v>-1</v>
      </c>
      <c r="E60" s="59">
        <v>-2</v>
      </c>
      <c r="F60" s="60">
        <v>-3</v>
      </c>
      <c r="G60" s="59">
        <v>-4</v>
      </c>
      <c r="H60" s="59">
        <v>-4</v>
      </c>
    </row>
    <row r="61" spans="1:11" ht="15" x14ac:dyDescent="0.2">
      <c r="A61" s="304"/>
      <c r="B61" s="431"/>
      <c r="C61" s="432"/>
      <c r="D61" s="63"/>
      <c r="E61" s="66" t="s">
        <v>160</v>
      </c>
      <c r="F61" s="457" t="str">
        <f>"BUDGET YEAR ENDING "&amp;TEXT('Form 1 Cover'!D167, "MM/DD/YY")</f>
        <v>BUDGET YEAR ENDING 06/30/24</v>
      </c>
      <c r="G61" s="458"/>
      <c r="H61" s="459"/>
    </row>
    <row r="62" spans="1:11" ht="28.5" x14ac:dyDescent="0.2">
      <c r="A62" s="304"/>
      <c r="B62" s="431"/>
      <c r="C62" s="95"/>
      <c r="D62" s="65" t="s">
        <v>207</v>
      </c>
      <c r="E62" s="62" t="s">
        <v>208</v>
      </c>
      <c r="F62" s="63"/>
      <c r="G62" s="95"/>
      <c r="H62" s="62" t="s">
        <v>209</v>
      </c>
    </row>
    <row r="63" spans="1:11" ht="15" x14ac:dyDescent="0.2">
      <c r="A63" s="304"/>
      <c r="B63" s="431"/>
      <c r="C63" s="432" t="s">
        <v>210</v>
      </c>
      <c r="D63" s="65" t="s">
        <v>211</v>
      </c>
      <c r="E63" s="62" t="s">
        <v>211</v>
      </c>
      <c r="F63" s="65" t="s">
        <v>212</v>
      </c>
      <c r="G63" s="62" t="s">
        <v>213</v>
      </c>
      <c r="H63" s="62" t="s">
        <v>213</v>
      </c>
    </row>
    <row r="64" spans="1:11" ht="15" x14ac:dyDescent="0.2">
      <c r="A64" s="305"/>
      <c r="B64" s="433"/>
      <c r="C64" s="434"/>
      <c r="D64" s="300">
        <f>'Form 1 Cover'!D158</f>
        <v>44742</v>
      </c>
      <c r="E64" s="67">
        <f>'Form 1 Cover'!D162</f>
        <v>45107</v>
      </c>
      <c r="F64" s="68" t="s">
        <v>214</v>
      </c>
      <c r="G64" s="136" t="s">
        <v>214</v>
      </c>
      <c r="H64" s="136" t="s">
        <v>214</v>
      </c>
    </row>
    <row r="65" spans="1:8" ht="15" x14ac:dyDescent="0.25">
      <c r="A65" s="284" t="s">
        <v>312</v>
      </c>
      <c r="B65" s="96"/>
      <c r="C65" s="97" t="s">
        <v>313</v>
      </c>
      <c r="D65" s="118"/>
      <c r="E65" s="38"/>
      <c r="F65" s="38"/>
      <c r="G65" s="38"/>
      <c r="H65" s="38"/>
    </row>
    <row r="66" spans="1:8" ht="28.5" x14ac:dyDescent="0.2">
      <c r="A66" s="285" t="s">
        <v>314</v>
      </c>
      <c r="B66" s="98"/>
      <c r="C66" s="76" t="s">
        <v>315</v>
      </c>
      <c r="D66" s="388"/>
      <c r="E66" s="389"/>
      <c r="F66" s="389"/>
      <c r="G66" s="389"/>
      <c r="H66" s="389"/>
    </row>
    <row r="67" spans="1:8" x14ac:dyDescent="0.2">
      <c r="A67" s="286"/>
      <c r="B67" s="98" t="s">
        <v>316</v>
      </c>
      <c r="C67" s="76" t="s">
        <v>317</v>
      </c>
      <c r="D67" s="390"/>
      <c r="E67" s="391"/>
      <c r="F67" s="391"/>
      <c r="G67" s="391"/>
      <c r="H67" s="391"/>
    </row>
    <row r="68" spans="1:8" ht="28.5" x14ac:dyDescent="0.2">
      <c r="A68" s="286" t="s">
        <v>318</v>
      </c>
      <c r="B68" s="98"/>
      <c r="C68" s="76" t="s">
        <v>319</v>
      </c>
      <c r="D68" s="390"/>
      <c r="E68" s="391"/>
      <c r="F68" s="391"/>
      <c r="G68" s="391"/>
      <c r="H68" s="391"/>
    </row>
    <row r="69" spans="1:8" x14ac:dyDescent="0.2">
      <c r="A69" s="286" t="s">
        <v>320</v>
      </c>
      <c r="B69" s="98"/>
      <c r="C69" s="76" t="s">
        <v>321</v>
      </c>
      <c r="D69" s="390"/>
      <c r="E69" s="391"/>
      <c r="F69" s="391"/>
      <c r="G69" s="391"/>
      <c r="H69" s="391"/>
    </row>
    <row r="70" spans="1:8" ht="28.5" x14ac:dyDescent="0.2">
      <c r="A70" s="286" t="s">
        <v>322</v>
      </c>
      <c r="B70" s="98"/>
      <c r="C70" s="76" t="s">
        <v>323</v>
      </c>
      <c r="D70" s="390"/>
      <c r="E70" s="391"/>
      <c r="F70" s="391"/>
      <c r="G70" s="391"/>
      <c r="H70" s="391"/>
    </row>
    <row r="71" spans="1:8" ht="28.5" x14ac:dyDescent="0.2">
      <c r="A71" s="286" t="s">
        <v>324</v>
      </c>
      <c r="B71" s="98"/>
      <c r="C71" s="76" t="s">
        <v>325</v>
      </c>
      <c r="D71" s="390"/>
      <c r="E71" s="391"/>
      <c r="F71" s="391"/>
      <c r="G71" s="391"/>
      <c r="H71" s="391"/>
    </row>
    <row r="72" spans="1:8" x14ac:dyDescent="0.2">
      <c r="A72" s="285" t="s">
        <v>326</v>
      </c>
      <c r="B72" s="98"/>
      <c r="C72" s="76" t="s">
        <v>306</v>
      </c>
      <c r="D72" s="551"/>
      <c r="E72" s="552"/>
      <c r="F72" s="552"/>
      <c r="G72" s="552"/>
      <c r="H72" s="552"/>
    </row>
    <row r="73" spans="1:8" x14ac:dyDescent="0.2">
      <c r="A73" s="286" t="s">
        <v>327</v>
      </c>
      <c r="B73" s="98"/>
      <c r="C73" s="76" t="s">
        <v>328</v>
      </c>
      <c r="D73" s="390"/>
      <c r="E73" s="391"/>
      <c r="F73" s="391"/>
      <c r="G73" s="391"/>
      <c r="H73" s="391"/>
    </row>
    <row r="74" spans="1:8" ht="21.75" customHeight="1" thickBot="1" x14ac:dyDescent="0.3">
      <c r="A74" s="287" t="s">
        <v>329</v>
      </c>
      <c r="B74" s="102"/>
      <c r="C74" s="103"/>
      <c r="D74" s="129">
        <f>SUM(D66:D73)</f>
        <v>0</v>
      </c>
      <c r="E74" s="104">
        <f>SUM(E66:E73)</f>
        <v>0</v>
      </c>
      <c r="F74" s="104">
        <f>SUM(F66:F73)</f>
        <v>0</v>
      </c>
      <c r="G74" s="104">
        <f>SUM(G66:G73)</f>
        <v>0</v>
      </c>
      <c r="H74" s="104">
        <f>SUM(H66:H73)</f>
        <v>0</v>
      </c>
    </row>
    <row r="75" spans="1:8" ht="15" thickTop="1" x14ac:dyDescent="0.2">
      <c r="A75" s="306"/>
      <c r="B75" s="56"/>
      <c r="C75" s="57"/>
      <c r="D75" s="58">
        <v>-1</v>
      </c>
      <c r="E75" s="59">
        <v>-2</v>
      </c>
      <c r="F75" s="60">
        <v>-3</v>
      </c>
      <c r="G75" s="59">
        <v>-4</v>
      </c>
      <c r="H75" s="59">
        <v>-4</v>
      </c>
    </row>
    <row r="76" spans="1:8" x14ac:dyDescent="0.2">
      <c r="A76" s="304"/>
      <c r="B76" s="64"/>
      <c r="C76" s="95"/>
      <c r="D76" s="63"/>
      <c r="E76" s="66" t="s">
        <v>160</v>
      </c>
      <c r="F76" s="457" t="str">
        <f>"BUDGET YEAR ENDING "&amp;TEXT('Form 1 Cover'!D167, "MM/DD/YY")</f>
        <v>BUDGET YEAR ENDING 06/30/24</v>
      </c>
      <c r="G76" s="458"/>
      <c r="H76" s="459"/>
    </row>
    <row r="77" spans="1:8" ht="28.5" customHeight="1" x14ac:dyDescent="0.2">
      <c r="A77" s="304"/>
      <c r="B77" s="553" t="s">
        <v>330</v>
      </c>
      <c r="C77"/>
      <c r="D77" s="65" t="s">
        <v>207</v>
      </c>
      <c r="E77" s="62" t="s">
        <v>208</v>
      </c>
      <c r="F77" s="63"/>
      <c r="G77" s="95"/>
      <c r="H77" s="62" t="s">
        <v>209</v>
      </c>
    </row>
    <row r="78" spans="1:8" ht="15" customHeight="1" x14ac:dyDescent="0.2">
      <c r="A78" s="304"/>
      <c r="B78" s="460"/>
      <c r="C78" s="461"/>
      <c r="D78" s="65" t="s">
        <v>211</v>
      </c>
      <c r="E78" s="62" t="s">
        <v>211</v>
      </c>
      <c r="F78" s="65" t="s">
        <v>212</v>
      </c>
      <c r="G78" s="62" t="s">
        <v>213</v>
      </c>
      <c r="H78" s="62" t="s">
        <v>213</v>
      </c>
    </row>
    <row r="79" spans="1:8" ht="15" x14ac:dyDescent="0.2">
      <c r="A79" s="305"/>
      <c r="B79" s="433"/>
      <c r="C79" s="434"/>
      <c r="D79" s="300">
        <f>D64</f>
        <v>44742</v>
      </c>
      <c r="E79" s="67">
        <f>E64</f>
        <v>45107</v>
      </c>
      <c r="F79" s="68" t="s">
        <v>214</v>
      </c>
      <c r="G79" s="136" t="s">
        <v>214</v>
      </c>
      <c r="H79" s="136" t="s">
        <v>214</v>
      </c>
    </row>
    <row r="80" spans="1:8" ht="15" x14ac:dyDescent="0.25">
      <c r="A80" s="284" t="s">
        <v>331</v>
      </c>
      <c r="B80" s="96"/>
      <c r="C80" s="97" t="s">
        <v>332</v>
      </c>
      <c r="D80" s="303"/>
      <c r="E80" s="105"/>
      <c r="F80" s="105"/>
      <c r="G80" s="105"/>
      <c r="H80" s="105"/>
    </row>
    <row r="81" spans="1:8" x14ac:dyDescent="0.2">
      <c r="A81" s="285" t="s">
        <v>333</v>
      </c>
      <c r="B81" s="98"/>
      <c r="C81" s="76" t="s">
        <v>334</v>
      </c>
      <c r="D81" s="382"/>
      <c r="E81" s="385"/>
      <c r="F81" s="385"/>
      <c r="G81" s="385"/>
      <c r="H81" s="385"/>
    </row>
    <row r="82" spans="1:8" x14ac:dyDescent="0.2">
      <c r="A82" s="286"/>
      <c r="B82" s="98" t="s">
        <v>335</v>
      </c>
      <c r="C82" s="76" t="s">
        <v>336</v>
      </c>
      <c r="D82" s="386"/>
      <c r="E82" s="387"/>
      <c r="F82" s="387"/>
      <c r="G82" s="387"/>
      <c r="H82" s="387"/>
    </row>
    <row r="83" spans="1:8" x14ac:dyDescent="0.2">
      <c r="A83" s="286"/>
      <c r="B83" s="98" t="s">
        <v>337</v>
      </c>
      <c r="C83" s="76" t="s">
        <v>338</v>
      </c>
      <c r="D83" s="386"/>
      <c r="E83" s="387"/>
      <c r="F83" s="387"/>
      <c r="G83" s="387"/>
      <c r="H83" s="387"/>
    </row>
    <row r="84" spans="1:8" x14ac:dyDescent="0.2">
      <c r="A84" s="286" t="s">
        <v>339</v>
      </c>
      <c r="B84" s="98"/>
      <c r="C84" s="76" t="s">
        <v>340</v>
      </c>
      <c r="D84" s="386"/>
      <c r="E84" s="387"/>
      <c r="F84" s="387"/>
      <c r="G84" s="387"/>
      <c r="H84" s="387"/>
    </row>
    <row r="85" spans="1:8" x14ac:dyDescent="0.2">
      <c r="A85" s="286" t="s">
        <v>341</v>
      </c>
      <c r="B85" s="98"/>
      <c r="C85" s="76" t="s">
        <v>342</v>
      </c>
      <c r="D85" s="386"/>
      <c r="E85" s="387"/>
      <c r="F85" s="387"/>
      <c r="G85" s="387"/>
      <c r="H85" s="387"/>
    </row>
    <row r="86" spans="1:8" x14ac:dyDescent="0.2">
      <c r="A86" s="286" t="s">
        <v>343</v>
      </c>
      <c r="B86" s="98"/>
      <c r="C86" s="76" t="s">
        <v>344</v>
      </c>
      <c r="D86" s="386"/>
      <c r="E86" s="387"/>
      <c r="F86" s="387"/>
      <c r="G86" s="387"/>
      <c r="H86" s="387"/>
    </row>
    <row r="87" spans="1:8" x14ac:dyDescent="0.2">
      <c r="A87" s="286" t="s">
        <v>345</v>
      </c>
      <c r="B87" s="98"/>
      <c r="C87" s="76" t="s">
        <v>346</v>
      </c>
      <c r="D87" s="386"/>
      <c r="E87" s="387"/>
      <c r="F87" s="387"/>
      <c r="G87" s="387"/>
      <c r="H87" s="387"/>
    </row>
    <row r="88" spans="1:8" x14ac:dyDescent="0.2">
      <c r="A88" s="286" t="s">
        <v>347</v>
      </c>
      <c r="B88" s="98"/>
      <c r="C88" s="76" t="s">
        <v>348</v>
      </c>
      <c r="D88" s="386"/>
      <c r="E88" s="387"/>
      <c r="F88" s="387"/>
      <c r="G88" s="387"/>
      <c r="H88" s="387"/>
    </row>
    <row r="89" spans="1:8" ht="15" x14ac:dyDescent="0.25">
      <c r="A89" s="288" t="s">
        <v>349</v>
      </c>
      <c r="B89" s="98"/>
      <c r="C89" s="107" t="s">
        <v>350</v>
      </c>
      <c r="D89" s="386"/>
      <c r="E89" s="387"/>
      <c r="F89" s="387"/>
      <c r="G89" s="387"/>
      <c r="H89" s="387"/>
    </row>
    <row r="90" spans="1:8" x14ac:dyDescent="0.2">
      <c r="A90" s="286" t="s">
        <v>351</v>
      </c>
      <c r="B90" s="98"/>
      <c r="C90" s="76" t="s">
        <v>352</v>
      </c>
      <c r="D90" s="386"/>
      <c r="E90" s="387"/>
      <c r="F90" s="387"/>
      <c r="G90" s="387"/>
      <c r="H90" s="387"/>
    </row>
    <row r="91" spans="1:8" x14ac:dyDescent="0.2">
      <c r="A91" s="286" t="s">
        <v>353</v>
      </c>
      <c r="B91" s="98"/>
      <c r="C91" s="76" t="s">
        <v>354</v>
      </c>
      <c r="D91" s="386"/>
      <c r="E91" s="387"/>
      <c r="F91" s="387"/>
      <c r="G91" s="387"/>
      <c r="H91" s="387"/>
    </row>
    <row r="92" spans="1:8" x14ac:dyDescent="0.2">
      <c r="A92" s="286" t="s">
        <v>355</v>
      </c>
      <c r="B92" s="98"/>
      <c r="C92" s="76" t="s">
        <v>356</v>
      </c>
      <c r="D92" s="386"/>
      <c r="E92" s="387"/>
      <c r="F92" s="387"/>
      <c r="G92" s="387"/>
      <c r="H92" s="387"/>
    </row>
    <row r="93" spans="1:8" x14ac:dyDescent="0.2">
      <c r="A93" s="286" t="s">
        <v>357</v>
      </c>
      <c r="B93" s="98"/>
      <c r="C93" s="76" t="s">
        <v>358</v>
      </c>
      <c r="D93" s="386"/>
      <c r="E93" s="387"/>
      <c r="F93" s="387"/>
      <c r="G93" s="387"/>
      <c r="H93" s="387"/>
    </row>
    <row r="94" spans="1:8" ht="15.75" thickBot="1" x14ac:dyDescent="0.3">
      <c r="A94" s="289" t="s">
        <v>359</v>
      </c>
      <c r="B94" s="108"/>
      <c r="C94" s="44"/>
      <c r="D94" s="146">
        <f>SUM(D81:D93)</f>
        <v>0</v>
      </c>
      <c r="E94" s="109">
        <f>SUM(E81:E93)</f>
        <v>0</v>
      </c>
      <c r="F94" s="109">
        <f>SUM(F81:F93)</f>
        <v>0</v>
      </c>
      <c r="G94" s="109">
        <f>SUM(G81:G93)</f>
        <v>0</v>
      </c>
      <c r="H94" s="109">
        <f>SUM(H81:H93)</f>
        <v>0</v>
      </c>
    </row>
    <row r="95" spans="1:8" ht="15" x14ac:dyDescent="0.25">
      <c r="A95" s="288" t="s">
        <v>360</v>
      </c>
      <c r="B95" s="98"/>
      <c r="C95" s="42"/>
      <c r="D95" s="148"/>
      <c r="E95" s="75"/>
      <c r="F95" s="75"/>
      <c r="G95" s="75"/>
      <c r="H95" s="75"/>
    </row>
    <row r="96" spans="1:8" x14ac:dyDescent="0.2">
      <c r="A96" s="285"/>
      <c r="B96" s="98" t="s">
        <v>361</v>
      </c>
      <c r="C96" s="42"/>
      <c r="D96" s="386"/>
      <c r="E96" s="387"/>
      <c r="F96" s="387"/>
      <c r="G96" s="387"/>
      <c r="H96" s="387"/>
    </row>
    <row r="97" spans="1:8" x14ac:dyDescent="0.2">
      <c r="A97" s="286"/>
      <c r="B97" s="98" t="s">
        <v>362</v>
      </c>
      <c r="C97" s="42"/>
      <c r="D97" s="386"/>
      <c r="E97" s="387"/>
      <c r="F97" s="387"/>
      <c r="G97" s="387"/>
      <c r="H97" s="387"/>
    </row>
    <row r="98" spans="1:8" ht="15.75" thickBot="1" x14ac:dyDescent="0.3">
      <c r="A98" s="289" t="s">
        <v>363</v>
      </c>
      <c r="B98" s="108"/>
      <c r="C98" s="44"/>
      <c r="D98" s="146">
        <f>SUM(D96:D97)</f>
        <v>0</v>
      </c>
      <c r="E98" s="109">
        <f>SUM(E96:E97)</f>
        <v>0</v>
      </c>
      <c r="F98" s="109">
        <f>SUM(F96:F97)</f>
        <v>0</v>
      </c>
      <c r="G98" s="109">
        <f>SUM(G96:G97)</f>
        <v>0</v>
      </c>
      <c r="H98" s="109">
        <f>SUM(H96:H97)</f>
        <v>0</v>
      </c>
    </row>
    <row r="99" spans="1:8" x14ac:dyDescent="0.2">
      <c r="A99" s="286"/>
      <c r="B99" s="98" t="s">
        <v>364</v>
      </c>
      <c r="C99" s="42"/>
      <c r="D99" s="386"/>
      <c r="E99" s="387"/>
      <c r="F99" s="387"/>
      <c r="G99" s="387"/>
      <c r="H99" s="387"/>
    </row>
    <row r="100" spans="1:8" x14ac:dyDescent="0.2">
      <c r="A100" s="285"/>
      <c r="B100" s="98" t="s">
        <v>365</v>
      </c>
      <c r="C100" s="42"/>
      <c r="D100" s="386"/>
      <c r="E100" s="387"/>
      <c r="F100" s="387"/>
      <c r="G100" s="387"/>
      <c r="H100" s="387"/>
    </row>
    <row r="101" spans="1:8" ht="15.75" thickBot="1" x14ac:dyDescent="0.3">
      <c r="A101" s="287" t="s">
        <v>366</v>
      </c>
      <c r="B101" s="102"/>
      <c r="C101" s="81"/>
      <c r="D101" s="82">
        <f>D36+D54+D74+D94+D98</f>
        <v>0</v>
      </c>
      <c r="E101" s="82">
        <f>E36+E54+E74+E94+E98</f>
        <v>0</v>
      </c>
      <c r="F101" s="82">
        <f>F36+F54+F74+F94+F98</f>
        <v>0</v>
      </c>
      <c r="G101" s="82">
        <f>G36+G54+G74+G94+G98</f>
        <v>0</v>
      </c>
      <c r="H101" s="82">
        <f>H36+H54+H74+H94+H98</f>
        <v>0</v>
      </c>
    </row>
    <row r="102" spans="1:8" ht="15.75" thickTop="1" x14ac:dyDescent="0.25">
      <c r="A102" s="113"/>
      <c r="B102" s="111"/>
      <c r="C102" s="49"/>
      <c r="D102" s="114"/>
      <c r="E102" s="114"/>
      <c r="F102" s="114"/>
      <c r="G102" s="114"/>
      <c r="H102" s="114"/>
    </row>
    <row r="103" spans="1:8" ht="15" x14ac:dyDescent="0.25">
      <c r="A103" s="113"/>
      <c r="B103" s="111"/>
      <c r="C103" s="49"/>
      <c r="D103" s="114"/>
      <c r="E103" s="114"/>
      <c r="F103" s="114"/>
      <c r="G103" s="114"/>
      <c r="H103" s="114"/>
    </row>
    <row r="104" spans="1:8" x14ac:dyDescent="0.2">
      <c r="A104" s="275" t="e">
        <f>'Form 1 Cover'!B20:F20</f>
        <v>#VALUE!</v>
      </c>
      <c r="B104" s="98"/>
      <c r="C104" s="34"/>
      <c r="G104" s="29" t="str">
        <f>"Budget Fiscal Year "&amp;TEXT('Form 1 Cover'!$D$165, "mm/dd/yy")</f>
        <v>Budget Fiscal Year 2023-2024</v>
      </c>
    </row>
    <row r="105" spans="1:8" x14ac:dyDescent="0.2">
      <c r="A105" s="111"/>
      <c r="B105" s="111"/>
      <c r="C105" s="49"/>
    </row>
    <row r="106" spans="1:8" x14ac:dyDescent="0.2">
      <c r="A106" s="111"/>
      <c r="B106" s="61"/>
      <c r="C106" s="49"/>
      <c r="D106" s="61"/>
      <c r="E106" s="49"/>
      <c r="F106" s="49"/>
      <c r="G106" s="49"/>
      <c r="H106" s="49"/>
    </row>
    <row r="107" spans="1:8" x14ac:dyDescent="0.2">
      <c r="A107" s="78" t="s">
        <v>310</v>
      </c>
      <c r="E107" s="29" t="s">
        <v>367</v>
      </c>
      <c r="G107" s="112"/>
      <c r="H107" s="112">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workbookViewId="0">
      <selection activeCell="L1" sqref="L1"/>
    </sheetView>
  </sheetViews>
  <sheetFormatPr defaultColWidth="9.140625" defaultRowHeight="14.25" x14ac:dyDescent="0.2"/>
  <cols>
    <col min="1" max="1" width="2.85546875" style="78" customWidth="1"/>
    <col min="2" max="2" width="3.7109375" style="78" customWidth="1"/>
    <col min="3" max="3" width="5.42578125" style="78" customWidth="1"/>
    <col min="4" max="4" width="32.7109375" style="29" customWidth="1"/>
    <col min="5" max="6" width="17.7109375" style="29" customWidth="1"/>
    <col min="7" max="7" width="16.7109375" style="29" customWidth="1"/>
    <col min="8" max="9" width="17.7109375" style="29" customWidth="1"/>
    <col min="10" max="16384" width="9.140625" style="29"/>
  </cols>
  <sheetData>
    <row r="1" spans="1:9" ht="15" x14ac:dyDescent="0.25">
      <c r="A1" s="393" t="str">
        <f>'Form 1 Cover'!B20</f>
        <v>Charter School - fill in school name only on Form 1 Cover @ B20</v>
      </c>
      <c r="B1" s="56"/>
      <c r="C1" s="56"/>
      <c r="D1" s="57"/>
      <c r="E1" s="158">
        <v>-1</v>
      </c>
      <c r="F1" s="159">
        <v>-2</v>
      </c>
      <c r="G1" s="265">
        <v>-3</v>
      </c>
      <c r="H1" s="159">
        <v>-4</v>
      </c>
      <c r="I1" s="159">
        <v>-5</v>
      </c>
    </row>
    <row r="2" spans="1:9" x14ac:dyDescent="0.2">
      <c r="A2" s="307"/>
      <c r="B2" s="61" t="s">
        <v>368</v>
      </c>
      <c r="C2" s="61"/>
      <c r="D2" s="38"/>
      <c r="E2" s="160"/>
      <c r="F2" s="308" t="s">
        <v>160</v>
      </c>
      <c r="G2" s="462" t="str">
        <f>"BUDGET YEAR ENDING "&amp;TEXT('Form 1 Cover'!D167, "MM/DD/YY")</f>
        <v>BUDGET YEAR ENDING 06/30/24</v>
      </c>
      <c r="H2" s="26"/>
      <c r="I2" s="463"/>
    </row>
    <row r="3" spans="1:9" ht="15" x14ac:dyDescent="0.25">
      <c r="A3" s="307"/>
      <c r="B3" s="595" t="str">
        <f>BudgetType</f>
        <v>Renewal Budget</v>
      </c>
      <c r="C3" s="595"/>
      <c r="D3" s="596"/>
      <c r="E3" s="161" t="s">
        <v>207</v>
      </c>
      <c r="F3" s="161" t="s">
        <v>208</v>
      </c>
      <c r="G3" s="162"/>
      <c r="H3" s="309"/>
      <c r="I3" s="161" t="s">
        <v>209</v>
      </c>
    </row>
    <row r="4" spans="1:9" ht="12.75" customHeight="1" x14ac:dyDescent="0.2">
      <c r="A4" s="307"/>
      <c r="B4" s="119" t="s">
        <v>369</v>
      </c>
      <c r="C4" s="49"/>
      <c r="D4" s="38"/>
      <c r="E4" s="161" t="s">
        <v>211</v>
      </c>
      <c r="F4" s="161" t="s">
        <v>211</v>
      </c>
      <c r="G4" s="163" t="s">
        <v>212</v>
      </c>
      <c r="H4" s="161" t="s">
        <v>213</v>
      </c>
      <c r="I4" s="161" t="s">
        <v>213</v>
      </c>
    </row>
    <row r="5" spans="1:9" s="64" customFormat="1" ht="15.75" customHeight="1" x14ac:dyDescent="0.2">
      <c r="A5" s="305"/>
      <c r="B5" s="464"/>
      <c r="C5" s="464"/>
      <c r="D5" s="465"/>
      <c r="E5" s="4">
        <f>'Form 1 Cover'!D158</f>
        <v>44742</v>
      </c>
      <c r="F5" s="4">
        <f>'Form 1 Cover'!D162</f>
        <v>45107</v>
      </c>
      <c r="G5" s="164" t="s">
        <v>214</v>
      </c>
      <c r="H5" s="310" t="s">
        <v>214</v>
      </c>
      <c r="I5" s="310" t="s">
        <v>214</v>
      </c>
    </row>
    <row r="6" spans="1:9" ht="18.75" customHeight="1" x14ac:dyDescent="0.25">
      <c r="A6" s="279" t="s">
        <v>370</v>
      </c>
      <c r="B6" s="69"/>
      <c r="C6" s="70" t="s">
        <v>371</v>
      </c>
      <c r="D6" s="120"/>
      <c r="E6" s="86"/>
      <c r="F6" s="86"/>
      <c r="G6" s="86"/>
      <c r="H6" s="86"/>
      <c r="I6" s="86"/>
    </row>
    <row r="7" spans="1:9" x14ac:dyDescent="0.2">
      <c r="A7" s="281"/>
      <c r="B7" s="73" t="s">
        <v>215</v>
      </c>
      <c r="C7" s="73"/>
      <c r="D7" s="42" t="s">
        <v>372</v>
      </c>
      <c r="E7" s="46"/>
      <c r="F7" s="46"/>
      <c r="G7" s="46"/>
      <c r="H7" s="46"/>
      <c r="I7" s="46"/>
    </row>
    <row r="8" spans="1:9" x14ac:dyDescent="0.2">
      <c r="A8" s="281"/>
      <c r="B8" s="73"/>
      <c r="C8" s="73" t="s">
        <v>370</v>
      </c>
      <c r="D8" s="42" t="s">
        <v>373</v>
      </c>
      <c r="E8" s="391"/>
      <c r="F8" s="391"/>
      <c r="G8" s="391"/>
      <c r="H8" s="391"/>
      <c r="I8" s="391"/>
    </row>
    <row r="9" spans="1:9" x14ac:dyDescent="0.2">
      <c r="A9" s="281"/>
      <c r="B9" s="73"/>
      <c r="C9" s="73" t="s">
        <v>374</v>
      </c>
      <c r="D9" s="42" t="s">
        <v>375</v>
      </c>
      <c r="E9" s="391"/>
      <c r="F9" s="391"/>
      <c r="G9" s="391"/>
      <c r="H9" s="391"/>
      <c r="I9" s="391"/>
    </row>
    <row r="10" spans="1:9" x14ac:dyDescent="0.2">
      <c r="A10" s="281"/>
      <c r="B10" s="73"/>
      <c r="C10" s="73" t="s">
        <v>376</v>
      </c>
      <c r="D10" s="42"/>
      <c r="E10" s="391"/>
      <c r="F10" s="391"/>
      <c r="G10" s="391"/>
      <c r="H10" s="391"/>
      <c r="I10" s="391"/>
    </row>
    <row r="11" spans="1:9" x14ac:dyDescent="0.2">
      <c r="A11" s="281"/>
      <c r="B11" s="73"/>
      <c r="C11" s="73" t="s">
        <v>377</v>
      </c>
      <c r="D11" s="42" t="s">
        <v>378</v>
      </c>
      <c r="E11" s="391"/>
      <c r="F11" s="391"/>
      <c r="G11" s="391"/>
      <c r="H11" s="391"/>
      <c r="I11" s="391"/>
    </row>
    <row r="12" spans="1:9" x14ac:dyDescent="0.2">
      <c r="A12" s="281"/>
      <c r="B12" s="73"/>
      <c r="C12" s="73" t="s">
        <v>379</v>
      </c>
      <c r="D12" s="42" t="s">
        <v>380</v>
      </c>
      <c r="E12" s="391"/>
      <c r="F12" s="391"/>
      <c r="G12" s="391"/>
      <c r="H12" s="391"/>
      <c r="I12" s="391"/>
    </row>
    <row r="13" spans="1:9" x14ac:dyDescent="0.2">
      <c r="A13" s="281"/>
      <c r="B13" s="73"/>
      <c r="C13" s="73" t="s">
        <v>381</v>
      </c>
      <c r="D13" s="42" t="s">
        <v>230</v>
      </c>
      <c r="E13" s="391"/>
      <c r="F13" s="391"/>
      <c r="G13" s="391"/>
      <c r="H13" s="391"/>
      <c r="I13" s="391"/>
    </row>
    <row r="14" spans="1:9" x14ac:dyDescent="0.2">
      <c r="A14" s="281"/>
      <c r="B14" s="73" t="s">
        <v>382</v>
      </c>
      <c r="C14" s="73"/>
      <c r="D14" s="42"/>
      <c r="E14" s="101"/>
      <c r="F14" s="101"/>
      <c r="G14" s="101"/>
      <c r="H14" s="101"/>
      <c r="I14" s="101"/>
    </row>
    <row r="15" spans="1:9" x14ac:dyDescent="0.2">
      <c r="A15" s="281"/>
      <c r="B15" s="73"/>
      <c r="C15" s="73" t="s">
        <v>370</v>
      </c>
      <c r="D15" s="42" t="s">
        <v>373</v>
      </c>
      <c r="E15" s="391"/>
      <c r="F15" s="391"/>
      <c r="G15" s="391"/>
      <c r="H15" s="391"/>
      <c r="I15" s="391"/>
    </row>
    <row r="16" spans="1:9" x14ac:dyDescent="0.2">
      <c r="A16" s="281"/>
      <c r="B16" s="73"/>
      <c r="C16" s="73" t="s">
        <v>374</v>
      </c>
      <c r="D16" s="42" t="s">
        <v>375</v>
      </c>
      <c r="E16" s="391"/>
      <c r="F16" s="391"/>
      <c r="G16" s="391"/>
      <c r="H16" s="391"/>
      <c r="I16" s="391"/>
    </row>
    <row r="17" spans="1:9" x14ac:dyDescent="0.2">
      <c r="A17" s="281"/>
      <c r="B17" s="73"/>
      <c r="C17" s="73" t="s">
        <v>376</v>
      </c>
      <c r="D17" s="42"/>
      <c r="E17" s="391"/>
      <c r="F17" s="391"/>
      <c r="G17" s="391"/>
      <c r="H17" s="391"/>
      <c r="I17" s="391"/>
    </row>
    <row r="18" spans="1:9" x14ac:dyDescent="0.2">
      <c r="A18" s="281"/>
      <c r="B18" s="73"/>
      <c r="C18" s="73" t="s">
        <v>377</v>
      </c>
      <c r="D18" s="42" t="s">
        <v>378</v>
      </c>
      <c r="E18" s="391"/>
      <c r="F18" s="391"/>
      <c r="G18" s="391"/>
      <c r="H18" s="391"/>
      <c r="I18" s="391"/>
    </row>
    <row r="19" spans="1:9" x14ac:dyDescent="0.2">
      <c r="A19" s="281"/>
      <c r="B19" s="73"/>
      <c r="C19" s="73" t="s">
        <v>379</v>
      </c>
      <c r="D19" s="42" t="s">
        <v>380</v>
      </c>
      <c r="E19" s="391"/>
      <c r="F19" s="391"/>
      <c r="G19" s="391"/>
      <c r="H19" s="391"/>
      <c r="I19" s="391"/>
    </row>
    <row r="20" spans="1:9" x14ac:dyDescent="0.2">
      <c r="A20" s="281"/>
      <c r="B20" s="73"/>
      <c r="C20" s="73" t="s">
        <v>381</v>
      </c>
      <c r="D20" s="42" t="s">
        <v>230</v>
      </c>
      <c r="E20" s="391"/>
      <c r="F20" s="391"/>
      <c r="G20" s="391"/>
      <c r="H20" s="391"/>
      <c r="I20" s="391"/>
    </row>
    <row r="21" spans="1:9" x14ac:dyDescent="0.2">
      <c r="A21" s="281"/>
      <c r="B21" s="73" t="s">
        <v>383</v>
      </c>
      <c r="C21" s="73"/>
      <c r="D21" s="42"/>
      <c r="E21" s="101"/>
      <c r="F21" s="101"/>
      <c r="G21" s="101"/>
      <c r="H21" s="101"/>
      <c r="I21" s="101"/>
    </row>
    <row r="22" spans="1:9" x14ac:dyDescent="0.2">
      <c r="A22" s="281"/>
      <c r="B22" s="73"/>
      <c r="C22" s="73" t="s">
        <v>370</v>
      </c>
      <c r="D22" s="42" t="s">
        <v>373</v>
      </c>
      <c r="E22" s="391"/>
      <c r="F22" s="391"/>
      <c r="G22" s="391"/>
      <c r="H22" s="391"/>
      <c r="I22" s="391"/>
    </row>
    <row r="23" spans="1:9" x14ac:dyDescent="0.2">
      <c r="A23" s="281"/>
      <c r="B23" s="73"/>
      <c r="C23" s="73" t="s">
        <v>374</v>
      </c>
      <c r="D23" s="42" t="s">
        <v>375</v>
      </c>
      <c r="E23" s="391"/>
      <c r="F23" s="391"/>
      <c r="G23" s="391"/>
      <c r="H23" s="391"/>
      <c r="I23" s="391"/>
    </row>
    <row r="24" spans="1:9" x14ac:dyDescent="0.2">
      <c r="A24" s="281"/>
      <c r="B24" s="73"/>
      <c r="C24" s="73" t="s">
        <v>376</v>
      </c>
      <c r="D24" s="42"/>
      <c r="E24" s="391"/>
      <c r="F24" s="391"/>
      <c r="G24" s="391"/>
      <c r="H24" s="391"/>
      <c r="I24" s="391"/>
    </row>
    <row r="25" spans="1:9" x14ac:dyDescent="0.2">
      <c r="A25" s="281"/>
      <c r="B25" s="73"/>
      <c r="C25" s="73" t="s">
        <v>377</v>
      </c>
      <c r="D25" s="42" t="s">
        <v>378</v>
      </c>
      <c r="E25" s="391"/>
      <c r="F25" s="391"/>
      <c r="G25" s="391"/>
      <c r="H25" s="391"/>
      <c r="I25" s="391"/>
    </row>
    <row r="26" spans="1:9" x14ac:dyDescent="0.2">
      <c r="A26" s="281"/>
      <c r="B26" s="73"/>
      <c r="C26" s="73" t="s">
        <v>379</v>
      </c>
      <c r="D26" s="42" t="s">
        <v>380</v>
      </c>
      <c r="E26" s="391"/>
      <c r="F26" s="391"/>
      <c r="G26" s="391"/>
      <c r="H26" s="391"/>
      <c r="I26" s="391"/>
    </row>
    <row r="27" spans="1:9" x14ac:dyDescent="0.2">
      <c r="A27" s="281"/>
      <c r="B27" s="73"/>
      <c r="C27" s="73" t="s">
        <v>381</v>
      </c>
      <c r="D27" s="42" t="s">
        <v>230</v>
      </c>
      <c r="E27" s="391"/>
      <c r="F27" s="391"/>
      <c r="G27" s="391"/>
      <c r="H27" s="391"/>
      <c r="I27" s="391"/>
    </row>
    <row r="28" spans="1:9" ht="18.75" customHeight="1" thickBot="1" x14ac:dyDescent="0.3">
      <c r="A28" s="292" t="s">
        <v>384</v>
      </c>
      <c r="B28" s="92"/>
      <c r="C28" s="92"/>
      <c r="D28" s="48"/>
      <c r="E28" s="121">
        <f>SUM(E8:E27)</f>
        <v>0</v>
      </c>
      <c r="F28" s="121">
        <f>SUM(F8:F27)</f>
        <v>0</v>
      </c>
      <c r="G28" s="121">
        <f>SUM(G8:G27)</f>
        <v>0</v>
      </c>
      <c r="H28" s="121">
        <f>SUM(H8:H27)</f>
        <v>0</v>
      </c>
      <c r="I28" s="121">
        <f>SUM(I8:I27)</f>
        <v>0</v>
      </c>
    </row>
    <row r="29" spans="1:9" ht="18.75" customHeight="1" thickTop="1" x14ac:dyDescent="0.25">
      <c r="A29" s="283" t="s">
        <v>385</v>
      </c>
      <c r="B29" s="83"/>
      <c r="C29" s="122" t="s">
        <v>386</v>
      </c>
      <c r="D29" s="123"/>
      <c r="E29" s="124"/>
      <c r="F29" s="124"/>
      <c r="G29" s="124"/>
      <c r="H29" s="124"/>
      <c r="I29" s="124"/>
    </row>
    <row r="30" spans="1:9" x14ac:dyDescent="0.2">
      <c r="A30" s="281"/>
      <c r="B30" s="73" t="s">
        <v>215</v>
      </c>
      <c r="C30" s="73"/>
      <c r="D30" s="42" t="s">
        <v>372</v>
      </c>
      <c r="E30" s="126"/>
      <c r="F30" s="101"/>
      <c r="G30" s="101"/>
      <c r="H30" s="101"/>
      <c r="I30" s="101"/>
    </row>
    <row r="31" spans="1:9" x14ac:dyDescent="0.2">
      <c r="A31" s="281"/>
      <c r="B31" s="73"/>
      <c r="C31" s="73" t="s">
        <v>370</v>
      </c>
      <c r="D31" s="42" t="s">
        <v>373</v>
      </c>
      <c r="E31" s="391"/>
      <c r="F31" s="391"/>
      <c r="G31" s="391"/>
      <c r="H31" s="391"/>
      <c r="I31" s="391"/>
    </row>
    <row r="32" spans="1:9" x14ac:dyDescent="0.2">
      <c r="A32" s="281"/>
      <c r="B32" s="73"/>
      <c r="C32" s="73" t="s">
        <v>374</v>
      </c>
      <c r="D32" s="42" t="s">
        <v>375</v>
      </c>
      <c r="E32" s="388"/>
      <c r="F32" s="389"/>
      <c r="G32" s="389"/>
      <c r="H32" s="389"/>
      <c r="I32" s="389"/>
    </row>
    <row r="33" spans="1:12" x14ac:dyDescent="0.2">
      <c r="A33" s="281"/>
      <c r="B33" s="73"/>
      <c r="C33" s="73" t="s">
        <v>376</v>
      </c>
      <c r="D33" s="42"/>
      <c r="E33" s="391"/>
      <c r="F33" s="391"/>
      <c r="G33" s="391"/>
      <c r="H33" s="391"/>
      <c r="I33" s="391"/>
    </row>
    <row r="34" spans="1:12" x14ac:dyDescent="0.2">
      <c r="A34" s="281"/>
      <c r="B34" s="73"/>
      <c r="C34" s="73" t="s">
        <v>377</v>
      </c>
      <c r="D34" s="42" t="s">
        <v>378</v>
      </c>
      <c r="E34" s="391"/>
      <c r="F34" s="391"/>
      <c r="G34" s="391"/>
      <c r="H34" s="391"/>
      <c r="I34" s="391"/>
    </row>
    <row r="35" spans="1:12" x14ac:dyDescent="0.2">
      <c r="A35" s="281"/>
      <c r="B35" s="73"/>
      <c r="C35" s="73" t="s">
        <v>379</v>
      </c>
      <c r="D35" s="42" t="s">
        <v>380</v>
      </c>
      <c r="E35" s="391"/>
      <c r="F35" s="391"/>
      <c r="G35" s="391"/>
      <c r="H35" s="391"/>
      <c r="I35" s="391"/>
    </row>
    <row r="36" spans="1:12" x14ac:dyDescent="0.2">
      <c r="A36" s="281"/>
      <c r="B36" s="73"/>
      <c r="C36" s="73" t="s">
        <v>381</v>
      </c>
      <c r="D36" s="42" t="s">
        <v>230</v>
      </c>
      <c r="E36" s="388"/>
      <c r="F36" s="389"/>
      <c r="G36" s="389"/>
      <c r="H36" s="389"/>
      <c r="I36" s="389"/>
    </row>
    <row r="37" spans="1:12" x14ac:dyDescent="0.2">
      <c r="A37" s="281"/>
      <c r="B37" s="73" t="s">
        <v>382</v>
      </c>
      <c r="C37" s="73"/>
      <c r="D37" s="42"/>
      <c r="E37" s="99"/>
      <c r="F37" s="100"/>
      <c r="G37" s="100"/>
      <c r="H37" s="100"/>
      <c r="I37" s="100"/>
    </row>
    <row r="38" spans="1:12" x14ac:dyDescent="0.2">
      <c r="A38" s="281"/>
      <c r="B38" s="73"/>
      <c r="C38" s="73" t="s">
        <v>370</v>
      </c>
      <c r="D38" s="42" t="s">
        <v>373</v>
      </c>
      <c r="E38" s="391"/>
      <c r="F38" s="391"/>
      <c r="G38" s="391"/>
      <c r="H38" s="391"/>
      <c r="I38" s="391"/>
    </row>
    <row r="39" spans="1:12" x14ac:dyDescent="0.2">
      <c r="A39" s="281"/>
      <c r="B39" s="73"/>
      <c r="C39" s="73" t="s">
        <v>374</v>
      </c>
      <c r="D39" s="42" t="s">
        <v>375</v>
      </c>
      <c r="E39" s="391"/>
      <c r="F39" s="391"/>
      <c r="G39" s="391"/>
      <c r="H39" s="391"/>
      <c r="I39" s="391"/>
    </row>
    <row r="40" spans="1:12" x14ac:dyDescent="0.2">
      <c r="A40" s="281"/>
      <c r="B40" s="73"/>
      <c r="C40" s="73" t="s">
        <v>376</v>
      </c>
      <c r="D40" s="42"/>
      <c r="E40" s="391"/>
      <c r="F40" s="391"/>
      <c r="G40" s="391"/>
      <c r="H40" s="391"/>
      <c r="I40" s="391"/>
    </row>
    <row r="41" spans="1:12" x14ac:dyDescent="0.2">
      <c r="A41" s="281"/>
      <c r="B41" s="73"/>
      <c r="C41" s="73" t="s">
        <v>377</v>
      </c>
      <c r="D41" s="42" t="s">
        <v>378</v>
      </c>
      <c r="E41" s="391"/>
      <c r="F41" s="391"/>
      <c r="G41" s="391"/>
      <c r="H41" s="391"/>
      <c r="I41" s="391"/>
    </row>
    <row r="42" spans="1:12" x14ac:dyDescent="0.2">
      <c r="A42" s="281"/>
      <c r="B42" s="73"/>
      <c r="C42" s="73" t="s">
        <v>379</v>
      </c>
      <c r="D42" s="42" t="s">
        <v>380</v>
      </c>
      <c r="E42" s="391"/>
      <c r="F42" s="391"/>
      <c r="G42" s="391"/>
      <c r="H42" s="391"/>
      <c r="I42" s="391"/>
    </row>
    <row r="43" spans="1:12" x14ac:dyDescent="0.2">
      <c r="A43" s="281"/>
      <c r="B43" s="73"/>
      <c r="C43" s="73" t="s">
        <v>381</v>
      </c>
      <c r="D43" s="42" t="s">
        <v>230</v>
      </c>
      <c r="E43" s="391"/>
      <c r="F43" s="391"/>
      <c r="G43" s="391"/>
      <c r="H43" s="391"/>
      <c r="I43" s="391"/>
    </row>
    <row r="44" spans="1:12" x14ac:dyDescent="0.2">
      <c r="A44" s="281"/>
      <c r="B44" s="73" t="s">
        <v>383</v>
      </c>
      <c r="C44" s="73"/>
      <c r="D44" s="42"/>
      <c r="E44" s="101"/>
      <c r="F44" s="101"/>
      <c r="G44" s="101"/>
      <c r="H44" s="101"/>
      <c r="I44" s="101"/>
      <c r="L44" s="91"/>
    </row>
    <row r="45" spans="1:12" x14ac:dyDescent="0.2">
      <c r="A45" s="281"/>
      <c r="B45" s="73"/>
      <c r="C45" s="73" t="s">
        <v>370</v>
      </c>
      <c r="D45" s="42" t="s">
        <v>373</v>
      </c>
      <c r="E45" s="391"/>
      <c r="F45" s="391"/>
      <c r="G45" s="391"/>
      <c r="H45" s="391"/>
      <c r="I45" s="391"/>
    </row>
    <row r="46" spans="1:12" ht="13.5" customHeight="1" x14ac:dyDescent="0.2">
      <c r="A46" s="281"/>
      <c r="B46" s="73"/>
      <c r="C46" s="73" t="s">
        <v>374</v>
      </c>
      <c r="D46" s="42" t="s">
        <v>375</v>
      </c>
      <c r="E46" s="390"/>
      <c r="F46" s="391"/>
      <c r="G46" s="391"/>
      <c r="H46" s="391"/>
      <c r="I46" s="391"/>
    </row>
    <row r="47" spans="1:12" x14ac:dyDescent="0.2">
      <c r="A47" s="281"/>
      <c r="B47" s="73"/>
      <c r="C47" s="73" t="s">
        <v>376</v>
      </c>
      <c r="D47" s="42"/>
      <c r="E47" s="388"/>
      <c r="F47" s="389"/>
      <c r="G47" s="389"/>
      <c r="H47" s="389"/>
      <c r="I47" s="389"/>
    </row>
    <row r="48" spans="1:12" x14ac:dyDescent="0.2">
      <c r="A48" s="281"/>
      <c r="B48" s="73"/>
      <c r="C48" s="73" t="s">
        <v>377</v>
      </c>
      <c r="D48" s="42" t="s">
        <v>378</v>
      </c>
      <c r="E48" s="390"/>
      <c r="F48" s="391"/>
      <c r="G48" s="391"/>
      <c r="H48" s="391"/>
      <c r="I48" s="391"/>
    </row>
    <row r="49" spans="1:9" x14ac:dyDescent="0.2">
      <c r="A49" s="281"/>
      <c r="B49" s="73"/>
      <c r="C49" s="73" t="s">
        <v>379</v>
      </c>
      <c r="D49" s="42" t="s">
        <v>380</v>
      </c>
      <c r="E49" s="390"/>
      <c r="F49" s="391"/>
      <c r="G49" s="391"/>
      <c r="H49" s="391"/>
      <c r="I49" s="391"/>
    </row>
    <row r="50" spans="1:9" ht="15" customHeight="1" x14ac:dyDescent="0.2">
      <c r="A50" s="281"/>
      <c r="B50" s="73"/>
      <c r="C50" s="73" t="s">
        <v>381</v>
      </c>
      <c r="D50" s="42" t="s">
        <v>230</v>
      </c>
      <c r="E50" s="390"/>
      <c r="F50" s="391"/>
      <c r="G50" s="391"/>
      <c r="H50" s="391"/>
      <c r="I50" s="391"/>
    </row>
    <row r="51" spans="1:9" ht="21" customHeight="1" thickBot="1" x14ac:dyDescent="0.3">
      <c r="A51" s="292" t="s">
        <v>387</v>
      </c>
      <c r="B51" s="92"/>
      <c r="C51" s="92"/>
      <c r="D51" s="48"/>
      <c r="E51" s="127">
        <f>SUM(E31:E50)</f>
        <v>0</v>
      </c>
      <c r="F51" s="127">
        <f>SUM(F31:F50)</f>
        <v>0</v>
      </c>
      <c r="G51" s="127">
        <f>SUM(G31:G50)</f>
        <v>0</v>
      </c>
      <c r="H51" s="127">
        <f>SUM(H31:H50)</f>
        <v>0</v>
      </c>
      <c r="I51" s="127">
        <f>SUM(I31:I50)</f>
        <v>0</v>
      </c>
    </row>
    <row r="52" spans="1:9" ht="21" customHeight="1" thickTop="1" x14ac:dyDescent="0.25">
      <c r="A52" s="116"/>
      <c r="B52" s="117"/>
      <c r="C52" s="117"/>
      <c r="D52" s="274"/>
      <c r="E52" s="317"/>
      <c r="F52" s="317"/>
      <c r="G52" s="317"/>
      <c r="H52" s="317"/>
      <c r="I52" s="317"/>
    </row>
    <row r="53" spans="1:9" x14ac:dyDescent="0.2">
      <c r="A53" s="291"/>
      <c r="B53" s="319" t="str">
        <f>'Form 1 Cover'!B20</f>
        <v>Charter School - fill in school name only on Form 1 Cover @ B20</v>
      </c>
      <c r="C53" s="56"/>
      <c r="D53" s="57"/>
      <c r="E53" s="158">
        <v>-1</v>
      </c>
      <c r="F53" s="159">
        <v>-2</v>
      </c>
      <c r="G53" s="265">
        <v>-3</v>
      </c>
      <c r="H53" s="159">
        <v>-4</v>
      </c>
      <c r="I53" s="159">
        <v>-5</v>
      </c>
    </row>
    <row r="54" spans="1:9" x14ac:dyDescent="0.2">
      <c r="A54" s="307"/>
      <c r="B54" s="61"/>
      <c r="C54" s="61"/>
      <c r="D54" s="38"/>
      <c r="E54" s="165"/>
      <c r="F54" s="23" t="s">
        <v>160</v>
      </c>
      <c r="G54" s="462" t="str">
        <f>"BUDGET YEAR ENDING "&amp;TEXT('Form 1 Cover'!D167, "MM/DD/YY")</f>
        <v>BUDGET YEAR ENDING 06/30/24</v>
      </c>
      <c r="H54" s="26"/>
      <c r="I54" s="463"/>
    </row>
    <row r="55" spans="1:9" x14ac:dyDescent="0.2">
      <c r="A55" s="307"/>
      <c r="B55" s="61"/>
      <c r="C55" s="61"/>
      <c r="D55" s="38"/>
      <c r="E55" s="161" t="s">
        <v>207</v>
      </c>
      <c r="F55" s="161" t="s">
        <v>208</v>
      </c>
      <c r="G55" s="162"/>
      <c r="H55" s="309"/>
      <c r="I55" s="161" t="s">
        <v>209</v>
      </c>
    </row>
    <row r="56" spans="1:9" ht="15" x14ac:dyDescent="0.2">
      <c r="A56" s="307"/>
      <c r="B56" s="119" t="s">
        <v>369</v>
      </c>
      <c r="C56" s="49"/>
      <c r="D56" s="38"/>
      <c r="E56" s="161" t="s">
        <v>211</v>
      </c>
      <c r="F56" s="161" t="s">
        <v>211</v>
      </c>
      <c r="G56" s="163" t="s">
        <v>212</v>
      </c>
      <c r="H56" s="161" t="s">
        <v>213</v>
      </c>
      <c r="I56" s="161" t="s">
        <v>213</v>
      </c>
    </row>
    <row r="57" spans="1:9" ht="15" x14ac:dyDescent="0.2">
      <c r="A57" s="305"/>
      <c r="B57" s="464"/>
      <c r="C57" s="464"/>
      <c r="D57" s="465"/>
      <c r="E57" s="4">
        <f>'Form 1 Cover'!D158</f>
        <v>44742</v>
      </c>
      <c r="F57" s="4">
        <f>'Form 1 Cover'!D162</f>
        <v>45107</v>
      </c>
      <c r="G57" s="164" t="s">
        <v>214</v>
      </c>
      <c r="H57" s="310" t="s">
        <v>214</v>
      </c>
      <c r="I57" s="310" t="s">
        <v>214</v>
      </c>
    </row>
    <row r="58" spans="1:9" ht="15" x14ac:dyDescent="0.25">
      <c r="A58" s="279" t="s">
        <v>374</v>
      </c>
      <c r="B58" s="69"/>
      <c r="C58" s="70" t="s">
        <v>388</v>
      </c>
      <c r="D58" s="120"/>
      <c r="E58" s="86"/>
      <c r="F58" s="86"/>
      <c r="G58" s="86"/>
      <c r="H58" s="86"/>
      <c r="I58" s="86"/>
    </row>
    <row r="59" spans="1:9" x14ac:dyDescent="0.2">
      <c r="A59" s="281"/>
      <c r="B59" s="73" t="s">
        <v>215</v>
      </c>
      <c r="C59" s="73"/>
      <c r="D59" s="42" t="s">
        <v>372</v>
      </c>
      <c r="E59" s="101"/>
      <c r="F59" s="101"/>
      <c r="G59" s="101"/>
      <c r="H59" s="101"/>
      <c r="I59" s="101"/>
    </row>
    <row r="60" spans="1:9" x14ac:dyDescent="0.2">
      <c r="A60" s="281"/>
      <c r="B60" s="73"/>
      <c r="C60" s="73" t="s">
        <v>370</v>
      </c>
      <c r="D60" s="42" t="s">
        <v>373</v>
      </c>
      <c r="E60" s="391"/>
      <c r="F60" s="391"/>
      <c r="G60" s="391"/>
      <c r="H60" s="391"/>
      <c r="I60" s="391"/>
    </row>
    <row r="61" spans="1:9" x14ac:dyDescent="0.2">
      <c r="A61" s="281"/>
      <c r="B61" s="73"/>
      <c r="C61" s="73" t="s">
        <v>374</v>
      </c>
      <c r="D61" s="42" t="s">
        <v>375</v>
      </c>
      <c r="E61" s="391"/>
      <c r="F61" s="391"/>
      <c r="G61" s="391"/>
      <c r="H61" s="391"/>
      <c r="I61" s="391"/>
    </row>
    <row r="62" spans="1:9" x14ac:dyDescent="0.2">
      <c r="A62" s="281"/>
      <c r="B62" s="73"/>
      <c r="C62" s="73" t="s">
        <v>376</v>
      </c>
      <c r="D62" s="42"/>
      <c r="E62" s="391"/>
      <c r="F62" s="391"/>
      <c r="G62" s="391"/>
      <c r="H62" s="391"/>
      <c r="I62" s="391"/>
    </row>
    <row r="63" spans="1:9" x14ac:dyDescent="0.2">
      <c r="A63" s="281"/>
      <c r="B63" s="73"/>
      <c r="C63" s="73" t="s">
        <v>377</v>
      </c>
      <c r="D63" s="42" t="s">
        <v>378</v>
      </c>
      <c r="E63" s="391"/>
      <c r="F63" s="391"/>
      <c r="G63" s="391"/>
      <c r="H63" s="391"/>
      <c r="I63" s="391"/>
    </row>
    <row r="64" spans="1:9" x14ac:dyDescent="0.2">
      <c r="A64" s="281"/>
      <c r="B64" s="73"/>
      <c r="C64" s="73" t="s">
        <v>379</v>
      </c>
      <c r="D64" s="42" t="s">
        <v>380</v>
      </c>
      <c r="E64" s="391"/>
      <c r="F64" s="391"/>
      <c r="G64" s="391"/>
      <c r="H64" s="391"/>
      <c r="I64" s="391"/>
    </row>
    <row r="65" spans="1:9" x14ac:dyDescent="0.2">
      <c r="A65" s="281"/>
      <c r="B65" s="73"/>
      <c r="C65" s="73" t="s">
        <v>381</v>
      </c>
      <c r="D65" s="42" t="s">
        <v>230</v>
      </c>
      <c r="E65" s="391"/>
      <c r="F65" s="391"/>
      <c r="G65" s="391"/>
      <c r="H65" s="391"/>
      <c r="I65" s="391"/>
    </row>
    <row r="66" spans="1:9" x14ac:dyDescent="0.2">
      <c r="A66" s="281"/>
      <c r="B66" s="73" t="s">
        <v>382</v>
      </c>
      <c r="C66" s="73"/>
      <c r="D66" s="42"/>
      <c r="E66" s="101"/>
      <c r="F66" s="101"/>
      <c r="G66" s="101"/>
      <c r="H66" s="101"/>
      <c r="I66" s="101"/>
    </row>
    <row r="67" spans="1:9" x14ac:dyDescent="0.2">
      <c r="A67" s="281"/>
      <c r="B67" s="73"/>
      <c r="C67" s="73" t="s">
        <v>370</v>
      </c>
      <c r="D67" s="42" t="s">
        <v>373</v>
      </c>
      <c r="E67" s="391"/>
      <c r="F67" s="391"/>
      <c r="G67" s="391"/>
      <c r="H67" s="391"/>
      <c r="I67" s="391"/>
    </row>
    <row r="68" spans="1:9" x14ac:dyDescent="0.2">
      <c r="A68" s="281"/>
      <c r="B68" s="73"/>
      <c r="C68" s="73" t="s">
        <v>374</v>
      </c>
      <c r="D68" s="42" t="s">
        <v>375</v>
      </c>
      <c r="E68" s="391"/>
      <c r="F68" s="391"/>
      <c r="G68" s="391"/>
      <c r="H68" s="391"/>
      <c r="I68" s="391"/>
    </row>
    <row r="69" spans="1:9" x14ac:dyDescent="0.2">
      <c r="A69" s="281"/>
      <c r="B69" s="73"/>
      <c r="C69" s="73" t="s">
        <v>376</v>
      </c>
      <c r="D69" s="42"/>
      <c r="E69" s="391"/>
      <c r="F69" s="391"/>
      <c r="G69" s="391"/>
      <c r="H69" s="391"/>
      <c r="I69" s="391"/>
    </row>
    <row r="70" spans="1:9" x14ac:dyDescent="0.2">
      <c r="A70" s="281"/>
      <c r="B70" s="73"/>
      <c r="C70" s="73" t="s">
        <v>377</v>
      </c>
      <c r="D70" s="42" t="s">
        <v>378</v>
      </c>
      <c r="E70" s="391"/>
      <c r="F70" s="391"/>
      <c r="G70" s="391"/>
      <c r="H70" s="391"/>
      <c r="I70" s="391"/>
    </row>
    <row r="71" spans="1:9" x14ac:dyDescent="0.2">
      <c r="A71" s="281"/>
      <c r="B71" s="73"/>
      <c r="C71" s="73" t="s">
        <v>379</v>
      </c>
      <c r="D71" s="42" t="s">
        <v>380</v>
      </c>
      <c r="E71" s="391"/>
      <c r="F71" s="391"/>
      <c r="G71" s="391"/>
      <c r="H71" s="391"/>
      <c r="I71" s="391"/>
    </row>
    <row r="72" spans="1:9" x14ac:dyDescent="0.2">
      <c r="A72" s="281"/>
      <c r="B72" s="73"/>
      <c r="C72" s="73" t="s">
        <v>381</v>
      </c>
      <c r="D72" s="42" t="s">
        <v>230</v>
      </c>
      <c r="E72" s="391"/>
      <c r="F72" s="391"/>
      <c r="G72" s="391"/>
      <c r="H72" s="391"/>
      <c r="I72" s="391"/>
    </row>
    <row r="73" spans="1:9" x14ac:dyDescent="0.2">
      <c r="A73" s="281"/>
      <c r="B73" s="73" t="s">
        <v>383</v>
      </c>
      <c r="C73" s="73"/>
      <c r="D73" s="42"/>
      <c r="E73" s="101"/>
      <c r="F73" s="101"/>
      <c r="G73" s="101"/>
      <c r="H73" s="101"/>
      <c r="I73" s="101"/>
    </row>
    <row r="74" spans="1:9" x14ac:dyDescent="0.2">
      <c r="A74" s="281"/>
      <c r="B74" s="73"/>
      <c r="C74" s="73" t="s">
        <v>370</v>
      </c>
      <c r="D74" s="42" t="s">
        <v>373</v>
      </c>
      <c r="E74" s="391"/>
      <c r="F74" s="391"/>
      <c r="G74" s="391"/>
      <c r="H74" s="391"/>
      <c r="I74" s="391"/>
    </row>
    <row r="75" spans="1:9" x14ac:dyDescent="0.2">
      <c r="A75" s="281"/>
      <c r="B75" s="73"/>
      <c r="C75" s="73" t="s">
        <v>374</v>
      </c>
      <c r="D75" s="42" t="s">
        <v>375</v>
      </c>
      <c r="E75" s="391"/>
      <c r="F75" s="391"/>
      <c r="G75" s="391"/>
      <c r="H75" s="391"/>
      <c r="I75" s="391"/>
    </row>
    <row r="76" spans="1:9" x14ac:dyDescent="0.2">
      <c r="A76" s="281"/>
      <c r="B76" s="73"/>
      <c r="C76" s="73" t="s">
        <v>376</v>
      </c>
      <c r="D76" s="42"/>
      <c r="E76" s="391"/>
      <c r="F76" s="391"/>
      <c r="G76" s="391"/>
      <c r="H76" s="391"/>
      <c r="I76" s="391"/>
    </row>
    <row r="77" spans="1:9" x14ac:dyDescent="0.2">
      <c r="A77" s="281"/>
      <c r="B77" s="73"/>
      <c r="C77" s="73" t="s">
        <v>377</v>
      </c>
      <c r="D77" s="42" t="s">
        <v>378</v>
      </c>
      <c r="E77" s="391"/>
      <c r="F77" s="391"/>
      <c r="G77" s="391"/>
      <c r="H77" s="391"/>
      <c r="I77" s="391"/>
    </row>
    <row r="78" spans="1:9" x14ac:dyDescent="0.2">
      <c r="A78" s="281"/>
      <c r="B78" s="73"/>
      <c r="C78" s="73" t="s">
        <v>379</v>
      </c>
      <c r="D78" s="42" t="s">
        <v>380</v>
      </c>
      <c r="E78" s="391"/>
      <c r="F78" s="391"/>
      <c r="G78" s="391"/>
      <c r="H78" s="391"/>
      <c r="I78" s="391"/>
    </row>
    <row r="79" spans="1:9" x14ac:dyDescent="0.2">
      <c r="A79" s="281"/>
      <c r="B79" s="73"/>
      <c r="C79" s="73" t="s">
        <v>381</v>
      </c>
      <c r="D79" s="42" t="s">
        <v>230</v>
      </c>
      <c r="E79" s="391">
        <v>0</v>
      </c>
      <c r="F79" s="391"/>
      <c r="G79" s="391"/>
      <c r="H79" s="391"/>
      <c r="I79" s="391"/>
    </row>
    <row r="80" spans="1:9" ht="15.75" thickBot="1" x14ac:dyDescent="0.3">
      <c r="A80" s="292" t="s">
        <v>389</v>
      </c>
      <c r="B80" s="92"/>
      <c r="C80" s="92"/>
      <c r="D80" s="48"/>
      <c r="E80" s="121">
        <f>SUM(E60:E79)</f>
        <v>0</v>
      </c>
      <c r="F80" s="121">
        <f>SUM(F60:F79)</f>
        <v>0</v>
      </c>
      <c r="G80" s="121">
        <f>SUM(G60:G79)</f>
        <v>0</v>
      </c>
      <c r="H80" s="121">
        <f>SUM(H60:H79)</f>
        <v>0</v>
      </c>
      <c r="I80" s="121">
        <f>SUM(I60:I79)</f>
        <v>0</v>
      </c>
    </row>
    <row r="81" spans="1:9" ht="15.75" thickTop="1" x14ac:dyDescent="0.25">
      <c r="A81" s="283" t="s">
        <v>390</v>
      </c>
      <c r="B81" s="83"/>
      <c r="C81" s="122" t="s">
        <v>391</v>
      </c>
      <c r="D81" s="123"/>
      <c r="E81" s="124"/>
      <c r="F81" s="124"/>
      <c r="G81" s="124"/>
      <c r="H81" s="124"/>
      <c r="I81" s="124"/>
    </row>
    <row r="82" spans="1:9" x14ac:dyDescent="0.2">
      <c r="A82" s="281"/>
      <c r="B82" s="73" t="s">
        <v>215</v>
      </c>
      <c r="C82" s="73"/>
      <c r="D82" s="42" t="s">
        <v>372</v>
      </c>
      <c r="E82" s="126"/>
      <c r="F82" s="101"/>
      <c r="G82" s="101"/>
      <c r="H82" s="101"/>
      <c r="I82" s="101"/>
    </row>
    <row r="83" spans="1:9" x14ac:dyDescent="0.2">
      <c r="A83" s="281"/>
      <c r="B83" s="73"/>
      <c r="C83" s="73" t="s">
        <v>370</v>
      </c>
      <c r="D83" s="42" t="s">
        <v>373</v>
      </c>
      <c r="E83" s="391"/>
      <c r="F83" s="391"/>
      <c r="G83" s="391"/>
      <c r="H83" s="391"/>
      <c r="I83" s="391"/>
    </row>
    <row r="84" spans="1:9" x14ac:dyDescent="0.2">
      <c r="A84" s="281"/>
      <c r="B84" s="73"/>
      <c r="C84" s="73" t="s">
        <v>374</v>
      </c>
      <c r="D84" s="42" t="s">
        <v>375</v>
      </c>
      <c r="E84" s="388"/>
      <c r="F84" s="389"/>
      <c r="G84" s="389"/>
      <c r="H84" s="389"/>
      <c r="I84" s="389"/>
    </row>
    <row r="85" spans="1:9" x14ac:dyDescent="0.2">
      <c r="A85" s="281"/>
      <c r="B85" s="73"/>
      <c r="C85" s="73" t="s">
        <v>376</v>
      </c>
      <c r="D85" s="42"/>
      <c r="E85" s="391"/>
      <c r="F85" s="391"/>
      <c r="G85" s="391"/>
      <c r="H85" s="391"/>
      <c r="I85" s="391"/>
    </row>
    <row r="86" spans="1:9" x14ac:dyDescent="0.2">
      <c r="A86" s="281"/>
      <c r="B86" s="73"/>
      <c r="C86" s="73" t="s">
        <v>377</v>
      </c>
      <c r="D86" s="42" t="s">
        <v>378</v>
      </c>
      <c r="E86" s="391"/>
      <c r="F86" s="391"/>
      <c r="G86" s="391"/>
      <c r="H86" s="391"/>
      <c r="I86" s="391"/>
    </row>
    <row r="87" spans="1:9" x14ac:dyDescent="0.2">
      <c r="A87" s="281"/>
      <c r="B87" s="73"/>
      <c r="C87" s="73" t="s">
        <v>379</v>
      </c>
      <c r="D87" s="42" t="s">
        <v>380</v>
      </c>
      <c r="E87" s="391"/>
      <c r="F87" s="391"/>
      <c r="G87" s="391"/>
      <c r="H87" s="391"/>
      <c r="I87" s="391"/>
    </row>
    <row r="88" spans="1:9" x14ac:dyDescent="0.2">
      <c r="A88" s="281"/>
      <c r="B88" s="73"/>
      <c r="C88" s="73" t="s">
        <v>381</v>
      </c>
      <c r="D88" s="42" t="s">
        <v>230</v>
      </c>
      <c r="E88" s="388"/>
      <c r="F88" s="389"/>
      <c r="G88" s="389"/>
      <c r="H88" s="389"/>
      <c r="I88" s="389"/>
    </row>
    <row r="89" spans="1:9" x14ac:dyDescent="0.2">
      <c r="A89" s="281"/>
      <c r="B89" s="73" t="s">
        <v>382</v>
      </c>
      <c r="C89" s="73"/>
      <c r="D89" s="42"/>
      <c r="E89" s="99"/>
      <c r="F89" s="100"/>
      <c r="G89" s="100"/>
      <c r="H89" s="100"/>
      <c r="I89" s="100"/>
    </row>
    <row r="90" spans="1:9" x14ac:dyDescent="0.2">
      <c r="A90" s="281"/>
      <c r="B90" s="73"/>
      <c r="C90" s="73" t="s">
        <v>370</v>
      </c>
      <c r="D90" s="42" t="s">
        <v>373</v>
      </c>
      <c r="E90" s="391"/>
      <c r="F90" s="391"/>
      <c r="G90" s="391"/>
      <c r="H90" s="391"/>
      <c r="I90" s="391"/>
    </row>
    <row r="91" spans="1:9" x14ac:dyDescent="0.2">
      <c r="A91" s="281"/>
      <c r="B91" s="73"/>
      <c r="C91" s="73" t="s">
        <v>374</v>
      </c>
      <c r="D91" s="42" t="s">
        <v>375</v>
      </c>
      <c r="E91" s="391"/>
      <c r="F91" s="391"/>
      <c r="G91" s="391"/>
      <c r="H91" s="391"/>
      <c r="I91" s="391"/>
    </row>
    <row r="92" spans="1:9" x14ac:dyDescent="0.2">
      <c r="A92" s="281"/>
      <c r="B92" s="73"/>
      <c r="C92" s="73" t="s">
        <v>376</v>
      </c>
      <c r="D92" s="42"/>
      <c r="E92" s="391"/>
      <c r="F92" s="391"/>
      <c r="G92" s="391"/>
      <c r="H92" s="391"/>
      <c r="I92" s="391"/>
    </row>
    <row r="93" spans="1:9" x14ac:dyDescent="0.2">
      <c r="A93" s="281"/>
      <c r="B93" s="73"/>
      <c r="C93" s="73" t="s">
        <v>377</v>
      </c>
      <c r="D93" s="42" t="s">
        <v>378</v>
      </c>
      <c r="E93" s="391"/>
      <c r="F93" s="391"/>
      <c r="G93" s="391"/>
      <c r="H93" s="391"/>
      <c r="I93" s="391"/>
    </row>
    <row r="94" spans="1:9" x14ac:dyDescent="0.2">
      <c r="A94" s="281"/>
      <c r="B94" s="73"/>
      <c r="C94" s="73" t="s">
        <v>379</v>
      </c>
      <c r="D94" s="42" t="s">
        <v>380</v>
      </c>
      <c r="E94" s="391"/>
      <c r="F94" s="391"/>
      <c r="G94" s="391"/>
      <c r="H94" s="391"/>
      <c r="I94" s="391"/>
    </row>
    <row r="95" spans="1:9" x14ac:dyDescent="0.2">
      <c r="A95" s="281"/>
      <c r="B95" s="73"/>
      <c r="C95" s="73" t="s">
        <v>381</v>
      </c>
      <c r="D95" s="42" t="s">
        <v>230</v>
      </c>
      <c r="E95" s="391"/>
      <c r="F95" s="391"/>
      <c r="G95" s="391"/>
      <c r="H95" s="391"/>
      <c r="I95" s="391"/>
    </row>
    <row r="96" spans="1:9" x14ac:dyDescent="0.2">
      <c r="A96" s="281"/>
      <c r="B96" s="73" t="s">
        <v>383</v>
      </c>
      <c r="C96" s="73"/>
      <c r="D96" s="42"/>
      <c r="E96" s="101"/>
      <c r="F96" s="101"/>
      <c r="G96" s="101"/>
      <c r="H96" s="101"/>
      <c r="I96" s="101"/>
    </row>
    <row r="97" spans="1:9" x14ac:dyDescent="0.2">
      <c r="A97" s="281"/>
      <c r="B97" s="73"/>
      <c r="C97" s="73" t="s">
        <v>370</v>
      </c>
      <c r="D97" s="42" t="s">
        <v>373</v>
      </c>
      <c r="E97" s="391"/>
      <c r="F97" s="391"/>
      <c r="G97" s="391"/>
      <c r="H97" s="391"/>
      <c r="I97" s="391"/>
    </row>
    <row r="98" spans="1:9" x14ac:dyDescent="0.2">
      <c r="A98" s="281"/>
      <c r="B98" s="73"/>
      <c r="C98" s="73" t="s">
        <v>374</v>
      </c>
      <c r="D98" s="42" t="s">
        <v>375</v>
      </c>
      <c r="E98" s="390"/>
      <c r="F98" s="391"/>
      <c r="G98" s="391"/>
      <c r="H98" s="391"/>
      <c r="I98" s="391"/>
    </row>
    <row r="99" spans="1:9" x14ac:dyDescent="0.2">
      <c r="A99" s="281"/>
      <c r="B99" s="73"/>
      <c r="C99" s="73" t="s">
        <v>376</v>
      </c>
      <c r="D99" s="42"/>
      <c r="E99" s="388"/>
      <c r="F99" s="389"/>
      <c r="G99" s="389"/>
      <c r="H99" s="389"/>
      <c r="I99" s="389"/>
    </row>
    <row r="100" spans="1:9" x14ac:dyDescent="0.2">
      <c r="A100" s="281"/>
      <c r="B100" s="73"/>
      <c r="C100" s="73" t="s">
        <v>377</v>
      </c>
      <c r="D100" s="42" t="s">
        <v>378</v>
      </c>
      <c r="E100" s="390"/>
      <c r="F100" s="391"/>
      <c r="G100" s="391"/>
      <c r="H100" s="391"/>
      <c r="I100" s="391"/>
    </row>
    <row r="101" spans="1:9" x14ac:dyDescent="0.2">
      <c r="A101" s="281"/>
      <c r="B101" s="73"/>
      <c r="C101" s="73" t="s">
        <v>379</v>
      </c>
      <c r="D101" s="42" t="s">
        <v>380</v>
      </c>
      <c r="E101" s="390"/>
      <c r="F101" s="391"/>
      <c r="G101" s="391"/>
      <c r="H101" s="391"/>
      <c r="I101" s="391"/>
    </row>
    <row r="102" spans="1:9" x14ac:dyDescent="0.2">
      <c r="A102" s="281"/>
      <c r="B102" s="73"/>
      <c r="C102" s="73" t="s">
        <v>381</v>
      </c>
      <c r="D102" s="42" t="s">
        <v>230</v>
      </c>
      <c r="E102" s="390">
        <v>0</v>
      </c>
      <c r="F102" s="391"/>
      <c r="G102" s="391"/>
      <c r="H102" s="391"/>
      <c r="I102" s="391"/>
    </row>
    <row r="103" spans="1:9" ht="15.75" thickBot="1" x14ac:dyDescent="0.3">
      <c r="A103" s="292" t="s">
        <v>392</v>
      </c>
      <c r="B103" s="92"/>
      <c r="C103" s="92"/>
      <c r="D103" s="48"/>
      <c r="E103" s="127">
        <f>SUM(E83:E102)</f>
        <v>0</v>
      </c>
      <c r="F103" s="127">
        <f>SUM(F83:F102)</f>
        <v>0</v>
      </c>
      <c r="G103" s="127">
        <f>SUM(G83:G102)</f>
        <v>0</v>
      </c>
      <c r="H103" s="127">
        <f>SUM(H83:H102)</f>
        <v>0</v>
      </c>
      <c r="I103" s="127">
        <f>SUM(I83:I102)</f>
        <v>0</v>
      </c>
    </row>
    <row r="104" spans="1:9" ht="15.75" thickTop="1" x14ac:dyDescent="0.25">
      <c r="A104" s="116"/>
      <c r="B104" s="117"/>
      <c r="C104" s="117"/>
      <c r="D104" s="274"/>
      <c r="E104" s="317"/>
      <c r="F104" s="317"/>
      <c r="G104" s="317"/>
      <c r="H104" s="317"/>
      <c r="I104" s="317"/>
    </row>
    <row r="105" spans="1:9" ht="15" x14ac:dyDescent="0.25">
      <c r="A105" s="61"/>
      <c r="B105" s="392" t="str">
        <f>'Form 1 Cover'!B20</f>
        <v>Charter School - fill in school name only on Form 1 Cover @ B20</v>
      </c>
      <c r="C105" s="364"/>
      <c r="D105" s="34"/>
      <c r="E105" s="49"/>
      <c r="F105" s="49"/>
      <c r="H105" s="49"/>
      <c r="I105" s="365" t="str">
        <f>"Budget Fiscal Year "&amp;TEXT('Form 1 Cover'!$D$165, "mm/dd/yy")</f>
        <v>Budget Fiscal Year 2023-2024</v>
      </c>
    </row>
    <row r="106" spans="1:9" x14ac:dyDescent="0.2">
      <c r="A106" s="61"/>
      <c r="B106" s="61"/>
      <c r="C106" s="61"/>
      <c r="D106" s="49"/>
      <c r="E106" s="61"/>
      <c r="F106" s="49"/>
      <c r="G106" s="49"/>
      <c r="H106" s="49"/>
      <c r="I106" s="49"/>
    </row>
    <row r="107" spans="1:9" x14ac:dyDescent="0.2">
      <c r="A107" s="61"/>
      <c r="B107" s="61" t="s">
        <v>393</v>
      </c>
      <c r="C107" s="61"/>
      <c r="D107" s="49"/>
      <c r="E107" s="49"/>
      <c r="F107" s="49"/>
      <c r="G107" s="49"/>
      <c r="H107" s="318"/>
      <c r="I107" s="318">
        <f>'Form 1 Cover'!$D$174</f>
        <v>44607</v>
      </c>
    </row>
    <row r="108" spans="1:9" x14ac:dyDescent="0.2">
      <c r="A108" s="61"/>
      <c r="B108" s="61"/>
      <c r="C108" s="61"/>
      <c r="D108" s="49"/>
      <c r="E108" s="49"/>
      <c r="F108" s="49"/>
      <c r="G108" s="49"/>
      <c r="H108" s="318"/>
      <c r="I108" s="318"/>
    </row>
    <row r="109" spans="1:9" x14ac:dyDescent="0.2">
      <c r="A109" s="61"/>
      <c r="B109" s="61"/>
      <c r="C109" s="61"/>
      <c r="D109" s="49"/>
      <c r="E109" s="49"/>
      <c r="F109" s="49"/>
      <c r="G109" s="49"/>
      <c r="H109" s="318"/>
      <c r="I109" s="318"/>
    </row>
    <row r="110" spans="1:9" x14ac:dyDescent="0.2">
      <c r="A110" s="291"/>
      <c r="B110" s="56"/>
      <c r="C110" s="56"/>
      <c r="D110" s="57"/>
      <c r="E110" s="158">
        <v>-1</v>
      </c>
      <c r="F110" s="159">
        <v>-2</v>
      </c>
      <c r="G110" s="265">
        <v>-3</v>
      </c>
      <c r="H110" s="159">
        <v>-4</v>
      </c>
      <c r="I110" s="159">
        <v>-5</v>
      </c>
    </row>
    <row r="111" spans="1:9" x14ac:dyDescent="0.2">
      <c r="A111" s="307"/>
      <c r="B111" s="61"/>
      <c r="C111" s="61"/>
      <c r="D111" s="38"/>
      <c r="E111" s="165"/>
      <c r="F111" s="23" t="s">
        <v>160</v>
      </c>
      <c r="G111" s="462" t="str">
        <f>"BUDGET YEAR ENDING "&amp;TEXT('Form 1 Cover'!D167, "MM/DD/YY")</f>
        <v>BUDGET YEAR ENDING 06/30/24</v>
      </c>
      <c r="H111" s="26"/>
      <c r="I111" s="463"/>
    </row>
    <row r="112" spans="1:9" x14ac:dyDescent="0.2">
      <c r="A112" s="307"/>
      <c r="B112" s="61"/>
      <c r="C112" s="61"/>
      <c r="D112" s="38"/>
      <c r="E112" s="161" t="s">
        <v>207</v>
      </c>
      <c r="F112" s="161" t="s">
        <v>208</v>
      </c>
      <c r="G112" s="162"/>
      <c r="H112" s="309"/>
      <c r="I112" s="161" t="s">
        <v>209</v>
      </c>
    </row>
    <row r="113" spans="1:9" ht="15" x14ac:dyDescent="0.2">
      <c r="A113" s="307"/>
      <c r="B113" s="119" t="s">
        <v>369</v>
      </c>
      <c r="C113" s="49"/>
      <c r="D113" s="38"/>
      <c r="E113" s="161" t="s">
        <v>211</v>
      </c>
      <c r="F113" s="161" t="s">
        <v>211</v>
      </c>
      <c r="G113" s="163" t="s">
        <v>212</v>
      </c>
      <c r="H113" s="161" t="s">
        <v>213</v>
      </c>
      <c r="I113" s="161" t="s">
        <v>213</v>
      </c>
    </row>
    <row r="114" spans="1:9" ht="15.75" thickBot="1" x14ac:dyDescent="0.25">
      <c r="A114" s="305"/>
      <c r="B114" s="464"/>
      <c r="C114" s="464"/>
      <c r="D114" s="465"/>
      <c r="E114" s="4">
        <f>'Form 1 Cover'!D158</f>
        <v>44742</v>
      </c>
      <c r="F114" s="4">
        <f>'Form 1 Cover'!D162</f>
        <v>45107</v>
      </c>
      <c r="G114" s="164" t="s">
        <v>214</v>
      </c>
      <c r="H114" s="310" t="s">
        <v>214</v>
      </c>
      <c r="I114" s="310" t="s">
        <v>214</v>
      </c>
    </row>
    <row r="115" spans="1:9" ht="15.75" thickTop="1" x14ac:dyDescent="0.25">
      <c r="A115" s="283" t="s">
        <v>394</v>
      </c>
      <c r="B115" s="83"/>
      <c r="C115" s="122" t="s">
        <v>395</v>
      </c>
      <c r="D115" s="123"/>
      <c r="E115" s="124"/>
      <c r="F115" s="124"/>
      <c r="G115" s="124"/>
      <c r="H115" s="124"/>
      <c r="I115" s="124"/>
    </row>
    <row r="116" spans="1:9" x14ac:dyDescent="0.2">
      <c r="A116" s="281"/>
      <c r="B116" s="73" t="s">
        <v>215</v>
      </c>
      <c r="C116" s="73"/>
      <c r="D116" s="42" t="s">
        <v>372</v>
      </c>
      <c r="E116" s="126"/>
      <c r="F116" s="101"/>
      <c r="G116" s="101"/>
      <c r="H116" s="101"/>
      <c r="I116" s="101"/>
    </row>
    <row r="117" spans="1:9" x14ac:dyDescent="0.2">
      <c r="A117" s="281"/>
      <c r="B117" s="73"/>
      <c r="C117" s="73" t="s">
        <v>370</v>
      </c>
      <c r="D117" s="42" t="s">
        <v>373</v>
      </c>
      <c r="E117" s="391"/>
      <c r="F117" s="391"/>
      <c r="G117" s="391"/>
      <c r="H117" s="391"/>
      <c r="I117" s="391"/>
    </row>
    <row r="118" spans="1:9" x14ac:dyDescent="0.2">
      <c r="A118" s="281"/>
      <c r="B118" s="73"/>
      <c r="C118" s="73" t="s">
        <v>374</v>
      </c>
      <c r="D118" s="42" t="s">
        <v>375</v>
      </c>
      <c r="E118" s="388"/>
      <c r="F118" s="389"/>
      <c r="G118" s="389"/>
      <c r="H118" s="389"/>
      <c r="I118" s="389"/>
    </row>
    <row r="119" spans="1:9" x14ac:dyDescent="0.2">
      <c r="A119" s="281"/>
      <c r="B119" s="73"/>
      <c r="C119" s="73" t="s">
        <v>376</v>
      </c>
      <c r="D119" s="42"/>
      <c r="E119" s="391"/>
      <c r="F119" s="391"/>
      <c r="G119" s="391"/>
      <c r="H119" s="391"/>
      <c r="I119" s="391"/>
    </row>
    <row r="120" spans="1:9" x14ac:dyDescent="0.2">
      <c r="A120" s="281"/>
      <c r="B120" s="73"/>
      <c r="C120" s="73" t="s">
        <v>377</v>
      </c>
      <c r="D120" s="42" t="s">
        <v>378</v>
      </c>
      <c r="E120" s="391"/>
      <c r="F120" s="391"/>
      <c r="G120" s="391"/>
      <c r="H120" s="391"/>
      <c r="I120" s="391"/>
    </row>
    <row r="121" spans="1:9" x14ac:dyDescent="0.2">
      <c r="A121" s="281"/>
      <c r="B121" s="73"/>
      <c r="C121" s="73" t="s">
        <v>379</v>
      </c>
      <c r="D121" s="42" t="s">
        <v>380</v>
      </c>
      <c r="E121" s="391"/>
      <c r="F121" s="391"/>
      <c r="G121" s="391"/>
      <c r="H121" s="391"/>
      <c r="I121" s="391"/>
    </row>
    <row r="122" spans="1:9" x14ac:dyDescent="0.2">
      <c r="A122" s="281"/>
      <c r="B122" s="73"/>
      <c r="C122" s="73" t="s">
        <v>381</v>
      </c>
      <c r="D122" s="42" t="s">
        <v>230</v>
      </c>
      <c r="E122" s="388"/>
      <c r="F122" s="389"/>
      <c r="G122" s="389"/>
      <c r="H122" s="389"/>
      <c r="I122" s="389"/>
    </row>
    <row r="123" spans="1:9" x14ac:dyDescent="0.2">
      <c r="A123" s="281"/>
      <c r="B123" s="73" t="s">
        <v>382</v>
      </c>
      <c r="C123" s="73"/>
      <c r="D123" s="42"/>
      <c r="E123" s="99"/>
      <c r="F123" s="100"/>
      <c r="G123" s="100"/>
      <c r="H123" s="100"/>
      <c r="I123" s="100"/>
    </row>
    <row r="124" spans="1:9" x14ac:dyDescent="0.2">
      <c r="A124" s="281"/>
      <c r="B124" s="73"/>
      <c r="C124" s="73" t="s">
        <v>370</v>
      </c>
      <c r="D124" s="42" t="s">
        <v>373</v>
      </c>
      <c r="E124" s="391"/>
      <c r="F124" s="391"/>
      <c r="G124" s="391"/>
      <c r="H124" s="391"/>
      <c r="I124" s="391"/>
    </row>
    <row r="125" spans="1:9" x14ac:dyDescent="0.2">
      <c r="A125" s="281"/>
      <c r="B125" s="73"/>
      <c r="C125" s="73" t="s">
        <v>374</v>
      </c>
      <c r="D125" s="42" t="s">
        <v>375</v>
      </c>
      <c r="E125" s="391"/>
      <c r="F125" s="391"/>
      <c r="G125" s="391"/>
      <c r="H125" s="391"/>
      <c r="I125" s="391"/>
    </row>
    <row r="126" spans="1:9" x14ac:dyDescent="0.2">
      <c r="A126" s="281"/>
      <c r="B126" s="73"/>
      <c r="C126" s="73" t="s">
        <v>376</v>
      </c>
      <c r="D126" s="42"/>
      <c r="E126" s="391"/>
      <c r="F126" s="391"/>
      <c r="G126" s="391"/>
      <c r="H126" s="391"/>
      <c r="I126" s="391"/>
    </row>
    <row r="127" spans="1:9" x14ac:dyDescent="0.2">
      <c r="A127" s="281"/>
      <c r="B127" s="73"/>
      <c r="C127" s="73" t="s">
        <v>377</v>
      </c>
      <c r="D127" s="42" t="s">
        <v>378</v>
      </c>
      <c r="E127" s="391"/>
      <c r="F127" s="391"/>
      <c r="G127" s="391"/>
      <c r="H127" s="391"/>
      <c r="I127" s="391"/>
    </row>
    <row r="128" spans="1:9" x14ac:dyDescent="0.2">
      <c r="A128" s="281"/>
      <c r="B128" s="73"/>
      <c r="C128" s="73" t="s">
        <v>379</v>
      </c>
      <c r="D128" s="42" t="s">
        <v>380</v>
      </c>
      <c r="E128" s="391"/>
      <c r="F128" s="391"/>
      <c r="G128" s="391"/>
      <c r="H128" s="391"/>
      <c r="I128" s="391"/>
    </row>
    <row r="129" spans="1:9" x14ac:dyDescent="0.2">
      <c r="A129" s="281"/>
      <c r="B129" s="73"/>
      <c r="C129" s="73" t="s">
        <v>381</v>
      </c>
      <c r="D129" s="42" t="s">
        <v>230</v>
      </c>
      <c r="E129" s="391"/>
      <c r="F129" s="391"/>
      <c r="G129" s="391"/>
      <c r="H129" s="391"/>
      <c r="I129" s="391"/>
    </row>
    <row r="130" spans="1:9" x14ac:dyDescent="0.2">
      <c r="A130" s="281"/>
      <c r="B130" s="73" t="s">
        <v>383</v>
      </c>
      <c r="C130" s="73"/>
      <c r="D130" s="42"/>
      <c r="E130" s="101"/>
      <c r="F130" s="101"/>
      <c r="G130" s="101"/>
      <c r="H130" s="101"/>
      <c r="I130" s="101"/>
    </row>
    <row r="131" spans="1:9" x14ac:dyDescent="0.2">
      <c r="A131" s="281"/>
      <c r="B131" s="73"/>
      <c r="C131" s="73" t="s">
        <v>370</v>
      </c>
      <c r="D131" s="42" t="s">
        <v>373</v>
      </c>
      <c r="E131" s="391"/>
      <c r="F131" s="391"/>
      <c r="G131" s="391"/>
      <c r="H131" s="391"/>
      <c r="I131" s="391"/>
    </row>
    <row r="132" spans="1:9" x14ac:dyDescent="0.2">
      <c r="A132" s="281"/>
      <c r="B132" s="73"/>
      <c r="C132" s="73" t="s">
        <v>374</v>
      </c>
      <c r="D132" s="42" t="s">
        <v>375</v>
      </c>
      <c r="E132" s="390"/>
      <c r="F132" s="391"/>
      <c r="G132" s="391"/>
      <c r="H132" s="391"/>
      <c r="I132" s="391"/>
    </row>
    <row r="133" spans="1:9" x14ac:dyDescent="0.2">
      <c r="A133" s="281"/>
      <c r="B133" s="73"/>
      <c r="C133" s="73" t="s">
        <v>376</v>
      </c>
      <c r="D133" s="42"/>
      <c r="E133" s="388"/>
      <c r="F133" s="389"/>
      <c r="G133" s="389"/>
      <c r="H133" s="389"/>
      <c r="I133" s="389"/>
    </row>
    <row r="134" spans="1:9" x14ac:dyDescent="0.2">
      <c r="A134" s="281"/>
      <c r="B134" s="73"/>
      <c r="C134" s="73" t="s">
        <v>377</v>
      </c>
      <c r="D134" s="42" t="s">
        <v>378</v>
      </c>
      <c r="E134" s="390"/>
      <c r="F134" s="391"/>
      <c r="G134" s="391"/>
      <c r="H134" s="391"/>
      <c r="I134" s="391"/>
    </row>
    <row r="135" spans="1:9" x14ac:dyDescent="0.2">
      <c r="A135" s="281"/>
      <c r="B135" s="73"/>
      <c r="C135" s="73" t="s">
        <v>379</v>
      </c>
      <c r="D135" s="42" t="s">
        <v>380</v>
      </c>
      <c r="E135" s="390"/>
      <c r="F135" s="391"/>
      <c r="G135" s="391"/>
      <c r="H135" s="391"/>
      <c r="I135" s="391"/>
    </row>
    <row r="136" spans="1:9" x14ac:dyDescent="0.2">
      <c r="A136" s="281"/>
      <c r="B136" s="73"/>
      <c r="C136" s="72" t="s">
        <v>381</v>
      </c>
      <c r="D136" s="42" t="s">
        <v>230</v>
      </c>
      <c r="E136" s="390"/>
      <c r="F136" s="391"/>
      <c r="G136" s="391"/>
      <c r="H136" s="391"/>
      <c r="I136" s="391"/>
    </row>
    <row r="137" spans="1:9" ht="15.75" thickBot="1" x14ac:dyDescent="0.3">
      <c r="A137" s="292" t="s">
        <v>394</v>
      </c>
      <c r="B137" s="92"/>
      <c r="C137" s="128" t="s">
        <v>396</v>
      </c>
      <c r="D137" s="48"/>
      <c r="E137" s="127">
        <f>SUM(E117:E136)</f>
        <v>0</v>
      </c>
      <c r="F137" s="127">
        <f>SUM(F117:F136)</f>
        <v>0</v>
      </c>
      <c r="G137" s="127">
        <f>SUM(G117:G136)</f>
        <v>0</v>
      </c>
      <c r="H137" s="127">
        <f>SUM(H117:H136)</f>
        <v>0</v>
      </c>
      <c r="I137" s="127">
        <f>SUM(I117:I136)</f>
        <v>0</v>
      </c>
    </row>
    <row r="138" spans="1:9" ht="15.75" thickTop="1" x14ac:dyDescent="0.25">
      <c r="A138" s="116"/>
      <c r="B138" s="117"/>
      <c r="C138" s="171"/>
      <c r="D138" s="274"/>
      <c r="E138" s="317"/>
      <c r="F138" s="317"/>
      <c r="G138" s="317"/>
      <c r="H138" s="317"/>
      <c r="I138" s="317"/>
    </row>
    <row r="139" spans="1:9" ht="15" x14ac:dyDescent="0.25">
      <c r="A139" s="61"/>
      <c r="B139" s="392" t="str">
        <f>'Form 1 Cover'!B20</f>
        <v>Charter School - fill in school name only on Form 1 Cover @ B20</v>
      </c>
      <c r="C139" s="364"/>
      <c r="D139" s="34"/>
      <c r="E139" s="49"/>
      <c r="F139" s="49"/>
      <c r="H139" s="49"/>
      <c r="I139" s="365" t="str">
        <f>"Budget Fiscal Year "&amp;TEXT('Form 1 Cover'!$D$165, "mm/dd/yy")</f>
        <v>Budget Fiscal Year 2023-2024</v>
      </c>
    </row>
    <row r="140" spans="1:9" x14ac:dyDescent="0.2">
      <c r="A140" s="61"/>
      <c r="B140" s="61"/>
      <c r="C140" s="61"/>
      <c r="D140" s="49"/>
      <c r="E140" s="61"/>
      <c r="F140" s="49"/>
      <c r="G140" s="49"/>
      <c r="H140" s="49"/>
      <c r="I140" s="49"/>
    </row>
    <row r="141" spans="1:9" x14ac:dyDescent="0.2">
      <c r="A141" s="61"/>
      <c r="B141" s="61" t="s">
        <v>393</v>
      </c>
      <c r="C141" s="61"/>
      <c r="D141" s="49"/>
      <c r="E141" s="49"/>
      <c r="F141" s="49"/>
      <c r="G141" s="49"/>
      <c r="H141" s="318"/>
      <c r="I141" s="318">
        <f>'Form 1 Cover'!$D$174</f>
        <v>44607</v>
      </c>
    </row>
    <row r="142" spans="1:9" x14ac:dyDescent="0.2">
      <c r="A142" s="61"/>
      <c r="B142" s="61"/>
      <c r="C142" s="61"/>
      <c r="D142" s="49"/>
      <c r="E142" s="49"/>
      <c r="F142" s="49"/>
      <c r="G142" s="49"/>
      <c r="H142" s="318"/>
      <c r="I142" s="318"/>
    </row>
    <row r="143" spans="1:9" x14ac:dyDescent="0.2">
      <c r="A143" s="291"/>
      <c r="B143" s="56"/>
      <c r="C143" s="56"/>
      <c r="D143" s="57"/>
      <c r="E143" s="158">
        <v>-1</v>
      </c>
      <c r="F143" s="159">
        <v>-2</v>
      </c>
      <c r="G143" s="265">
        <v>-3</v>
      </c>
      <c r="H143" s="159">
        <v>-4</v>
      </c>
      <c r="I143" s="159">
        <v>-5</v>
      </c>
    </row>
    <row r="144" spans="1:9" x14ac:dyDescent="0.2">
      <c r="A144" s="307"/>
      <c r="B144" s="61"/>
      <c r="C144" s="61"/>
      <c r="D144" s="38"/>
      <c r="E144" s="165"/>
      <c r="F144" s="23" t="s">
        <v>160</v>
      </c>
      <c r="G144" s="462" t="str">
        <f>"BUDGET YEAR ENDING "&amp;TEXT('Form 1 Cover'!D167, "MM/DD/YY")</f>
        <v>BUDGET YEAR ENDING 06/30/24</v>
      </c>
      <c r="H144" s="26"/>
      <c r="I144" s="463"/>
    </row>
    <row r="145" spans="1:9" x14ac:dyDescent="0.2">
      <c r="A145" s="307"/>
      <c r="B145" s="61"/>
      <c r="C145" s="61"/>
      <c r="D145" s="38"/>
      <c r="E145" s="161" t="s">
        <v>207</v>
      </c>
      <c r="F145" s="161" t="s">
        <v>208</v>
      </c>
      <c r="G145" s="162"/>
      <c r="H145" s="309"/>
      <c r="I145" s="161" t="s">
        <v>209</v>
      </c>
    </row>
    <row r="146" spans="1:9" ht="15" x14ac:dyDescent="0.2">
      <c r="A146" s="307"/>
      <c r="B146" s="119" t="s">
        <v>369</v>
      </c>
      <c r="C146" s="49"/>
      <c r="D146" s="38"/>
      <c r="E146" s="161" t="s">
        <v>211</v>
      </c>
      <c r="F146" s="161" t="s">
        <v>211</v>
      </c>
      <c r="G146" s="163" t="s">
        <v>212</v>
      </c>
      <c r="H146" s="161" t="s">
        <v>213</v>
      </c>
      <c r="I146" s="161" t="s">
        <v>213</v>
      </c>
    </row>
    <row r="147" spans="1:9" ht="15" x14ac:dyDescent="0.2">
      <c r="A147" s="305"/>
      <c r="B147" s="464"/>
      <c r="C147" s="464"/>
      <c r="D147" s="465"/>
      <c r="E147" s="4">
        <f>'Form 1 Cover'!D158</f>
        <v>44742</v>
      </c>
      <c r="F147" s="4">
        <f>'Form 1 Cover'!D162</f>
        <v>45107</v>
      </c>
      <c r="G147" s="164" t="s">
        <v>214</v>
      </c>
      <c r="H147" s="310" t="s">
        <v>214</v>
      </c>
      <c r="I147" s="310" t="s">
        <v>214</v>
      </c>
    </row>
    <row r="148" spans="1:9" ht="15" x14ac:dyDescent="0.25">
      <c r="A148" s="279" t="s">
        <v>397</v>
      </c>
      <c r="B148" s="69"/>
      <c r="C148" s="70" t="s">
        <v>398</v>
      </c>
      <c r="D148" s="120"/>
      <c r="E148" s="86"/>
      <c r="F148" s="86"/>
      <c r="G148" s="86"/>
      <c r="H148" s="86"/>
      <c r="I148" s="86"/>
    </row>
    <row r="149" spans="1:9" x14ac:dyDescent="0.2">
      <c r="A149" s="281"/>
      <c r="B149" s="73" t="s">
        <v>215</v>
      </c>
      <c r="C149" s="73"/>
      <c r="D149" s="42" t="s">
        <v>372</v>
      </c>
      <c r="E149" s="46"/>
      <c r="F149" s="46"/>
      <c r="G149" s="46"/>
      <c r="H149" s="46"/>
      <c r="I149" s="46"/>
    </row>
    <row r="150" spans="1:9" x14ac:dyDescent="0.2">
      <c r="A150" s="281"/>
      <c r="B150" s="73"/>
      <c r="C150" s="73" t="s">
        <v>370</v>
      </c>
      <c r="D150" s="42" t="s">
        <v>373</v>
      </c>
      <c r="E150" s="391"/>
      <c r="F150" s="391"/>
      <c r="G150" s="391"/>
      <c r="H150" s="391"/>
      <c r="I150" s="391"/>
    </row>
    <row r="151" spans="1:9" x14ac:dyDescent="0.2">
      <c r="A151" s="281"/>
      <c r="B151" s="73"/>
      <c r="C151" s="73" t="s">
        <v>374</v>
      </c>
      <c r="D151" s="42" t="s">
        <v>375</v>
      </c>
      <c r="E151" s="391"/>
      <c r="F151" s="391"/>
      <c r="G151" s="391"/>
      <c r="H151" s="391"/>
      <c r="I151" s="391"/>
    </row>
    <row r="152" spans="1:9" x14ac:dyDescent="0.2">
      <c r="A152" s="281"/>
      <c r="B152" s="73"/>
      <c r="C152" s="73" t="s">
        <v>376</v>
      </c>
      <c r="D152" s="42"/>
      <c r="E152" s="391"/>
      <c r="F152" s="391"/>
      <c r="G152" s="391"/>
      <c r="H152" s="391"/>
      <c r="I152" s="391"/>
    </row>
    <row r="153" spans="1:9" x14ac:dyDescent="0.2">
      <c r="A153" s="281"/>
      <c r="B153" s="73"/>
      <c r="C153" s="73" t="s">
        <v>377</v>
      </c>
      <c r="D153" s="42" t="s">
        <v>378</v>
      </c>
      <c r="E153" s="391"/>
      <c r="F153" s="391"/>
      <c r="G153" s="391"/>
      <c r="H153" s="391"/>
      <c r="I153" s="391"/>
    </row>
    <row r="154" spans="1:9" x14ac:dyDescent="0.2">
      <c r="A154" s="281"/>
      <c r="B154" s="73"/>
      <c r="C154" s="73" t="s">
        <v>379</v>
      </c>
      <c r="D154" s="42" t="s">
        <v>380</v>
      </c>
      <c r="E154" s="391"/>
      <c r="F154" s="391"/>
      <c r="G154" s="391"/>
      <c r="H154" s="391"/>
      <c r="I154" s="391"/>
    </row>
    <row r="155" spans="1:9" x14ac:dyDescent="0.2">
      <c r="A155" s="281"/>
      <c r="B155" s="73"/>
      <c r="C155" s="73" t="s">
        <v>381</v>
      </c>
      <c r="D155" s="42" t="s">
        <v>230</v>
      </c>
      <c r="E155" s="391"/>
      <c r="F155" s="391"/>
      <c r="G155" s="391"/>
      <c r="H155" s="391"/>
      <c r="I155" s="391"/>
    </row>
    <row r="156" spans="1:9" x14ac:dyDescent="0.2">
      <c r="A156" s="281"/>
      <c r="B156" s="73" t="s">
        <v>382</v>
      </c>
      <c r="C156" s="73"/>
      <c r="D156" s="42"/>
      <c r="E156" s="101"/>
      <c r="F156" s="101"/>
      <c r="G156" s="101"/>
      <c r="H156" s="101"/>
      <c r="I156" s="101"/>
    </row>
    <row r="157" spans="1:9" x14ac:dyDescent="0.2">
      <c r="A157" s="281"/>
      <c r="B157" s="73"/>
      <c r="C157" s="73" t="s">
        <v>370</v>
      </c>
      <c r="D157" s="42" t="s">
        <v>373</v>
      </c>
      <c r="E157" s="391"/>
      <c r="F157" s="391"/>
      <c r="G157" s="391"/>
      <c r="H157" s="391"/>
      <c r="I157" s="391"/>
    </row>
    <row r="158" spans="1:9" x14ac:dyDescent="0.2">
      <c r="A158" s="281"/>
      <c r="B158" s="73"/>
      <c r="C158" s="73" t="s">
        <v>374</v>
      </c>
      <c r="D158" s="42" t="s">
        <v>375</v>
      </c>
      <c r="E158" s="391"/>
      <c r="F158" s="391"/>
      <c r="G158" s="391"/>
      <c r="H158" s="391"/>
      <c r="I158" s="391"/>
    </row>
    <row r="159" spans="1:9" x14ac:dyDescent="0.2">
      <c r="A159" s="281"/>
      <c r="B159" s="73"/>
      <c r="C159" s="73" t="s">
        <v>376</v>
      </c>
      <c r="D159" s="42"/>
      <c r="E159" s="391"/>
      <c r="F159" s="391"/>
      <c r="G159" s="391"/>
      <c r="H159" s="391"/>
      <c r="I159" s="391"/>
    </row>
    <row r="160" spans="1:9" x14ac:dyDescent="0.2">
      <c r="A160" s="281"/>
      <c r="B160" s="73"/>
      <c r="C160" s="73" t="s">
        <v>377</v>
      </c>
      <c r="D160" s="42" t="s">
        <v>378</v>
      </c>
      <c r="E160" s="391"/>
      <c r="F160" s="391"/>
      <c r="G160" s="391"/>
      <c r="H160" s="391"/>
      <c r="I160" s="391"/>
    </row>
    <row r="161" spans="1:9" x14ac:dyDescent="0.2">
      <c r="A161" s="281"/>
      <c r="B161" s="73"/>
      <c r="C161" s="73" t="s">
        <v>379</v>
      </c>
      <c r="D161" s="42" t="s">
        <v>380</v>
      </c>
      <c r="E161" s="391"/>
      <c r="F161" s="391"/>
      <c r="G161" s="391"/>
      <c r="H161" s="391"/>
      <c r="I161" s="391"/>
    </row>
    <row r="162" spans="1:9" x14ac:dyDescent="0.2">
      <c r="A162" s="281"/>
      <c r="B162" s="73"/>
      <c r="C162" s="73" t="s">
        <v>381</v>
      </c>
      <c r="D162" s="42" t="s">
        <v>230</v>
      </c>
      <c r="E162" s="391"/>
      <c r="F162" s="391"/>
      <c r="G162" s="391"/>
      <c r="H162" s="391"/>
      <c r="I162" s="391"/>
    </row>
    <row r="163" spans="1:9" x14ac:dyDescent="0.2">
      <c r="A163" s="281"/>
      <c r="B163" s="73" t="s">
        <v>383</v>
      </c>
      <c r="C163" s="73"/>
      <c r="D163" s="42"/>
      <c r="E163" s="101"/>
      <c r="F163" s="101"/>
      <c r="G163" s="101"/>
      <c r="H163" s="101"/>
      <c r="I163" s="101"/>
    </row>
    <row r="164" spans="1:9" x14ac:dyDescent="0.2">
      <c r="A164" s="281"/>
      <c r="B164" s="73"/>
      <c r="C164" s="73" t="s">
        <v>370</v>
      </c>
      <c r="D164" s="42" t="s">
        <v>373</v>
      </c>
      <c r="E164" s="391"/>
      <c r="F164" s="391"/>
      <c r="G164" s="391"/>
      <c r="H164" s="391"/>
      <c r="I164" s="391"/>
    </row>
    <row r="165" spans="1:9" x14ac:dyDescent="0.2">
      <c r="A165" s="281"/>
      <c r="B165" s="73"/>
      <c r="C165" s="73" t="s">
        <v>374</v>
      </c>
      <c r="D165" s="42" t="s">
        <v>375</v>
      </c>
      <c r="E165" s="391"/>
      <c r="F165" s="391"/>
      <c r="G165" s="391"/>
      <c r="H165" s="391"/>
      <c r="I165" s="391"/>
    </row>
    <row r="166" spans="1:9" x14ac:dyDescent="0.2">
      <c r="A166" s="281"/>
      <c r="B166" s="73"/>
      <c r="C166" s="73" t="s">
        <v>376</v>
      </c>
      <c r="D166" s="42"/>
      <c r="E166" s="391"/>
      <c r="F166" s="391"/>
      <c r="G166" s="391"/>
      <c r="H166" s="391"/>
      <c r="I166" s="391"/>
    </row>
    <row r="167" spans="1:9" x14ac:dyDescent="0.2">
      <c r="A167" s="281"/>
      <c r="B167" s="73"/>
      <c r="C167" s="73" t="s">
        <v>377</v>
      </c>
      <c r="D167" s="42" t="s">
        <v>378</v>
      </c>
      <c r="E167" s="391"/>
      <c r="F167" s="391"/>
      <c r="G167" s="391"/>
      <c r="H167" s="391"/>
      <c r="I167" s="391"/>
    </row>
    <row r="168" spans="1:9" x14ac:dyDescent="0.2">
      <c r="A168" s="281"/>
      <c r="B168" s="73"/>
      <c r="C168" s="73" t="s">
        <v>379</v>
      </c>
      <c r="D168" s="42" t="s">
        <v>380</v>
      </c>
      <c r="E168" s="391"/>
      <c r="F168" s="391"/>
      <c r="G168" s="391"/>
      <c r="H168" s="391"/>
      <c r="I168" s="391"/>
    </row>
    <row r="169" spans="1:9" x14ac:dyDescent="0.2">
      <c r="A169" s="281"/>
      <c r="B169" s="73"/>
      <c r="C169" s="73" t="s">
        <v>381</v>
      </c>
      <c r="D169" s="42" t="s">
        <v>230</v>
      </c>
      <c r="E169" s="391"/>
      <c r="F169" s="391"/>
      <c r="G169" s="391"/>
      <c r="H169" s="391"/>
      <c r="I169" s="391"/>
    </row>
    <row r="170" spans="1:9" ht="15.75" thickBot="1" x14ac:dyDescent="0.3">
      <c r="A170" s="292" t="s">
        <v>397</v>
      </c>
      <c r="B170" s="92"/>
      <c r="C170" s="47" t="s">
        <v>399</v>
      </c>
      <c r="D170" s="48"/>
      <c r="E170" s="121">
        <f>SUM(E150:E169)</f>
        <v>0</v>
      </c>
      <c r="F170" s="121">
        <f>SUM(F150:F169)</f>
        <v>0</v>
      </c>
      <c r="G170" s="121">
        <f>SUM(G150:G169)</f>
        <v>0</v>
      </c>
      <c r="H170" s="121">
        <f>SUM(H150:H169)</f>
        <v>0</v>
      </c>
      <c r="I170" s="121">
        <f>SUM(I150:I169)</f>
        <v>0</v>
      </c>
    </row>
    <row r="171" spans="1:9" ht="15.75" thickTop="1" x14ac:dyDescent="0.25">
      <c r="A171" s="279" t="s">
        <v>400</v>
      </c>
      <c r="B171" s="69"/>
      <c r="C171" s="143" t="s">
        <v>401</v>
      </c>
      <c r="D171" s="120"/>
      <c r="E171" s="124"/>
      <c r="F171" s="124"/>
      <c r="G171" s="124"/>
      <c r="H171" s="124"/>
      <c r="I171" s="124"/>
    </row>
    <row r="172" spans="1:9" x14ac:dyDescent="0.2">
      <c r="A172" s="281"/>
      <c r="B172" s="73" t="s">
        <v>215</v>
      </c>
      <c r="C172" s="73"/>
      <c r="D172" s="42" t="s">
        <v>372</v>
      </c>
      <c r="E172" s="126"/>
      <c r="F172" s="101"/>
      <c r="G172" s="101"/>
      <c r="H172" s="101"/>
      <c r="I172" s="101"/>
    </row>
    <row r="173" spans="1:9" x14ac:dyDescent="0.2">
      <c r="A173" s="281"/>
      <c r="B173" s="73"/>
      <c r="C173" s="73" t="s">
        <v>370</v>
      </c>
      <c r="D173" s="42" t="s">
        <v>373</v>
      </c>
      <c r="E173" s="391"/>
      <c r="F173" s="391"/>
      <c r="G173" s="391"/>
      <c r="H173" s="391"/>
      <c r="I173" s="391"/>
    </row>
    <row r="174" spans="1:9" x14ac:dyDescent="0.2">
      <c r="A174" s="281"/>
      <c r="B174" s="73"/>
      <c r="C174" s="73" t="s">
        <v>374</v>
      </c>
      <c r="D174" s="42" t="s">
        <v>375</v>
      </c>
      <c r="E174" s="388"/>
      <c r="F174" s="389"/>
      <c r="G174" s="389"/>
      <c r="H174" s="389"/>
      <c r="I174" s="389"/>
    </row>
    <row r="175" spans="1:9" x14ac:dyDescent="0.2">
      <c r="A175" s="281"/>
      <c r="B175" s="73"/>
      <c r="C175" s="73" t="s">
        <v>376</v>
      </c>
      <c r="D175" s="42"/>
      <c r="E175" s="391"/>
      <c r="F175" s="391"/>
      <c r="G175" s="391"/>
      <c r="H175" s="391"/>
      <c r="I175" s="391"/>
    </row>
    <row r="176" spans="1:9" x14ac:dyDescent="0.2">
      <c r="A176" s="281"/>
      <c r="B176" s="73"/>
      <c r="C176" s="73" t="s">
        <v>377</v>
      </c>
      <c r="D176" s="42" t="s">
        <v>378</v>
      </c>
      <c r="E176" s="391"/>
      <c r="F176" s="391"/>
      <c r="G176" s="391"/>
      <c r="H176" s="391"/>
      <c r="I176" s="391"/>
    </row>
    <row r="177" spans="1:9" x14ac:dyDescent="0.2">
      <c r="A177" s="281"/>
      <c r="B177" s="73"/>
      <c r="C177" s="73" t="s">
        <v>379</v>
      </c>
      <c r="D177" s="42" t="s">
        <v>380</v>
      </c>
      <c r="E177" s="391"/>
      <c r="F177" s="391"/>
      <c r="G177" s="391"/>
      <c r="H177" s="391"/>
      <c r="I177" s="391"/>
    </row>
    <row r="178" spans="1:9" x14ac:dyDescent="0.2">
      <c r="A178" s="281"/>
      <c r="B178" s="73"/>
      <c r="C178" s="73" t="s">
        <v>381</v>
      </c>
      <c r="D178" s="42" t="s">
        <v>230</v>
      </c>
      <c r="E178" s="388"/>
      <c r="F178" s="389"/>
      <c r="G178" s="389"/>
      <c r="H178" s="389"/>
      <c r="I178" s="389"/>
    </row>
    <row r="179" spans="1:9" x14ac:dyDescent="0.2">
      <c r="A179" s="281"/>
      <c r="B179" s="73" t="s">
        <v>382</v>
      </c>
      <c r="C179" s="73"/>
      <c r="D179" s="42"/>
      <c r="E179" s="99"/>
      <c r="F179" s="100"/>
      <c r="G179" s="100"/>
      <c r="H179" s="100"/>
      <c r="I179" s="100"/>
    </row>
    <row r="180" spans="1:9" x14ac:dyDescent="0.2">
      <c r="A180" s="281"/>
      <c r="B180" s="73"/>
      <c r="C180" s="73" t="s">
        <v>370</v>
      </c>
      <c r="D180" s="42" t="s">
        <v>373</v>
      </c>
      <c r="E180" s="391"/>
      <c r="F180" s="391"/>
      <c r="G180" s="391"/>
      <c r="H180" s="391"/>
      <c r="I180" s="391"/>
    </row>
    <row r="181" spans="1:9" x14ac:dyDescent="0.2">
      <c r="A181" s="281"/>
      <c r="B181" s="73"/>
      <c r="C181" s="73" t="s">
        <v>374</v>
      </c>
      <c r="D181" s="42" t="s">
        <v>375</v>
      </c>
      <c r="E181" s="391"/>
      <c r="F181" s="391"/>
      <c r="G181" s="391"/>
      <c r="H181" s="391"/>
      <c r="I181" s="391"/>
    </row>
    <row r="182" spans="1:9" x14ac:dyDescent="0.2">
      <c r="A182" s="281"/>
      <c r="B182" s="73"/>
      <c r="C182" s="73" t="s">
        <v>376</v>
      </c>
      <c r="D182" s="42"/>
      <c r="E182" s="391"/>
      <c r="F182" s="391"/>
      <c r="G182" s="391"/>
      <c r="H182" s="391"/>
      <c r="I182" s="391"/>
    </row>
    <row r="183" spans="1:9" x14ac:dyDescent="0.2">
      <c r="A183" s="281"/>
      <c r="B183" s="73"/>
      <c r="C183" s="73" t="s">
        <v>377</v>
      </c>
      <c r="D183" s="42" t="s">
        <v>378</v>
      </c>
      <c r="E183" s="391"/>
      <c r="F183" s="391"/>
      <c r="G183" s="391"/>
      <c r="H183" s="391"/>
      <c r="I183" s="391"/>
    </row>
    <row r="184" spans="1:9" x14ac:dyDescent="0.2">
      <c r="A184" s="281"/>
      <c r="B184" s="73"/>
      <c r="C184" s="73" t="s">
        <v>379</v>
      </c>
      <c r="D184" s="42" t="s">
        <v>380</v>
      </c>
      <c r="E184" s="391"/>
      <c r="F184" s="391"/>
      <c r="G184" s="391"/>
      <c r="H184" s="391"/>
      <c r="I184" s="391"/>
    </row>
    <row r="185" spans="1:9" x14ac:dyDescent="0.2">
      <c r="A185" s="281"/>
      <c r="B185" s="73"/>
      <c r="C185" s="73" t="s">
        <v>381</v>
      </c>
      <c r="D185" s="42" t="s">
        <v>230</v>
      </c>
      <c r="E185" s="391"/>
      <c r="F185" s="391"/>
      <c r="G185" s="391"/>
      <c r="H185" s="391"/>
      <c r="I185" s="391"/>
    </row>
    <row r="186" spans="1:9" x14ac:dyDescent="0.2">
      <c r="A186" s="281"/>
      <c r="B186" s="73" t="s">
        <v>383</v>
      </c>
      <c r="C186" s="73"/>
      <c r="D186" s="42"/>
      <c r="E186" s="101"/>
      <c r="F186" s="101"/>
      <c r="G186" s="101"/>
      <c r="H186" s="101"/>
      <c r="I186" s="101"/>
    </row>
    <row r="187" spans="1:9" x14ac:dyDescent="0.2">
      <c r="A187" s="281"/>
      <c r="B187" s="73"/>
      <c r="C187" s="73" t="s">
        <v>370</v>
      </c>
      <c r="D187" s="42" t="s">
        <v>373</v>
      </c>
      <c r="E187" s="391"/>
      <c r="F187" s="391"/>
      <c r="G187" s="391"/>
      <c r="H187" s="391"/>
      <c r="I187" s="391"/>
    </row>
    <row r="188" spans="1:9" x14ac:dyDescent="0.2">
      <c r="A188" s="281"/>
      <c r="B188" s="73"/>
      <c r="C188" s="73" t="s">
        <v>374</v>
      </c>
      <c r="D188" s="42" t="s">
        <v>375</v>
      </c>
      <c r="E188" s="390"/>
      <c r="F188" s="391"/>
      <c r="G188" s="391"/>
      <c r="H188" s="391"/>
      <c r="I188" s="391"/>
    </row>
    <row r="189" spans="1:9" x14ac:dyDescent="0.2">
      <c r="A189" s="281"/>
      <c r="B189" s="73"/>
      <c r="C189" s="73" t="s">
        <v>376</v>
      </c>
      <c r="D189" s="42"/>
      <c r="E189" s="388"/>
      <c r="F189" s="389"/>
      <c r="G189" s="389"/>
      <c r="H189" s="389"/>
      <c r="I189" s="389"/>
    </row>
    <row r="190" spans="1:9" x14ac:dyDescent="0.2">
      <c r="A190" s="281"/>
      <c r="B190" s="73"/>
      <c r="C190" s="73" t="s">
        <v>377</v>
      </c>
      <c r="D190" s="42" t="s">
        <v>378</v>
      </c>
      <c r="E190" s="390"/>
      <c r="F190" s="391"/>
      <c r="G190" s="391"/>
      <c r="H190" s="391"/>
      <c r="I190" s="391"/>
    </row>
    <row r="191" spans="1:9" x14ac:dyDescent="0.2">
      <c r="A191" s="281"/>
      <c r="B191" s="73"/>
      <c r="C191" s="73" t="s">
        <v>379</v>
      </c>
      <c r="D191" s="42" t="s">
        <v>380</v>
      </c>
      <c r="E191" s="390"/>
      <c r="F191" s="391"/>
      <c r="G191" s="391"/>
      <c r="H191" s="391"/>
      <c r="I191" s="391"/>
    </row>
    <row r="192" spans="1:9" x14ac:dyDescent="0.2">
      <c r="A192" s="281"/>
      <c r="B192" s="73"/>
      <c r="C192" s="73" t="s">
        <v>381</v>
      </c>
      <c r="D192" s="42" t="s">
        <v>230</v>
      </c>
      <c r="E192" s="388"/>
      <c r="F192" s="389"/>
      <c r="G192" s="389"/>
      <c r="H192" s="389"/>
      <c r="I192" s="389"/>
    </row>
    <row r="193" spans="1:11" ht="15.75" thickBot="1" x14ac:dyDescent="0.3">
      <c r="A193" s="282" t="s">
        <v>402</v>
      </c>
      <c r="B193" s="79"/>
      <c r="C193" s="79"/>
      <c r="D193" s="128"/>
      <c r="E193" s="129">
        <f>SUM(E173:E192)</f>
        <v>0</v>
      </c>
      <c r="F193" s="129">
        <f>SUM(F173:F192)</f>
        <v>0</v>
      </c>
      <c r="G193" s="129">
        <f>SUM(G173:G192)</f>
        <v>0</v>
      </c>
      <c r="H193" s="129">
        <f>SUM(H173:H192)</f>
        <v>0</v>
      </c>
      <c r="I193" s="129">
        <f>SUM(I173:I192)</f>
        <v>0</v>
      </c>
    </row>
    <row r="194" spans="1:11" ht="15.75" thickTop="1" x14ac:dyDescent="0.25">
      <c r="A194" s="116"/>
      <c r="B194" s="116"/>
      <c r="C194" s="116"/>
      <c r="D194" s="171"/>
      <c r="E194" s="317"/>
      <c r="F194" s="317"/>
      <c r="G194" s="317"/>
      <c r="H194" s="317"/>
      <c r="I194" s="317"/>
    </row>
    <row r="195" spans="1:11" ht="15" x14ac:dyDescent="0.25">
      <c r="A195" s="61"/>
      <c r="B195" s="392" t="str">
        <f>'Form 1 Cover'!B20</f>
        <v>Charter School - fill in school name only on Form 1 Cover @ B20</v>
      </c>
      <c r="C195" s="364"/>
      <c r="D195" s="34"/>
      <c r="E195" s="49"/>
      <c r="F195" s="49"/>
      <c r="H195" s="49"/>
      <c r="I195" s="365" t="str">
        <f>"Budget Fiscal Year "&amp;TEXT('Form 1 Cover'!$D$165, "mm/dd/yy")</f>
        <v>Budget Fiscal Year 2023-2024</v>
      </c>
    </row>
    <row r="196" spans="1:11" x14ac:dyDescent="0.2">
      <c r="A196" s="61"/>
      <c r="B196" s="61"/>
      <c r="C196" s="61"/>
      <c r="D196" s="49"/>
      <c r="E196" s="61"/>
      <c r="F196" s="49"/>
      <c r="G196" s="49"/>
      <c r="H196" s="49"/>
      <c r="I196" s="49"/>
    </row>
    <row r="197" spans="1:11" x14ac:dyDescent="0.2">
      <c r="A197" s="61"/>
      <c r="B197" s="61" t="s">
        <v>393</v>
      </c>
      <c r="C197" s="61"/>
      <c r="D197" s="49"/>
      <c r="E197" s="49"/>
      <c r="F197" s="49"/>
      <c r="G197" s="49"/>
      <c r="H197" s="318"/>
      <c r="I197" s="318">
        <f>'Form 1 Cover'!$D$174</f>
        <v>44607</v>
      </c>
    </row>
    <row r="198" spans="1:11" x14ac:dyDescent="0.2">
      <c r="A198" s="61"/>
      <c r="B198" s="61"/>
      <c r="C198" s="61"/>
      <c r="D198" s="49"/>
      <c r="E198" s="49"/>
      <c r="F198" s="49"/>
      <c r="G198" s="49"/>
      <c r="H198" s="318"/>
      <c r="I198" s="318"/>
    </row>
    <row r="199" spans="1:11" x14ac:dyDescent="0.2">
      <c r="A199" s="291"/>
      <c r="B199" s="56"/>
      <c r="C199" s="56"/>
      <c r="D199" s="57"/>
      <c r="E199" s="158">
        <v>-1</v>
      </c>
      <c r="F199" s="159">
        <v>-2</v>
      </c>
      <c r="G199" s="265">
        <v>-3</v>
      </c>
      <c r="H199" s="159">
        <v>-4</v>
      </c>
      <c r="I199" s="159">
        <v>-5</v>
      </c>
    </row>
    <row r="200" spans="1:11" x14ac:dyDescent="0.2">
      <c r="A200" s="307"/>
      <c r="B200" s="61"/>
      <c r="C200" s="61"/>
      <c r="D200" s="38"/>
      <c r="E200" s="165"/>
      <c r="F200" s="23" t="s">
        <v>160</v>
      </c>
      <c r="G200" s="462" t="str">
        <f>"BUDGET YEAR ENDING "&amp;TEXT('Form 1 Cover'!D167, "MM/DD/YY")</f>
        <v>BUDGET YEAR ENDING 06/30/24</v>
      </c>
      <c r="H200" s="26"/>
      <c r="I200" s="463"/>
    </row>
    <row r="201" spans="1:11" x14ac:dyDescent="0.2">
      <c r="A201" s="307"/>
      <c r="B201" s="61"/>
      <c r="C201" s="61"/>
      <c r="D201" s="38"/>
      <c r="E201" s="161" t="s">
        <v>207</v>
      </c>
      <c r="F201" s="161" t="s">
        <v>208</v>
      </c>
      <c r="G201" s="162"/>
      <c r="H201" s="309"/>
      <c r="I201" s="161" t="s">
        <v>209</v>
      </c>
    </row>
    <row r="202" spans="1:11" ht="15" x14ac:dyDescent="0.2">
      <c r="A202" s="307"/>
      <c r="B202" s="119" t="s">
        <v>369</v>
      </c>
      <c r="C202" s="49"/>
      <c r="D202" s="38"/>
      <c r="E202" s="161" t="s">
        <v>211</v>
      </c>
      <c r="F202" s="161" t="s">
        <v>211</v>
      </c>
      <c r="G202" s="163" t="s">
        <v>212</v>
      </c>
      <c r="H202" s="161" t="s">
        <v>213</v>
      </c>
      <c r="I202" s="161" t="s">
        <v>213</v>
      </c>
    </row>
    <row r="203" spans="1:11" ht="15" x14ac:dyDescent="0.2">
      <c r="A203" s="305"/>
      <c r="B203" s="464"/>
      <c r="C203" s="464"/>
      <c r="D203" s="465"/>
      <c r="E203" s="4">
        <f>'Form 1 Cover'!D158</f>
        <v>44742</v>
      </c>
      <c r="F203" s="4">
        <f>'Form 1 Cover'!D162</f>
        <v>45107</v>
      </c>
      <c r="G203" s="164" t="s">
        <v>214</v>
      </c>
      <c r="H203" s="310" t="s">
        <v>214</v>
      </c>
      <c r="I203" s="310" t="s">
        <v>214</v>
      </c>
    </row>
    <row r="204" spans="1:11" ht="15" x14ac:dyDescent="0.25">
      <c r="A204" s="311" t="s">
        <v>403</v>
      </c>
      <c r="B204" s="132"/>
      <c r="C204" s="143" t="s">
        <v>404</v>
      </c>
      <c r="D204" s="174"/>
      <c r="E204" s="86"/>
      <c r="F204" s="86"/>
      <c r="G204" s="86"/>
      <c r="H204" s="86"/>
      <c r="I204" s="86"/>
      <c r="K204" s="398"/>
    </row>
    <row r="205" spans="1:11" x14ac:dyDescent="0.2">
      <c r="A205" s="281"/>
      <c r="B205" s="73" t="s">
        <v>215</v>
      </c>
      <c r="C205" s="73"/>
      <c r="D205" s="42" t="s">
        <v>372</v>
      </c>
      <c r="E205" s="46"/>
      <c r="F205" s="46"/>
      <c r="G205" s="46"/>
      <c r="H205" s="46"/>
      <c r="I205" s="46"/>
    </row>
    <row r="206" spans="1:11" x14ac:dyDescent="0.2">
      <c r="A206" s="281"/>
      <c r="B206" s="73"/>
      <c r="C206" s="73" t="s">
        <v>370</v>
      </c>
      <c r="D206" s="42" t="s">
        <v>373</v>
      </c>
      <c r="E206" s="391"/>
      <c r="F206" s="391"/>
      <c r="G206" s="391"/>
      <c r="H206" s="391"/>
      <c r="I206" s="391"/>
    </row>
    <row r="207" spans="1:11" x14ac:dyDescent="0.2">
      <c r="A207" s="281"/>
      <c r="B207" s="73"/>
      <c r="C207" s="73" t="s">
        <v>374</v>
      </c>
      <c r="D207" s="42" t="s">
        <v>375</v>
      </c>
      <c r="E207" s="391"/>
      <c r="F207" s="391"/>
      <c r="G207" s="391"/>
      <c r="H207" s="391"/>
      <c r="I207" s="391"/>
    </row>
    <row r="208" spans="1:11" x14ac:dyDescent="0.2">
      <c r="A208" s="281"/>
      <c r="B208" s="73"/>
      <c r="C208" s="73" t="s">
        <v>376</v>
      </c>
      <c r="D208" s="42"/>
      <c r="E208" s="391"/>
      <c r="F208" s="391"/>
      <c r="G208" s="391"/>
      <c r="H208" s="391"/>
      <c r="I208" s="391"/>
    </row>
    <row r="209" spans="1:9" x14ac:dyDescent="0.2">
      <c r="A209" s="281"/>
      <c r="B209" s="73"/>
      <c r="C209" s="73" t="s">
        <v>377</v>
      </c>
      <c r="D209" s="42" t="s">
        <v>378</v>
      </c>
      <c r="E209" s="391"/>
      <c r="F209" s="391"/>
      <c r="G209" s="391"/>
      <c r="H209" s="391"/>
      <c r="I209" s="391"/>
    </row>
    <row r="210" spans="1:9" x14ac:dyDescent="0.2">
      <c r="A210" s="281"/>
      <c r="B210" s="73"/>
      <c r="C210" s="73" t="s">
        <v>379</v>
      </c>
      <c r="D210" s="42" t="s">
        <v>380</v>
      </c>
      <c r="E210" s="391"/>
      <c r="F210" s="391"/>
      <c r="G210" s="391"/>
      <c r="H210" s="391"/>
      <c r="I210" s="391"/>
    </row>
    <row r="211" spans="1:9" x14ac:dyDescent="0.2">
      <c r="A211" s="281"/>
      <c r="B211" s="73"/>
      <c r="C211" s="73" t="s">
        <v>381</v>
      </c>
      <c r="D211" s="42" t="s">
        <v>230</v>
      </c>
      <c r="E211" s="391"/>
      <c r="F211" s="391"/>
      <c r="G211" s="391"/>
      <c r="H211" s="391"/>
      <c r="I211" s="391"/>
    </row>
    <row r="212" spans="1:9" x14ac:dyDescent="0.2">
      <c r="A212" s="281"/>
      <c r="B212" s="73" t="s">
        <v>382</v>
      </c>
      <c r="C212" s="73"/>
      <c r="D212" s="42"/>
      <c r="E212" s="101"/>
      <c r="F212" s="101"/>
      <c r="G212" s="101"/>
      <c r="H212" s="101"/>
      <c r="I212" s="101"/>
    </row>
    <row r="213" spans="1:9" x14ac:dyDescent="0.2">
      <c r="A213" s="281"/>
      <c r="B213" s="73"/>
      <c r="C213" s="73" t="s">
        <v>370</v>
      </c>
      <c r="D213" s="42" t="s">
        <v>373</v>
      </c>
      <c r="E213" s="391"/>
      <c r="F213" s="391"/>
      <c r="G213" s="391"/>
      <c r="H213" s="391"/>
      <c r="I213" s="391"/>
    </row>
    <row r="214" spans="1:9" x14ac:dyDescent="0.2">
      <c r="A214" s="281"/>
      <c r="B214" s="73"/>
      <c r="C214" s="73" t="s">
        <v>374</v>
      </c>
      <c r="D214" s="42" t="s">
        <v>375</v>
      </c>
      <c r="E214" s="391"/>
      <c r="F214" s="391"/>
      <c r="G214" s="391"/>
      <c r="H214" s="391"/>
      <c r="I214" s="391"/>
    </row>
    <row r="215" spans="1:9" x14ac:dyDescent="0.2">
      <c r="A215" s="281"/>
      <c r="B215" s="73"/>
      <c r="C215" s="73" t="s">
        <v>376</v>
      </c>
      <c r="D215" s="42"/>
      <c r="E215" s="391"/>
      <c r="F215" s="391"/>
      <c r="G215" s="391"/>
      <c r="H215" s="391"/>
      <c r="I215" s="391"/>
    </row>
    <row r="216" spans="1:9" x14ac:dyDescent="0.2">
      <c r="A216" s="281"/>
      <c r="B216" s="73"/>
      <c r="C216" s="73" t="s">
        <v>377</v>
      </c>
      <c r="D216" s="42" t="s">
        <v>378</v>
      </c>
      <c r="E216" s="391"/>
      <c r="F216" s="391"/>
      <c r="G216" s="391"/>
      <c r="H216" s="391"/>
      <c r="I216" s="391"/>
    </row>
    <row r="217" spans="1:9" x14ac:dyDescent="0.2">
      <c r="A217" s="281"/>
      <c r="B217" s="73"/>
      <c r="C217" s="73" t="s">
        <v>379</v>
      </c>
      <c r="D217" s="42" t="s">
        <v>380</v>
      </c>
      <c r="E217" s="391"/>
      <c r="F217" s="391"/>
      <c r="G217" s="391"/>
      <c r="H217" s="391"/>
      <c r="I217" s="391"/>
    </row>
    <row r="218" spans="1:9" x14ac:dyDescent="0.2">
      <c r="A218" s="281"/>
      <c r="B218" s="73"/>
      <c r="C218" s="73" t="s">
        <v>381</v>
      </c>
      <c r="D218" s="42" t="s">
        <v>230</v>
      </c>
      <c r="E218" s="391"/>
      <c r="F218" s="391"/>
      <c r="G218" s="391"/>
      <c r="H218" s="391"/>
      <c r="I218" s="391"/>
    </row>
    <row r="219" spans="1:9" x14ac:dyDescent="0.2">
      <c r="A219" s="281"/>
      <c r="B219" s="73" t="s">
        <v>383</v>
      </c>
      <c r="C219" s="73"/>
      <c r="D219" s="42"/>
      <c r="E219" s="101"/>
      <c r="F219" s="101"/>
      <c r="G219" s="101"/>
      <c r="H219" s="101"/>
      <c r="I219" s="101"/>
    </row>
    <row r="220" spans="1:9" x14ac:dyDescent="0.2">
      <c r="A220" s="281"/>
      <c r="B220" s="73"/>
      <c r="C220" s="73" t="s">
        <v>370</v>
      </c>
      <c r="D220" s="42" t="s">
        <v>373</v>
      </c>
      <c r="E220" s="391"/>
      <c r="F220" s="391"/>
      <c r="G220" s="391"/>
      <c r="H220" s="391"/>
      <c r="I220" s="391"/>
    </row>
    <row r="221" spans="1:9" x14ac:dyDescent="0.2">
      <c r="A221" s="281"/>
      <c r="B221" s="73"/>
      <c r="C221" s="73" t="s">
        <v>374</v>
      </c>
      <c r="D221" s="42" t="s">
        <v>375</v>
      </c>
      <c r="E221" s="391"/>
      <c r="F221" s="391"/>
      <c r="G221" s="391"/>
      <c r="H221" s="391"/>
      <c r="I221" s="391"/>
    </row>
    <row r="222" spans="1:9" x14ac:dyDescent="0.2">
      <c r="A222" s="281"/>
      <c r="B222" s="73"/>
      <c r="C222" s="73" t="s">
        <v>376</v>
      </c>
      <c r="D222" s="42"/>
      <c r="E222" s="391"/>
      <c r="F222" s="391"/>
      <c r="G222" s="391"/>
      <c r="H222" s="391"/>
      <c r="I222" s="391"/>
    </row>
    <row r="223" spans="1:9" x14ac:dyDescent="0.2">
      <c r="A223" s="281"/>
      <c r="B223" s="73"/>
      <c r="C223" s="73" t="s">
        <v>377</v>
      </c>
      <c r="D223" s="42" t="s">
        <v>378</v>
      </c>
      <c r="E223" s="391"/>
      <c r="F223" s="391"/>
      <c r="G223" s="391"/>
      <c r="H223" s="391"/>
      <c r="I223" s="391"/>
    </row>
    <row r="224" spans="1:9" x14ac:dyDescent="0.2">
      <c r="A224" s="281"/>
      <c r="B224" s="73"/>
      <c r="C224" s="73" t="s">
        <v>379</v>
      </c>
      <c r="D224" s="42" t="s">
        <v>380</v>
      </c>
      <c r="E224" s="391"/>
      <c r="F224" s="391"/>
      <c r="G224" s="391"/>
      <c r="H224" s="391"/>
      <c r="I224" s="391"/>
    </row>
    <row r="225" spans="1:12" x14ac:dyDescent="0.2">
      <c r="A225" s="281"/>
      <c r="B225" s="73"/>
      <c r="C225" s="73" t="s">
        <v>381</v>
      </c>
      <c r="D225" s="42" t="s">
        <v>230</v>
      </c>
      <c r="E225" s="391"/>
      <c r="F225" s="391"/>
      <c r="G225" s="391"/>
      <c r="H225" s="391"/>
      <c r="I225" s="391"/>
    </row>
    <row r="226" spans="1:12" ht="15.75" thickBot="1" x14ac:dyDescent="0.3">
      <c r="A226" s="292" t="s">
        <v>403</v>
      </c>
      <c r="B226" s="92"/>
      <c r="C226" s="130" t="s">
        <v>405</v>
      </c>
      <c r="D226" s="48"/>
      <c r="E226" s="121">
        <f>SUM(E206:E225)</f>
        <v>0</v>
      </c>
      <c r="F226" s="121">
        <f>SUM(F206:F225)</f>
        <v>0</v>
      </c>
      <c r="G226" s="121">
        <f>SUM(G206:G225)</f>
        <v>0</v>
      </c>
      <c r="H226" s="121">
        <f>SUM(H206:H225)</f>
        <v>0</v>
      </c>
      <c r="I226" s="121">
        <f>SUM(I206:I225)</f>
        <v>0</v>
      </c>
    </row>
    <row r="227" spans="1:12" ht="15.75" thickTop="1" x14ac:dyDescent="0.25">
      <c r="A227" s="311" t="s">
        <v>406</v>
      </c>
      <c r="B227" s="132"/>
      <c r="C227" s="143" t="s">
        <v>407</v>
      </c>
      <c r="D227" s="174"/>
      <c r="E227" s="86"/>
      <c r="F227" s="86"/>
      <c r="G227" s="86"/>
      <c r="H227" s="86"/>
      <c r="I227" s="86"/>
    </row>
    <row r="228" spans="1:12" x14ac:dyDescent="0.2">
      <c r="A228" s="281"/>
      <c r="B228" s="73" t="s">
        <v>215</v>
      </c>
      <c r="C228" s="73"/>
      <c r="D228" s="42" t="s">
        <v>372</v>
      </c>
      <c r="E228" s="46"/>
      <c r="F228" s="46"/>
      <c r="G228" s="46"/>
      <c r="H228" s="46"/>
      <c r="I228" s="46"/>
    </row>
    <row r="229" spans="1:12" x14ac:dyDescent="0.2">
      <c r="A229" s="281"/>
      <c r="B229" s="73"/>
      <c r="C229" s="73" t="s">
        <v>370</v>
      </c>
      <c r="D229" s="42" t="s">
        <v>373</v>
      </c>
      <c r="E229" s="391"/>
      <c r="F229" s="391"/>
      <c r="G229" s="391"/>
      <c r="H229" s="391"/>
      <c r="I229" s="391"/>
      <c r="K229" s="371"/>
      <c r="L229" s="371"/>
    </row>
    <row r="230" spans="1:12" x14ac:dyDescent="0.2">
      <c r="A230" s="281"/>
      <c r="B230" s="73"/>
      <c r="C230" s="73" t="s">
        <v>374</v>
      </c>
      <c r="D230" s="42" t="s">
        <v>375</v>
      </c>
      <c r="E230" s="391"/>
      <c r="F230" s="391"/>
      <c r="G230" s="391"/>
      <c r="H230" s="391"/>
      <c r="I230" s="391"/>
    </row>
    <row r="231" spans="1:12" x14ac:dyDescent="0.2">
      <c r="A231" s="281"/>
      <c r="B231" s="73"/>
      <c r="C231" s="73" t="s">
        <v>376</v>
      </c>
      <c r="D231" s="42"/>
      <c r="E231" s="391"/>
      <c r="F231" s="391"/>
      <c r="G231" s="391"/>
      <c r="H231" s="391"/>
      <c r="I231" s="391"/>
    </row>
    <row r="232" spans="1:12" x14ac:dyDescent="0.2">
      <c r="A232" s="281"/>
      <c r="B232" s="73"/>
      <c r="C232" s="73" t="s">
        <v>377</v>
      </c>
      <c r="D232" s="42" t="s">
        <v>378</v>
      </c>
      <c r="E232" s="391"/>
      <c r="F232" s="391"/>
      <c r="G232" s="391"/>
      <c r="H232" s="391"/>
      <c r="I232" s="391"/>
    </row>
    <row r="233" spans="1:12" x14ac:dyDescent="0.2">
      <c r="A233" s="281"/>
      <c r="B233" s="73"/>
      <c r="C233" s="73" t="s">
        <v>379</v>
      </c>
      <c r="D233" s="42" t="s">
        <v>380</v>
      </c>
      <c r="E233" s="391"/>
      <c r="F233" s="391"/>
      <c r="G233" s="391"/>
      <c r="H233" s="391"/>
      <c r="I233" s="391"/>
    </row>
    <row r="234" spans="1:12" x14ac:dyDescent="0.2">
      <c r="A234" s="281"/>
      <c r="B234" s="73"/>
      <c r="C234" s="73" t="s">
        <v>381</v>
      </c>
      <c r="D234" s="42" t="s">
        <v>230</v>
      </c>
      <c r="E234" s="391"/>
      <c r="F234" s="391"/>
      <c r="G234" s="391"/>
      <c r="H234" s="391"/>
      <c r="I234" s="391"/>
    </row>
    <row r="235" spans="1:12" x14ac:dyDescent="0.2">
      <c r="A235" s="281"/>
      <c r="B235" s="73" t="s">
        <v>382</v>
      </c>
      <c r="C235" s="73"/>
      <c r="D235" s="42"/>
      <c r="E235" s="101"/>
      <c r="F235" s="101"/>
      <c r="G235" s="101"/>
      <c r="H235" s="101"/>
      <c r="I235" s="101"/>
    </row>
    <row r="236" spans="1:12" x14ac:dyDescent="0.2">
      <c r="A236" s="281"/>
      <c r="B236" s="73"/>
      <c r="C236" s="73" t="s">
        <v>370</v>
      </c>
      <c r="D236" s="42" t="s">
        <v>373</v>
      </c>
      <c r="E236" s="391"/>
      <c r="F236" s="391"/>
      <c r="G236" s="391"/>
      <c r="H236" s="391"/>
      <c r="I236" s="391"/>
    </row>
    <row r="237" spans="1:12" x14ac:dyDescent="0.2">
      <c r="A237" s="281"/>
      <c r="B237" s="73"/>
      <c r="C237" s="73" t="s">
        <v>374</v>
      </c>
      <c r="D237" s="42" t="s">
        <v>375</v>
      </c>
      <c r="E237" s="391"/>
      <c r="F237" s="391"/>
      <c r="G237" s="391"/>
      <c r="H237" s="391"/>
      <c r="I237" s="391"/>
    </row>
    <row r="238" spans="1:12" x14ac:dyDescent="0.2">
      <c r="A238" s="281"/>
      <c r="B238" s="73"/>
      <c r="C238" s="73" t="s">
        <v>376</v>
      </c>
      <c r="D238" s="42"/>
      <c r="E238" s="391"/>
      <c r="F238" s="391"/>
      <c r="G238" s="391"/>
      <c r="H238" s="391"/>
      <c r="I238" s="391"/>
    </row>
    <row r="239" spans="1:12" x14ac:dyDescent="0.2">
      <c r="A239" s="281"/>
      <c r="B239" s="73"/>
      <c r="C239" s="73" t="s">
        <v>377</v>
      </c>
      <c r="D239" s="42" t="s">
        <v>378</v>
      </c>
      <c r="E239" s="391"/>
      <c r="F239" s="391"/>
      <c r="G239" s="391"/>
      <c r="H239" s="391"/>
      <c r="I239" s="391"/>
    </row>
    <row r="240" spans="1:12" x14ac:dyDescent="0.2">
      <c r="A240" s="281"/>
      <c r="B240" s="73"/>
      <c r="C240" s="73" t="s">
        <v>379</v>
      </c>
      <c r="D240" s="42" t="s">
        <v>380</v>
      </c>
      <c r="E240" s="391"/>
      <c r="F240" s="391"/>
      <c r="G240" s="391"/>
      <c r="H240" s="391"/>
      <c r="I240" s="391"/>
    </row>
    <row r="241" spans="1:9" x14ac:dyDescent="0.2">
      <c r="A241" s="281"/>
      <c r="B241" s="73"/>
      <c r="C241" s="73" t="s">
        <v>381</v>
      </c>
      <c r="D241" s="42" t="s">
        <v>230</v>
      </c>
      <c r="E241" s="391"/>
      <c r="F241" s="391"/>
      <c r="G241" s="391"/>
      <c r="H241" s="391"/>
      <c r="I241" s="391"/>
    </row>
    <row r="242" spans="1:9" x14ac:dyDescent="0.2">
      <c r="A242" s="281"/>
      <c r="B242" s="73" t="s">
        <v>383</v>
      </c>
      <c r="C242" s="73"/>
      <c r="D242" s="42"/>
      <c r="E242" s="101"/>
      <c r="F242" s="101"/>
      <c r="G242" s="101"/>
      <c r="H242" s="101"/>
      <c r="I242" s="101"/>
    </row>
    <row r="243" spans="1:9" x14ac:dyDescent="0.2">
      <c r="A243" s="281"/>
      <c r="B243" s="73"/>
      <c r="C243" s="73" t="s">
        <v>370</v>
      </c>
      <c r="D243" s="42" t="s">
        <v>373</v>
      </c>
      <c r="E243" s="391"/>
      <c r="F243" s="391"/>
      <c r="G243" s="391"/>
      <c r="H243" s="391"/>
      <c r="I243" s="391"/>
    </row>
    <row r="244" spans="1:9" x14ac:dyDescent="0.2">
      <c r="A244" s="281"/>
      <c r="B244" s="73"/>
      <c r="C244" s="73" t="s">
        <v>374</v>
      </c>
      <c r="D244" s="42" t="s">
        <v>375</v>
      </c>
      <c r="E244" s="391"/>
      <c r="F244" s="391"/>
      <c r="G244" s="391"/>
      <c r="H244" s="391"/>
      <c r="I244" s="391"/>
    </row>
    <row r="245" spans="1:9" x14ac:dyDescent="0.2">
      <c r="A245" s="281"/>
      <c r="B245" s="73"/>
      <c r="C245" s="73" t="s">
        <v>376</v>
      </c>
      <c r="D245" s="42"/>
      <c r="E245" s="391"/>
      <c r="F245" s="391"/>
      <c r="G245" s="391"/>
      <c r="H245" s="391"/>
      <c r="I245" s="391"/>
    </row>
    <row r="246" spans="1:9" x14ac:dyDescent="0.2">
      <c r="A246" s="281"/>
      <c r="B246" s="73"/>
      <c r="C246" s="73" t="s">
        <v>377</v>
      </c>
      <c r="D246" s="42" t="s">
        <v>378</v>
      </c>
      <c r="E246" s="391"/>
      <c r="F246" s="391"/>
      <c r="G246" s="391"/>
      <c r="H246" s="391"/>
      <c r="I246" s="391"/>
    </row>
    <row r="247" spans="1:9" x14ac:dyDescent="0.2">
      <c r="A247" s="281"/>
      <c r="B247" s="73"/>
      <c r="C247" s="73" t="s">
        <v>379</v>
      </c>
      <c r="D247" s="42" t="s">
        <v>380</v>
      </c>
      <c r="E247" s="391"/>
      <c r="F247" s="391"/>
      <c r="G247" s="391"/>
      <c r="H247" s="391"/>
      <c r="I247" s="391"/>
    </row>
    <row r="248" spans="1:9" x14ac:dyDescent="0.2">
      <c r="A248" s="281"/>
      <c r="B248" s="73"/>
      <c r="C248" s="73" t="s">
        <v>381</v>
      </c>
      <c r="D248" s="42" t="s">
        <v>230</v>
      </c>
      <c r="E248" s="391"/>
      <c r="F248" s="391"/>
      <c r="G248" s="391"/>
      <c r="H248" s="391"/>
      <c r="I248" s="391"/>
    </row>
    <row r="249" spans="1:9" ht="15.75" thickBot="1" x14ac:dyDescent="0.3">
      <c r="A249" s="292" t="s">
        <v>406</v>
      </c>
      <c r="B249" s="92"/>
      <c r="C249" s="130" t="s">
        <v>408</v>
      </c>
      <c r="D249" s="48"/>
      <c r="E249" s="121">
        <f>SUM(E229:E248)</f>
        <v>0</v>
      </c>
      <c r="F249" s="121">
        <f>SUM(F229:F248)</f>
        <v>0</v>
      </c>
      <c r="G249" s="121">
        <f>SUM(G229:G248)</f>
        <v>0</v>
      </c>
      <c r="H249" s="121">
        <f>SUM(H229:H248)</f>
        <v>0</v>
      </c>
      <c r="I249" s="121">
        <f>SUM(I229:I248)</f>
        <v>0</v>
      </c>
    </row>
    <row r="250" spans="1:9" ht="15.75" thickTop="1" thickBot="1" x14ac:dyDescent="0.25">
      <c r="A250" s="29"/>
      <c r="B250" s="29"/>
      <c r="C250" s="29"/>
    </row>
    <row r="251" spans="1:9" ht="15.75" thickTop="1" x14ac:dyDescent="0.25">
      <c r="A251" s="116"/>
      <c r="B251" s="116"/>
      <c r="C251" s="173"/>
      <c r="D251" s="171"/>
      <c r="E251" s="317"/>
      <c r="F251" s="317"/>
      <c r="G251" s="317"/>
      <c r="H251" s="317"/>
      <c r="I251" s="317"/>
    </row>
    <row r="252" spans="1:9" ht="15" x14ac:dyDescent="0.25">
      <c r="A252" s="61"/>
      <c r="B252" s="392" t="str">
        <f>'Form 1 Cover'!B20</f>
        <v>Charter School - fill in school name only on Form 1 Cover @ B20</v>
      </c>
      <c r="C252" s="364"/>
      <c r="D252" s="34"/>
      <c r="E252" s="49"/>
      <c r="F252" s="49"/>
      <c r="H252" s="49"/>
      <c r="I252" s="365" t="str">
        <f>"Budget Fiscal Year "&amp;TEXT('Form 1 Cover'!$D$165, "mm/dd/yy")</f>
        <v>Budget Fiscal Year 2023-2024</v>
      </c>
    </row>
    <row r="253" spans="1:9" x14ac:dyDescent="0.2">
      <c r="A253" s="61"/>
      <c r="B253" s="61"/>
      <c r="C253" s="61"/>
      <c r="D253" s="49"/>
      <c r="E253" s="61"/>
      <c r="F253" s="49"/>
      <c r="G253" s="49"/>
      <c r="H253" s="49"/>
      <c r="I253" s="49"/>
    </row>
    <row r="254" spans="1:9" x14ac:dyDescent="0.2">
      <c r="A254" s="61"/>
      <c r="B254" s="61" t="s">
        <v>393</v>
      </c>
      <c r="C254" s="61"/>
      <c r="D254" s="49"/>
      <c r="E254" s="49"/>
      <c r="F254" s="49"/>
      <c r="G254" s="49"/>
      <c r="H254" s="318"/>
      <c r="I254" s="318">
        <f>'Form 1 Cover'!$D$174</f>
        <v>44607</v>
      </c>
    </row>
    <row r="255" spans="1:9" x14ac:dyDescent="0.2">
      <c r="A255" s="61"/>
      <c r="B255" s="61"/>
      <c r="C255" s="61"/>
      <c r="D255" s="49"/>
      <c r="E255" s="49"/>
      <c r="F255" s="49"/>
      <c r="G255" s="49"/>
      <c r="H255" s="318"/>
      <c r="I255" s="318"/>
    </row>
    <row r="256" spans="1:9" x14ac:dyDescent="0.2">
      <c r="A256" s="291"/>
      <c r="B256" s="56"/>
      <c r="C256" s="56"/>
      <c r="D256" s="57"/>
      <c r="E256" s="158">
        <v>-1</v>
      </c>
      <c r="F256" s="159">
        <v>-2</v>
      </c>
      <c r="G256" s="265">
        <v>-3</v>
      </c>
      <c r="H256" s="159">
        <v>-4</v>
      </c>
      <c r="I256" s="159">
        <v>-5</v>
      </c>
    </row>
    <row r="257" spans="1:9" x14ac:dyDescent="0.2">
      <c r="A257" s="307"/>
      <c r="B257" s="61"/>
      <c r="C257" s="61"/>
      <c r="D257" s="38"/>
      <c r="E257" s="165"/>
      <c r="F257" s="23" t="s">
        <v>160</v>
      </c>
      <c r="G257" s="462" t="str">
        <f>"BUDGET YEAR ENDING "&amp;TEXT('Form 1 Cover'!D167, "MM/DD/YY")</f>
        <v>BUDGET YEAR ENDING 06/30/24</v>
      </c>
      <c r="H257" s="26"/>
      <c r="I257" s="463"/>
    </row>
    <row r="258" spans="1:9" x14ac:dyDescent="0.2">
      <c r="A258" s="307"/>
      <c r="B258" s="61"/>
      <c r="C258" s="61"/>
      <c r="D258" s="38"/>
      <c r="E258" s="161" t="s">
        <v>207</v>
      </c>
      <c r="F258" s="161" t="s">
        <v>208</v>
      </c>
      <c r="G258" s="162"/>
      <c r="H258" s="309"/>
      <c r="I258" s="161" t="s">
        <v>209</v>
      </c>
    </row>
    <row r="259" spans="1:9" ht="15" x14ac:dyDescent="0.2">
      <c r="A259" s="307"/>
      <c r="B259" s="119" t="s">
        <v>369</v>
      </c>
      <c r="C259" s="49"/>
      <c r="D259" s="38"/>
      <c r="E259" s="161" t="s">
        <v>211</v>
      </c>
      <c r="F259" s="161" t="s">
        <v>211</v>
      </c>
      <c r="G259" s="163" t="s">
        <v>212</v>
      </c>
      <c r="H259" s="161" t="s">
        <v>213</v>
      </c>
      <c r="I259" s="161" t="s">
        <v>213</v>
      </c>
    </row>
    <row r="260" spans="1:9" ht="15.75" thickBot="1" x14ac:dyDescent="0.25">
      <c r="A260" s="305"/>
      <c r="B260" s="466"/>
      <c r="C260" s="466"/>
      <c r="D260" s="467"/>
      <c r="E260" s="4">
        <f>'Form 1 Cover'!D158</f>
        <v>44742</v>
      </c>
      <c r="F260" s="4">
        <f>'Form 1 Cover'!D162</f>
        <v>45107</v>
      </c>
      <c r="G260" s="164" t="s">
        <v>214</v>
      </c>
      <c r="H260" s="310" t="s">
        <v>214</v>
      </c>
      <c r="I260" s="310" t="s">
        <v>214</v>
      </c>
    </row>
    <row r="261" spans="1:9" ht="15.75" thickTop="1" x14ac:dyDescent="0.25">
      <c r="A261" s="311" t="s">
        <v>409</v>
      </c>
      <c r="B261" s="132"/>
      <c r="C261" s="143" t="s">
        <v>410</v>
      </c>
      <c r="D261" s="174"/>
      <c r="E261" s="86"/>
      <c r="F261" s="86"/>
      <c r="G261" s="86"/>
      <c r="H261" s="86"/>
      <c r="I261" s="86"/>
    </row>
    <row r="262" spans="1:9" x14ac:dyDescent="0.2">
      <c r="A262" s="281"/>
      <c r="B262" s="73" t="s">
        <v>215</v>
      </c>
      <c r="C262" s="73"/>
      <c r="D262" s="42" t="s">
        <v>372</v>
      </c>
      <c r="E262" s="46"/>
      <c r="F262" s="46"/>
      <c r="G262" s="46"/>
      <c r="H262" s="46"/>
      <c r="I262" s="46"/>
    </row>
    <row r="263" spans="1:9" x14ac:dyDescent="0.2">
      <c r="A263" s="281"/>
      <c r="B263" s="73"/>
      <c r="C263" s="73" t="s">
        <v>370</v>
      </c>
      <c r="D263" s="42" t="s">
        <v>373</v>
      </c>
      <c r="E263" s="391"/>
      <c r="F263" s="391"/>
      <c r="G263" s="391"/>
      <c r="H263" s="391"/>
      <c r="I263" s="391"/>
    </row>
    <row r="264" spans="1:9" x14ac:dyDescent="0.2">
      <c r="A264" s="281"/>
      <c r="B264" s="73"/>
      <c r="C264" s="73" t="s">
        <v>374</v>
      </c>
      <c r="D264" s="42" t="s">
        <v>375</v>
      </c>
      <c r="E264" s="391"/>
      <c r="F264" s="391"/>
      <c r="G264" s="391"/>
      <c r="H264" s="391"/>
      <c r="I264" s="391"/>
    </row>
    <row r="265" spans="1:9" x14ac:dyDescent="0.2">
      <c r="A265" s="281"/>
      <c r="B265" s="73"/>
      <c r="C265" s="73" t="s">
        <v>376</v>
      </c>
      <c r="D265" s="42"/>
      <c r="E265" s="391"/>
      <c r="F265" s="391"/>
      <c r="G265" s="391"/>
      <c r="H265" s="391"/>
      <c r="I265" s="391"/>
    </row>
    <row r="266" spans="1:9" x14ac:dyDescent="0.2">
      <c r="A266" s="281"/>
      <c r="B266" s="73"/>
      <c r="C266" s="73" t="s">
        <v>377</v>
      </c>
      <c r="D266" s="42" t="s">
        <v>378</v>
      </c>
      <c r="E266" s="391"/>
      <c r="F266" s="391"/>
      <c r="G266" s="391"/>
      <c r="H266" s="391"/>
      <c r="I266" s="391"/>
    </row>
    <row r="267" spans="1:9" x14ac:dyDescent="0.2">
      <c r="A267" s="281"/>
      <c r="B267" s="73"/>
      <c r="C267" s="73" t="s">
        <v>379</v>
      </c>
      <c r="D267" s="42" t="s">
        <v>380</v>
      </c>
      <c r="E267" s="391"/>
      <c r="F267" s="391"/>
      <c r="G267" s="391"/>
      <c r="H267" s="391"/>
      <c r="I267" s="391"/>
    </row>
    <row r="268" spans="1:9" x14ac:dyDescent="0.2">
      <c r="A268" s="281"/>
      <c r="B268" s="73"/>
      <c r="C268" s="73" t="s">
        <v>381</v>
      </c>
      <c r="D268" s="42" t="s">
        <v>230</v>
      </c>
      <c r="E268" s="391"/>
      <c r="F268" s="391"/>
      <c r="G268" s="391"/>
      <c r="H268" s="391"/>
      <c r="I268" s="391"/>
    </row>
    <row r="269" spans="1:9" x14ac:dyDescent="0.2">
      <c r="A269" s="281"/>
      <c r="B269" s="73" t="s">
        <v>382</v>
      </c>
      <c r="C269" s="73"/>
      <c r="D269" s="42"/>
      <c r="E269" s="101"/>
      <c r="F269" s="101"/>
      <c r="G269" s="101"/>
      <c r="H269" s="101"/>
      <c r="I269" s="101"/>
    </row>
    <row r="270" spans="1:9" x14ac:dyDescent="0.2">
      <c r="A270" s="281"/>
      <c r="B270" s="73"/>
      <c r="C270" s="73" t="s">
        <v>370</v>
      </c>
      <c r="D270" s="42" t="s">
        <v>373</v>
      </c>
      <c r="E270" s="391"/>
      <c r="F270" s="391"/>
      <c r="G270" s="391"/>
      <c r="H270" s="391"/>
      <c r="I270" s="391"/>
    </row>
    <row r="271" spans="1:9" x14ac:dyDescent="0.2">
      <c r="A271" s="281"/>
      <c r="B271" s="73"/>
      <c r="C271" s="73" t="s">
        <v>374</v>
      </c>
      <c r="D271" s="42" t="s">
        <v>375</v>
      </c>
      <c r="E271" s="391"/>
      <c r="F271" s="391"/>
      <c r="G271" s="391"/>
      <c r="H271" s="391"/>
      <c r="I271" s="391"/>
    </row>
    <row r="272" spans="1:9" x14ac:dyDescent="0.2">
      <c r="A272" s="281"/>
      <c r="B272" s="73"/>
      <c r="C272" s="73" t="s">
        <v>376</v>
      </c>
      <c r="D272" s="42"/>
      <c r="E272" s="391"/>
      <c r="F272" s="391"/>
      <c r="G272" s="391"/>
      <c r="H272" s="391"/>
      <c r="I272" s="391"/>
    </row>
    <row r="273" spans="1:9" x14ac:dyDescent="0.2">
      <c r="A273" s="281"/>
      <c r="B273" s="73"/>
      <c r="C273" s="73" t="s">
        <v>377</v>
      </c>
      <c r="D273" s="42" t="s">
        <v>378</v>
      </c>
      <c r="E273" s="391"/>
      <c r="F273" s="391"/>
      <c r="G273" s="391"/>
      <c r="H273" s="391"/>
      <c r="I273" s="391"/>
    </row>
    <row r="274" spans="1:9" x14ac:dyDescent="0.2">
      <c r="A274" s="281"/>
      <c r="B274" s="73"/>
      <c r="C274" s="73" t="s">
        <v>379</v>
      </c>
      <c r="D274" s="42" t="s">
        <v>380</v>
      </c>
      <c r="E274" s="391"/>
      <c r="F274" s="391"/>
      <c r="G274" s="391"/>
      <c r="H274" s="391"/>
      <c r="I274" s="391"/>
    </row>
    <row r="275" spans="1:9" x14ac:dyDescent="0.2">
      <c r="A275" s="281"/>
      <c r="B275" s="73"/>
      <c r="C275" s="73" t="s">
        <v>381</v>
      </c>
      <c r="D275" s="42" t="s">
        <v>230</v>
      </c>
      <c r="E275" s="391"/>
      <c r="F275" s="391"/>
      <c r="G275" s="391"/>
      <c r="H275" s="391"/>
      <c r="I275" s="391"/>
    </row>
    <row r="276" spans="1:9" x14ac:dyDescent="0.2">
      <c r="A276" s="281"/>
      <c r="B276" s="73" t="s">
        <v>383</v>
      </c>
      <c r="C276" s="73"/>
      <c r="D276" s="42"/>
      <c r="E276" s="101"/>
      <c r="F276" s="101"/>
      <c r="G276" s="101"/>
      <c r="H276" s="101"/>
      <c r="I276" s="101"/>
    </row>
    <row r="277" spans="1:9" x14ac:dyDescent="0.2">
      <c r="A277" s="281"/>
      <c r="B277" s="73"/>
      <c r="C277" s="73" t="s">
        <v>370</v>
      </c>
      <c r="D277" s="42" t="s">
        <v>373</v>
      </c>
      <c r="E277" s="391"/>
      <c r="F277" s="391"/>
      <c r="G277" s="391"/>
      <c r="H277" s="391"/>
      <c r="I277" s="391"/>
    </row>
    <row r="278" spans="1:9" x14ac:dyDescent="0.2">
      <c r="A278" s="281"/>
      <c r="B278" s="73"/>
      <c r="C278" s="73" t="s">
        <v>374</v>
      </c>
      <c r="D278" s="42" t="s">
        <v>375</v>
      </c>
      <c r="E278" s="391"/>
      <c r="F278" s="391"/>
      <c r="G278" s="391"/>
      <c r="H278" s="391"/>
      <c r="I278" s="391"/>
    </row>
    <row r="279" spans="1:9" x14ac:dyDescent="0.2">
      <c r="A279" s="281"/>
      <c r="B279" s="73"/>
      <c r="C279" s="73" t="s">
        <v>376</v>
      </c>
      <c r="D279" s="42"/>
      <c r="E279" s="391"/>
      <c r="F279" s="391"/>
      <c r="G279" s="391"/>
      <c r="H279" s="391"/>
      <c r="I279" s="391"/>
    </row>
    <row r="280" spans="1:9" x14ac:dyDescent="0.2">
      <c r="A280" s="281"/>
      <c r="B280" s="73"/>
      <c r="C280" s="73" t="s">
        <v>377</v>
      </c>
      <c r="D280" s="42" t="s">
        <v>378</v>
      </c>
      <c r="E280" s="391"/>
      <c r="F280" s="391"/>
      <c r="G280" s="391"/>
      <c r="H280" s="391"/>
      <c r="I280" s="391"/>
    </row>
    <row r="281" spans="1:9" x14ac:dyDescent="0.2">
      <c r="A281" s="281"/>
      <c r="B281" s="73"/>
      <c r="C281" s="73" t="s">
        <v>379</v>
      </c>
      <c r="D281" s="42" t="s">
        <v>380</v>
      </c>
      <c r="E281" s="391"/>
      <c r="F281" s="391"/>
      <c r="G281" s="391"/>
      <c r="H281" s="391"/>
      <c r="I281" s="391"/>
    </row>
    <row r="282" spans="1:9" x14ac:dyDescent="0.2">
      <c r="A282" s="281"/>
      <c r="B282" s="73"/>
      <c r="C282" s="73" t="s">
        <v>381</v>
      </c>
      <c r="D282" s="42" t="s">
        <v>230</v>
      </c>
      <c r="E282" s="391"/>
      <c r="F282" s="391"/>
      <c r="G282" s="391"/>
      <c r="H282" s="391"/>
      <c r="I282" s="391"/>
    </row>
    <row r="283" spans="1:9" ht="15.75" thickBot="1" x14ac:dyDescent="0.3">
      <c r="A283" s="292" t="s">
        <v>406</v>
      </c>
      <c r="B283" s="92"/>
      <c r="C283" s="130" t="s">
        <v>411</v>
      </c>
      <c r="D283" s="48"/>
      <c r="E283" s="121">
        <f>SUM(E263:E282)</f>
        <v>0</v>
      </c>
      <c r="F283" s="121">
        <f>SUM(F263:F282)</f>
        <v>0</v>
      </c>
      <c r="G283" s="121">
        <f>SUM(G263:G282)</f>
        <v>0</v>
      </c>
      <c r="H283" s="121">
        <f>SUM(H263:H282)</f>
        <v>0</v>
      </c>
      <c r="I283" s="121">
        <f>SUM(I263:I282)</f>
        <v>0</v>
      </c>
    </row>
    <row r="284" spans="1:9" ht="15.75" thickTop="1" x14ac:dyDescent="0.25">
      <c r="A284" s="283" t="s">
        <v>412</v>
      </c>
      <c r="B284" s="83"/>
      <c r="C284" s="122" t="s">
        <v>413</v>
      </c>
      <c r="D284" s="123"/>
      <c r="E284" s="124"/>
      <c r="F284" s="124"/>
      <c r="G284" s="124"/>
      <c r="H284" s="124"/>
      <c r="I284" s="124"/>
    </row>
    <row r="285" spans="1:9" x14ac:dyDescent="0.2">
      <c r="A285" s="281"/>
      <c r="B285" s="73" t="s">
        <v>215</v>
      </c>
      <c r="C285" s="73"/>
      <c r="D285" s="42" t="s">
        <v>372</v>
      </c>
      <c r="E285" s="126"/>
      <c r="F285" s="101"/>
      <c r="G285" s="101"/>
      <c r="H285" s="101"/>
      <c r="I285" s="101"/>
    </row>
    <row r="286" spans="1:9" x14ac:dyDescent="0.2">
      <c r="A286" s="281"/>
      <c r="B286" s="73"/>
      <c r="C286" s="73" t="s">
        <v>370</v>
      </c>
      <c r="D286" s="42" t="s">
        <v>373</v>
      </c>
      <c r="E286" s="391"/>
      <c r="F286" s="391"/>
      <c r="G286" s="391"/>
      <c r="H286" s="391"/>
      <c r="I286" s="391"/>
    </row>
    <row r="287" spans="1:9" x14ac:dyDescent="0.2">
      <c r="A287" s="281"/>
      <c r="B287" s="73"/>
      <c r="C287" s="73" t="s">
        <v>374</v>
      </c>
      <c r="D287" s="42" t="s">
        <v>375</v>
      </c>
      <c r="E287" s="388"/>
      <c r="F287" s="389"/>
      <c r="G287" s="389"/>
      <c r="H287" s="389"/>
      <c r="I287" s="389"/>
    </row>
    <row r="288" spans="1:9" x14ac:dyDescent="0.2">
      <c r="A288" s="281"/>
      <c r="B288" s="73"/>
      <c r="C288" s="73" t="s">
        <v>376</v>
      </c>
      <c r="D288" s="42"/>
      <c r="E288" s="391"/>
      <c r="F288" s="391"/>
      <c r="G288" s="391"/>
      <c r="H288" s="391"/>
      <c r="I288" s="391"/>
    </row>
    <row r="289" spans="1:9" x14ac:dyDescent="0.2">
      <c r="A289" s="281"/>
      <c r="B289" s="73"/>
      <c r="C289" s="73" t="s">
        <v>377</v>
      </c>
      <c r="D289" s="42" t="s">
        <v>378</v>
      </c>
      <c r="E289" s="391"/>
      <c r="F289" s="391"/>
      <c r="G289" s="391"/>
      <c r="H289" s="391"/>
      <c r="I289" s="391"/>
    </row>
    <row r="290" spans="1:9" x14ac:dyDescent="0.2">
      <c r="A290" s="281"/>
      <c r="B290" s="73"/>
      <c r="C290" s="73" t="s">
        <v>379</v>
      </c>
      <c r="D290" s="42" t="s">
        <v>380</v>
      </c>
      <c r="E290" s="391"/>
      <c r="F290" s="391"/>
      <c r="G290" s="391"/>
      <c r="H290" s="391"/>
      <c r="I290" s="391"/>
    </row>
    <row r="291" spans="1:9" x14ac:dyDescent="0.2">
      <c r="A291" s="281"/>
      <c r="B291" s="73"/>
      <c r="C291" s="73" t="s">
        <v>381</v>
      </c>
      <c r="D291" s="42" t="s">
        <v>230</v>
      </c>
      <c r="E291" s="388"/>
      <c r="F291" s="389"/>
      <c r="G291" s="389"/>
      <c r="H291" s="389"/>
      <c r="I291" s="389"/>
    </row>
    <row r="292" spans="1:9" x14ac:dyDescent="0.2">
      <c r="A292" s="281"/>
      <c r="B292" s="73" t="s">
        <v>382</v>
      </c>
      <c r="C292" s="73"/>
      <c r="D292" s="42"/>
      <c r="E292" s="99"/>
      <c r="F292" s="100"/>
      <c r="G292" s="100"/>
      <c r="H292" s="100"/>
      <c r="I292" s="100"/>
    </row>
    <row r="293" spans="1:9" x14ac:dyDescent="0.2">
      <c r="A293" s="281"/>
      <c r="B293" s="73"/>
      <c r="C293" s="73" t="s">
        <v>370</v>
      </c>
      <c r="D293" s="42" t="s">
        <v>373</v>
      </c>
      <c r="E293" s="391"/>
      <c r="F293" s="391"/>
      <c r="G293" s="391"/>
      <c r="H293" s="391"/>
      <c r="I293" s="391"/>
    </row>
    <row r="294" spans="1:9" x14ac:dyDescent="0.2">
      <c r="A294" s="281"/>
      <c r="B294" s="73"/>
      <c r="C294" s="73" t="s">
        <v>374</v>
      </c>
      <c r="D294" s="42" t="s">
        <v>375</v>
      </c>
      <c r="E294" s="391"/>
      <c r="F294" s="391"/>
      <c r="G294" s="391"/>
      <c r="H294" s="391"/>
      <c r="I294" s="391"/>
    </row>
    <row r="295" spans="1:9" x14ac:dyDescent="0.2">
      <c r="A295" s="281"/>
      <c r="B295" s="73"/>
      <c r="C295" s="73" t="s">
        <v>376</v>
      </c>
      <c r="D295" s="42"/>
      <c r="E295" s="391"/>
      <c r="F295" s="391"/>
      <c r="G295" s="391"/>
      <c r="H295" s="391"/>
      <c r="I295" s="391"/>
    </row>
    <row r="296" spans="1:9" x14ac:dyDescent="0.2">
      <c r="A296" s="281"/>
      <c r="B296" s="73"/>
      <c r="C296" s="73" t="s">
        <v>377</v>
      </c>
      <c r="D296" s="42" t="s">
        <v>378</v>
      </c>
      <c r="E296" s="391"/>
      <c r="F296" s="391"/>
      <c r="G296" s="391"/>
      <c r="H296" s="391"/>
      <c r="I296" s="391"/>
    </row>
    <row r="297" spans="1:9" x14ac:dyDescent="0.2">
      <c r="A297" s="281"/>
      <c r="B297" s="73"/>
      <c r="C297" s="73" t="s">
        <v>379</v>
      </c>
      <c r="D297" s="42" t="s">
        <v>380</v>
      </c>
      <c r="E297" s="391"/>
      <c r="F297" s="391"/>
      <c r="G297" s="391"/>
      <c r="H297" s="391"/>
      <c r="I297" s="391"/>
    </row>
    <row r="298" spans="1:9" x14ac:dyDescent="0.2">
      <c r="A298" s="281"/>
      <c r="B298" s="73"/>
      <c r="C298" s="73" t="s">
        <v>381</v>
      </c>
      <c r="D298" s="42" t="s">
        <v>230</v>
      </c>
      <c r="E298" s="391"/>
      <c r="F298" s="391"/>
      <c r="G298" s="391"/>
      <c r="H298" s="391"/>
      <c r="I298" s="391"/>
    </row>
    <row r="299" spans="1:9" x14ac:dyDescent="0.2">
      <c r="A299" s="281"/>
      <c r="B299" s="73" t="s">
        <v>383</v>
      </c>
      <c r="C299" s="73"/>
      <c r="D299" s="42"/>
      <c r="E299" s="101"/>
      <c r="F299" s="101"/>
      <c r="G299" s="101"/>
      <c r="H299" s="101"/>
      <c r="I299" s="101"/>
    </row>
    <row r="300" spans="1:9" x14ac:dyDescent="0.2">
      <c r="A300" s="281"/>
      <c r="B300" s="73"/>
      <c r="C300" s="73" t="s">
        <v>370</v>
      </c>
      <c r="D300" s="42" t="s">
        <v>373</v>
      </c>
      <c r="E300" s="391"/>
      <c r="F300" s="391"/>
      <c r="G300" s="391"/>
      <c r="H300" s="391"/>
      <c r="I300" s="391"/>
    </row>
    <row r="301" spans="1:9" x14ac:dyDescent="0.2">
      <c r="A301" s="281"/>
      <c r="B301" s="73"/>
      <c r="C301" s="73" t="s">
        <v>374</v>
      </c>
      <c r="D301" s="42" t="s">
        <v>375</v>
      </c>
      <c r="E301" s="390"/>
      <c r="F301" s="391"/>
      <c r="G301" s="391"/>
      <c r="H301" s="391"/>
      <c r="I301" s="391"/>
    </row>
    <row r="302" spans="1:9" x14ac:dyDescent="0.2">
      <c r="A302" s="281"/>
      <c r="B302" s="73"/>
      <c r="C302" s="73" t="s">
        <v>376</v>
      </c>
      <c r="D302" s="42"/>
      <c r="E302" s="388"/>
      <c r="F302" s="389"/>
      <c r="G302" s="389"/>
      <c r="H302" s="389"/>
      <c r="I302" s="389"/>
    </row>
    <row r="303" spans="1:9" x14ac:dyDescent="0.2">
      <c r="A303" s="281"/>
      <c r="B303" s="73"/>
      <c r="C303" s="73" t="s">
        <v>377</v>
      </c>
      <c r="D303" s="42" t="s">
        <v>378</v>
      </c>
      <c r="E303" s="390"/>
      <c r="F303" s="391"/>
      <c r="G303" s="391"/>
      <c r="H303" s="391"/>
      <c r="I303" s="391"/>
    </row>
    <row r="304" spans="1:9" x14ac:dyDescent="0.2">
      <c r="A304" s="281"/>
      <c r="B304" s="73"/>
      <c r="C304" s="73" t="s">
        <v>379</v>
      </c>
      <c r="D304" s="42" t="s">
        <v>380</v>
      </c>
      <c r="E304" s="390"/>
      <c r="F304" s="391"/>
      <c r="G304" s="391"/>
      <c r="H304" s="391"/>
      <c r="I304" s="391"/>
    </row>
    <row r="305" spans="1:9" x14ac:dyDescent="0.2">
      <c r="A305" s="281"/>
      <c r="B305" s="73"/>
      <c r="C305" s="73" t="s">
        <v>381</v>
      </c>
      <c r="D305" s="42" t="s">
        <v>230</v>
      </c>
      <c r="E305" s="388"/>
      <c r="F305" s="389"/>
      <c r="G305" s="389"/>
      <c r="H305" s="389"/>
      <c r="I305" s="389"/>
    </row>
    <row r="306" spans="1:9" ht="15.75" thickBot="1" x14ac:dyDescent="0.3">
      <c r="A306" s="282" t="s">
        <v>412</v>
      </c>
      <c r="B306" s="79"/>
      <c r="C306" s="131" t="s">
        <v>414</v>
      </c>
      <c r="D306" s="128"/>
      <c r="E306" s="129">
        <f>SUM(E286:E305)</f>
        <v>0</v>
      </c>
      <c r="F306" s="129">
        <f>SUM(F286:F305)</f>
        <v>0</v>
      </c>
      <c r="G306" s="129">
        <f>SUM(G286:G305)</f>
        <v>0</v>
      </c>
      <c r="H306" s="129">
        <f>SUM(H286:H305)</f>
        <v>0</v>
      </c>
      <c r="I306" s="129">
        <f>SUM(I286:I305)</f>
        <v>0</v>
      </c>
    </row>
    <row r="307" spans="1:9" ht="15.75" thickTop="1" x14ac:dyDescent="0.25">
      <c r="A307" s="293"/>
      <c r="B307" s="115"/>
      <c r="C307" s="399"/>
      <c r="D307" s="28"/>
      <c r="E307" s="124"/>
      <c r="F307" s="124"/>
      <c r="G307" s="124"/>
      <c r="H307" s="124"/>
      <c r="I307" s="124"/>
    </row>
    <row r="308" spans="1:9" ht="15" x14ac:dyDescent="0.25">
      <c r="A308" s="61"/>
      <c r="B308" s="392" t="str">
        <f>'Form 1 Cover'!B20</f>
        <v>Charter School - fill in school name only on Form 1 Cover @ B20</v>
      </c>
      <c r="C308" s="364"/>
      <c r="D308" s="34"/>
      <c r="E308" s="49"/>
      <c r="F308" s="49"/>
      <c r="H308" s="49"/>
      <c r="I308" s="365" t="str">
        <f>"Budget Fiscal Year "&amp;TEXT('Form 1 Cover'!$D$165, "mm/dd/yy")</f>
        <v>Budget Fiscal Year 2023-2024</v>
      </c>
    </row>
    <row r="309" spans="1:9" x14ac:dyDescent="0.2">
      <c r="A309" s="61"/>
      <c r="B309" s="61"/>
      <c r="C309" s="61"/>
      <c r="D309" s="49"/>
      <c r="E309" s="61"/>
      <c r="F309" s="49"/>
      <c r="G309" s="49"/>
      <c r="H309" s="49"/>
      <c r="I309" s="49"/>
    </row>
    <row r="310" spans="1:9" x14ac:dyDescent="0.2">
      <c r="A310" s="61"/>
      <c r="B310" s="61" t="s">
        <v>393</v>
      </c>
      <c r="C310" s="61"/>
      <c r="D310" s="49"/>
      <c r="E310" s="49"/>
      <c r="F310" s="49"/>
      <c r="G310" s="49"/>
      <c r="H310" s="318"/>
      <c r="I310" s="318">
        <f>'Form 1 Cover'!$D$174</f>
        <v>44607</v>
      </c>
    </row>
    <row r="311" spans="1:9" ht="15" x14ac:dyDescent="0.25">
      <c r="A311" s="279" t="s">
        <v>381</v>
      </c>
      <c r="B311" s="69"/>
      <c r="C311" s="70" t="s">
        <v>415</v>
      </c>
      <c r="D311" s="120"/>
      <c r="E311" s="86"/>
      <c r="F311" s="86"/>
      <c r="G311" s="86"/>
      <c r="H311" s="86"/>
      <c r="I311" s="86"/>
    </row>
    <row r="312" spans="1:9" x14ac:dyDescent="0.2">
      <c r="A312" s="281"/>
      <c r="B312" s="73" t="s">
        <v>215</v>
      </c>
      <c r="C312" s="73"/>
      <c r="D312" s="42" t="s">
        <v>372</v>
      </c>
      <c r="E312" s="46"/>
      <c r="F312" s="46"/>
      <c r="G312" s="46"/>
      <c r="H312" s="46"/>
      <c r="I312" s="46"/>
    </row>
    <row r="313" spans="1:9" x14ac:dyDescent="0.2">
      <c r="A313" s="281"/>
      <c r="B313" s="73"/>
      <c r="C313" s="73" t="s">
        <v>370</v>
      </c>
      <c r="D313" s="42" t="s">
        <v>373</v>
      </c>
      <c r="E313" s="391"/>
      <c r="F313" s="391"/>
      <c r="G313" s="391"/>
      <c r="H313" s="391"/>
      <c r="I313" s="391"/>
    </row>
    <row r="314" spans="1:9" x14ac:dyDescent="0.2">
      <c r="A314" s="281"/>
      <c r="B314" s="73"/>
      <c r="C314" s="73" t="s">
        <v>374</v>
      </c>
      <c r="D314" s="42" t="s">
        <v>375</v>
      </c>
      <c r="E314" s="391"/>
      <c r="F314" s="391"/>
      <c r="G314" s="391"/>
      <c r="H314" s="391"/>
      <c r="I314" s="391"/>
    </row>
    <row r="315" spans="1:9" x14ac:dyDescent="0.2">
      <c r="A315" s="281"/>
      <c r="B315" s="73"/>
      <c r="C315" s="73" t="s">
        <v>376</v>
      </c>
      <c r="D315" s="42"/>
      <c r="E315" s="391"/>
      <c r="F315" s="391"/>
      <c r="G315" s="391"/>
      <c r="H315" s="391"/>
      <c r="I315" s="391"/>
    </row>
    <row r="316" spans="1:9" x14ac:dyDescent="0.2">
      <c r="A316" s="281"/>
      <c r="B316" s="73"/>
      <c r="C316" s="73" t="s">
        <v>377</v>
      </c>
      <c r="D316" s="42" t="s">
        <v>378</v>
      </c>
      <c r="E316" s="391"/>
      <c r="F316" s="391"/>
      <c r="G316" s="391"/>
      <c r="H316" s="391"/>
      <c r="I316" s="391"/>
    </row>
    <row r="317" spans="1:9" x14ac:dyDescent="0.2">
      <c r="A317" s="281"/>
      <c r="B317" s="73"/>
      <c r="C317" s="73" t="s">
        <v>379</v>
      </c>
      <c r="D317" s="42" t="s">
        <v>380</v>
      </c>
      <c r="E317" s="391"/>
      <c r="F317" s="391"/>
      <c r="G317" s="391"/>
      <c r="H317" s="391"/>
      <c r="I317" s="391"/>
    </row>
    <row r="318" spans="1:9" x14ac:dyDescent="0.2">
      <c r="A318" s="281"/>
      <c r="B318" s="73"/>
      <c r="C318" s="73" t="s">
        <v>381</v>
      </c>
      <c r="D318" s="42" t="s">
        <v>230</v>
      </c>
      <c r="E318" s="391"/>
      <c r="F318" s="391"/>
      <c r="G318" s="391"/>
      <c r="H318" s="391"/>
      <c r="I318" s="391"/>
    </row>
    <row r="319" spans="1:9" x14ac:dyDescent="0.2">
      <c r="A319" s="281"/>
      <c r="B319" s="73" t="s">
        <v>382</v>
      </c>
      <c r="C319" s="73"/>
      <c r="D319" s="42"/>
      <c r="E319" s="101"/>
      <c r="F319" s="101"/>
      <c r="G319" s="101"/>
      <c r="H319" s="101"/>
      <c r="I319" s="101"/>
    </row>
    <row r="320" spans="1:9" x14ac:dyDescent="0.2">
      <c r="A320" s="281"/>
      <c r="B320" s="73"/>
      <c r="C320" s="73" t="s">
        <v>370</v>
      </c>
      <c r="D320" s="42" t="s">
        <v>373</v>
      </c>
      <c r="E320" s="391"/>
      <c r="F320" s="391"/>
      <c r="G320" s="391"/>
      <c r="H320" s="391"/>
      <c r="I320" s="391"/>
    </row>
    <row r="321" spans="1:9" x14ac:dyDescent="0.2">
      <c r="A321" s="281"/>
      <c r="B321" s="73"/>
      <c r="C321" s="73" t="s">
        <v>374</v>
      </c>
      <c r="D321" s="42" t="s">
        <v>375</v>
      </c>
      <c r="E321" s="391"/>
      <c r="F321" s="391"/>
      <c r="G321" s="391"/>
      <c r="H321" s="391"/>
      <c r="I321" s="391"/>
    </row>
    <row r="322" spans="1:9" x14ac:dyDescent="0.2">
      <c r="A322" s="281"/>
      <c r="B322" s="73"/>
      <c r="C322" s="73" t="s">
        <v>376</v>
      </c>
      <c r="D322" s="42"/>
      <c r="E322" s="391"/>
      <c r="F322" s="391"/>
      <c r="G322" s="391"/>
      <c r="H322" s="391"/>
      <c r="I322" s="391"/>
    </row>
    <row r="323" spans="1:9" x14ac:dyDescent="0.2">
      <c r="A323" s="281"/>
      <c r="B323" s="73"/>
      <c r="C323" s="73" t="s">
        <v>377</v>
      </c>
      <c r="D323" s="42" t="s">
        <v>378</v>
      </c>
      <c r="E323" s="391"/>
      <c r="F323" s="391"/>
      <c r="G323" s="391"/>
      <c r="H323" s="391"/>
      <c r="I323" s="391"/>
    </row>
    <row r="324" spans="1:9" x14ac:dyDescent="0.2">
      <c r="A324" s="281"/>
      <c r="B324" s="73"/>
      <c r="C324" s="73" t="s">
        <v>379</v>
      </c>
      <c r="D324" s="42" t="s">
        <v>380</v>
      </c>
      <c r="E324" s="391"/>
      <c r="F324" s="391"/>
      <c r="G324" s="391"/>
      <c r="H324" s="391"/>
      <c r="I324" s="391"/>
    </row>
    <row r="325" spans="1:9" x14ac:dyDescent="0.2">
      <c r="A325" s="281"/>
      <c r="B325" s="73"/>
      <c r="C325" s="73" t="s">
        <v>381</v>
      </c>
      <c r="D325" s="42" t="s">
        <v>230</v>
      </c>
      <c r="E325" s="391"/>
      <c r="F325" s="391"/>
      <c r="G325" s="391"/>
      <c r="H325" s="391"/>
      <c r="I325" s="391"/>
    </row>
    <row r="326" spans="1:9" x14ac:dyDescent="0.2">
      <c r="A326" s="281"/>
      <c r="B326" s="73" t="s">
        <v>383</v>
      </c>
      <c r="C326" s="73"/>
      <c r="D326" s="42"/>
      <c r="E326" s="101"/>
      <c r="F326" s="101"/>
      <c r="G326" s="101"/>
      <c r="H326" s="101"/>
      <c r="I326" s="101"/>
    </row>
    <row r="327" spans="1:9" x14ac:dyDescent="0.2">
      <c r="A327" s="281"/>
      <c r="B327" s="73"/>
      <c r="C327" s="73" t="s">
        <v>370</v>
      </c>
      <c r="D327" s="42" t="s">
        <v>373</v>
      </c>
      <c r="E327" s="391"/>
      <c r="F327" s="391"/>
      <c r="G327" s="391"/>
      <c r="H327" s="391"/>
      <c r="I327" s="391"/>
    </row>
    <row r="328" spans="1:9" x14ac:dyDescent="0.2">
      <c r="A328" s="281"/>
      <c r="B328" s="73"/>
      <c r="C328" s="73" t="s">
        <v>374</v>
      </c>
      <c r="D328" s="42" t="s">
        <v>375</v>
      </c>
      <c r="E328" s="391"/>
      <c r="F328" s="391"/>
      <c r="G328" s="391"/>
      <c r="H328" s="391"/>
      <c r="I328" s="391"/>
    </row>
    <row r="329" spans="1:9" x14ac:dyDescent="0.2">
      <c r="A329" s="281"/>
      <c r="B329" s="73"/>
      <c r="C329" s="73" t="s">
        <v>376</v>
      </c>
      <c r="D329" s="42"/>
      <c r="E329" s="391"/>
      <c r="F329" s="391"/>
      <c r="G329" s="391"/>
      <c r="H329" s="391"/>
      <c r="I329" s="391"/>
    </row>
    <row r="330" spans="1:9" x14ac:dyDescent="0.2">
      <c r="A330" s="281"/>
      <c r="B330" s="73"/>
      <c r="C330" s="73" t="s">
        <v>377</v>
      </c>
      <c r="D330" s="42" t="s">
        <v>378</v>
      </c>
      <c r="E330" s="391"/>
      <c r="F330" s="391"/>
      <c r="G330" s="391"/>
      <c r="H330" s="391"/>
      <c r="I330" s="391"/>
    </row>
    <row r="331" spans="1:9" x14ac:dyDescent="0.2">
      <c r="A331" s="281"/>
      <c r="B331" s="73"/>
      <c r="C331" s="73" t="s">
        <v>379</v>
      </c>
      <c r="D331" s="42" t="s">
        <v>380</v>
      </c>
      <c r="E331" s="391"/>
      <c r="F331" s="391"/>
      <c r="G331" s="391"/>
      <c r="H331" s="391"/>
      <c r="I331" s="391"/>
    </row>
    <row r="332" spans="1:9" x14ac:dyDescent="0.2">
      <c r="A332" s="281"/>
      <c r="B332" s="73"/>
      <c r="C332" s="73" t="s">
        <v>381</v>
      </c>
      <c r="D332" s="42" t="s">
        <v>230</v>
      </c>
      <c r="E332" s="391"/>
      <c r="F332" s="391"/>
      <c r="G332" s="391"/>
      <c r="H332" s="391"/>
      <c r="I332" s="391"/>
    </row>
    <row r="333" spans="1:9" ht="15.75" thickBot="1" x14ac:dyDescent="0.3">
      <c r="A333" s="292" t="s">
        <v>416</v>
      </c>
      <c r="B333" s="92"/>
      <c r="C333" s="130"/>
      <c r="D333" s="48"/>
      <c r="E333" s="121">
        <f>SUM(E313:E332)</f>
        <v>0</v>
      </c>
      <c r="F333" s="121">
        <f>SUM(F313:F332)</f>
        <v>0</v>
      </c>
      <c r="G333" s="121">
        <f>SUM(G313:G332)</f>
        <v>0</v>
      </c>
      <c r="H333" s="121">
        <f>SUM(H313:H332)</f>
        <v>0</v>
      </c>
      <c r="I333" s="121">
        <f>SUM(I313:I332)</f>
        <v>0</v>
      </c>
    </row>
    <row r="334" spans="1:9" ht="15.75" thickTop="1" x14ac:dyDescent="0.25">
      <c r="A334" s="283" t="s">
        <v>417</v>
      </c>
      <c r="B334" s="83"/>
      <c r="C334" s="122"/>
      <c r="D334" s="123"/>
      <c r="E334" s="124"/>
      <c r="F334" s="124"/>
      <c r="G334" s="124"/>
      <c r="H334" s="124"/>
      <c r="I334" s="124"/>
    </row>
    <row r="335" spans="1:9" x14ac:dyDescent="0.2">
      <c r="A335" s="281"/>
      <c r="B335" s="73" t="s">
        <v>215</v>
      </c>
      <c r="C335" s="73"/>
      <c r="D335" s="42" t="s">
        <v>372</v>
      </c>
      <c r="E335" s="126"/>
      <c r="F335" s="101"/>
      <c r="G335" s="101"/>
      <c r="H335" s="101"/>
      <c r="I335" s="101"/>
    </row>
    <row r="336" spans="1:9" x14ac:dyDescent="0.2">
      <c r="A336" s="281"/>
      <c r="B336" s="73"/>
      <c r="C336" s="73" t="s">
        <v>370</v>
      </c>
      <c r="D336" s="42" t="s">
        <v>373</v>
      </c>
      <c r="E336" s="391"/>
      <c r="F336" s="391"/>
      <c r="G336" s="391"/>
      <c r="H336" s="391"/>
      <c r="I336" s="391"/>
    </row>
    <row r="337" spans="1:9" x14ac:dyDescent="0.2">
      <c r="A337" s="281"/>
      <c r="B337" s="73"/>
      <c r="C337" s="73" t="s">
        <v>374</v>
      </c>
      <c r="D337" s="42" t="s">
        <v>375</v>
      </c>
      <c r="E337" s="388"/>
      <c r="F337" s="389"/>
      <c r="G337" s="389"/>
      <c r="H337" s="389"/>
      <c r="I337" s="389"/>
    </row>
    <row r="338" spans="1:9" x14ac:dyDescent="0.2">
      <c r="A338" s="281"/>
      <c r="B338" s="73"/>
      <c r="C338" s="73" t="s">
        <v>376</v>
      </c>
      <c r="D338" s="42"/>
      <c r="E338" s="391"/>
      <c r="F338" s="391"/>
      <c r="G338" s="391"/>
      <c r="H338" s="391"/>
      <c r="I338" s="391"/>
    </row>
    <row r="339" spans="1:9" x14ac:dyDescent="0.2">
      <c r="A339" s="281"/>
      <c r="B339" s="73"/>
      <c r="C339" s="73" t="s">
        <v>377</v>
      </c>
      <c r="D339" s="42" t="s">
        <v>378</v>
      </c>
      <c r="E339" s="391"/>
      <c r="F339" s="391"/>
      <c r="G339" s="391"/>
      <c r="H339" s="391"/>
      <c r="I339" s="391"/>
    </row>
    <row r="340" spans="1:9" x14ac:dyDescent="0.2">
      <c r="A340" s="281"/>
      <c r="B340" s="73"/>
      <c r="C340" s="73" t="s">
        <v>379</v>
      </c>
      <c r="D340" s="42" t="s">
        <v>380</v>
      </c>
      <c r="E340" s="391"/>
      <c r="F340" s="391"/>
      <c r="G340" s="391"/>
      <c r="H340" s="391"/>
      <c r="I340" s="391"/>
    </row>
    <row r="341" spans="1:9" x14ac:dyDescent="0.2">
      <c r="A341" s="281"/>
      <c r="B341" s="73"/>
      <c r="C341" s="73" t="s">
        <v>381</v>
      </c>
      <c r="D341" s="42" t="s">
        <v>230</v>
      </c>
      <c r="E341" s="388"/>
      <c r="F341" s="389"/>
      <c r="G341" s="389"/>
      <c r="H341" s="389"/>
      <c r="I341" s="389"/>
    </row>
    <row r="342" spans="1:9" x14ac:dyDescent="0.2">
      <c r="A342" s="281"/>
      <c r="B342" s="73" t="s">
        <v>382</v>
      </c>
      <c r="C342" s="73"/>
      <c r="D342" s="42"/>
      <c r="E342" s="99"/>
      <c r="F342" s="100"/>
      <c r="G342" s="100"/>
      <c r="H342" s="100"/>
      <c r="I342" s="100"/>
    </row>
    <row r="343" spans="1:9" x14ac:dyDescent="0.2">
      <c r="A343" s="281"/>
      <c r="B343" s="73"/>
      <c r="C343" s="73" t="s">
        <v>370</v>
      </c>
      <c r="D343" s="42" t="s">
        <v>373</v>
      </c>
      <c r="E343" s="391"/>
      <c r="F343" s="391"/>
      <c r="G343" s="391"/>
      <c r="H343" s="391"/>
      <c r="I343" s="391"/>
    </row>
    <row r="344" spans="1:9" x14ac:dyDescent="0.2">
      <c r="A344" s="281"/>
      <c r="B344" s="73"/>
      <c r="C344" s="73" t="s">
        <v>374</v>
      </c>
      <c r="D344" s="42" t="s">
        <v>375</v>
      </c>
      <c r="E344" s="391"/>
      <c r="F344" s="391"/>
      <c r="G344" s="391"/>
      <c r="H344" s="391"/>
      <c r="I344" s="391"/>
    </row>
    <row r="345" spans="1:9" x14ac:dyDescent="0.2">
      <c r="A345" s="281"/>
      <c r="B345" s="73"/>
      <c r="C345" s="73" t="s">
        <v>376</v>
      </c>
      <c r="D345" s="42"/>
      <c r="E345" s="391"/>
      <c r="F345" s="391"/>
      <c r="G345" s="391"/>
      <c r="H345" s="391"/>
      <c r="I345" s="391"/>
    </row>
    <row r="346" spans="1:9" x14ac:dyDescent="0.2">
      <c r="A346" s="281"/>
      <c r="B346" s="73"/>
      <c r="C346" s="73" t="s">
        <v>377</v>
      </c>
      <c r="D346" s="42" t="s">
        <v>378</v>
      </c>
      <c r="E346" s="391"/>
      <c r="F346" s="391"/>
      <c r="G346" s="391"/>
      <c r="H346" s="391"/>
      <c r="I346" s="391"/>
    </row>
    <row r="347" spans="1:9" x14ac:dyDescent="0.2">
      <c r="A347" s="281"/>
      <c r="B347" s="73"/>
      <c r="C347" s="73" t="s">
        <v>379</v>
      </c>
      <c r="D347" s="42" t="s">
        <v>380</v>
      </c>
      <c r="E347" s="391"/>
      <c r="F347" s="391"/>
      <c r="G347" s="391"/>
      <c r="H347" s="391"/>
      <c r="I347" s="391"/>
    </row>
    <row r="348" spans="1:9" x14ac:dyDescent="0.2">
      <c r="A348" s="281"/>
      <c r="B348" s="73"/>
      <c r="C348" s="73" t="s">
        <v>381</v>
      </c>
      <c r="D348" s="42" t="s">
        <v>230</v>
      </c>
      <c r="E348" s="391"/>
      <c r="F348" s="391"/>
      <c r="G348" s="391"/>
      <c r="H348" s="391"/>
      <c r="I348" s="391"/>
    </row>
    <row r="349" spans="1:9" x14ac:dyDescent="0.2">
      <c r="A349" s="281"/>
      <c r="B349" s="73" t="s">
        <v>383</v>
      </c>
      <c r="C349" s="73"/>
      <c r="D349" s="42"/>
      <c r="E349" s="101"/>
      <c r="F349" s="101"/>
      <c r="G349" s="101"/>
      <c r="H349" s="101"/>
      <c r="I349" s="101"/>
    </row>
    <row r="350" spans="1:9" x14ac:dyDescent="0.2">
      <c r="A350" s="281"/>
      <c r="B350" s="73"/>
      <c r="C350" s="73" t="s">
        <v>370</v>
      </c>
      <c r="D350" s="42" t="s">
        <v>373</v>
      </c>
      <c r="E350" s="391"/>
      <c r="F350" s="391"/>
      <c r="G350" s="391"/>
      <c r="H350" s="391"/>
      <c r="I350" s="391"/>
    </row>
    <row r="351" spans="1:9" x14ac:dyDescent="0.2">
      <c r="A351" s="281"/>
      <c r="B351" s="73"/>
      <c r="C351" s="73" t="s">
        <v>374</v>
      </c>
      <c r="D351" s="42" t="s">
        <v>375</v>
      </c>
      <c r="E351" s="390"/>
      <c r="F351" s="391"/>
      <c r="G351" s="391"/>
      <c r="H351" s="391"/>
      <c r="I351" s="391"/>
    </row>
    <row r="352" spans="1:9" x14ac:dyDescent="0.2">
      <c r="A352" s="281"/>
      <c r="B352" s="73"/>
      <c r="C352" s="73" t="s">
        <v>376</v>
      </c>
      <c r="D352" s="42"/>
      <c r="E352" s="388"/>
      <c r="F352" s="389"/>
      <c r="G352" s="389"/>
      <c r="H352" s="389"/>
      <c r="I352" s="389"/>
    </row>
    <row r="353" spans="1:9" x14ac:dyDescent="0.2">
      <c r="A353" s="281"/>
      <c r="B353" s="73"/>
      <c r="C353" s="73" t="s">
        <v>377</v>
      </c>
      <c r="D353" s="42" t="s">
        <v>378</v>
      </c>
      <c r="E353" s="390"/>
      <c r="F353" s="391"/>
      <c r="G353" s="391"/>
      <c r="H353" s="391"/>
      <c r="I353" s="391"/>
    </row>
    <row r="354" spans="1:9" x14ac:dyDescent="0.2">
      <c r="A354" s="281"/>
      <c r="B354" s="73"/>
      <c r="C354" s="73" t="s">
        <v>379</v>
      </c>
      <c r="D354" s="42" t="s">
        <v>380</v>
      </c>
      <c r="E354" s="390"/>
      <c r="F354" s="391"/>
      <c r="G354" s="391"/>
      <c r="H354" s="391"/>
      <c r="I354" s="391"/>
    </row>
    <row r="355" spans="1:9" ht="15" thickBot="1" x14ac:dyDescent="0.25">
      <c r="A355" s="281"/>
      <c r="B355" s="73"/>
      <c r="C355" s="73" t="s">
        <v>381</v>
      </c>
      <c r="D355" s="42" t="s">
        <v>230</v>
      </c>
      <c r="E355" s="388"/>
      <c r="F355" s="389"/>
      <c r="G355" s="389"/>
      <c r="H355" s="389"/>
      <c r="I355" s="389"/>
    </row>
    <row r="356" spans="1:9" ht="18" customHeight="1" thickTop="1" thickBot="1" x14ac:dyDescent="0.3">
      <c r="A356" s="295" t="s">
        <v>417</v>
      </c>
      <c r="B356" s="153"/>
      <c r="C356" s="320"/>
      <c r="D356" s="321"/>
      <c r="E356" s="129">
        <f>SUM(E336:E355)</f>
        <v>0</v>
      </c>
      <c r="F356" s="129">
        <f>SUM(F336:F355)</f>
        <v>0</v>
      </c>
      <c r="G356" s="129">
        <f>SUM(G336:G355)</f>
        <v>0</v>
      </c>
      <c r="H356" s="129">
        <f>SUM(H336:H355)</f>
        <v>0</v>
      </c>
      <c r="I356" s="129">
        <f>SUM(I336:I355)</f>
        <v>0</v>
      </c>
    </row>
    <row r="357" spans="1:9" ht="18" customHeight="1" thickTop="1" x14ac:dyDescent="0.25">
      <c r="A357" s="115"/>
      <c r="B357" s="115"/>
      <c r="C357" s="172"/>
      <c r="D357" s="49"/>
      <c r="E357" s="125"/>
      <c r="F357" s="125"/>
      <c r="G357" s="125"/>
      <c r="H357" s="125"/>
      <c r="I357" s="125"/>
    </row>
    <row r="358" spans="1:9" ht="18" customHeight="1" x14ac:dyDescent="0.25">
      <c r="A358" s="115"/>
      <c r="B358" s="115"/>
      <c r="C358" s="172"/>
      <c r="D358" s="49"/>
      <c r="E358" s="125"/>
      <c r="F358" s="125"/>
      <c r="G358" s="125"/>
      <c r="H358" s="125"/>
      <c r="I358" s="125"/>
    </row>
    <row r="359" spans="1:9" ht="15" x14ac:dyDescent="0.25">
      <c r="A359" s="61"/>
      <c r="B359" s="392" t="str">
        <f>'Form 1 Cover'!B20</f>
        <v>Charter School - fill in school name only on Form 1 Cover @ B20</v>
      </c>
      <c r="C359" s="364"/>
      <c r="D359" s="34"/>
      <c r="E359" s="49"/>
      <c r="F359" s="49"/>
      <c r="H359" s="49"/>
      <c r="I359" s="365" t="str">
        <f>"Budget Fiscal Year "&amp;TEXT('Form 1 Cover'!$D$165, "mm/dd/yy")</f>
        <v>Budget Fiscal Year 2023-2024</v>
      </c>
    </row>
    <row r="360" spans="1:9" x14ac:dyDescent="0.2">
      <c r="A360" s="61"/>
      <c r="B360" s="61"/>
      <c r="C360" s="61"/>
      <c r="D360" s="49"/>
      <c r="E360" s="61"/>
      <c r="F360" s="49"/>
      <c r="G360" s="49"/>
      <c r="H360" s="49"/>
      <c r="I360" s="49"/>
    </row>
    <row r="361" spans="1:9" x14ac:dyDescent="0.2">
      <c r="A361" s="61"/>
      <c r="B361" s="61" t="s">
        <v>393</v>
      </c>
      <c r="C361" s="61"/>
      <c r="D361" s="49"/>
      <c r="E361" s="49"/>
      <c r="F361" s="49"/>
      <c r="G361" s="49"/>
      <c r="H361" s="318"/>
      <c r="I361" s="318">
        <f>'Form 1 Cover'!$D$174</f>
        <v>44607</v>
      </c>
    </row>
    <row r="362" spans="1:9" x14ac:dyDescent="0.2">
      <c r="A362" s="291"/>
      <c r="B362" s="56"/>
      <c r="C362" s="56"/>
      <c r="D362" s="57"/>
      <c r="E362" s="158">
        <v>-1</v>
      </c>
      <c r="F362" s="159">
        <v>-2</v>
      </c>
      <c r="G362" s="265">
        <v>-3</v>
      </c>
      <c r="H362" s="159">
        <v>-4</v>
      </c>
      <c r="I362" s="159">
        <v>-5</v>
      </c>
    </row>
    <row r="363" spans="1:9" x14ac:dyDescent="0.2">
      <c r="A363" s="307"/>
      <c r="B363" s="61"/>
      <c r="C363" s="61"/>
      <c r="D363" s="38"/>
      <c r="E363" s="165"/>
      <c r="F363" s="23" t="s">
        <v>160</v>
      </c>
      <c r="G363" s="462" t="str">
        <f>"BUDGET YEAR ENDING "&amp;TEXT('Form 1 Cover'!D167, "MM/DD/YY")</f>
        <v>BUDGET YEAR ENDING 06/30/24</v>
      </c>
      <c r="H363" s="26"/>
      <c r="I363" s="463"/>
    </row>
    <row r="364" spans="1:9" x14ac:dyDescent="0.2">
      <c r="A364" s="307"/>
      <c r="B364" s="61"/>
      <c r="C364" s="61"/>
      <c r="D364" s="38"/>
      <c r="E364" s="161" t="s">
        <v>207</v>
      </c>
      <c r="F364" s="161" t="s">
        <v>208</v>
      </c>
      <c r="G364" s="162"/>
      <c r="H364" s="309"/>
      <c r="I364" s="161" t="s">
        <v>209</v>
      </c>
    </row>
    <row r="365" spans="1:9" ht="15" x14ac:dyDescent="0.2">
      <c r="A365" s="307"/>
      <c r="B365" s="119" t="s">
        <v>369</v>
      </c>
      <c r="C365" s="49"/>
      <c r="D365" s="38"/>
      <c r="E365" s="161" t="s">
        <v>211</v>
      </c>
      <c r="F365" s="161" t="s">
        <v>211</v>
      </c>
      <c r="G365" s="163" t="s">
        <v>212</v>
      </c>
      <c r="H365" s="161" t="s">
        <v>213</v>
      </c>
      <c r="I365" s="161" t="s">
        <v>213</v>
      </c>
    </row>
    <row r="366" spans="1:9" ht="15" x14ac:dyDescent="0.2">
      <c r="A366" s="305"/>
      <c r="B366" s="464"/>
      <c r="C366" s="464"/>
      <c r="D366" s="465"/>
      <c r="E366" s="4">
        <f>'Form 1 Cover'!D158</f>
        <v>44742</v>
      </c>
      <c r="F366" s="4">
        <f>'Form 1 Cover'!D162</f>
        <v>45107</v>
      </c>
      <c r="G366" s="164" t="s">
        <v>214</v>
      </c>
      <c r="H366" s="310" t="s">
        <v>214</v>
      </c>
      <c r="I366" s="310" t="s">
        <v>214</v>
      </c>
    </row>
    <row r="367" spans="1:9" ht="15.75" x14ac:dyDescent="0.25">
      <c r="A367" s="311" t="s">
        <v>418</v>
      </c>
      <c r="B367" s="133"/>
      <c r="C367" s="134" t="s">
        <v>419</v>
      </c>
      <c r="D367" s="135"/>
      <c r="E367" s="136"/>
      <c r="F367" s="136"/>
      <c r="G367" s="136"/>
      <c r="H367" s="136"/>
      <c r="I367" s="136"/>
    </row>
    <row r="368" spans="1:9" ht="15" x14ac:dyDescent="0.25">
      <c r="A368" s="305"/>
      <c r="B368" s="137" t="s">
        <v>420</v>
      </c>
      <c r="C368" s="433"/>
      <c r="D368" s="138" t="s">
        <v>421</v>
      </c>
      <c r="E368" s="139"/>
      <c r="F368" s="139"/>
      <c r="G368" s="139"/>
      <c r="H368" s="139"/>
      <c r="I368" s="139"/>
    </row>
    <row r="369" spans="1:9" x14ac:dyDescent="0.2">
      <c r="A369" s="281"/>
      <c r="B369" s="73"/>
      <c r="C369" s="73" t="s">
        <v>370</v>
      </c>
      <c r="D369" s="42" t="s">
        <v>373</v>
      </c>
      <c r="E369" s="391"/>
      <c r="F369" s="391"/>
      <c r="G369" s="391"/>
      <c r="H369" s="391"/>
      <c r="I369" s="391"/>
    </row>
    <row r="370" spans="1:9" x14ac:dyDescent="0.2">
      <c r="A370" s="281"/>
      <c r="B370" s="73"/>
      <c r="C370" s="73" t="s">
        <v>374</v>
      </c>
      <c r="D370" s="42" t="s">
        <v>375</v>
      </c>
      <c r="E370" s="391"/>
      <c r="F370" s="391"/>
      <c r="G370" s="391"/>
      <c r="H370" s="391"/>
      <c r="I370" s="391"/>
    </row>
    <row r="371" spans="1:9" x14ac:dyDescent="0.2">
      <c r="A371" s="281"/>
      <c r="B371" s="73"/>
      <c r="C371" s="73" t="s">
        <v>376</v>
      </c>
      <c r="D371" s="42"/>
      <c r="E371" s="391"/>
      <c r="F371" s="391"/>
      <c r="G371" s="391"/>
      <c r="H371" s="391"/>
      <c r="I371" s="391"/>
    </row>
    <row r="372" spans="1:9" x14ac:dyDescent="0.2">
      <c r="A372" s="281"/>
      <c r="B372" s="73"/>
      <c r="C372" s="73" t="s">
        <v>377</v>
      </c>
      <c r="D372" s="42" t="s">
        <v>378</v>
      </c>
      <c r="E372" s="391"/>
      <c r="F372" s="391"/>
      <c r="G372" s="391"/>
      <c r="H372" s="391"/>
      <c r="I372" s="391"/>
    </row>
    <row r="373" spans="1:9" x14ac:dyDescent="0.2">
      <c r="A373" s="281"/>
      <c r="B373" s="73"/>
      <c r="C373" s="73" t="s">
        <v>379</v>
      </c>
      <c r="D373" s="42" t="s">
        <v>380</v>
      </c>
      <c r="E373" s="391"/>
      <c r="F373" s="391"/>
      <c r="G373" s="391"/>
      <c r="H373" s="391"/>
      <c r="I373" s="391"/>
    </row>
    <row r="374" spans="1:9" x14ac:dyDescent="0.2">
      <c r="A374" s="281"/>
      <c r="B374" s="73"/>
      <c r="C374" s="73" t="s">
        <v>381</v>
      </c>
      <c r="D374" s="42" t="s">
        <v>230</v>
      </c>
      <c r="E374" s="391"/>
      <c r="F374" s="391"/>
      <c r="G374" s="391"/>
      <c r="H374" s="391"/>
      <c r="I374" s="391"/>
    </row>
    <row r="375" spans="1:9" ht="15.75" thickBot="1" x14ac:dyDescent="0.3">
      <c r="A375" s="312"/>
      <c r="B375" s="141" t="s">
        <v>422</v>
      </c>
      <c r="C375" s="140"/>
      <c r="D375" s="44"/>
      <c r="E375" s="142">
        <f>SUM(E369:E374)</f>
        <v>0</v>
      </c>
      <c r="F375" s="142">
        <f>SUM(F369:F374)</f>
        <v>0</v>
      </c>
      <c r="G375" s="142">
        <f>SUM(G369:G374)</f>
        <v>0</v>
      </c>
      <c r="H375" s="142">
        <f>SUM(H369:H374)</f>
        <v>0</v>
      </c>
      <c r="I375" s="142">
        <f>SUM(I369:I374)</f>
        <v>0</v>
      </c>
    </row>
    <row r="376" spans="1:9" ht="15" x14ac:dyDescent="0.25">
      <c r="A376" s="281"/>
      <c r="B376" s="132" t="s">
        <v>423</v>
      </c>
      <c r="C376" s="132"/>
      <c r="D376" s="143" t="s">
        <v>424</v>
      </c>
      <c r="E376" s="101"/>
      <c r="F376" s="101"/>
      <c r="G376" s="101"/>
      <c r="H376" s="101"/>
      <c r="I376" s="101"/>
    </row>
    <row r="377" spans="1:9" x14ac:dyDescent="0.2">
      <c r="A377" s="281"/>
      <c r="B377" s="73"/>
      <c r="C377" s="73" t="s">
        <v>370</v>
      </c>
      <c r="D377" s="42" t="s">
        <v>373</v>
      </c>
      <c r="E377" s="391"/>
      <c r="F377" s="391"/>
      <c r="G377" s="391"/>
      <c r="H377" s="391"/>
      <c r="I377" s="391"/>
    </row>
    <row r="378" spans="1:9" x14ac:dyDescent="0.2">
      <c r="A378" s="281"/>
      <c r="B378" s="73"/>
      <c r="C378" s="73" t="s">
        <v>374</v>
      </c>
      <c r="D378" s="42" t="s">
        <v>375</v>
      </c>
      <c r="E378" s="391"/>
      <c r="F378" s="391"/>
      <c r="G378" s="391"/>
      <c r="H378" s="391"/>
      <c r="I378" s="391"/>
    </row>
    <row r="379" spans="1:9" x14ac:dyDescent="0.2">
      <c r="A379" s="281"/>
      <c r="B379" s="73"/>
      <c r="C379" s="73" t="s">
        <v>376</v>
      </c>
      <c r="D379" s="42"/>
      <c r="E379" s="391"/>
      <c r="F379" s="391"/>
      <c r="G379" s="391"/>
      <c r="H379" s="391"/>
      <c r="I379" s="391"/>
    </row>
    <row r="380" spans="1:9" x14ac:dyDescent="0.2">
      <c r="A380" s="281"/>
      <c r="B380" s="73"/>
      <c r="C380" s="73" t="s">
        <v>377</v>
      </c>
      <c r="D380" s="42" t="s">
        <v>378</v>
      </c>
      <c r="E380" s="391"/>
      <c r="F380" s="391"/>
      <c r="G380" s="391"/>
      <c r="H380" s="391"/>
      <c r="I380" s="391"/>
    </row>
    <row r="381" spans="1:9" x14ac:dyDescent="0.2">
      <c r="A381" s="281"/>
      <c r="B381" s="73"/>
      <c r="C381" s="73" t="s">
        <v>379</v>
      </c>
      <c r="D381" s="42" t="s">
        <v>380</v>
      </c>
      <c r="E381" s="391"/>
      <c r="F381" s="391"/>
      <c r="G381" s="391"/>
      <c r="H381" s="391"/>
      <c r="I381" s="391"/>
    </row>
    <row r="382" spans="1:9" x14ac:dyDescent="0.2">
      <c r="A382" s="281"/>
      <c r="B382" s="73"/>
      <c r="C382" s="73" t="s">
        <v>381</v>
      </c>
      <c r="D382" s="42" t="s">
        <v>230</v>
      </c>
      <c r="E382" s="391"/>
      <c r="F382" s="391"/>
      <c r="G382" s="391"/>
      <c r="H382" s="391"/>
      <c r="I382" s="391"/>
    </row>
    <row r="383" spans="1:9" ht="15.75" thickBot="1" x14ac:dyDescent="0.3">
      <c r="A383" s="312"/>
      <c r="B383" s="141" t="s">
        <v>425</v>
      </c>
      <c r="C383" s="140"/>
      <c r="D383" s="44"/>
      <c r="E383" s="142">
        <f>SUM(E377:E382)</f>
        <v>0</v>
      </c>
      <c r="F383" s="142">
        <f>SUM(F377:F382)</f>
        <v>0</v>
      </c>
      <c r="G383" s="142">
        <f>SUM(G377:G382)</f>
        <v>0</v>
      </c>
      <c r="H383" s="142">
        <f>SUM(H377:H382)</f>
        <v>0</v>
      </c>
      <c r="I383" s="142">
        <f>SUM(I377:I382)</f>
        <v>0</v>
      </c>
    </row>
    <row r="384" spans="1:9" ht="15" x14ac:dyDescent="0.25">
      <c r="A384" s="281"/>
      <c r="B384" s="132" t="s">
        <v>426</v>
      </c>
      <c r="C384" s="132"/>
      <c r="D384" s="143" t="s">
        <v>427</v>
      </c>
      <c r="E384" s="101"/>
      <c r="F384" s="101"/>
      <c r="G384" s="101"/>
      <c r="H384" s="101"/>
      <c r="I384" s="101"/>
    </row>
    <row r="385" spans="1:9" x14ac:dyDescent="0.2">
      <c r="A385" s="281"/>
      <c r="B385" s="73"/>
      <c r="C385" s="73" t="s">
        <v>370</v>
      </c>
      <c r="D385" s="42" t="s">
        <v>373</v>
      </c>
      <c r="E385" s="391"/>
      <c r="F385" s="391"/>
      <c r="G385" s="391"/>
      <c r="H385" s="391"/>
      <c r="I385" s="391"/>
    </row>
    <row r="386" spans="1:9" x14ac:dyDescent="0.2">
      <c r="A386" s="281"/>
      <c r="B386" s="73"/>
      <c r="C386" s="73" t="s">
        <v>374</v>
      </c>
      <c r="D386" s="42" t="s">
        <v>375</v>
      </c>
      <c r="E386" s="391"/>
      <c r="F386" s="391"/>
      <c r="G386" s="391"/>
      <c r="H386" s="391"/>
      <c r="I386" s="391"/>
    </row>
    <row r="387" spans="1:9" x14ac:dyDescent="0.2">
      <c r="A387" s="281"/>
      <c r="B387" s="73"/>
      <c r="C387" s="73" t="s">
        <v>376</v>
      </c>
      <c r="D387" s="42"/>
      <c r="E387" s="391"/>
      <c r="F387" s="391"/>
      <c r="G387" s="391"/>
      <c r="H387" s="391"/>
      <c r="I387" s="391"/>
    </row>
    <row r="388" spans="1:9" x14ac:dyDescent="0.2">
      <c r="A388" s="281"/>
      <c r="B388" s="73"/>
      <c r="C388" s="73" t="s">
        <v>377</v>
      </c>
      <c r="D388" s="42" t="s">
        <v>378</v>
      </c>
      <c r="E388" s="391"/>
      <c r="F388" s="391"/>
      <c r="G388" s="391"/>
      <c r="H388" s="391"/>
      <c r="I388" s="391"/>
    </row>
    <row r="389" spans="1:9" x14ac:dyDescent="0.2">
      <c r="A389" s="281"/>
      <c r="B389" s="73"/>
      <c r="C389" s="73" t="s">
        <v>379</v>
      </c>
      <c r="D389" s="42" t="s">
        <v>380</v>
      </c>
      <c r="E389" s="391"/>
      <c r="F389" s="391"/>
      <c r="G389" s="391"/>
      <c r="H389" s="391"/>
      <c r="I389" s="391"/>
    </row>
    <row r="390" spans="1:9" x14ac:dyDescent="0.2">
      <c r="A390" s="307"/>
      <c r="B390" s="72"/>
      <c r="C390" s="61" t="s">
        <v>381</v>
      </c>
      <c r="D390" s="38" t="s">
        <v>230</v>
      </c>
      <c r="E390" s="391"/>
      <c r="F390" s="391"/>
      <c r="G390" s="391"/>
      <c r="H390" s="391"/>
      <c r="I390" s="391"/>
    </row>
    <row r="391" spans="1:9" ht="15.75" thickBot="1" x14ac:dyDescent="0.3">
      <c r="A391" s="312"/>
      <c r="B391" s="141" t="s">
        <v>428</v>
      </c>
      <c r="C391" s="140"/>
      <c r="D391" s="44"/>
      <c r="E391" s="142">
        <f>SUM(E385:E390)</f>
        <v>0</v>
      </c>
      <c r="F391" s="142">
        <f>SUM(F385:F390)</f>
        <v>0</v>
      </c>
      <c r="G391" s="142">
        <f>SUM(G385:G390)</f>
        <v>0</v>
      </c>
      <c r="H391" s="142">
        <f>SUM(H385:H390)</f>
        <v>0</v>
      </c>
      <c r="I391" s="142">
        <f>SUM(I385:I390)</f>
        <v>0</v>
      </c>
    </row>
    <row r="392" spans="1:9" ht="15" x14ac:dyDescent="0.25">
      <c r="A392" s="281"/>
      <c r="B392" s="132" t="s">
        <v>429</v>
      </c>
      <c r="C392" s="132"/>
      <c r="D392" s="143" t="s">
        <v>430</v>
      </c>
      <c r="E392" s="101"/>
      <c r="F392" s="101"/>
      <c r="G392" s="101"/>
      <c r="H392" s="101"/>
      <c r="I392" s="101"/>
    </row>
    <row r="393" spans="1:9" x14ac:dyDescent="0.2">
      <c r="A393" s="281"/>
      <c r="B393" s="73"/>
      <c r="C393" s="73" t="s">
        <v>370</v>
      </c>
      <c r="D393" s="42" t="s">
        <v>373</v>
      </c>
      <c r="E393" s="391"/>
      <c r="F393" s="391"/>
      <c r="G393" s="391"/>
      <c r="H393" s="391"/>
      <c r="I393" s="391"/>
    </row>
    <row r="394" spans="1:9" x14ac:dyDescent="0.2">
      <c r="A394" s="281"/>
      <c r="B394" s="73"/>
      <c r="C394" s="73" t="s">
        <v>374</v>
      </c>
      <c r="D394" s="42" t="s">
        <v>375</v>
      </c>
      <c r="E394" s="388"/>
      <c r="F394" s="389"/>
      <c r="G394" s="389"/>
      <c r="H394" s="389"/>
      <c r="I394" s="389"/>
    </row>
    <row r="395" spans="1:9" x14ac:dyDescent="0.2">
      <c r="A395" s="281"/>
      <c r="B395" s="73"/>
      <c r="C395" s="73" t="s">
        <v>376</v>
      </c>
      <c r="D395" s="42"/>
      <c r="E395" s="391"/>
      <c r="F395" s="391"/>
      <c r="G395" s="391"/>
      <c r="H395" s="391"/>
      <c r="I395" s="391"/>
    </row>
    <row r="396" spans="1:9" x14ac:dyDescent="0.2">
      <c r="A396" s="281"/>
      <c r="B396" s="73"/>
      <c r="C396" s="73" t="s">
        <v>377</v>
      </c>
      <c r="D396" s="42" t="s">
        <v>378</v>
      </c>
      <c r="E396" s="391"/>
      <c r="F396" s="391"/>
      <c r="G396" s="391"/>
      <c r="H396" s="391"/>
      <c r="I396" s="391"/>
    </row>
    <row r="397" spans="1:9" x14ac:dyDescent="0.2">
      <c r="A397" s="281"/>
      <c r="B397" s="73"/>
      <c r="C397" s="73" t="s">
        <v>379</v>
      </c>
      <c r="D397" s="42" t="s">
        <v>380</v>
      </c>
      <c r="E397" s="391"/>
      <c r="F397" s="391"/>
      <c r="G397" s="391"/>
      <c r="H397" s="391"/>
      <c r="I397" s="391"/>
    </row>
    <row r="398" spans="1:9" x14ac:dyDescent="0.2">
      <c r="A398" s="281"/>
      <c r="B398" s="73"/>
      <c r="C398" s="73" t="s">
        <v>381</v>
      </c>
      <c r="D398" s="42" t="s">
        <v>230</v>
      </c>
      <c r="E398" s="388"/>
      <c r="F398" s="389"/>
      <c r="G398" s="389"/>
      <c r="H398" s="389"/>
      <c r="I398" s="389"/>
    </row>
    <row r="399" spans="1:9" ht="15.75" thickBot="1" x14ac:dyDescent="0.3">
      <c r="A399" s="312"/>
      <c r="B399" s="141" t="s">
        <v>431</v>
      </c>
      <c r="C399" s="140"/>
      <c r="D399" s="44"/>
      <c r="E399" s="144">
        <f>SUM(E393:E398)</f>
        <v>0</v>
      </c>
      <c r="F399" s="144">
        <f>SUM(F393:F398)</f>
        <v>0</v>
      </c>
      <c r="G399" s="144">
        <f>SUM(G393:G398)</f>
        <v>0</v>
      </c>
      <c r="H399" s="144">
        <f>SUM(H393:H398)</f>
        <v>0</v>
      </c>
      <c r="I399" s="144">
        <f>SUM(I393:I398)</f>
        <v>0</v>
      </c>
    </row>
    <row r="400" spans="1:9" ht="15" x14ac:dyDescent="0.25">
      <c r="A400" s="281"/>
      <c r="B400" s="132" t="s">
        <v>432</v>
      </c>
      <c r="C400" s="132"/>
      <c r="D400" s="143" t="s">
        <v>433</v>
      </c>
      <c r="E400" s="126"/>
      <c r="F400" s="101"/>
      <c r="G400" s="101"/>
      <c r="H400" s="101"/>
      <c r="I400" s="101"/>
    </row>
    <row r="401" spans="1:9" x14ac:dyDescent="0.2">
      <c r="A401" s="281"/>
      <c r="B401" s="73"/>
      <c r="C401" s="73" t="s">
        <v>370</v>
      </c>
      <c r="D401" s="42" t="s">
        <v>373</v>
      </c>
      <c r="E401" s="391"/>
      <c r="F401" s="391"/>
      <c r="G401" s="391"/>
      <c r="H401" s="391"/>
      <c r="I401" s="391"/>
    </row>
    <row r="402" spans="1:9" x14ac:dyDescent="0.2">
      <c r="A402" s="281"/>
      <c r="B402" s="73"/>
      <c r="C402" s="73" t="s">
        <v>374</v>
      </c>
      <c r="D402" s="42" t="s">
        <v>375</v>
      </c>
      <c r="E402" s="391"/>
      <c r="F402" s="391"/>
      <c r="G402" s="391"/>
      <c r="H402" s="391"/>
      <c r="I402" s="391"/>
    </row>
    <row r="403" spans="1:9" x14ac:dyDescent="0.2">
      <c r="A403" s="281"/>
      <c r="B403" s="73"/>
      <c r="C403" s="73" t="s">
        <v>376</v>
      </c>
      <c r="D403" s="42"/>
      <c r="E403" s="391"/>
      <c r="F403" s="391"/>
      <c r="G403" s="391"/>
      <c r="H403" s="391"/>
      <c r="I403" s="391"/>
    </row>
    <row r="404" spans="1:9" x14ac:dyDescent="0.2">
      <c r="A404" s="281"/>
      <c r="B404" s="73"/>
      <c r="C404" s="73" t="s">
        <v>377</v>
      </c>
      <c r="D404" s="42" t="s">
        <v>378</v>
      </c>
      <c r="E404" s="391"/>
      <c r="F404" s="391"/>
      <c r="G404" s="391"/>
      <c r="H404" s="391"/>
      <c r="I404" s="391"/>
    </row>
    <row r="405" spans="1:9" x14ac:dyDescent="0.2">
      <c r="A405" s="281"/>
      <c r="B405" s="73"/>
      <c r="C405" s="73" t="s">
        <v>379</v>
      </c>
      <c r="D405" s="42" t="s">
        <v>380</v>
      </c>
      <c r="E405" s="391"/>
      <c r="F405" s="391"/>
      <c r="G405" s="391"/>
      <c r="H405" s="391"/>
      <c r="I405" s="391"/>
    </row>
    <row r="406" spans="1:9" x14ac:dyDescent="0.2">
      <c r="A406" s="281"/>
      <c r="B406" s="73"/>
      <c r="C406" s="73" t="s">
        <v>381</v>
      </c>
      <c r="D406" s="42" t="s">
        <v>230</v>
      </c>
      <c r="E406" s="391"/>
      <c r="F406" s="391"/>
      <c r="G406" s="391"/>
      <c r="H406" s="391"/>
      <c r="I406" s="391"/>
    </row>
    <row r="407" spans="1:9" ht="15.75" thickBot="1" x14ac:dyDescent="0.3">
      <c r="A407" s="312"/>
      <c r="B407" s="141" t="s">
        <v>434</v>
      </c>
      <c r="C407" s="140"/>
      <c r="D407" s="44"/>
      <c r="E407" s="142">
        <f>SUM(E401:E406)</f>
        <v>0</v>
      </c>
      <c r="F407" s="142">
        <f>SUM(F401:F406)</f>
        <v>0</v>
      </c>
      <c r="G407" s="142">
        <f>SUM(G401:G406)</f>
        <v>0</v>
      </c>
      <c r="H407" s="142">
        <f>SUM(H401:H406)</f>
        <v>0</v>
      </c>
      <c r="I407" s="142">
        <f>SUM(I401:I406)</f>
        <v>0</v>
      </c>
    </row>
    <row r="408" spans="1:9" ht="15" x14ac:dyDescent="0.25">
      <c r="A408" s="169"/>
      <c r="B408" s="168"/>
      <c r="C408" s="169"/>
      <c r="D408" s="170"/>
      <c r="E408" s="322"/>
      <c r="F408" s="322"/>
      <c r="G408" s="322"/>
      <c r="H408" s="322"/>
      <c r="I408" s="322"/>
    </row>
    <row r="409" spans="1:9" ht="15" x14ac:dyDescent="0.25">
      <c r="A409" s="61"/>
      <c r="B409" s="392" t="str">
        <f>'Form 1 Cover'!B20</f>
        <v>Charter School - fill in school name only on Form 1 Cover @ B20</v>
      </c>
      <c r="C409" s="364"/>
      <c r="D409" s="34"/>
      <c r="E409" s="49"/>
      <c r="F409" s="49"/>
      <c r="H409" s="49"/>
      <c r="I409" s="365" t="str">
        <f>"Budget Fiscal Year "&amp;TEXT('Form 1 Cover'!$D$165, "mm/dd/yy")</f>
        <v>Budget Fiscal Year 2023-2024</v>
      </c>
    </row>
    <row r="410" spans="1:9" x14ac:dyDescent="0.2">
      <c r="A410" s="61"/>
      <c r="B410" s="61"/>
      <c r="C410" s="61"/>
      <c r="D410" s="49"/>
      <c r="E410" s="61"/>
      <c r="F410" s="49"/>
      <c r="G410" s="49"/>
      <c r="H410" s="49"/>
      <c r="I410" s="49"/>
    </row>
    <row r="411" spans="1:9" x14ac:dyDescent="0.2">
      <c r="A411" s="61"/>
      <c r="B411" s="61" t="s">
        <v>393</v>
      </c>
      <c r="C411" s="61"/>
      <c r="D411" s="49"/>
      <c r="E411" s="49"/>
      <c r="F411" s="49"/>
      <c r="G411" s="49"/>
      <c r="H411" s="318"/>
      <c r="I411" s="318">
        <f>'Form 1 Cover'!$D$174</f>
        <v>44607</v>
      </c>
    </row>
    <row r="412" spans="1:9" x14ac:dyDescent="0.2">
      <c r="A412" s="61"/>
      <c r="B412" s="61"/>
      <c r="C412" s="61"/>
      <c r="D412" s="49"/>
      <c r="E412" s="49"/>
      <c r="F412" s="49"/>
      <c r="G412" s="49"/>
      <c r="H412" s="318"/>
      <c r="I412" s="318"/>
    </row>
    <row r="413" spans="1:9" x14ac:dyDescent="0.2">
      <c r="A413" s="61"/>
      <c r="B413" s="61"/>
      <c r="C413" s="61"/>
      <c r="D413" s="49"/>
      <c r="E413" s="49"/>
      <c r="F413" s="49"/>
      <c r="G413" s="49"/>
      <c r="H413" s="318"/>
      <c r="I413" s="318"/>
    </row>
    <row r="414" spans="1:9" x14ac:dyDescent="0.2">
      <c r="A414" s="61"/>
      <c r="B414" s="61"/>
      <c r="C414" s="61"/>
      <c r="D414" s="49"/>
      <c r="E414" s="49"/>
      <c r="F414" s="49"/>
      <c r="G414" s="49"/>
      <c r="H414" s="318"/>
      <c r="I414" s="318"/>
    </row>
    <row r="415" spans="1:9" x14ac:dyDescent="0.2">
      <c r="A415" s="291"/>
      <c r="B415" s="56"/>
      <c r="C415" s="56"/>
      <c r="D415" s="57"/>
      <c r="E415" s="158">
        <v>-1</v>
      </c>
      <c r="F415" s="159">
        <v>-2</v>
      </c>
      <c r="G415" s="265">
        <v>-3</v>
      </c>
      <c r="H415" s="159">
        <v>-4</v>
      </c>
      <c r="I415" s="159">
        <v>-5</v>
      </c>
    </row>
    <row r="416" spans="1:9" x14ac:dyDescent="0.2">
      <c r="A416" s="307"/>
      <c r="B416" s="61"/>
      <c r="C416" s="61"/>
      <c r="D416" s="38"/>
      <c r="E416" s="165"/>
      <c r="F416" s="23" t="s">
        <v>160</v>
      </c>
      <c r="G416" s="462" t="str">
        <f>"BUDGET YEAR ENDING "&amp;TEXT('Form 1 Cover'!D167, "MM/DD/YY")</f>
        <v>BUDGET YEAR ENDING 06/30/24</v>
      </c>
      <c r="H416" s="26"/>
      <c r="I416" s="463"/>
    </row>
    <row r="417" spans="1:9" x14ac:dyDescent="0.2">
      <c r="A417" s="307"/>
      <c r="B417" s="61"/>
      <c r="C417" s="61"/>
      <c r="D417" s="38"/>
      <c r="E417" s="161" t="s">
        <v>207</v>
      </c>
      <c r="F417" s="161" t="s">
        <v>208</v>
      </c>
      <c r="G417" s="162"/>
      <c r="H417" s="309"/>
      <c r="I417" s="161" t="s">
        <v>209</v>
      </c>
    </row>
    <row r="418" spans="1:9" ht="15" x14ac:dyDescent="0.2">
      <c r="A418" s="307"/>
      <c r="B418" s="119" t="s">
        <v>369</v>
      </c>
      <c r="C418" s="49"/>
      <c r="D418" s="38"/>
      <c r="E418" s="161" t="s">
        <v>211</v>
      </c>
      <c r="F418" s="161" t="s">
        <v>211</v>
      </c>
      <c r="G418" s="163" t="s">
        <v>212</v>
      </c>
      <c r="H418" s="161" t="s">
        <v>213</v>
      </c>
      <c r="I418" s="161" t="s">
        <v>213</v>
      </c>
    </row>
    <row r="419" spans="1:9" ht="15" x14ac:dyDescent="0.2">
      <c r="A419" s="305"/>
      <c r="B419" s="464"/>
      <c r="C419" s="464"/>
      <c r="D419" s="465"/>
      <c r="E419" s="4">
        <f>'Form 1 Cover'!D158</f>
        <v>44742</v>
      </c>
      <c r="F419" s="4">
        <f>'Form 1 Cover'!D162</f>
        <v>45107</v>
      </c>
      <c r="G419" s="164" t="s">
        <v>214</v>
      </c>
      <c r="H419" s="310" t="s">
        <v>214</v>
      </c>
      <c r="I419" s="310" t="s">
        <v>214</v>
      </c>
    </row>
    <row r="420" spans="1:9" ht="30" x14ac:dyDescent="0.25">
      <c r="A420" s="311"/>
      <c r="B420" s="145" t="s">
        <v>435</v>
      </c>
      <c r="C420" s="132"/>
      <c r="D420" s="107" t="s">
        <v>436</v>
      </c>
      <c r="E420" s="46"/>
      <c r="F420" s="46"/>
      <c r="G420" s="46"/>
      <c r="H420" s="46"/>
      <c r="I420" s="46"/>
    </row>
    <row r="421" spans="1:9" x14ac:dyDescent="0.2">
      <c r="A421" s="281"/>
      <c r="B421" s="73"/>
      <c r="C421" s="73" t="s">
        <v>370</v>
      </c>
      <c r="D421" s="42" t="s">
        <v>373</v>
      </c>
      <c r="E421" s="387"/>
      <c r="F421" s="387"/>
      <c r="G421" s="387"/>
      <c r="H421" s="387"/>
      <c r="I421" s="387"/>
    </row>
    <row r="422" spans="1:9" x14ac:dyDescent="0.2">
      <c r="A422" s="281"/>
      <c r="B422" s="73"/>
      <c r="C422" s="73" t="s">
        <v>374</v>
      </c>
      <c r="D422" s="42" t="s">
        <v>375</v>
      </c>
      <c r="E422" s="387"/>
      <c r="F422" s="387"/>
      <c r="G422" s="387"/>
      <c r="H422" s="387"/>
      <c r="I422" s="387"/>
    </row>
    <row r="423" spans="1:9" x14ac:dyDescent="0.2">
      <c r="A423" s="281"/>
      <c r="B423" s="73"/>
      <c r="C423" s="73" t="s">
        <v>376</v>
      </c>
      <c r="D423" s="42"/>
      <c r="E423" s="387"/>
      <c r="F423" s="387"/>
      <c r="G423" s="387"/>
      <c r="H423" s="387"/>
      <c r="I423" s="387"/>
    </row>
    <row r="424" spans="1:9" x14ac:dyDescent="0.2">
      <c r="A424" s="281"/>
      <c r="B424" s="73"/>
      <c r="C424" s="73" t="s">
        <v>377</v>
      </c>
      <c r="D424" s="42" t="s">
        <v>378</v>
      </c>
      <c r="E424" s="387"/>
      <c r="F424" s="387"/>
      <c r="G424" s="387"/>
      <c r="H424" s="387"/>
      <c r="I424" s="387"/>
    </row>
    <row r="425" spans="1:9" x14ac:dyDescent="0.2">
      <c r="A425" s="281"/>
      <c r="B425" s="73"/>
      <c r="C425" s="73" t="s">
        <v>379</v>
      </c>
      <c r="D425" s="42" t="s">
        <v>380</v>
      </c>
      <c r="E425" s="387"/>
      <c r="F425" s="387"/>
      <c r="G425" s="387"/>
      <c r="H425" s="387"/>
      <c r="I425" s="387"/>
    </row>
    <row r="426" spans="1:9" x14ac:dyDescent="0.2">
      <c r="A426" s="281"/>
      <c r="B426" s="73"/>
      <c r="C426" s="73" t="s">
        <v>381</v>
      </c>
      <c r="D426" s="42" t="s">
        <v>230</v>
      </c>
      <c r="E426" s="387"/>
      <c r="F426" s="387"/>
      <c r="G426" s="387"/>
      <c r="H426" s="387"/>
      <c r="I426" s="387"/>
    </row>
    <row r="427" spans="1:9" ht="15.75" thickBot="1" x14ac:dyDescent="0.3">
      <c r="A427" s="312"/>
      <c r="B427" s="141" t="s">
        <v>437</v>
      </c>
      <c r="C427" s="140"/>
      <c r="D427" s="44"/>
      <c r="E427" s="109">
        <f>SUM(E421:E426)</f>
        <v>0</v>
      </c>
      <c r="F427" s="109">
        <f>SUM(F421:F426)</f>
        <v>0</v>
      </c>
      <c r="G427" s="109">
        <f>SUM(G421:G426)</f>
        <v>0</v>
      </c>
      <c r="H427" s="109">
        <f>SUM(H421:H426)</f>
        <v>0</v>
      </c>
      <c r="I427" s="109">
        <f>SUM(I421:I426)</f>
        <v>0</v>
      </c>
    </row>
    <row r="428" spans="1:9" ht="15" x14ac:dyDescent="0.25">
      <c r="A428" s="281"/>
      <c r="B428" s="132" t="s">
        <v>438</v>
      </c>
      <c r="C428" s="132"/>
      <c r="D428" s="143" t="s">
        <v>439</v>
      </c>
      <c r="E428" s="75"/>
      <c r="F428" s="75"/>
      <c r="G428" s="75"/>
      <c r="H428" s="75"/>
      <c r="I428" s="75"/>
    </row>
    <row r="429" spans="1:9" x14ac:dyDescent="0.2">
      <c r="A429" s="281"/>
      <c r="B429" s="73"/>
      <c r="C429" s="73" t="s">
        <v>370</v>
      </c>
      <c r="D429" s="42" t="s">
        <v>373</v>
      </c>
      <c r="E429" s="387"/>
      <c r="F429" s="387"/>
      <c r="G429" s="387"/>
      <c r="H429" s="387"/>
      <c r="I429" s="387"/>
    </row>
    <row r="430" spans="1:9" x14ac:dyDescent="0.2">
      <c r="A430" s="281"/>
      <c r="B430" s="73"/>
      <c r="C430" s="73" t="s">
        <v>374</v>
      </c>
      <c r="D430" s="42" t="s">
        <v>375</v>
      </c>
      <c r="E430" s="387"/>
      <c r="F430" s="387"/>
      <c r="G430" s="387"/>
      <c r="H430" s="387"/>
      <c r="I430" s="387"/>
    </row>
    <row r="431" spans="1:9" x14ac:dyDescent="0.2">
      <c r="A431" s="281"/>
      <c r="B431" s="73"/>
      <c r="C431" s="73" t="s">
        <v>376</v>
      </c>
      <c r="D431" s="42"/>
      <c r="E431" s="387"/>
      <c r="F431" s="387"/>
      <c r="G431" s="387"/>
      <c r="H431" s="387"/>
      <c r="I431" s="387"/>
    </row>
    <row r="432" spans="1:9" x14ac:dyDescent="0.2">
      <c r="A432" s="281"/>
      <c r="B432" s="73"/>
      <c r="C432" s="73" t="s">
        <v>377</v>
      </c>
      <c r="D432" s="42" t="s">
        <v>378</v>
      </c>
      <c r="E432" s="387"/>
      <c r="F432" s="387"/>
      <c r="G432" s="387"/>
      <c r="H432" s="387"/>
      <c r="I432" s="387"/>
    </row>
    <row r="433" spans="1:9" x14ac:dyDescent="0.2">
      <c r="A433" s="281"/>
      <c r="B433" s="73"/>
      <c r="C433" s="73" t="s">
        <v>379</v>
      </c>
      <c r="D433" s="42" t="s">
        <v>380</v>
      </c>
      <c r="E433" s="387"/>
      <c r="F433" s="387"/>
      <c r="G433" s="387"/>
      <c r="H433" s="387"/>
      <c r="I433" s="387"/>
    </row>
    <row r="434" spans="1:9" x14ac:dyDescent="0.2">
      <c r="A434" s="281"/>
      <c r="B434" s="73"/>
      <c r="C434" s="73" t="s">
        <v>381</v>
      </c>
      <c r="D434" s="42" t="s">
        <v>230</v>
      </c>
      <c r="E434" s="387"/>
      <c r="F434" s="387"/>
      <c r="G434" s="387"/>
      <c r="H434" s="387"/>
      <c r="I434" s="387"/>
    </row>
    <row r="435" spans="1:9" ht="15.75" thickBot="1" x14ac:dyDescent="0.3">
      <c r="A435" s="312"/>
      <c r="B435" s="141" t="s">
        <v>440</v>
      </c>
      <c r="C435" s="140"/>
      <c r="D435" s="44"/>
      <c r="E435" s="109">
        <f>SUM(E429:E434)</f>
        <v>0</v>
      </c>
      <c r="F435" s="109">
        <f>SUM(F429:F434)</f>
        <v>0</v>
      </c>
      <c r="G435" s="109">
        <f>SUM(G429:G434)</f>
        <v>0</v>
      </c>
      <c r="H435" s="109">
        <f>SUM(H429:H434)</f>
        <v>0</v>
      </c>
      <c r="I435" s="109">
        <f>SUM(I429:I434)</f>
        <v>0</v>
      </c>
    </row>
    <row r="436" spans="1:9" ht="15" x14ac:dyDescent="0.25">
      <c r="A436" s="281"/>
      <c r="B436" s="132" t="s">
        <v>441</v>
      </c>
      <c r="C436" s="132"/>
      <c r="D436" s="143" t="s">
        <v>442</v>
      </c>
      <c r="E436" s="75"/>
      <c r="F436" s="75"/>
      <c r="G436" s="75"/>
      <c r="H436" s="75"/>
      <c r="I436" s="75"/>
    </row>
    <row r="437" spans="1:9" x14ac:dyDescent="0.2">
      <c r="A437" s="281"/>
      <c r="B437" s="73"/>
      <c r="C437" s="73" t="s">
        <v>370</v>
      </c>
      <c r="D437" s="42" t="s">
        <v>373</v>
      </c>
      <c r="E437" s="387"/>
      <c r="F437" s="387"/>
      <c r="G437" s="387"/>
      <c r="H437" s="387"/>
      <c r="I437" s="387"/>
    </row>
    <row r="438" spans="1:9" x14ac:dyDescent="0.2">
      <c r="A438" s="281"/>
      <c r="B438" s="73"/>
      <c r="C438" s="73" t="s">
        <v>374</v>
      </c>
      <c r="D438" s="42" t="s">
        <v>375</v>
      </c>
      <c r="E438" s="382"/>
      <c r="F438" s="385"/>
      <c r="G438" s="385"/>
      <c r="H438" s="385"/>
      <c r="I438" s="385"/>
    </row>
    <row r="439" spans="1:9" x14ac:dyDescent="0.2">
      <c r="A439" s="281"/>
      <c r="B439" s="73"/>
      <c r="C439" s="73" t="s">
        <v>376</v>
      </c>
      <c r="D439" s="42"/>
      <c r="E439" s="387"/>
      <c r="F439" s="387"/>
      <c r="G439" s="387"/>
      <c r="H439" s="387"/>
      <c r="I439" s="387"/>
    </row>
    <row r="440" spans="1:9" x14ac:dyDescent="0.2">
      <c r="A440" s="281"/>
      <c r="B440" s="73"/>
      <c r="C440" s="73" t="s">
        <v>377</v>
      </c>
      <c r="D440" s="42" t="s">
        <v>378</v>
      </c>
      <c r="E440" s="387"/>
      <c r="F440" s="387"/>
      <c r="G440" s="387"/>
      <c r="H440" s="387"/>
      <c r="I440" s="387"/>
    </row>
    <row r="441" spans="1:9" x14ac:dyDescent="0.2">
      <c r="A441" s="281"/>
      <c r="B441" s="73"/>
      <c r="C441" s="73" t="s">
        <v>379</v>
      </c>
      <c r="D441" s="42" t="s">
        <v>380</v>
      </c>
      <c r="E441" s="387"/>
      <c r="F441" s="387"/>
      <c r="G441" s="387"/>
      <c r="H441" s="387"/>
      <c r="I441" s="387"/>
    </row>
    <row r="442" spans="1:9" x14ac:dyDescent="0.2">
      <c r="A442" s="281"/>
      <c r="B442" s="73"/>
      <c r="C442" s="73" t="s">
        <v>381</v>
      </c>
      <c r="D442" s="42" t="s">
        <v>230</v>
      </c>
      <c r="E442" s="382"/>
      <c r="F442" s="385"/>
      <c r="G442" s="385"/>
      <c r="H442" s="385"/>
      <c r="I442" s="385"/>
    </row>
    <row r="443" spans="1:9" ht="15.75" thickBot="1" x14ac:dyDescent="0.3">
      <c r="A443" s="312"/>
      <c r="B443" s="141" t="s">
        <v>443</v>
      </c>
      <c r="C443" s="140"/>
      <c r="D443" s="44"/>
      <c r="E443" s="146">
        <f>SUM(E437:E442)</f>
        <v>0</v>
      </c>
      <c r="F443" s="146">
        <f>SUM(F437:F442)</f>
        <v>0</v>
      </c>
      <c r="G443" s="146">
        <f>SUM(G437:G442)</f>
        <v>0</v>
      </c>
      <c r="H443" s="146">
        <f>SUM(H437:H442)</f>
        <v>0</v>
      </c>
      <c r="I443" s="146">
        <f>SUM(I437:I442)</f>
        <v>0</v>
      </c>
    </row>
    <row r="444" spans="1:9" ht="19.5" customHeight="1" thickBot="1" x14ac:dyDescent="0.3">
      <c r="A444" s="282" t="s">
        <v>444</v>
      </c>
      <c r="B444" s="79"/>
      <c r="C444" s="80"/>
      <c r="D444" s="81"/>
      <c r="E444" s="147">
        <f>E375+E383+E391+E399+E407+E427+E435+E443</f>
        <v>0</v>
      </c>
      <c r="F444" s="147">
        <f>F375+F383+F391+F399+F407+F427+F435+F443</f>
        <v>0</v>
      </c>
      <c r="G444" s="147">
        <f>G375+G383+G391+G399+G407+G427+G435+G443</f>
        <v>0</v>
      </c>
      <c r="H444" s="147">
        <f>H375+H383+H391+H399+H407+H427+H435+H443</f>
        <v>0</v>
      </c>
      <c r="I444" s="147">
        <f>I375+I383+I391+I399+I407+I427+I435+I443</f>
        <v>0</v>
      </c>
    </row>
    <row r="445" spans="1:9" ht="15.75" thickTop="1" x14ac:dyDescent="0.25">
      <c r="A445" s="281"/>
      <c r="B445" s="132" t="s">
        <v>277</v>
      </c>
      <c r="C445" s="132"/>
      <c r="D445" s="143" t="s">
        <v>445</v>
      </c>
      <c r="E445" s="148"/>
      <c r="F445" s="75"/>
      <c r="G445" s="75"/>
      <c r="H445" s="75"/>
      <c r="I445" s="75"/>
    </row>
    <row r="446" spans="1:9" x14ac:dyDescent="0.2">
      <c r="A446" s="281"/>
      <c r="B446" s="73"/>
      <c r="C446" s="73" t="s">
        <v>370</v>
      </c>
      <c r="D446" s="42" t="s">
        <v>373</v>
      </c>
      <c r="E446" s="387"/>
      <c r="F446" s="387"/>
      <c r="G446" s="387"/>
      <c r="H446" s="387"/>
      <c r="I446" s="387"/>
    </row>
    <row r="447" spans="1:9" x14ac:dyDescent="0.2">
      <c r="A447" s="281"/>
      <c r="B447" s="73"/>
      <c r="C447" s="73" t="s">
        <v>374</v>
      </c>
      <c r="D447" s="42" t="s">
        <v>375</v>
      </c>
      <c r="E447" s="387"/>
      <c r="F447" s="387"/>
      <c r="G447" s="387"/>
      <c r="H447" s="387"/>
      <c r="I447" s="387"/>
    </row>
    <row r="448" spans="1:9" x14ac:dyDescent="0.2">
      <c r="A448" s="281"/>
      <c r="B448" s="73"/>
      <c r="C448" s="73" t="s">
        <v>376</v>
      </c>
      <c r="D448" s="42"/>
      <c r="E448" s="387"/>
      <c r="F448" s="387"/>
      <c r="G448" s="387"/>
      <c r="H448" s="387"/>
      <c r="I448" s="387"/>
    </row>
    <row r="449" spans="1:9" x14ac:dyDescent="0.2">
      <c r="A449" s="281"/>
      <c r="B449" s="73"/>
      <c r="C449" s="73" t="s">
        <v>377</v>
      </c>
      <c r="D449" s="42" t="s">
        <v>378</v>
      </c>
      <c r="E449" s="387"/>
      <c r="F449" s="387"/>
      <c r="G449" s="387"/>
      <c r="H449" s="387"/>
      <c r="I449" s="387"/>
    </row>
    <row r="450" spans="1:9" x14ac:dyDescent="0.2">
      <c r="A450" s="281"/>
      <c r="B450" s="73"/>
      <c r="C450" s="73" t="s">
        <v>379</v>
      </c>
      <c r="D450" s="42" t="s">
        <v>380</v>
      </c>
      <c r="E450" s="387"/>
      <c r="F450" s="387"/>
      <c r="G450" s="387"/>
      <c r="H450" s="387"/>
      <c r="I450" s="387"/>
    </row>
    <row r="451" spans="1:9" x14ac:dyDescent="0.2">
      <c r="A451" s="281"/>
      <c r="B451" s="73"/>
      <c r="C451" s="73" t="s">
        <v>381</v>
      </c>
      <c r="D451" s="42" t="s">
        <v>230</v>
      </c>
      <c r="E451" s="387"/>
      <c r="F451" s="387"/>
      <c r="G451" s="387"/>
      <c r="H451" s="387"/>
      <c r="I451" s="387"/>
    </row>
    <row r="452" spans="1:9" ht="15.75" thickBot="1" x14ac:dyDescent="0.3">
      <c r="A452" s="313" t="s">
        <v>446</v>
      </c>
      <c r="B452" s="43"/>
      <c r="C452" s="140"/>
      <c r="D452" s="44"/>
      <c r="E452" s="109">
        <f>SUM(E446:E451)</f>
        <v>0</v>
      </c>
      <c r="F452" s="109">
        <f>SUM(F446:F451)</f>
        <v>0</v>
      </c>
      <c r="G452" s="109">
        <f>SUM(G446:G451)</f>
        <v>0</v>
      </c>
      <c r="H452" s="109">
        <f>SUM(H446:H451)</f>
        <v>0</v>
      </c>
      <c r="I452" s="109">
        <f>SUM(I446:I451)</f>
        <v>0</v>
      </c>
    </row>
    <row r="453" spans="1:9" ht="15" x14ac:dyDescent="0.25">
      <c r="A453" s="168"/>
      <c r="B453" s="170"/>
      <c r="C453" s="169"/>
      <c r="D453" s="170"/>
      <c r="E453" s="323"/>
      <c r="F453" s="323"/>
      <c r="G453" s="323"/>
      <c r="H453" s="323"/>
      <c r="I453" s="323"/>
    </row>
    <row r="454" spans="1:9" ht="15" x14ac:dyDescent="0.25">
      <c r="A454" s="61"/>
      <c r="B454" s="392" t="str">
        <f>'Form 1 Cover'!B20</f>
        <v>Charter School - fill in school name only on Form 1 Cover @ B20</v>
      </c>
      <c r="C454" s="364"/>
      <c r="D454" s="34"/>
      <c r="E454" s="49"/>
      <c r="F454" s="49"/>
      <c r="H454" s="49"/>
      <c r="I454" s="365" t="str">
        <f>"Budget Fiscal Year "&amp;TEXT('Form 1 Cover'!$D$165, "mm/dd/yy")</f>
        <v>Budget Fiscal Year 2023-2024</v>
      </c>
    </row>
    <row r="455" spans="1:9" x14ac:dyDescent="0.2">
      <c r="A455" s="61"/>
      <c r="B455" s="61"/>
      <c r="C455" s="61"/>
      <c r="D455" s="49"/>
      <c r="E455" s="61"/>
      <c r="F455" s="49"/>
      <c r="G455" s="49"/>
      <c r="H455" s="49"/>
      <c r="I455" s="49"/>
    </row>
    <row r="456" spans="1:9" x14ac:dyDescent="0.2">
      <c r="A456" s="61"/>
      <c r="B456" s="61" t="s">
        <v>393</v>
      </c>
      <c r="C456" s="61"/>
      <c r="D456" s="49"/>
      <c r="E456" s="49"/>
      <c r="F456" s="49"/>
      <c r="G456" s="49"/>
      <c r="H456" s="318"/>
      <c r="I456" s="318">
        <f>'Form 1 Cover'!$D$174</f>
        <v>44607</v>
      </c>
    </row>
    <row r="457" spans="1:9" x14ac:dyDescent="0.2">
      <c r="A457" s="291"/>
      <c r="B457" s="56"/>
      <c r="C457" s="56"/>
      <c r="D457" s="57"/>
      <c r="E457" s="158">
        <v>-1</v>
      </c>
      <c r="F457" s="159">
        <v>-2</v>
      </c>
      <c r="G457" s="265">
        <v>-3</v>
      </c>
      <c r="H457" s="159">
        <v>-4</v>
      </c>
      <c r="I457" s="159">
        <v>-5</v>
      </c>
    </row>
    <row r="458" spans="1:9" x14ac:dyDescent="0.2">
      <c r="A458" s="307"/>
      <c r="B458" s="61"/>
      <c r="C458" s="61"/>
      <c r="D458" s="38"/>
      <c r="E458" s="165"/>
      <c r="F458" s="23" t="s">
        <v>160</v>
      </c>
      <c r="G458" s="462" t="str">
        <f>"BUDGET YEAR ENDING "&amp;TEXT('Form 1 Cover'!D167, "MM/DD/YY")</f>
        <v>BUDGET YEAR ENDING 06/30/24</v>
      </c>
      <c r="H458" s="26"/>
      <c r="I458" s="463"/>
    </row>
    <row r="459" spans="1:9" x14ac:dyDescent="0.2">
      <c r="A459" s="307"/>
      <c r="B459" s="61"/>
      <c r="C459" s="61"/>
      <c r="D459" s="38"/>
      <c r="E459" s="161" t="s">
        <v>207</v>
      </c>
      <c r="F459" s="161" t="s">
        <v>208</v>
      </c>
      <c r="G459" s="162"/>
      <c r="H459" s="309"/>
      <c r="I459" s="161" t="s">
        <v>209</v>
      </c>
    </row>
    <row r="460" spans="1:9" ht="15" x14ac:dyDescent="0.2">
      <c r="A460" s="307"/>
      <c r="B460" s="119" t="s">
        <v>369</v>
      </c>
      <c r="C460" s="49"/>
      <c r="D460" s="38"/>
      <c r="E460" s="161" t="s">
        <v>211</v>
      </c>
      <c r="F460" s="161" t="s">
        <v>211</v>
      </c>
      <c r="G460" s="163" t="s">
        <v>212</v>
      </c>
      <c r="H460" s="161" t="s">
        <v>213</v>
      </c>
      <c r="I460" s="161" t="s">
        <v>213</v>
      </c>
    </row>
    <row r="461" spans="1:9" ht="15" x14ac:dyDescent="0.2">
      <c r="A461" s="305"/>
      <c r="B461" s="464"/>
      <c r="C461" s="464"/>
      <c r="D461" s="465"/>
      <c r="E461" s="4">
        <f>'Form 1 Cover'!D158</f>
        <v>44742</v>
      </c>
      <c r="F461" s="4">
        <f>'Form 1 Cover'!D162</f>
        <v>45107</v>
      </c>
      <c r="G461" s="164" t="s">
        <v>214</v>
      </c>
      <c r="H461" s="310" t="s">
        <v>214</v>
      </c>
      <c r="I461" s="310" t="s">
        <v>214</v>
      </c>
    </row>
    <row r="462" spans="1:9" ht="15" x14ac:dyDescent="0.25">
      <c r="A462" s="281"/>
      <c r="B462" s="132" t="s">
        <v>314</v>
      </c>
      <c r="C462" s="132"/>
      <c r="D462" s="143" t="s">
        <v>447</v>
      </c>
      <c r="E462" s="148"/>
      <c r="F462" s="75"/>
      <c r="G462" s="75"/>
      <c r="H462" s="75"/>
      <c r="I462" s="75"/>
    </row>
    <row r="463" spans="1:9" x14ac:dyDescent="0.2">
      <c r="A463" s="281"/>
      <c r="B463" s="73"/>
      <c r="C463" s="73" t="s">
        <v>370</v>
      </c>
      <c r="D463" s="42" t="s">
        <v>373</v>
      </c>
      <c r="E463" s="387"/>
      <c r="F463" s="387"/>
      <c r="G463" s="387"/>
      <c r="H463" s="387"/>
      <c r="I463" s="387"/>
    </row>
    <row r="464" spans="1:9" x14ac:dyDescent="0.2">
      <c r="A464" s="281"/>
      <c r="B464" s="73"/>
      <c r="C464" s="73" t="s">
        <v>374</v>
      </c>
      <c r="D464" s="42" t="s">
        <v>375</v>
      </c>
      <c r="E464" s="387"/>
      <c r="F464" s="387"/>
      <c r="G464" s="387"/>
      <c r="H464" s="387"/>
      <c r="I464" s="387"/>
    </row>
    <row r="465" spans="1:9" x14ac:dyDescent="0.2">
      <c r="A465" s="281"/>
      <c r="B465" s="73"/>
      <c r="C465" s="73" t="s">
        <v>376</v>
      </c>
      <c r="D465" s="42"/>
      <c r="E465" s="387"/>
      <c r="F465" s="387"/>
      <c r="G465" s="387"/>
      <c r="H465" s="387"/>
      <c r="I465" s="387"/>
    </row>
    <row r="466" spans="1:9" x14ac:dyDescent="0.2">
      <c r="A466" s="281"/>
      <c r="B466" s="73"/>
      <c r="C466" s="73" t="s">
        <v>377</v>
      </c>
      <c r="D466" s="42" t="s">
        <v>378</v>
      </c>
      <c r="E466" s="387"/>
      <c r="F466" s="387"/>
      <c r="G466" s="387"/>
      <c r="H466" s="387"/>
      <c r="I466" s="387"/>
    </row>
    <row r="467" spans="1:9" x14ac:dyDescent="0.2">
      <c r="A467" s="281"/>
      <c r="B467" s="73"/>
      <c r="C467" s="73" t="s">
        <v>379</v>
      </c>
      <c r="D467" s="42" t="s">
        <v>380</v>
      </c>
      <c r="E467" s="387"/>
      <c r="F467" s="387"/>
      <c r="G467" s="387"/>
      <c r="H467" s="387"/>
      <c r="I467" s="387"/>
    </row>
    <row r="468" spans="1:9" x14ac:dyDescent="0.2">
      <c r="A468" s="281"/>
      <c r="B468" s="73"/>
      <c r="C468" s="73" t="s">
        <v>381</v>
      </c>
      <c r="D468" s="42" t="s">
        <v>230</v>
      </c>
      <c r="E468" s="387"/>
      <c r="F468" s="387"/>
      <c r="G468" s="387"/>
      <c r="H468" s="387"/>
      <c r="I468" s="387"/>
    </row>
    <row r="469" spans="1:9" ht="15.75" thickBot="1" x14ac:dyDescent="0.3">
      <c r="A469" s="312"/>
      <c r="B469" s="141" t="s">
        <v>448</v>
      </c>
      <c r="C469" s="140"/>
      <c r="D469" s="44"/>
      <c r="E469" s="109">
        <f>SUM(E463:E468)</f>
        <v>0</v>
      </c>
      <c r="F469" s="109">
        <f>SUM(F463:F468)</f>
        <v>0</v>
      </c>
      <c r="G469" s="109">
        <f>SUM(G463:G468)</f>
        <v>0</v>
      </c>
      <c r="H469" s="109">
        <f>SUM(H463:H468)</f>
        <v>0</v>
      </c>
      <c r="I469" s="109">
        <f>SUM(I463:I468)</f>
        <v>0</v>
      </c>
    </row>
    <row r="470" spans="1:9" ht="15" x14ac:dyDescent="0.25">
      <c r="A470" s="281"/>
      <c r="B470" s="132" t="s">
        <v>318</v>
      </c>
      <c r="C470" s="132"/>
      <c r="D470" s="143" t="s">
        <v>449</v>
      </c>
      <c r="E470" s="75"/>
      <c r="F470" s="75"/>
      <c r="G470" s="75"/>
      <c r="H470" s="75"/>
      <c r="I470" s="75"/>
    </row>
    <row r="471" spans="1:9" x14ac:dyDescent="0.2">
      <c r="A471" s="281"/>
      <c r="B471" s="73"/>
      <c r="C471" s="73" t="s">
        <v>370</v>
      </c>
      <c r="D471" s="42" t="s">
        <v>373</v>
      </c>
      <c r="E471" s="387"/>
      <c r="F471" s="387"/>
      <c r="G471" s="387"/>
      <c r="H471" s="387"/>
      <c r="I471" s="387"/>
    </row>
    <row r="472" spans="1:9" x14ac:dyDescent="0.2">
      <c r="A472" s="281"/>
      <c r="B472" s="73"/>
      <c r="C472" s="73" t="s">
        <v>374</v>
      </c>
      <c r="D472" s="42" t="s">
        <v>375</v>
      </c>
      <c r="E472" s="387"/>
      <c r="F472" s="387"/>
      <c r="G472" s="387"/>
      <c r="H472" s="387"/>
      <c r="I472" s="387"/>
    </row>
    <row r="473" spans="1:9" x14ac:dyDescent="0.2">
      <c r="A473" s="281"/>
      <c r="B473" s="73"/>
      <c r="C473" s="73" t="s">
        <v>376</v>
      </c>
      <c r="D473" s="42"/>
      <c r="E473" s="387"/>
      <c r="F473" s="387"/>
      <c r="G473" s="387"/>
      <c r="H473" s="387"/>
      <c r="I473" s="387"/>
    </row>
    <row r="474" spans="1:9" x14ac:dyDescent="0.2">
      <c r="A474" s="281"/>
      <c r="B474" s="73"/>
      <c r="C474" s="73" t="s">
        <v>377</v>
      </c>
      <c r="D474" s="42" t="s">
        <v>378</v>
      </c>
      <c r="E474" s="387"/>
      <c r="F474" s="387"/>
      <c r="G474" s="387"/>
      <c r="H474" s="387"/>
      <c r="I474" s="387"/>
    </row>
    <row r="475" spans="1:9" x14ac:dyDescent="0.2">
      <c r="A475" s="281"/>
      <c r="B475" s="73"/>
      <c r="C475" s="73" t="s">
        <v>379</v>
      </c>
      <c r="D475" s="42" t="s">
        <v>380</v>
      </c>
      <c r="E475" s="387"/>
      <c r="F475" s="387"/>
      <c r="G475" s="387"/>
      <c r="H475" s="387"/>
      <c r="I475" s="387"/>
    </row>
    <row r="476" spans="1:9" x14ac:dyDescent="0.2">
      <c r="A476" s="281"/>
      <c r="B476" s="73"/>
      <c r="C476" s="73" t="s">
        <v>381</v>
      </c>
      <c r="D476" s="42" t="s">
        <v>230</v>
      </c>
      <c r="E476" s="387"/>
      <c r="F476" s="387"/>
      <c r="G476" s="387"/>
      <c r="H476" s="387"/>
      <c r="I476" s="387"/>
    </row>
    <row r="477" spans="1:9" ht="15.75" thickBot="1" x14ac:dyDescent="0.3">
      <c r="A477" s="312"/>
      <c r="B477" s="141" t="s">
        <v>450</v>
      </c>
      <c r="C477" s="140"/>
      <c r="D477" s="44"/>
      <c r="E477" s="109">
        <f>SUM(E471:E476)</f>
        <v>0</v>
      </c>
      <c r="F477" s="109">
        <f>SUM(F471:F476)</f>
        <v>0</v>
      </c>
      <c r="G477" s="109">
        <f>SUM(G471:G476)</f>
        <v>0</v>
      </c>
      <c r="H477" s="109">
        <f>SUM(H471:H476)</f>
        <v>0</v>
      </c>
      <c r="I477" s="109">
        <f>SUM(I471:I476)</f>
        <v>0</v>
      </c>
    </row>
    <row r="478" spans="1:9" ht="15" x14ac:dyDescent="0.25">
      <c r="A478" s="281"/>
      <c r="B478" s="132" t="s">
        <v>320</v>
      </c>
      <c r="C478" s="132"/>
      <c r="D478" s="143" t="s">
        <v>451</v>
      </c>
      <c r="E478" s="75"/>
      <c r="F478" s="75"/>
      <c r="G478" s="75"/>
      <c r="H478" s="75"/>
      <c r="I478" s="75"/>
    </row>
    <row r="479" spans="1:9" x14ac:dyDescent="0.2">
      <c r="A479" s="281"/>
      <c r="B479" s="73"/>
      <c r="C479" s="73" t="s">
        <v>370</v>
      </c>
      <c r="D479" s="42" t="s">
        <v>373</v>
      </c>
      <c r="E479" s="387"/>
      <c r="F479" s="387"/>
      <c r="G479" s="387"/>
      <c r="H479" s="387"/>
      <c r="I479" s="387"/>
    </row>
    <row r="480" spans="1:9" x14ac:dyDescent="0.2">
      <c r="A480" s="281"/>
      <c r="B480" s="73"/>
      <c r="C480" s="73" t="s">
        <v>374</v>
      </c>
      <c r="D480" s="42" t="s">
        <v>375</v>
      </c>
      <c r="E480" s="387"/>
      <c r="F480" s="387"/>
      <c r="G480" s="387"/>
      <c r="H480" s="387"/>
      <c r="I480" s="387"/>
    </row>
    <row r="481" spans="1:9" x14ac:dyDescent="0.2">
      <c r="A481" s="281"/>
      <c r="B481" s="73"/>
      <c r="C481" s="73" t="s">
        <v>376</v>
      </c>
      <c r="D481" s="42"/>
      <c r="E481" s="387"/>
      <c r="F481" s="387"/>
      <c r="G481" s="387"/>
      <c r="H481" s="387"/>
      <c r="I481" s="387"/>
    </row>
    <row r="482" spans="1:9" x14ac:dyDescent="0.2">
      <c r="A482" s="281"/>
      <c r="B482" s="73"/>
      <c r="C482" s="73" t="s">
        <v>377</v>
      </c>
      <c r="D482" s="42" t="s">
        <v>378</v>
      </c>
      <c r="E482" s="387"/>
      <c r="F482" s="387"/>
      <c r="G482" s="387"/>
      <c r="H482" s="387"/>
      <c r="I482" s="387"/>
    </row>
    <row r="483" spans="1:9" x14ac:dyDescent="0.2">
      <c r="A483" s="281"/>
      <c r="B483" s="73"/>
      <c r="C483" s="73" t="s">
        <v>379</v>
      </c>
      <c r="D483" s="42" t="s">
        <v>380</v>
      </c>
      <c r="E483" s="387"/>
      <c r="F483" s="387"/>
      <c r="G483" s="387"/>
      <c r="H483" s="387"/>
      <c r="I483" s="387"/>
    </row>
    <row r="484" spans="1:9" x14ac:dyDescent="0.2">
      <c r="A484" s="281"/>
      <c r="B484" s="73"/>
      <c r="C484" s="73" t="s">
        <v>381</v>
      </c>
      <c r="D484" s="42" t="s">
        <v>230</v>
      </c>
      <c r="E484" s="387"/>
      <c r="F484" s="387"/>
      <c r="G484" s="387"/>
      <c r="H484" s="387"/>
      <c r="I484" s="387"/>
    </row>
    <row r="485" spans="1:9" ht="15.75" thickBot="1" x14ac:dyDescent="0.3">
      <c r="A485" s="312"/>
      <c r="B485" s="141" t="s">
        <v>452</v>
      </c>
      <c r="C485" s="140"/>
      <c r="D485" s="44"/>
      <c r="E485" s="109">
        <f>SUM(E479:E484)</f>
        <v>0</v>
      </c>
      <c r="F485" s="109">
        <f>SUM(F479:F484)</f>
        <v>0</v>
      </c>
      <c r="G485" s="109">
        <f>SUM(G479:G484)</f>
        <v>0</v>
      </c>
      <c r="H485" s="109">
        <f>SUM(H479:H484)</f>
        <v>0</v>
      </c>
      <c r="I485" s="109">
        <f>SUM(I479:I484)</f>
        <v>0</v>
      </c>
    </row>
    <row r="486" spans="1:9" ht="15" x14ac:dyDescent="0.25">
      <c r="A486" s="281"/>
      <c r="B486" s="132" t="s">
        <v>453</v>
      </c>
      <c r="C486" s="132"/>
      <c r="D486" s="143" t="s">
        <v>454</v>
      </c>
      <c r="E486" s="75"/>
      <c r="F486" s="75"/>
      <c r="G486" s="75"/>
      <c r="H486" s="75"/>
      <c r="I486" s="75"/>
    </row>
    <row r="487" spans="1:9" x14ac:dyDescent="0.2">
      <c r="A487" s="281"/>
      <c r="B487" s="73"/>
      <c r="C487" s="73" t="s">
        <v>370</v>
      </c>
      <c r="D487" s="42" t="s">
        <v>373</v>
      </c>
      <c r="E487" s="387"/>
      <c r="F487" s="387"/>
      <c r="G487" s="387"/>
      <c r="H487" s="387"/>
      <c r="I487" s="387"/>
    </row>
    <row r="488" spans="1:9" x14ac:dyDescent="0.2">
      <c r="A488" s="281"/>
      <c r="B488" s="73"/>
      <c r="C488" s="73" t="s">
        <v>374</v>
      </c>
      <c r="D488" s="42" t="s">
        <v>375</v>
      </c>
      <c r="E488" s="387"/>
      <c r="F488" s="387"/>
      <c r="G488" s="387"/>
      <c r="H488" s="387"/>
      <c r="I488" s="387"/>
    </row>
    <row r="489" spans="1:9" x14ac:dyDescent="0.2">
      <c r="A489" s="281"/>
      <c r="B489" s="73"/>
      <c r="C489" s="73" t="s">
        <v>376</v>
      </c>
      <c r="D489" s="42"/>
      <c r="E489" s="387"/>
      <c r="F489" s="387"/>
      <c r="G489" s="387"/>
      <c r="H489" s="387"/>
      <c r="I489" s="387"/>
    </row>
    <row r="490" spans="1:9" x14ac:dyDescent="0.2">
      <c r="A490" s="281"/>
      <c r="B490" s="73"/>
      <c r="C490" s="73" t="s">
        <v>377</v>
      </c>
      <c r="D490" s="42" t="s">
        <v>378</v>
      </c>
      <c r="E490" s="387"/>
      <c r="F490" s="387"/>
      <c r="G490" s="387"/>
      <c r="H490" s="387"/>
      <c r="I490" s="387"/>
    </row>
    <row r="491" spans="1:9" x14ac:dyDescent="0.2">
      <c r="A491" s="281"/>
      <c r="B491" s="73"/>
      <c r="C491" s="73" t="s">
        <v>379</v>
      </c>
      <c r="D491" s="42" t="s">
        <v>380</v>
      </c>
      <c r="E491" s="387"/>
      <c r="F491" s="387"/>
      <c r="G491" s="387"/>
      <c r="H491" s="387"/>
      <c r="I491" s="387"/>
    </row>
    <row r="492" spans="1:9" x14ac:dyDescent="0.2">
      <c r="A492" s="307"/>
      <c r="B492" s="72"/>
      <c r="C492" s="61" t="s">
        <v>381</v>
      </c>
      <c r="D492" s="38" t="s">
        <v>230</v>
      </c>
      <c r="E492" s="387"/>
      <c r="F492" s="387"/>
      <c r="G492" s="387"/>
      <c r="H492" s="387"/>
      <c r="I492" s="387"/>
    </row>
    <row r="493" spans="1:9" ht="15.75" thickBot="1" x14ac:dyDescent="0.3">
      <c r="A493" s="312"/>
      <c r="B493" s="141" t="s">
        <v>455</v>
      </c>
      <c r="C493" s="140"/>
      <c r="D493" s="44"/>
      <c r="E493" s="109">
        <f>SUM(E487:E492)</f>
        <v>0</v>
      </c>
      <c r="F493" s="109">
        <f>SUM(F487:F492)</f>
        <v>0</v>
      </c>
      <c r="G493" s="109">
        <f>SUM(G487:G492)</f>
        <v>0</v>
      </c>
      <c r="H493" s="109">
        <f>SUM(H487:H492)</f>
        <v>0</v>
      </c>
      <c r="I493" s="109">
        <f>SUM(I487:I492)</f>
        <v>0</v>
      </c>
    </row>
    <row r="494" spans="1:9" ht="15" x14ac:dyDescent="0.25">
      <c r="A494" s="281"/>
      <c r="B494" s="132" t="s">
        <v>322</v>
      </c>
      <c r="C494" s="132"/>
      <c r="D494" s="143" t="s">
        <v>456</v>
      </c>
      <c r="E494" s="75"/>
      <c r="F494" s="75"/>
      <c r="G494" s="75"/>
      <c r="H494" s="75"/>
      <c r="I494" s="75"/>
    </row>
    <row r="495" spans="1:9" x14ac:dyDescent="0.2">
      <c r="A495" s="281"/>
      <c r="B495" s="73"/>
      <c r="C495" s="73" t="s">
        <v>370</v>
      </c>
      <c r="D495" s="42" t="s">
        <v>373</v>
      </c>
      <c r="E495" s="387"/>
      <c r="F495" s="387"/>
      <c r="G495" s="387"/>
      <c r="H495" s="387"/>
      <c r="I495" s="387"/>
    </row>
    <row r="496" spans="1:9" x14ac:dyDescent="0.2">
      <c r="A496" s="281"/>
      <c r="B496" s="73"/>
      <c r="C496" s="73" t="s">
        <v>374</v>
      </c>
      <c r="D496" s="42" t="s">
        <v>375</v>
      </c>
      <c r="E496" s="382"/>
      <c r="F496" s="385"/>
      <c r="G496" s="385"/>
      <c r="H496" s="385"/>
      <c r="I496" s="385"/>
    </row>
    <row r="497" spans="1:9" x14ac:dyDescent="0.2">
      <c r="A497" s="281"/>
      <c r="B497" s="73"/>
      <c r="C497" s="73" t="s">
        <v>376</v>
      </c>
      <c r="D497" s="42"/>
      <c r="E497" s="387"/>
      <c r="F497" s="387"/>
      <c r="G497" s="387"/>
      <c r="H497" s="387"/>
      <c r="I497" s="387"/>
    </row>
    <row r="498" spans="1:9" x14ac:dyDescent="0.2">
      <c r="A498" s="281"/>
      <c r="B498" s="73"/>
      <c r="C498" s="73" t="s">
        <v>377</v>
      </c>
      <c r="D498" s="42" t="s">
        <v>378</v>
      </c>
      <c r="E498" s="387"/>
      <c r="F498" s="387"/>
      <c r="G498" s="387"/>
      <c r="H498" s="387"/>
      <c r="I498" s="387"/>
    </row>
    <row r="499" spans="1:9" x14ac:dyDescent="0.2">
      <c r="A499" s="281"/>
      <c r="B499" s="73"/>
      <c r="C499" s="73" t="s">
        <v>379</v>
      </c>
      <c r="D499" s="42" t="s">
        <v>380</v>
      </c>
      <c r="E499" s="387"/>
      <c r="F499" s="387"/>
      <c r="G499" s="387"/>
      <c r="H499" s="387"/>
      <c r="I499" s="387"/>
    </row>
    <row r="500" spans="1:9" x14ac:dyDescent="0.2">
      <c r="A500" s="281"/>
      <c r="B500" s="73"/>
      <c r="C500" s="73" t="s">
        <v>381</v>
      </c>
      <c r="D500" s="42" t="s">
        <v>230</v>
      </c>
      <c r="E500" s="382"/>
      <c r="F500" s="385"/>
      <c r="G500" s="385"/>
      <c r="H500" s="385"/>
      <c r="I500" s="385"/>
    </row>
    <row r="501" spans="1:9" ht="15.75" thickBot="1" x14ac:dyDescent="0.3">
      <c r="A501" s="312"/>
      <c r="B501" s="141" t="s">
        <v>457</v>
      </c>
      <c r="C501" s="140"/>
      <c r="D501" s="44"/>
      <c r="E501" s="146">
        <f>SUM(E495:E500)</f>
        <v>0</v>
      </c>
      <c r="F501" s="146">
        <f>SUM(F495:F500)</f>
        <v>0</v>
      </c>
      <c r="G501" s="146">
        <f>SUM(G495:G500)</f>
        <v>0</v>
      </c>
      <c r="H501" s="146">
        <f>SUM(H495:H500)</f>
        <v>0</v>
      </c>
      <c r="I501" s="146">
        <f>SUM(I495:I500)</f>
        <v>0</v>
      </c>
    </row>
    <row r="502" spans="1:9" ht="15" x14ac:dyDescent="0.25">
      <c r="A502" s="281"/>
      <c r="B502" s="132" t="s">
        <v>458</v>
      </c>
      <c r="C502" s="132"/>
      <c r="D502" s="143" t="s">
        <v>459</v>
      </c>
      <c r="E502" s="101"/>
      <c r="F502" s="101"/>
      <c r="G502" s="101"/>
      <c r="H502" s="101"/>
      <c r="I502" s="101"/>
    </row>
    <row r="503" spans="1:9" x14ac:dyDescent="0.2">
      <c r="A503" s="281"/>
      <c r="B503" s="73"/>
      <c r="C503" s="73" t="s">
        <v>370</v>
      </c>
      <c r="D503" s="42" t="s">
        <v>373</v>
      </c>
      <c r="E503" s="391"/>
      <c r="F503" s="391"/>
      <c r="G503" s="391"/>
      <c r="H503" s="391"/>
      <c r="I503" s="391"/>
    </row>
    <row r="504" spans="1:9" x14ac:dyDescent="0.2">
      <c r="A504" s="281"/>
      <c r="B504" s="73"/>
      <c r="C504" s="73" t="s">
        <v>374</v>
      </c>
      <c r="D504" s="42" t="s">
        <v>375</v>
      </c>
      <c r="E504" s="391"/>
      <c r="F504" s="391"/>
      <c r="G504" s="391"/>
      <c r="H504" s="391"/>
      <c r="I504" s="391"/>
    </row>
    <row r="505" spans="1:9" x14ac:dyDescent="0.2">
      <c r="A505" s="281"/>
      <c r="B505" s="73"/>
      <c r="C505" s="73" t="s">
        <v>376</v>
      </c>
      <c r="D505" s="42"/>
      <c r="E505" s="391"/>
      <c r="F505" s="391"/>
      <c r="G505" s="391"/>
      <c r="H505" s="391"/>
      <c r="I505" s="391"/>
    </row>
    <row r="506" spans="1:9" x14ac:dyDescent="0.2">
      <c r="A506" s="281"/>
      <c r="B506" s="73"/>
      <c r="C506" s="73" t="s">
        <v>377</v>
      </c>
      <c r="D506" s="42" t="s">
        <v>378</v>
      </c>
      <c r="E506" s="391"/>
      <c r="F506" s="391"/>
      <c r="G506" s="391"/>
      <c r="H506" s="391"/>
      <c r="I506" s="391"/>
    </row>
    <row r="507" spans="1:9" x14ac:dyDescent="0.2">
      <c r="A507" s="281"/>
      <c r="B507" s="73"/>
      <c r="C507" s="73" t="s">
        <v>379</v>
      </c>
      <c r="D507" s="42" t="s">
        <v>380</v>
      </c>
      <c r="E507" s="391"/>
      <c r="F507" s="391"/>
      <c r="G507" s="391"/>
      <c r="H507" s="391"/>
      <c r="I507" s="391"/>
    </row>
    <row r="508" spans="1:9" x14ac:dyDescent="0.2">
      <c r="A508" s="307"/>
      <c r="B508" s="72"/>
      <c r="C508" s="61" t="s">
        <v>381</v>
      </c>
      <c r="D508" s="38" t="s">
        <v>230</v>
      </c>
      <c r="E508" s="391"/>
      <c r="F508" s="391"/>
      <c r="G508" s="391"/>
      <c r="H508" s="391"/>
      <c r="I508" s="391"/>
    </row>
    <row r="509" spans="1:9" ht="15.75" thickBot="1" x14ac:dyDescent="0.3">
      <c r="A509" s="312"/>
      <c r="B509" s="141" t="s">
        <v>460</v>
      </c>
      <c r="C509" s="140"/>
      <c r="D509" s="44"/>
      <c r="E509" s="142">
        <f>SUM(E503:E508)</f>
        <v>0</v>
      </c>
      <c r="F509" s="142">
        <f>SUM(F503:F508)</f>
        <v>0</v>
      </c>
      <c r="G509" s="142">
        <f>SUM(G503:G508)</f>
        <v>0</v>
      </c>
      <c r="H509" s="142">
        <f>SUM(H503:H508)</f>
        <v>0</v>
      </c>
      <c r="I509" s="142">
        <f>SUM(I503:I508)</f>
        <v>0</v>
      </c>
    </row>
    <row r="510" spans="1:9" ht="15" x14ac:dyDescent="0.25">
      <c r="A510" s="169"/>
      <c r="B510" s="168"/>
      <c r="C510" s="169"/>
      <c r="D510" s="170"/>
      <c r="E510" s="323"/>
      <c r="F510" s="323"/>
      <c r="G510" s="323"/>
      <c r="H510" s="323"/>
      <c r="I510" s="323"/>
    </row>
    <row r="511" spans="1:9" ht="15" x14ac:dyDescent="0.25">
      <c r="A511" s="61"/>
      <c r="B511" s="392" t="str">
        <f>'Form 1 Cover'!B20</f>
        <v>Charter School - fill in school name only on Form 1 Cover @ B20</v>
      </c>
      <c r="C511" s="364"/>
      <c r="D511" s="34"/>
      <c r="E511" s="49"/>
      <c r="F511" s="49"/>
      <c r="H511" s="49"/>
      <c r="I511" s="365" t="str">
        <f>"Budget Fiscal Year "&amp;TEXT('Form 1 Cover'!$D$165, "mm/dd/yy")</f>
        <v>Budget Fiscal Year 2023-2024</v>
      </c>
    </row>
    <row r="512" spans="1:9" x14ac:dyDescent="0.2">
      <c r="A512" s="61"/>
      <c r="B512" s="61"/>
      <c r="C512" s="61"/>
      <c r="D512" s="49"/>
      <c r="E512" s="61"/>
      <c r="F512" s="49"/>
      <c r="G512" s="49"/>
      <c r="H512" s="49"/>
      <c r="I512" s="49"/>
    </row>
    <row r="513" spans="1:9" x14ac:dyDescent="0.2">
      <c r="A513" s="61"/>
      <c r="B513" s="61" t="s">
        <v>393</v>
      </c>
      <c r="C513" s="61"/>
      <c r="D513" s="49"/>
      <c r="F513" s="49"/>
      <c r="G513" s="49"/>
      <c r="H513" s="318"/>
      <c r="I513" s="318">
        <f>'Form 1 Cover'!$D$174</f>
        <v>44607</v>
      </c>
    </row>
    <row r="514" spans="1:9" x14ac:dyDescent="0.2">
      <c r="A514" s="61"/>
      <c r="B514" s="61"/>
      <c r="C514" s="61"/>
      <c r="D514" s="49"/>
      <c r="F514" s="49"/>
      <c r="G514" s="49"/>
      <c r="H514" s="318"/>
      <c r="I514" s="318"/>
    </row>
    <row r="515" spans="1:9" x14ac:dyDescent="0.2">
      <c r="A515" s="291"/>
      <c r="B515" s="56"/>
      <c r="C515" s="56"/>
      <c r="D515" s="57"/>
      <c r="E515" s="158">
        <v>-1</v>
      </c>
      <c r="F515" s="159">
        <v>-2</v>
      </c>
      <c r="G515" s="265">
        <v>-3</v>
      </c>
      <c r="H515" s="159">
        <v>-4</v>
      </c>
      <c r="I515" s="159">
        <v>-5</v>
      </c>
    </row>
    <row r="516" spans="1:9" x14ac:dyDescent="0.2">
      <c r="A516" s="307"/>
      <c r="B516" s="61"/>
      <c r="C516" s="61"/>
      <c r="D516" s="38"/>
      <c r="E516" s="160"/>
      <c r="F516" s="23" t="s">
        <v>160</v>
      </c>
      <c r="G516" s="462" t="str">
        <f>"BUDGET YEAR ENDING "&amp;TEXT('Form 1 Cover'!D167, "MM/DD/YY")</f>
        <v>BUDGET YEAR ENDING 06/30/24</v>
      </c>
      <c r="H516" s="26"/>
      <c r="I516" s="463"/>
    </row>
    <row r="517" spans="1:9" x14ac:dyDescent="0.2">
      <c r="A517" s="307"/>
      <c r="B517" s="61"/>
      <c r="C517" s="61"/>
      <c r="D517" s="38"/>
      <c r="E517" s="163" t="s">
        <v>207</v>
      </c>
      <c r="F517" s="161" t="s">
        <v>208</v>
      </c>
      <c r="G517" s="162"/>
      <c r="H517" s="309"/>
      <c r="I517" s="161" t="str">
        <f>I459</f>
        <v>AMENDED</v>
      </c>
    </row>
    <row r="518" spans="1:9" ht="15" x14ac:dyDescent="0.2">
      <c r="A518" s="307"/>
      <c r="B518" s="119" t="s">
        <v>369</v>
      </c>
      <c r="C518" s="49"/>
      <c r="D518" s="38"/>
      <c r="E518" s="163" t="s">
        <v>211</v>
      </c>
      <c r="F518" s="161" t="s">
        <v>211</v>
      </c>
      <c r="G518" s="163" t="s">
        <v>212</v>
      </c>
      <c r="H518" s="161" t="s">
        <v>213</v>
      </c>
      <c r="I518" s="161" t="s">
        <v>213</v>
      </c>
    </row>
    <row r="519" spans="1:9" ht="15" x14ac:dyDescent="0.2">
      <c r="A519" s="305"/>
      <c r="B519" s="464"/>
      <c r="C519" s="464"/>
      <c r="D519" s="465"/>
      <c r="E519" s="264">
        <f>'Form 1 Cover'!D158</f>
        <v>44742</v>
      </c>
      <c r="F519" s="4">
        <f>'Form 1 Cover'!D162</f>
        <v>45107</v>
      </c>
      <c r="G519" s="164" t="s">
        <v>214</v>
      </c>
      <c r="H519" s="310" t="s">
        <v>214</v>
      </c>
      <c r="I519" s="310" t="s">
        <v>214</v>
      </c>
    </row>
    <row r="520" spans="1:9" ht="15" x14ac:dyDescent="0.25">
      <c r="A520" s="281"/>
      <c r="B520" s="132" t="s">
        <v>324</v>
      </c>
      <c r="C520" s="132"/>
      <c r="D520" s="143" t="s">
        <v>456</v>
      </c>
      <c r="E520" s="101"/>
      <c r="F520" s="101"/>
      <c r="G520" s="101"/>
      <c r="H520" s="101"/>
      <c r="I520" s="101"/>
    </row>
    <row r="521" spans="1:9" x14ac:dyDescent="0.2">
      <c r="A521" s="281"/>
      <c r="B521" s="73"/>
      <c r="C521" s="73" t="s">
        <v>370</v>
      </c>
      <c r="D521" s="42" t="s">
        <v>373</v>
      </c>
      <c r="E521" s="391"/>
      <c r="F521" s="391"/>
      <c r="G521" s="391"/>
      <c r="H521" s="391"/>
      <c r="I521" s="391"/>
    </row>
    <row r="522" spans="1:9" x14ac:dyDescent="0.2">
      <c r="A522" s="281"/>
      <c r="B522" s="73"/>
      <c r="C522" s="73" t="s">
        <v>374</v>
      </c>
      <c r="D522" s="42" t="s">
        <v>375</v>
      </c>
      <c r="E522" s="388"/>
      <c r="F522" s="389"/>
      <c r="G522" s="389"/>
      <c r="H522" s="389"/>
      <c r="I522" s="389"/>
    </row>
    <row r="523" spans="1:9" x14ac:dyDescent="0.2">
      <c r="A523" s="281"/>
      <c r="B523" s="73"/>
      <c r="C523" s="73" t="s">
        <v>376</v>
      </c>
      <c r="D523" s="42"/>
      <c r="E523" s="391"/>
      <c r="F523" s="391"/>
      <c r="G523" s="391"/>
      <c r="H523" s="391"/>
      <c r="I523" s="391"/>
    </row>
    <row r="524" spans="1:9" x14ac:dyDescent="0.2">
      <c r="A524" s="281"/>
      <c r="B524" s="73"/>
      <c r="C524" s="73" t="s">
        <v>377</v>
      </c>
      <c r="D524" s="42" t="s">
        <v>378</v>
      </c>
      <c r="E524" s="391"/>
      <c r="F524" s="391"/>
      <c r="G524" s="391"/>
      <c r="H524" s="391"/>
      <c r="I524" s="391"/>
    </row>
    <row r="525" spans="1:9" x14ac:dyDescent="0.2">
      <c r="A525" s="281"/>
      <c r="B525" s="73"/>
      <c r="C525" s="73" t="s">
        <v>379</v>
      </c>
      <c r="D525" s="42" t="s">
        <v>380</v>
      </c>
      <c r="E525" s="391"/>
      <c r="F525" s="391"/>
      <c r="G525" s="391"/>
      <c r="H525" s="391"/>
      <c r="I525" s="391"/>
    </row>
    <row r="526" spans="1:9" x14ac:dyDescent="0.2">
      <c r="A526" s="281"/>
      <c r="B526" s="73"/>
      <c r="C526" s="73" t="s">
        <v>381</v>
      </c>
      <c r="D526" s="42" t="s">
        <v>230</v>
      </c>
      <c r="E526" s="388"/>
      <c r="F526" s="389"/>
      <c r="G526" s="389"/>
      <c r="H526" s="389"/>
      <c r="I526" s="389"/>
    </row>
    <row r="527" spans="1:9" ht="15.75" thickBot="1" x14ac:dyDescent="0.3">
      <c r="A527" s="312"/>
      <c r="B527" s="141" t="s">
        <v>461</v>
      </c>
      <c r="C527" s="140"/>
      <c r="D527" s="44"/>
      <c r="E527" s="144">
        <f>SUM(E521:E526)</f>
        <v>0</v>
      </c>
      <c r="F527" s="144">
        <f>SUM(F521:F526)</f>
        <v>0</v>
      </c>
      <c r="G527" s="144">
        <f>SUM(G521:G526)</f>
        <v>0</v>
      </c>
      <c r="H527" s="144">
        <f>SUM(H521:H526)</f>
        <v>0</v>
      </c>
      <c r="I527" s="144">
        <f>SUM(I521:I526)</f>
        <v>0</v>
      </c>
    </row>
    <row r="528" spans="1:9" ht="15" x14ac:dyDescent="0.25">
      <c r="A528" s="281"/>
      <c r="B528" s="132" t="s">
        <v>327</v>
      </c>
      <c r="C528" s="132"/>
      <c r="D528" s="143" t="s">
        <v>462</v>
      </c>
      <c r="E528" s="101"/>
      <c r="F528" s="101"/>
      <c r="G528" s="101"/>
      <c r="H528" s="101"/>
      <c r="I528" s="101"/>
    </row>
    <row r="529" spans="1:9" x14ac:dyDescent="0.2">
      <c r="A529" s="281"/>
      <c r="B529" s="73"/>
      <c r="C529" s="73" t="s">
        <v>370</v>
      </c>
      <c r="D529" s="42" t="s">
        <v>373</v>
      </c>
      <c r="E529" s="391"/>
      <c r="F529" s="391"/>
      <c r="G529" s="391"/>
      <c r="H529" s="391"/>
      <c r="I529" s="391"/>
    </row>
    <row r="530" spans="1:9" x14ac:dyDescent="0.2">
      <c r="A530" s="281"/>
      <c r="B530" s="73"/>
      <c r="C530" s="73" t="s">
        <v>374</v>
      </c>
      <c r="D530" s="42" t="s">
        <v>375</v>
      </c>
      <c r="E530" s="391"/>
      <c r="F530" s="597"/>
      <c r="G530" s="391"/>
      <c r="H530" s="391"/>
      <c r="I530" s="391"/>
    </row>
    <row r="531" spans="1:9" x14ac:dyDescent="0.2">
      <c r="A531" s="281"/>
      <c r="B531" s="73"/>
      <c r="C531" s="73" t="s">
        <v>376</v>
      </c>
      <c r="D531" s="42"/>
      <c r="E531" s="391"/>
      <c r="F531" s="391"/>
      <c r="G531" s="391"/>
      <c r="H531" s="391"/>
      <c r="I531" s="391"/>
    </row>
    <row r="532" spans="1:9" x14ac:dyDescent="0.2">
      <c r="A532" s="281"/>
      <c r="B532" s="73"/>
      <c r="C532" s="73" t="s">
        <v>377</v>
      </c>
      <c r="D532" s="42" t="s">
        <v>378</v>
      </c>
      <c r="E532" s="391"/>
      <c r="F532" s="391"/>
      <c r="G532" s="391"/>
      <c r="H532" s="391"/>
      <c r="I532" s="391"/>
    </row>
    <row r="533" spans="1:9" x14ac:dyDescent="0.2">
      <c r="A533" s="281"/>
      <c r="B533" s="73"/>
      <c r="C533" s="73" t="s">
        <v>379</v>
      </c>
      <c r="D533" s="42" t="s">
        <v>380</v>
      </c>
      <c r="E533" s="391"/>
      <c r="F533" s="391"/>
      <c r="G533" s="391"/>
      <c r="H533" s="391"/>
      <c r="I533" s="391"/>
    </row>
    <row r="534" spans="1:9" x14ac:dyDescent="0.2">
      <c r="A534" s="281"/>
      <c r="B534" s="73"/>
      <c r="C534" s="73" t="s">
        <v>381</v>
      </c>
      <c r="D534" s="42" t="s">
        <v>230</v>
      </c>
      <c r="E534" s="391"/>
      <c r="F534" s="391"/>
      <c r="G534" s="391"/>
      <c r="H534" s="391"/>
      <c r="I534" s="391"/>
    </row>
    <row r="535" spans="1:9" ht="15.75" thickBot="1" x14ac:dyDescent="0.3">
      <c r="A535" s="312"/>
      <c r="B535" s="141" t="s">
        <v>463</v>
      </c>
      <c r="C535" s="140"/>
      <c r="D535" s="44"/>
      <c r="E535" s="142">
        <f>SUM(E529:E534)</f>
        <v>0</v>
      </c>
      <c r="F535" s="142">
        <f>SUM(F529:F534)</f>
        <v>0</v>
      </c>
      <c r="G535" s="142">
        <f>SUM(G529:G534)</f>
        <v>0</v>
      </c>
      <c r="H535" s="142">
        <f>SUM(H529:H534)</f>
        <v>0</v>
      </c>
      <c r="I535" s="142">
        <f>SUM(I529:I534)</f>
        <v>0</v>
      </c>
    </row>
    <row r="536" spans="1:9" ht="15.75" customHeight="1" thickBot="1" x14ac:dyDescent="0.3">
      <c r="A536" s="314" t="s">
        <v>464</v>
      </c>
      <c r="B536" s="79"/>
      <c r="C536" s="469" t="s">
        <v>465</v>
      </c>
      <c r="D536" s="468"/>
      <c r="E536" s="149">
        <f>E477+E485+E493+E501+E509+E527+E535+E469</f>
        <v>0</v>
      </c>
      <c r="F536" s="149">
        <f>F477+F485+F493+F501+F509+F527+F535+F469</f>
        <v>0</v>
      </c>
      <c r="G536" s="149">
        <f>G477+G485+G493+G501+G509+G527+G535+G469</f>
        <v>0</v>
      </c>
      <c r="H536" s="149">
        <f>H477+H485+H493+H501+H509+H527+H535+H469</f>
        <v>0</v>
      </c>
      <c r="I536" s="149">
        <f>I477+I485+I493+I501+I509+I527+I535+I469</f>
        <v>0</v>
      </c>
    </row>
    <row r="537" spans="1:9" ht="16.5" thickTop="1" thickBot="1" x14ac:dyDescent="0.3">
      <c r="A537" s="307"/>
      <c r="B537" s="115" t="s">
        <v>331</v>
      </c>
      <c r="C537" s="115"/>
      <c r="D537" s="28" t="s">
        <v>466</v>
      </c>
      <c r="E537" s="395"/>
      <c r="F537" s="395"/>
      <c r="G537" s="395"/>
      <c r="H537" s="395"/>
      <c r="I537" s="395"/>
    </row>
    <row r="538" spans="1:9" ht="16.5" customHeight="1" thickTop="1" thickBot="1" x14ac:dyDescent="0.3">
      <c r="A538" s="315" t="s">
        <v>467</v>
      </c>
      <c r="B538" s="151"/>
      <c r="C538" s="471" t="s">
        <v>468</v>
      </c>
      <c r="D538" s="470"/>
      <c r="E538" s="152">
        <f>E444+E536+E537+E452</f>
        <v>0</v>
      </c>
      <c r="F538" s="152">
        <f>F444+F536+F537+F452</f>
        <v>0</v>
      </c>
      <c r="G538" s="152">
        <f>G444+G536+G537+G452</f>
        <v>0</v>
      </c>
      <c r="H538" s="152">
        <f>H444+H536+H537+H452</f>
        <v>0</v>
      </c>
      <c r="I538" s="152">
        <f>I444+I536+I537+I452</f>
        <v>0</v>
      </c>
    </row>
    <row r="539" spans="1:9" ht="16.5" thickTop="1" thickBot="1" x14ac:dyDescent="0.3">
      <c r="A539" s="295" t="s">
        <v>469</v>
      </c>
      <c r="B539" s="151"/>
      <c r="C539" s="151"/>
      <c r="D539" s="154"/>
      <c r="E539" s="155">
        <f>E28+E51+E80+E103+E137+E170+E193+E226+E249+E283+E306+E333+E356+E538</f>
        <v>0</v>
      </c>
      <c r="F539" s="155">
        <f t="shared" ref="F539:I539" si="0">F28+F51+F80+F103+F137+F170+F193+F226+F249+F283+F306+F333+F356+F538</f>
        <v>0</v>
      </c>
      <c r="G539" s="155">
        <f t="shared" si="0"/>
        <v>0</v>
      </c>
      <c r="H539" s="155">
        <f t="shared" si="0"/>
        <v>0</v>
      </c>
      <c r="I539" s="155">
        <f t="shared" si="0"/>
        <v>0</v>
      </c>
    </row>
    <row r="540" spans="1:9" ht="44.25" thickTop="1" thickBot="1" x14ac:dyDescent="0.25">
      <c r="A540" s="316"/>
      <c r="B540" s="150" t="s">
        <v>355</v>
      </c>
      <c r="C540" s="151"/>
      <c r="D540" s="156" t="s">
        <v>470</v>
      </c>
      <c r="E540" s="157" t="s">
        <v>471</v>
      </c>
      <c r="F540" s="396"/>
      <c r="G540" s="397"/>
      <c r="H540" s="397"/>
      <c r="I540" s="397"/>
    </row>
    <row r="541" spans="1:9" ht="15.75" thickTop="1" x14ac:dyDescent="0.25">
      <c r="A541" s="311" t="s">
        <v>472</v>
      </c>
      <c r="B541" s="132"/>
      <c r="C541" s="73"/>
      <c r="D541" s="42"/>
      <c r="E541" s="101"/>
      <c r="F541" s="101"/>
      <c r="G541" s="101"/>
      <c r="H541" s="101"/>
      <c r="I541" s="101"/>
    </row>
    <row r="542" spans="1:9" x14ac:dyDescent="0.2">
      <c r="A542" s="281"/>
      <c r="B542" s="73" t="s">
        <v>473</v>
      </c>
      <c r="C542" s="73"/>
      <c r="D542" s="42"/>
      <c r="E542" s="391"/>
      <c r="F542" s="391"/>
      <c r="G542" s="391"/>
      <c r="H542" s="391"/>
      <c r="I542" s="391"/>
    </row>
    <row r="543" spans="1:9" x14ac:dyDescent="0.2">
      <c r="A543" s="281"/>
      <c r="B543" s="73" t="s">
        <v>474</v>
      </c>
      <c r="C543" s="73"/>
      <c r="D543" s="42"/>
      <c r="E543" s="391"/>
      <c r="F543" s="391"/>
      <c r="G543" s="391"/>
      <c r="H543" s="391"/>
      <c r="I543" s="391"/>
    </row>
    <row r="544" spans="1:9" ht="15.75" thickBot="1" x14ac:dyDescent="0.3">
      <c r="A544" s="292" t="s">
        <v>475</v>
      </c>
      <c r="B544" s="92"/>
      <c r="C544" s="92"/>
      <c r="D544" s="48"/>
      <c r="E544" s="121">
        <f>SUM(E542:E543)</f>
        <v>0</v>
      </c>
      <c r="F544" s="121">
        <f>SUM(F540:F543)</f>
        <v>0</v>
      </c>
      <c r="G544" s="121">
        <f>SUM(G540:G543)</f>
        <v>0</v>
      </c>
      <c r="H544" s="121">
        <f>SUM(H540:H543)</f>
        <v>0</v>
      </c>
      <c r="I544" s="121">
        <f>SUM(I540:I543)</f>
        <v>0</v>
      </c>
    </row>
    <row r="545" spans="1:9" ht="16.5" thickTop="1" thickBot="1" x14ac:dyDescent="0.3">
      <c r="A545" s="295" t="s">
        <v>476</v>
      </c>
      <c r="B545" s="151"/>
      <c r="C545" s="151"/>
      <c r="D545" s="154"/>
      <c r="E545" s="155">
        <f>E539+E544</f>
        <v>0</v>
      </c>
      <c r="F545" s="155">
        <f>F539+F544</f>
        <v>0</v>
      </c>
      <c r="G545" s="155">
        <f>G539+G544</f>
        <v>0</v>
      </c>
      <c r="H545" s="155">
        <f>H539+H544</f>
        <v>0</v>
      </c>
      <c r="I545" s="155">
        <f>I539+I544</f>
        <v>0</v>
      </c>
    </row>
    <row r="546" spans="1:9" ht="15.75" thickTop="1" x14ac:dyDescent="0.25">
      <c r="A546" s="115"/>
      <c r="B546" s="117"/>
      <c r="C546" s="117"/>
      <c r="D546" s="49"/>
      <c r="E546" s="167"/>
      <c r="F546" s="167"/>
      <c r="G546" s="167"/>
      <c r="H546" s="167"/>
      <c r="I546" s="167"/>
    </row>
    <row r="547" spans="1:9" ht="15" x14ac:dyDescent="0.25">
      <c r="A547" s="243" t="s">
        <v>477</v>
      </c>
      <c r="B547" s="244"/>
      <c r="C547" s="244"/>
      <c r="D547" s="245" t="s">
        <v>478</v>
      </c>
      <c r="E547" s="249" t="s">
        <v>479</v>
      </c>
      <c r="F547" s="246">
        <f>0.03*F539</f>
        <v>0</v>
      </c>
      <c r="G547" s="246">
        <f>0.03*G539</f>
        <v>0</v>
      </c>
      <c r="H547" s="246">
        <f>0.03*H539</f>
        <v>0</v>
      </c>
      <c r="I547" s="246">
        <f>0.03*I539</f>
        <v>0</v>
      </c>
    </row>
    <row r="548" spans="1:9" ht="15" x14ac:dyDescent="0.25">
      <c r="A548" s="243"/>
      <c r="B548" s="244"/>
      <c r="C548" s="244"/>
      <c r="D548" s="247" t="s">
        <v>480</v>
      </c>
      <c r="E548" s="248">
        <f>'Form 3 Revenues'!D101-'Form 4 Expenses'!E539</f>
        <v>0</v>
      </c>
      <c r="F548" s="248">
        <f>'Form 3 Revenues'!E101-'Form 4 Expenses'!F539</f>
        <v>0</v>
      </c>
      <c r="G548" s="248">
        <f>'Form 3 Revenues'!F101-'Form 4 Expenses'!G539</f>
        <v>0</v>
      </c>
      <c r="H548" s="248">
        <f>'Form 3 Revenues'!G101-'Form 4 Expenses'!H539</f>
        <v>0</v>
      </c>
      <c r="I548" s="248">
        <f>'Form 3 Revenues'!H101-'Form 4 Expenses'!I539</f>
        <v>0</v>
      </c>
    </row>
    <row r="549" spans="1:9" ht="15" x14ac:dyDescent="0.25">
      <c r="A549" s="115"/>
      <c r="B549" s="61"/>
      <c r="C549" s="61"/>
      <c r="D549" s="49"/>
      <c r="E549" s="167"/>
      <c r="F549" s="167"/>
      <c r="G549" s="167"/>
      <c r="H549" s="167"/>
      <c r="I549" s="167"/>
    </row>
    <row r="550" spans="1:9" ht="15" x14ac:dyDescent="0.25">
      <c r="A550" s="73"/>
      <c r="B550" s="392" t="str">
        <f>'Form 1 Cover'!B20</f>
        <v>Charter School - fill in school name only on Form 1 Cover @ B20</v>
      </c>
      <c r="C550" s="364"/>
      <c r="D550" s="34"/>
      <c r="F550" s="49"/>
      <c r="I550" s="363" t="str">
        <f>"Budget Fiscal Year "&amp;TEXT('Form 1 Cover'!$D$165, "mm/dd/yy")</f>
        <v>Budget Fiscal Year 2023-2024</v>
      </c>
    </row>
    <row r="551" spans="1:9" x14ac:dyDescent="0.2">
      <c r="A551" s="61"/>
      <c r="B551" s="61"/>
      <c r="C551" s="61"/>
      <c r="D551" s="49"/>
      <c r="E551" s="78"/>
    </row>
    <row r="552" spans="1:9" x14ac:dyDescent="0.2">
      <c r="A552" s="61"/>
      <c r="B552" s="78" t="s">
        <v>393</v>
      </c>
      <c r="H552" s="21"/>
      <c r="I552" s="21">
        <f>'Form 1 Cover'!$D$174</f>
        <v>44607</v>
      </c>
    </row>
  </sheetData>
  <sheetProtection algorithmName="SHA-512" hashValue="egSwK/ZnWE/xT/0bzR18qkPFwdYE6pe34Z1VvV1oH1A6/+mCI40Je3oCZ8ykYjVkrn+eSKXFcRXNModmfR131w==" saltValue="BO7jiFTxg9Lr1kw2jyu6CQ=="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workbookViewId="0"/>
  </sheetViews>
  <sheetFormatPr defaultColWidth="9.140625" defaultRowHeight="14.25" x14ac:dyDescent="0.2"/>
  <cols>
    <col min="1" max="1" width="6" style="189" customWidth="1"/>
    <col min="2" max="2" width="30.28515625" style="29" customWidth="1"/>
    <col min="3" max="6" width="14.7109375" style="106" customWidth="1"/>
    <col min="7" max="9" width="9.140625" style="29"/>
    <col min="10" max="10" width="5.42578125" style="29" customWidth="1"/>
    <col min="11" max="16384" width="9.140625" style="29"/>
  </cols>
  <sheetData>
    <row r="1" spans="1:6" ht="15" x14ac:dyDescent="0.25">
      <c r="A1" s="554" t="str">
        <f>'Form 1 Cover'!J20&amp;": "&amp;TEXT('Form 1 Cover'!D165, "MM/DD/YY")</f>
        <v>Renewal Budget: 2023-2024</v>
      </c>
      <c r="B1" s="555"/>
      <c r="C1" s="74" t="s">
        <v>481</v>
      </c>
      <c r="D1" s="74" t="s">
        <v>482</v>
      </c>
      <c r="E1" s="74" t="s">
        <v>483</v>
      </c>
      <c r="F1" s="74"/>
    </row>
    <row r="2" spans="1:6" ht="57.75" customHeight="1" thickBot="1" x14ac:dyDescent="0.25">
      <c r="A2" s="473"/>
      <c r="B2" s="435" t="s">
        <v>484</v>
      </c>
      <c r="C2" s="175" t="s">
        <v>485</v>
      </c>
      <c r="D2" s="175" t="s">
        <v>486</v>
      </c>
      <c r="E2" s="175" t="s">
        <v>487</v>
      </c>
      <c r="F2" s="175" t="s">
        <v>488</v>
      </c>
    </row>
    <row r="3" spans="1:6" ht="18.75" customHeight="1" x14ac:dyDescent="0.25">
      <c r="A3" s="324" t="s">
        <v>489</v>
      </c>
      <c r="B3" s="176"/>
      <c r="C3" s="86"/>
      <c r="D3" s="86"/>
      <c r="E3" s="86"/>
      <c r="F3" s="86"/>
    </row>
    <row r="4" spans="1:6" x14ac:dyDescent="0.2">
      <c r="A4" s="325">
        <v>100</v>
      </c>
      <c r="B4" s="42" t="s">
        <v>490</v>
      </c>
      <c r="C4" s="177">
        <f>'Form 4 Expenses'!G8+'Form 4 Expenses'!G15+'Form 4 Expenses'!G22+'Form 4 Expenses'!G31+'Form 4 Expenses'!G38+'Form 4 Expenses'!G45</f>
        <v>0</v>
      </c>
      <c r="D4" s="178">
        <f>'Form 4 Expenses'!G9+'Form 4 Expenses'!G16+'Form 4 Expenses'!G23+'Form 4 Expenses'!G32+'Form 4 Expenses'!G39+'Form 4 Expenses'!G46</f>
        <v>0</v>
      </c>
      <c r="E4" s="178">
        <f>'Form 4 Expenses'!G28+'Form 4 Expenses'!G51-'Form 5 Exp Summary'!C4-'Form 5 Exp Summary'!D4</f>
        <v>0</v>
      </c>
      <c r="F4" s="100">
        <f>SUM(C4:E4)</f>
        <v>0</v>
      </c>
    </row>
    <row r="5" spans="1:6" x14ac:dyDescent="0.2">
      <c r="A5" s="325">
        <v>200</v>
      </c>
      <c r="B5" s="42" t="s">
        <v>491</v>
      </c>
      <c r="C5" s="179">
        <f>'Form 4 Expenses'!G60+'Form 4 Expenses'!G67+'Form 4 Expenses'!G74+'Form 4 Expenses'!G83+'Form 4 Expenses'!G90+'Form 4 Expenses'!G97</f>
        <v>0</v>
      </c>
      <c r="D5" s="179">
        <f>'Form 4 Expenses'!G61+'Form 4 Expenses'!G68+'Form 4 Expenses'!G75+'Form 4 Expenses'!G84+'Form 4 Expenses'!G91+'Form 4 Expenses'!G98</f>
        <v>0</v>
      </c>
      <c r="E5" s="178">
        <f>'Form 4 Expenses'!G80+'Form 4 Expenses'!G103-'Form 5 Exp Summary'!C5-'Form 5 Exp Summary'!D5</f>
        <v>0</v>
      </c>
      <c r="F5" s="100">
        <f t="shared" ref="F5:F11" si="0">SUM(C5:E5)</f>
        <v>0</v>
      </c>
    </row>
    <row r="6" spans="1:6" x14ac:dyDescent="0.2">
      <c r="A6" s="325">
        <v>300</v>
      </c>
      <c r="B6" s="42" t="s">
        <v>492</v>
      </c>
      <c r="C6" s="179">
        <f>'Form 4 Expenses'!G117+'Form 4 Expenses'!G124+'Form 4 Expenses'!G131+'Form 4 Expenses'!G150+'Form 4 Expenses'!G157+'Form 4 Expenses'!G164</f>
        <v>0</v>
      </c>
      <c r="D6" s="179">
        <f>'Form 4 Expenses'!G118+'Form 4 Expenses'!G125+'Form 4 Expenses'!G132+'Form 4 Expenses'!G151+'Form 4 Expenses'!G158+'Form 4 Expenses'!G165</f>
        <v>0</v>
      </c>
      <c r="E6" s="178">
        <f>'Form 4 Expenses'!G137+'Form 4 Expenses'!G170-'Form 5 Exp Summary'!C6-'Form 5 Exp Summary'!D6</f>
        <v>0</v>
      </c>
      <c r="F6" s="100">
        <f t="shared" si="0"/>
        <v>0</v>
      </c>
    </row>
    <row r="7" spans="1:6" x14ac:dyDescent="0.2">
      <c r="A7" s="325">
        <v>400</v>
      </c>
      <c r="B7" s="42" t="s">
        <v>493</v>
      </c>
      <c r="C7" s="179">
        <f>'Form 4 Expenses'!G173+'Form 4 Expenses'!G180+'Form 4 Expenses'!G187+'Form 4 Expenses'!G229+'Form 4 Expenses'!G236+'Form 4 Expenses'!G243+'Form 4 Expenses'!G286+'Form 4 Expenses'!G293+'Form 4 Expenses'!G300</f>
        <v>0</v>
      </c>
      <c r="D7" s="179">
        <f>'Form 4 Expenses'!G174+'Form 4 Expenses'!G181+'Form 4 Expenses'!G188+'Form 4 Expenses'!G230+'Form 4 Expenses'!G237+'Form 4 Expenses'!G244+'Form 4 Expenses'!G287+'Form 4 Expenses'!G294+'Form 4 Expenses'!G301</f>
        <v>0</v>
      </c>
      <c r="E7" s="178">
        <f>'Form 4 Expenses'!G193+'Form 4 Expenses'!G249+'Form 4 Expenses'!G306-'Form 5 Exp Summary'!C7-'Form 5 Exp Summary'!D7</f>
        <v>0</v>
      </c>
      <c r="F7" s="100">
        <f t="shared" si="0"/>
        <v>0</v>
      </c>
    </row>
    <row r="8" spans="1:6" x14ac:dyDescent="0.2">
      <c r="A8" s="325">
        <v>500</v>
      </c>
      <c r="B8" s="42" t="s">
        <v>494</v>
      </c>
      <c r="C8" s="180"/>
      <c r="D8" s="180"/>
      <c r="E8" s="181"/>
      <c r="F8" s="100">
        <f t="shared" si="0"/>
        <v>0</v>
      </c>
    </row>
    <row r="9" spans="1:6" x14ac:dyDescent="0.2">
      <c r="A9" s="325">
        <v>600</v>
      </c>
      <c r="B9" s="42" t="s">
        <v>495</v>
      </c>
      <c r="C9" s="180"/>
      <c r="D9" s="180"/>
      <c r="E9" s="181"/>
      <c r="F9" s="100">
        <f t="shared" si="0"/>
        <v>0</v>
      </c>
    </row>
    <row r="10" spans="1:6" x14ac:dyDescent="0.2">
      <c r="A10" s="325">
        <v>800</v>
      </c>
      <c r="B10" s="42" t="s">
        <v>496</v>
      </c>
      <c r="C10" s="179">
        <f>'Form 4 Expenses'!G313+'Form 4 Expenses'!G320+'Form 4 Expenses'!G327</f>
        <v>0</v>
      </c>
      <c r="D10" s="179">
        <f>'Form 4 Expenses'!G314+'Form 4 Expenses'!G321+'Form 4 Expenses'!G328</f>
        <v>0</v>
      </c>
      <c r="E10" s="178">
        <f>'Form 4 Expenses'!G333-'Form 5 Exp Summary'!C10-'Form 5 Exp Summary'!D10</f>
        <v>0</v>
      </c>
      <c r="F10" s="100">
        <f t="shared" si="0"/>
        <v>0</v>
      </c>
    </row>
    <row r="11" spans="1:6" x14ac:dyDescent="0.2">
      <c r="A11" s="325">
        <v>900</v>
      </c>
      <c r="B11" s="42" t="s">
        <v>497</v>
      </c>
      <c r="C11" s="179">
        <f>'Form 4 Expenses'!G336+'Form 4 Expenses'!G343+'Form 4 Expenses'!G350</f>
        <v>0</v>
      </c>
      <c r="D11" s="179">
        <f>'Form 4 Expenses'!G337+'Form 4 Expenses'!G344+'Form 4 Expenses'!G351</f>
        <v>0</v>
      </c>
      <c r="E11" s="178">
        <f>'Form 4 Expenses'!G356-'Form 5 Exp Summary'!C11-'Form 5 Exp Summary'!D11</f>
        <v>0</v>
      </c>
      <c r="F11" s="100">
        <f t="shared" si="0"/>
        <v>0</v>
      </c>
    </row>
    <row r="12" spans="1:6" x14ac:dyDescent="0.2">
      <c r="A12" s="325" t="s">
        <v>498</v>
      </c>
      <c r="B12" s="42"/>
      <c r="C12" s="179">
        <f>SUM(C4:C11)</f>
        <v>0</v>
      </c>
      <c r="D12" s="179">
        <f>SUM(D4:D11)</f>
        <v>0</v>
      </c>
      <c r="E12" s="179">
        <f>SUM(E4:E11)</f>
        <v>0</v>
      </c>
      <c r="F12" s="177">
        <f>SUM(F4:F11)</f>
        <v>0</v>
      </c>
    </row>
    <row r="13" spans="1:6" x14ac:dyDescent="0.2">
      <c r="A13" s="325"/>
      <c r="B13" s="182"/>
      <c r="C13" s="183"/>
      <c r="D13" s="183"/>
      <c r="E13" s="183"/>
      <c r="F13" s="326"/>
    </row>
    <row r="14" spans="1:6" x14ac:dyDescent="0.2">
      <c r="A14" s="327" t="s">
        <v>418</v>
      </c>
      <c r="B14" s="42" t="s">
        <v>499</v>
      </c>
      <c r="C14" s="184"/>
      <c r="D14" s="184"/>
      <c r="E14" s="184"/>
      <c r="F14" s="101"/>
    </row>
    <row r="15" spans="1:6" x14ac:dyDescent="0.2">
      <c r="A15" s="325">
        <v>2000</v>
      </c>
      <c r="B15" s="42" t="s">
        <v>500</v>
      </c>
      <c r="C15" s="179">
        <f>'Form 4 Expenses'!G369+'Form 4 Expenses'!G377+'Form 4 Expenses'!G385+'Form 4 Expenses'!G393+'Form 4 Expenses'!G401+'Form 4 Expenses'!G421+'Form 4 Expenses'!G429+'Form 4 Expenses'!G437</f>
        <v>0</v>
      </c>
      <c r="D15" s="179">
        <f>'Form 4 Expenses'!G370+'Form 4 Expenses'!G378+'Form 4 Expenses'!G386+'Form 4 Expenses'!G394+'Form 4 Expenses'!G402+'Form 4 Expenses'!G422+'Form 4 Expenses'!G430+'Form 4 Expenses'!G438</f>
        <v>0</v>
      </c>
      <c r="E15" s="179">
        <f>'Form 4 Expenses'!G444-'Form 5 Exp Summary'!C15-'Form 5 Exp Summary'!D15</f>
        <v>0</v>
      </c>
      <c r="F15" s="100">
        <f>SUM(C15:E15)</f>
        <v>0</v>
      </c>
    </row>
    <row r="16" spans="1:6" x14ac:dyDescent="0.2">
      <c r="A16" s="325">
        <v>3100</v>
      </c>
      <c r="B16" s="42" t="s">
        <v>445</v>
      </c>
      <c r="C16" s="179">
        <f>'Form 4 Expenses'!G446</f>
        <v>0</v>
      </c>
      <c r="D16" s="179">
        <f>'Form 4 Expenses'!G447</f>
        <v>0</v>
      </c>
      <c r="E16" s="179">
        <f>'Form 4 Expenses'!G452-C16-D16</f>
        <v>0</v>
      </c>
      <c r="F16" s="100">
        <f>SUM(C16:E16)</f>
        <v>0</v>
      </c>
    </row>
    <row r="17" spans="1:6" ht="28.5" x14ac:dyDescent="0.2">
      <c r="A17" s="328">
        <v>4000</v>
      </c>
      <c r="B17" s="76" t="s">
        <v>501</v>
      </c>
      <c r="C17" s="180"/>
      <c r="D17" s="180"/>
      <c r="E17" s="179">
        <f>'Form 4 Expenses'!G536</f>
        <v>0</v>
      </c>
      <c r="F17" s="100">
        <f>SUM(C17:E17)</f>
        <v>0</v>
      </c>
    </row>
    <row r="18" spans="1:6" x14ac:dyDescent="0.2">
      <c r="A18" s="325">
        <v>5000</v>
      </c>
      <c r="B18" s="42" t="s">
        <v>466</v>
      </c>
      <c r="C18" s="180"/>
      <c r="D18" s="180"/>
      <c r="E18" s="179">
        <f>'Form 4 Expenses'!G537</f>
        <v>0</v>
      </c>
      <c r="F18" s="100">
        <f>SUM(C18:E18)</f>
        <v>0</v>
      </c>
    </row>
    <row r="19" spans="1:6" x14ac:dyDescent="0.2">
      <c r="A19" s="325">
        <v>6300</v>
      </c>
      <c r="B19" s="42" t="s">
        <v>502</v>
      </c>
      <c r="C19" s="180"/>
      <c r="D19" s="180"/>
      <c r="E19" s="180"/>
      <c r="F19" s="179">
        <f>'Form 4 Expenses'!G540</f>
        <v>0</v>
      </c>
    </row>
    <row r="20" spans="1:6" ht="18" customHeight="1" x14ac:dyDescent="0.2">
      <c r="A20" s="325">
        <v>8000</v>
      </c>
      <c r="B20" s="185" t="s">
        <v>503</v>
      </c>
      <c r="C20" s="180"/>
      <c r="D20" s="180"/>
      <c r="E20" s="180"/>
      <c r="F20" s="179">
        <f>'Form 4 Expenses'!G542+'Form 4 Expenses'!G543</f>
        <v>0</v>
      </c>
    </row>
    <row r="21" spans="1:6" ht="20.25" customHeight="1" thickBot="1" x14ac:dyDescent="0.3">
      <c r="A21" s="329" t="s">
        <v>504</v>
      </c>
      <c r="B21" s="186"/>
      <c r="C21" s="187">
        <f>SUM(C15:C20)</f>
        <v>0</v>
      </c>
      <c r="D21" s="187">
        <f>SUM(D15:D20)</f>
        <v>0</v>
      </c>
      <c r="E21" s="187">
        <f>SUM(E15:E20)</f>
        <v>0</v>
      </c>
      <c r="F21" s="187">
        <f>SUM(F15:F20)</f>
        <v>0</v>
      </c>
    </row>
    <row r="22" spans="1:6" ht="18.75" customHeight="1" thickBot="1" x14ac:dyDescent="0.3">
      <c r="A22" s="334" t="s">
        <v>505</v>
      </c>
      <c r="B22" s="335"/>
      <c r="C22" s="188">
        <f>C12+C21</f>
        <v>0</v>
      </c>
      <c r="D22" s="188">
        <f>D12+D21</f>
        <v>0</v>
      </c>
      <c r="E22" s="188">
        <f>E12+E21</f>
        <v>0</v>
      </c>
      <c r="F22" s="188">
        <f>F12+F21</f>
        <v>0</v>
      </c>
    </row>
    <row r="23" spans="1:6" x14ac:dyDescent="0.2">
      <c r="A23" s="336"/>
      <c r="B23" s="57"/>
      <c r="C23" s="125"/>
      <c r="D23" s="125"/>
      <c r="E23" s="125"/>
      <c r="F23" s="124"/>
    </row>
    <row r="24" spans="1:6" ht="15" x14ac:dyDescent="0.25">
      <c r="A24" s="556" t="str">
        <f>"FINAL BUDGET "&amp;TEXT('Form 1 Cover'!D165, "MM/DD/YY")</f>
        <v>FINAL BUDGET 2023-2024</v>
      </c>
      <c r="B24" s="557"/>
      <c r="C24" s="267" t="s">
        <v>481</v>
      </c>
      <c r="D24" s="74" t="s">
        <v>482</v>
      </c>
      <c r="E24" s="74" t="s">
        <v>483</v>
      </c>
      <c r="F24" s="74"/>
    </row>
    <row r="25" spans="1:6" ht="57.75" customHeight="1" thickBot="1" x14ac:dyDescent="0.25">
      <c r="B25" s="435" t="s">
        <v>484</v>
      </c>
      <c r="C25" s="175" t="s">
        <v>485</v>
      </c>
      <c r="D25" s="175" t="s">
        <v>486</v>
      </c>
      <c r="E25" s="175" t="s">
        <v>487</v>
      </c>
      <c r="F25" s="175" t="s">
        <v>488</v>
      </c>
    </row>
    <row r="26" spans="1:6" ht="15" x14ac:dyDescent="0.25">
      <c r="A26" s="324" t="s">
        <v>489</v>
      </c>
      <c r="B26" s="176"/>
      <c r="C26" s="86"/>
      <c r="D26" s="86"/>
      <c r="E26" s="86"/>
      <c r="F26" s="86"/>
    </row>
    <row r="27" spans="1:6" x14ac:dyDescent="0.2">
      <c r="A27" s="325">
        <v>100</v>
      </c>
      <c r="B27" s="42" t="s">
        <v>490</v>
      </c>
      <c r="C27" s="190">
        <f>'Form 4 Expenses'!H8+'Form 4 Expenses'!H15+'Form 4 Expenses'!H22+'Form 4 Expenses'!H31+'Form 4 Expenses'!H38+'Form 4 Expenses'!H45</f>
        <v>0</v>
      </c>
      <c r="D27" s="190">
        <f>'Form 4 Expenses'!H9+'Form 4 Expenses'!H16+'Form 4 Expenses'!H23+'Form 4 Expenses'!H32+'Form 4 Expenses'!H39+'Form 4 Expenses'!H46</f>
        <v>0</v>
      </c>
      <c r="E27" s="191">
        <f>'Form 4 Expenses'!H28+'Form 4 Expenses'!H51-'Form 5 Exp Summary'!C27-'Form 5 Exp Summary'!D27</f>
        <v>0</v>
      </c>
      <c r="F27" s="330">
        <f>SUM(C27:E27)</f>
        <v>0</v>
      </c>
    </row>
    <row r="28" spans="1:6" x14ac:dyDescent="0.2">
      <c r="A28" s="325">
        <v>200</v>
      </c>
      <c r="B28" s="42" t="s">
        <v>491</v>
      </c>
      <c r="C28" s="192">
        <f>'Form 4 Expenses'!H60+'Form 4 Expenses'!H67+'Form 4 Expenses'!H74+'Form 4 Expenses'!H83+'Form 4 Expenses'!H90+'Form 4 Expenses'!H97</f>
        <v>0</v>
      </c>
      <c r="D28" s="192">
        <f>'Form 4 Expenses'!H61+'Form 4 Expenses'!H68+'Form 4 Expenses'!H75+'Form 4 Expenses'!H84+'Form 4 Expenses'!H91+'Form 4 Expenses'!H98</f>
        <v>0</v>
      </c>
      <c r="E28" s="192">
        <f>'Form 4 Expenses'!H80+'Form 4 Expenses'!H103-'Form 5 Exp Summary'!C28-'Form 5 Exp Summary'!D28</f>
        <v>0</v>
      </c>
      <c r="F28" s="330">
        <f t="shared" ref="F28:F34" si="1">SUM(C28:E28)</f>
        <v>0</v>
      </c>
    </row>
    <row r="29" spans="1:6" x14ac:dyDescent="0.2">
      <c r="A29" s="325">
        <v>300</v>
      </c>
      <c r="B29" s="42" t="s">
        <v>492</v>
      </c>
      <c r="C29" s="192">
        <f>'Form 4 Expenses'!H117+'Form 4 Expenses'!H124+'Form 4 Expenses'!H131+'Form 4 Expenses'!H150+'Form 4 Expenses'!H157+'Form 4 Expenses'!H164</f>
        <v>0</v>
      </c>
      <c r="D29" s="192">
        <f>'Form 4 Expenses'!H118+'Form 4 Expenses'!H125+'Form 4 Expenses'!H132+'Form 4 Expenses'!H151+'Form 4 Expenses'!H158+'Form 4 Expenses'!H165</f>
        <v>0</v>
      </c>
      <c r="E29" s="192">
        <f>'Form 4 Expenses'!H137+'Form 4 Expenses'!H170-'Form 5 Exp Summary'!C29-'Form 5 Exp Summary'!D29</f>
        <v>0</v>
      </c>
      <c r="F29" s="330">
        <f t="shared" si="1"/>
        <v>0</v>
      </c>
    </row>
    <row r="30" spans="1:6" x14ac:dyDescent="0.2">
      <c r="A30" s="325">
        <v>400</v>
      </c>
      <c r="B30" s="42" t="s">
        <v>493</v>
      </c>
      <c r="C30" s="192">
        <f>'Form 4 Expenses'!H173+'Form 4 Expenses'!H180+'Form 4 Expenses'!H187+'Form 4 Expenses'!H229+'Form 4 Expenses'!H236+'Form 4 Expenses'!H243+'Form 4 Expenses'!H286+'Form 4 Expenses'!H293+'Form 4 Expenses'!H300</f>
        <v>0</v>
      </c>
      <c r="D30" s="192">
        <f>'Form 4 Expenses'!H174+'Form 4 Expenses'!H181+'Form 4 Expenses'!H188+'Form 4 Expenses'!H230+'Form 4 Expenses'!H237+'Form 4 Expenses'!H244+'Form 4 Expenses'!H287+'Form 4 Expenses'!H294+'Form 4 Expenses'!H301</f>
        <v>0</v>
      </c>
      <c r="E30" s="192">
        <f>'Form 4 Expenses'!H193+'Form 4 Expenses'!H249+'Form 4 Expenses'!H306-'Form 5 Exp Summary'!C30-'Form 5 Exp Summary'!D30</f>
        <v>0</v>
      </c>
      <c r="F30" s="330">
        <f t="shared" si="1"/>
        <v>0</v>
      </c>
    </row>
    <row r="31" spans="1:6" x14ac:dyDescent="0.2">
      <c r="A31" s="325">
        <v>500</v>
      </c>
      <c r="B31" s="42" t="s">
        <v>494</v>
      </c>
      <c r="C31" s="193">
        <v>0</v>
      </c>
      <c r="D31" s="193">
        <v>0</v>
      </c>
      <c r="E31" s="193">
        <v>0</v>
      </c>
      <c r="F31" s="330">
        <f t="shared" si="1"/>
        <v>0</v>
      </c>
    </row>
    <row r="32" spans="1:6" x14ac:dyDescent="0.2">
      <c r="A32" s="325">
        <v>600</v>
      </c>
      <c r="B32" s="42" t="s">
        <v>495</v>
      </c>
      <c r="C32" s="193">
        <v>0</v>
      </c>
      <c r="D32" s="193">
        <v>0</v>
      </c>
      <c r="E32" s="193">
        <v>0</v>
      </c>
      <c r="F32" s="330">
        <f t="shared" si="1"/>
        <v>0</v>
      </c>
    </row>
    <row r="33" spans="1:6" x14ac:dyDescent="0.2">
      <c r="A33" s="325">
        <v>800</v>
      </c>
      <c r="B33" s="42" t="s">
        <v>496</v>
      </c>
      <c r="C33" s="192">
        <f>'Form 4 Expenses'!H313+'Form 4 Expenses'!H320+'Form 4 Expenses'!H327</f>
        <v>0</v>
      </c>
      <c r="D33" s="192">
        <f>'Form 4 Expenses'!H314+'Form 4 Expenses'!H321+'Form 4 Expenses'!H328</f>
        <v>0</v>
      </c>
      <c r="E33" s="192">
        <f>'Form 4 Expenses'!H333-'Form 5 Exp Summary'!C33-'Form 5 Exp Summary'!D33</f>
        <v>0</v>
      </c>
      <c r="F33" s="330">
        <f t="shared" si="1"/>
        <v>0</v>
      </c>
    </row>
    <row r="34" spans="1:6" x14ac:dyDescent="0.2">
      <c r="A34" s="325">
        <v>900</v>
      </c>
      <c r="B34" s="42" t="s">
        <v>497</v>
      </c>
      <c r="C34" s="194">
        <f>'Form 4 Expenses'!H336+'Form 4 Expenses'!H343+'Form 4 Expenses'!H350</f>
        <v>0</v>
      </c>
      <c r="D34" s="192">
        <f>'Form 4 Expenses'!H337+'Form 4 Expenses'!H344+'Form 4 Expenses'!H351</f>
        <v>0</v>
      </c>
      <c r="E34" s="192">
        <f>'Form 4 Expenses'!H356-'Form 5 Exp Summary'!C34-'Form 5 Exp Summary'!D34</f>
        <v>0</v>
      </c>
      <c r="F34" s="330">
        <f t="shared" si="1"/>
        <v>0</v>
      </c>
    </row>
    <row r="35" spans="1:6" x14ac:dyDescent="0.2">
      <c r="A35" s="325" t="s">
        <v>498</v>
      </c>
      <c r="B35" s="42"/>
      <c r="C35" s="179">
        <f>SUM(C27:C34)</f>
        <v>0</v>
      </c>
      <c r="D35" s="179">
        <f>SUM(D27:D34)</f>
        <v>0</v>
      </c>
      <c r="E35" s="179">
        <f>SUM(E27:E34)</f>
        <v>0</v>
      </c>
      <c r="F35" s="177">
        <f>SUM(F27:F34)</f>
        <v>0</v>
      </c>
    </row>
    <row r="36" spans="1:6" x14ac:dyDescent="0.2">
      <c r="A36" s="325"/>
      <c r="B36" s="182"/>
      <c r="C36" s="183"/>
      <c r="D36" s="183"/>
      <c r="E36" s="183"/>
      <c r="F36" s="326"/>
    </row>
    <row r="37" spans="1:6" x14ac:dyDescent="0.2">
      <c r="A37" s="327" t="s">
        <v>418</v>
      </c>
      <c r="B37" s="42" t="s">
        <v>499</v>
      </c>
      <c r="C37" s="184"/>
      <c r="D37" s="184"/>
      <c r="E37" s="184"/>
      <c r="F37" s="101"/>
    </row>
    <row r="38" spans="1:6" x14ac:dyDescent="0.2">
      <c r="A38" s="325">
        <v>2000</v>
      </c>
      <c r="B38" s="42" t="s">
        <v>500</v>
      </c>
      <c r="C38" s="179">
        <f>'Form 4 Expenses'!H369+'Form 4 Expenses'!H377+'Form 4 Expenses'!H385+'Form 4 Expenses'!H393+'Form 4 Expenses'!H401+'Form 4 Expenses'!H421+'Form 4 Expenses'!H429+'Form 4 Expenses'!H437</f>
        <v>0</v>
      </c>
      <c r="D38" s="179">
        <f>'Form 4 Expenses'!H370+'Form 4 Expenses'!H378+'Form 4 Expenses'!H386+'Form 4 Expenses'!H394+'Form 4 Expenses'!H402+'Form 4 Expenses'!H422+'Form 4 Expenses'!H430+'Form 4 Expenses'!H438</f>
        <v>0</v>
      </c>
      <c r="E38" s="179">
        <f>'Form 4 Expenses'!H444-'Form 5 Exp Summary'!C38-'Form 5 Exp Summary'!D38</f>
        <v>0</v>
      </c>
      <c r="F38" s="100">
        <f>SUM(C38:E38)</f>
        <v>0</v>
      </c>
    </row>
    <row r="39" spans="1:6" x14ac:dyDescent="0.2">
      <c r="A39" s="325">
        <v>3100</v>
      </c>
      <c r="B39" s="42" t="s">
        <v>445</v>
      </c>
      <c r="C39" s="179">
        <f>'Form 4 Expenses'!H446</f>
        <v>0</v>
      </c>
      <c r="D39" s="179">
        <f>'Form 4 Expenses'!H447</f>
        <v>0</v>
      </c>
      <c r="E39" s="179">
        <f>'Form 4 Expenses'!H452-'Form 5 Exp Summary'!C39-'Form 5 Exp Summary'!D39</f>
        <v>0</v>
      </c>
      <c r="F39" s="100">
        <f>SUM(C39:E39)</f>
        <v>0</v>
      </c>
    </row>
    <row r="40" spans="1:6" ht="28.5" x14ac:dyDescent="0.2">
      <c r="A40" s="328">
        <v>4000</v>
      </c>
      <c r="B40" s="76" t="s">
        <v>501</v>
      </c>
      <c r="C40" s="180"/>
      <c r="D40" s="180"/>
      <c r="E40" s="179">
        <f>'Form 4 Expenses'!H536</f>
        <v>0</v>
      </c>
      <c r="F40" s="100">
        <f>SUM(C40:E40)</f>
        <v>0</v>
      </c>
    </row>
    <row r="41" spans="1:6" x14ac:dyDescent="0.2">
      <c r="A41" s="325">
        <v>5000</v>
      </c>
      <c r="B41" s="42" t="s">
        <v>466</v>
      </c>
      <c r="C41" s="180"/>
      <c r="D41" s="180"/>
      <c r="E41" s="179">
        <f>'Form 4 Expenses'!H537</f>
        <v>0</v>
      </c>
      <c r="F41" s="100">
        <f>SUM(C41:E41)</f>
        <v>0</v>
      </c>
    </row>
    <row r="42" spans="1:6" x14ac:dyDescent="0.2">
      <c r="A42" s="325">
        <v>6300</v>
      </c>
      <c r="B42" s="42" t="s">
        <v>502</v>
      </c>
      <c r="C42" s="180"/>
      <c r="D42" s="180"/>
      <c r="E42" s="180"/>
      <c r="F42" s="179">
        <f>'Form 4 Expenses'!H540</f>
        <v>0</v>
      </c>
    </row>
    <row r="43" spans="1:6" ht="19.5" customHeight="1" x14ac:dyDescent="0.2">
      <c r="A43" s="325">
        <v>8000</v>
      </c>
      <c r="B43" s="185" t="s">
        <v>503</v>
      </c>
      <c r="C43" s="180"/>
      <c r="D43" s="180"/>
      <c r="E43" s="180"/>
      <c r="F43" s="179">
        <f>'Form 4 Expenses'!H542+'Form 4 Expenses'!H543</f>
        <v>0</v>
      </c>
    </row>
    <row r="44" spans="1:6" ht="15.75" thickBot="1" x14ac:dyDescent="0.3">
      <c r="A44" s="329" t="s">
        <v>504</v>
      </c>
      <c r="B44" s="186"/>
      <c r="C44" s="187">
        <f>SUM(C38:C43)</f>
        <v>0</v>
      </c>
      <c r="D44" s="187">
        <f>SUM(D38:D43)</f>
        <v>0</v>
      </c>
      <c r="E44" s="187">
        <f>SUM(E38:E43)</f>
        <v>0</v>
      </c>
      <c r="F44" s="187">
        <f>SUM(F38:F43)</f>
        <v>0</v>
      </c>
    </row>
    <row r="45" spans="1:6" ht="15.75" thickBot="1" x14ac:dyDescent="0.3">
      <c r="A45" s="331" t="s">
        <v>506</v>
      </c>
      <c r="B45" s="332"/>
      <c r="C45" s="333">
        <f>C35+C44</f>
        <v>0</v>
      </c>
      <c r="D45" s="333">
        <f>D35+D44</f>
        <v>0</v>
      </c>
      <c r="E45" s="333">
        <f>E35+E44</f>
        <v>0</v>
      </c>
      <c r="F45" s="333">
        <f>F35+F44</f>
        <v>0</v>
      </c>
    </row>
    <row r="46" spans="1:6" ht="12.75" customHeight="1" thickTop="1" x14ac:dyDescent="0.25">
      <c r="A46" s="337"/>
      <c r="B46" s="49"/>
      <c r="C46" s="125"/>
      <c r="D46" s="125"/>
      <c r="E46" s="125"/>
      <c r="F46" s="125"/>
    </row>
    <row r="47" spans="1:6" x14ac:dyDescent="0.2">
      <c r="A47" s="61"/>
      <c r="B47" s="93" t="str">
        <f>'Form 1 Cover'!B20</f>
        <v>Charter School - fill in school name only on Form 1 Cover @ B20</v>
      </c>
      <c r="C47" s="29"/>
      <c r="D47" s="49"/>
      <c r="E47" s="3" t="str">
        <f>"Budget Fiscal Year "&amp;TEXT('Form 1 Cover'!$D$165, "mm/dd/yy")</f>
        <v>Budget Fiscal Year 2023-2024</v>
      </c>
      <c r="F47" s="29"/>
    </row>
    <row r="48" spans="1:6" x14ac:dyDescent="0.2">
      <c r="A48" s="61"/>
      <c r="B48" s="61"/>
      <c r="C48" s="78"/>
      <c r="D48" s="29"/>
      <c r="E48" s="29"/>
      <c r="F48" s="29"/>
    </row>
    <row r="49" spans="1:6" x14ac:dyDescent="0.2">
      <c r="A49" s="61"/>
      <c r="B49" s="78" t="s">
        <v>507</v>
      </c>
      <c r="C49" s="29" t="s">
        <v>508</v>
      </c>
      <c r="D49" s="29"/>
      <c r="E49" s="29"/>
      <c r="F49" s="2">
        <f>'Form 1 Cover'!$D$174</f>
        <v>44607</v>
      </c>
    </row>
    <row r="50" spans="1:6" x14ac:dyDescent="0.2">
      <c r="A50" s="61"/>
      <c r="B50" s="78"/>
      <c r="C50" s="29"/>
      <c r="D50" s="29"/>
      <c r="E50" s="29"/>
      <c r="F50" s="2"/>
    </row>
    <row r="51" spans="1:6" ht="15" x14ac:dyDescent="0.25">
      <c r="A51" s="554" t="str">
        <f>"FINAL AMENDED BUDGET "&amp;TEXT('Form 1 Cover'!G158, "MM/DD/YY")</f>
        <v>FINAL AMENDED BUDGET - Estimated</v>
      </c>
      <c r="B51" s="555"/>
      <c r="C51" s="267" t="s">
        <v>481</v>
      </c>
      <c r="D51" s="74" t="s">
        <v>482</v>
      </c>
      <c r="E51" s="74" t="s">
        <v>483</v>
      </c>
      <c r="F51" s="74"/>
    </row>
    <row r="52" spans="1:6" ht="57" customHeight="1" thickBot="1" x14ac:dyDescent="0.25">
      <c r="A52" s="472"/>
      <c r="B52" s="435" t="s">
        <v>484</v>
      </c>
      <c r="C52" s="368" t="s">
        <v>485</v>
      </c>
      <c r="D52" s="368" t="s">
        <v>486</v>
      </c>
      <c r="E52" s="368" t="s">
        <v>487</v>
      </c>
      <c r="F52" s="368" t="s">
        <v>488</v>
      </c>
    </row>
    <row r="53" spans="1:6" ht="15" x14ac:dyDescent="0.25">
      <c r="A53" s="367" t="s">
        <v>489</v>
      </c>
      <c r="B53" s="42"/>
      <c r="C53" s="86"/>
      <c r="D53" s="86"/>
      <c r="E53" s="86"/>
      <c r="F53" s="86"/>
    </row>
    <row r="54" spans="1:6" x14ac:dyDescent="0.2">
      <c r="A54" s="325">
        <v>100</v>
      </c>
      <c r="B54" s="42" t="s">
        <v>490</v>
      </c>
      <c r="C54" s="190">
        <f>'Form 4 Expenses'!I8+'Form 4 Expenses'!I15+'Form 4 Expenses'!I22+'Form 4 Expenses'!I31+'Form 4 Expenses'!I38+'Form 4 Expenses'!I45</f>
        <v>0</v>
      </c>
      <c r="D54" s="190">
        <f>'Form 4 Expenses'!I9+'Form 4 Expenses'!I16+'Form 4 Expenses'!I23+'Form 4 Expenses'!I32+'Form 4 Expenses'!I39+'Form 4 Expenses'!I46</f>
        <v>0</v>
      </c>
      <c r="E54" s="19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30">
        <f>SUM(C54:E54)</f>
        <v>0</v>
      </c>
    </row>
    <row r="55" spans="1:6" x14ac:dyDescent="0.2">
      <c r="A55" s="325">
        <v>200</v>
      </c>
      <c r="B55" s="42" t="s">
        <v>491</v>
      </c>
      <c r="C55" s="192">
        <f>'Form 4 Expenses'!I60+'Form 4 Expenses'!I67+'Form 4 Expenses'!I74+'Form 4 Expenses'!I83+'Form 4 Expenses'!I90+'Form 4 Expenses'!I97</f>
        <v>0</v>
      </c>
      <c r="D55" s="192">
        <f>'Form 4 Expenses'!I61+'Form 4 Expenses'!I68+'Form 4 Expenses'!I75+'Form 4 Expenses'!I84+'Form 4 Expenses'!I91+'Form 4 Expenses'!I98</f>
        <v>0</v>
      </c>
      <c r="E55" s="19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30">
        <f t="shared" ref="F55:F61" si="2">SUM(C55:E55)</f>
        <v>0</v>
      </c>
    </row>
    <row r="56" spans="1:6" x14ac:dyDescent="0.2">
      <c r="A56" s="325">
        <v>300</v>
      </c>
      <c r="B56" s="42" t="s">
        <v>492</v>
      </c>
      <c r="C56" s="192">
        <f>'Form 4 Expenses'!I117+'Form 4 Expenses'!I124+'Form 4 Expenses'!I131+'Form 4 Expenses'!I150+'Form 4 Expenses'!I157+'Form 4 Expenses'!I164</f>
        <v>0</v>
      </c>
      <c r="D56" s="192">
        <f>'Form 4 Expenses'!I118+'Form 4 Expenses'!I125+'Form 4 Expenses'!I132+'Form 4 Expenses'!I151+'Form 4 Expenses'!I158+'Form 4 Expenses'!I165</f>
        <v>0</v>
      </c>
      <c r="E56" s="19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30">
        <f t="shared" si="2"/>
        <v>0</v>
      </c>
    </row>
    <row r="57" spans="1:6" x14ac:dyDescent="0.2">
      <c r="A57" s="325">
        <v>400</v>
      </c>
      <c r="B57" s="42" t="s">
        <v>493</v>
      </c>
      <c r="C57" s="192">
        <f>'Form 4 Expenses'!I173+'Form 4 Expenses'!I180+'Form 4 Expenses'!I187+'Form 4 Expenses'!I229+'Form 4 Expenses'!I236+'Form 4 Expenses'!I243+'Form 4 Expenses'!I286+'Form 4 Expenses'!I293+'Form 4 Expenses'!I300</f>
        <v>0</v>
      </c>
      <c r="D57" s="192">
        <f>'Form 4 Expenses'!I174+'Form 4 Expenses'!I181+'Form 4 Expenses'!I188+'Form 4 Expenses'!I230+'Form 4 Expenses'!I237+'Form 4 Expenses'!I244+'Form 4 Expenses'!I287+'Form 4 Expenses'!I294+'Form 4 Expenses'!I301</f>
        <v>0</v>
      </c>
      <c r="E57" s="19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30">
        <f t="shared" si="2"/>
        <v>0</v>
      </c>
    </row>
    <row r="58" spans="1:6" x14ac:dyDescent="0.2">
      <c r="A58" s="325">
        <v>500</v>
      </c>
      <c r="B58" s="42" t="s">
        <v>494</v>
      </c>
      <c r="C58" s="193">
        <v>0</v>
      </c>
      <c r="D58" s="193">
        <v>0</v>
      </c>
      <c r="E58" s="193">
        <v>0</v>
      </c>
      <c r="F58" s="330">
        <f t="shared" si="2"/>
        <v>0</v>
      </c>
    </row>
    <row r="59" spans="1:6" x14ac:dyDescent="0.2">
      <c r="A59" s="325">
        <v>600</v>
      </c>
      <c r="B59" s="42" t="s">
        <v>495</v>
      </c>
      <c r="C59" s="193">
        <v>0</v>
      </c>
      <c r="D59" s="193">
        <v>0</v>
      </c>
      <c r="E59" s="193">
        <v>0</v>
      </c>
      <c r="F59" s="330">
        <f t="shared" si="2"/>
        <v>0</v>
      </c>
    </row>
    <row r="60" spans="1:6" x14ac:dyDescent="0.2">
      <c r="A60" s="325">
        <v>800</v>
      </c>
      <c r="B60" s="42" t="s">
        <v>496</v>
      </c>
      <c r="C60" s="192">
        <f>'Form 4 Expenses'!I313+'Form 4 Expenses'!I320+'Form 4 Expenses'!I327</f>
        <v>0</v>
      </c>
      <c r="D60" s="192">
        <f>'Form 4 Expenses'!I314+'Form 4 Expenses'!I321+'Form 4 Expenses'!I328</f>
        <v>0</v>
      </c>
      <c r="E60" s="192">
        <f>'Form 4 Expenses'!I315+'Form 4 Expenses'!I316+'Form 4 Expenses'!I317+'Form 4 Expenses'!I318+'Form 4 Expenses'!I322+'Form 4 Expenses'!I323+'Form 4 Expenses'!I324+'Form 4 Expenses'!I325+'Form 4 Expenses'!I329+'Form 4 Expenses'!I330+'Form 4 Expenses'!I331+'Form 4 Expenses'!I332</f>
        <v>0</v>
      </c>
      <c r="F60" s="330">
        <f t="shared" si="2"/>
        <v>0</v>
      </c>
    </row>
    <row r="61" spans="1:6" x14ac:dyDescent="0.2">
      <c r="A61" s="325">
        <v>900</v>
      </c>
      <c r="B61" s="42" t="s">
        <v>497</v>
      </c>
      <c r="C61" s="369">
        <f>'Form 4 Expenses'!I336+'Form 4 Expenses'!I343+'Form 4 Expenses'!I350</f>
        <v>0</v>
      </c>
      <c r="D61" s="192">
        <f>'Form 4 Expenses'!I337+'Form 4 Expenses'!I344+'Form 4 Expenses'!I351</f>
        <v>0</v>
      </c>
      <c r="E61" s="192">
        <f>'Form 4 Expenses'!I338+'Form 4 Expenses'!I339+'Form 4 Expenses'!I340+'Form 4 Expenses'!I341+'Form 4 Expenses'!I345+'Form 4 Expenses'!I346+'Form 4 Expenses'!I347+'Form 4 Expenses'!I348+'Form 4 Expenses'!I352+'Form 4 Expenses'!I353+'Form 4 Expenses'!I354+'Form 4 Expenses'!I355</f>
        <v>0</v>
      </c>
      <c r="F61" s="330">
        <f t="shared" si="2"/>
        <v>0</v>
      </c>
    </row>
    <row r="62" spans="1:6" x14ac:dyDescent="0.2">
      <c r="A62" s="325" t="s">
        <v>498</v>
      </c>
      <c r="B62" s="42"/>
      <c r="C62" s="179">
        <f>SUM(C54:C61)</f>
        <v>0</v>
      </c>
      <c r="D62" s="179">
        <f>SUM(D54:D61)</f>
        <v>0</v>
      </c>
      <c r="E62" s="179">
        <f>SUM(E54:E61)</f>
        <v>0</v>
      </c>
      <c r="F62" s="177">
        <f>SUM(F54:F61)</f>
        <v>0</v>
      </c>
    </row>
    <row r="63" spans="1:6" x14ac:dyDescent="0.2">
      <c r="A63" s="325"/>
      <c r="B63" s="182"/>
      <c r="C63" s="183"/>
      <c r="D63" s="183"/>
      <c r="E63" s="183"/>
      <c r="F63" s="326"/>
    </row>
    <row r="64" spans="1:6" x14ac:dyDescent="0.2">
      <c r="A64" s="327" t="s">
        <v>418</v>
      </c>
      <c r="B64" s="42" t="s">
        <v>499</v>
      </c>
      <c r="C64" s="184"/>
      <c r="D64" s="184"/>
      <c r="E64" s="184"/>
      <c r="F64" s="101"/>
    </row>
    <row r="65" spans="1:6" x14ac:dyDescent="0.2">
      <c r="A65" s="325">
        <v>2000</v>
      </c>
      <c r="B65" s="42" t="s">
        <v>500</v>
      </c>
      <c r="C65" s="179">
        <f>'Form 4 Expenses'!I369+'Form 4 Expenses'!I377+'Form 4 Expenses'!I385+'Form 4 Expenses'!I393+'Form 4 Expenses'!I401+'Form 4 Expenses'!I421+'Form 4 Expenses'!I429+'Form 4 Expenses'!I437</f>
        <v>0</v>
      </c>
      <c r="D65" s="179">
        <f>'Form 4 Expenses'!I370+'Form 4 Expenses'!I378+'Form 4 Expenses'!I386+'Form 4 Expenses'!I394+'Form 4 Expenses'!I402+'Form 4 Expenses'!I422+'Form 4 Expenses'!I430+'Form 4 Expenses'!I438</f>
        <v>0</v>
      </c>
      <c r="E65" s="17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78">
        <f>SUM(C65:E65)</f>
        <v>0</v>
      </c>
    </row>
    <row r="66" spans="1:6" x14ac:dyDescent="0.2">
      <c r="A66" s="325">
        <v>3100</v>
      </c>
      <c r="B66" s="42" t="s">
        <v>445</v>
      </c>
      <c r="C66" s="179">
        <f>'Form 4 Expenses'!I446</f>
        <v>0</v>
      </c>
      <c r="D66" s="179">
        <f>'Form 4 Expenses'!I447</f>
        <v>0</v>
      </c>
      <c r="E66" s="179">
        <f>'Form 4 Expenses'!I448+'Form 4 Expenses'!I449+'Form 4 Expenses'!I450+'Form 4 Expenses'!I451</f>
        <v>0</v>
      </c>
      <c r="F66" s="178">
        <f>SUM(C66:E66)</f>
        <v>0</v>
      </c>
    </row>
    <row r="67" spans="1:6" ht="28.5" x14ac:dyDescent="0.2">
      <c r="A67" s="328">
        <v>4000</v>
      </c>
      <c r="B67" s="76" t="s">
        <v>501</v>
      </c>
      <c r="C67" s="180"/>
      <c r="D67" s="180"/>
      <c r="E67" s="179">
        <f>'Form 4 Expenses'!I536</f>
        <v>0</v>
      </c>
      <c r="F67" s="178">
        <f>SUM(C67:E67)</f>
        <v>0</v>
      </c>
    </row>
    <row r="68" spans="1:6" x14ac:dyDescent="0.2">
      <c r="A68" s="325">
        <v>5000</v>
      </c>
      <c r="B68" s="42" t="s">
        <v>466</v>
      </c>
      <c r="C68" s="180"/>
      <c r="D68" s="180"/>
      <c r="E68" s="179">
        <f>'Form 4 Expenses'!I537</f>
        <v>0</v>
      </c>
      <c r="F68" s="178">
        <f>SUM(C68:E68)</f>
        <v>0</v>
      </c>
    </row>
    <row r="69" spans="1:6" x14ac:dyDescent="0.2">
      <c r="A69" s="325">
        <v>6300</v>
      </c>
      <c r="B69" s="42" t="s">
        <v>502</v>
      </c>
      <c r="C69" s="180"/>
      <c r="D69" s="180"/>
      <c r="E69" s="180"/>
      <c r="F69" s="179">
        <f>'Form 4 Expenses'!I540</f>
        <v>0</v>
      </c>
    </row>
    <row r="70" spans="1:6" x14ac:dyDescent="0.2">
      <c r="A70" s="325">
        <v>8000</v>
      </c>
      <c r="B70" s="185" t="s">
        <v>503</v>
      </c>
      <c r="C70" s="180"/>
      <c r="D70" s="180"/>
      <c r="E70" s="180"/>
      <c r="F70" s="179">
        <f>'Form 4 Expenses'!I542+'Form 4 Expenses'!I543</f>
        <v>0</v>
      </c>
    </row>
    <row r="71" spans="1:6" ht="15.75" thickBot="1" x14ac:dyDescent="0.3">
      <c r="A71" s="329" t="s">
        <v>504</v>
      </c>
      <c r="B71" s="186"/>
      <c r="C71" s="187">
        <f>SUM(C65:C70)</f>
        <v>0</v>
      </c>
      <c r="D71" s="187">
        <f>SUM(D65:D70)</f>
        <v>0</v>
      </c>
      <c r="E71" s="187">
        <f>SUM(E65:E70)</f>
        <v>0</v>
      </c>
      <c r="F71" s="187">
        <f>SUM(F65:F70)</f>
        <v>0</v>
      </c>
    </row>
    <row r="72" spans="1:6" ht="15.75" thickBot="1" x14ac:dyDescent="0.3">
      <c r="A72" s="331" t="s">
        <v>509</v>
      </c>
      <c r="B72" s="332"/>
      <c r="C72" s="333">
        <f>C62+C71</f>
        <v>0</v>
      </c>
      <c r="D72" s="333">
        <f>D62+D71</f>
        <v>0</v>
      </c>
      <c r="E72" s="333">
        <f>E62+E71</f>
        <v>0</v>
      </c>
      <c r="F72" s="333">
        <f>F62+F71</f>
        <v>0</v>
      </c>
    </row>
    <row r="73" spans="1:6" ht="15.75" thickTop="1" x14ac:dyDescent="0.25">
      <c r="A73" s="337"/>
      <c r="B73" s="49"/>
      <c r="C73" s="125"/>
      <c r="D73" s="125"/>
      <c r="E73" s="125"/>
      <c r="F73" s="125"/>
    </row>
    <row r="74" spans="1:6" x14ac:dyDescent="0.2">
      <c r="A74" s="61"/>
      <c r="B74" s="93" t="str">
        <f>'Form 1 Cover'!B20</f>
        <v>Charter School - fill in school name only on Form 1 Cover @ B20</v>
      </c>
      <c r="C74" s="29"/>
      <c r="D74" s="49"/>
      <c r="E74" s="3" t="str">
        <f>"Budget Fiscal Year "&amp;TEXT('Form 1 Cover'!$D$165, "mm/dd/yy")</f>
        <v>Budget Fiscal Year 2023-2024</v>
      </c>
      <c r="F74" s="29"/>
    </row>
    <row r="75" spans="1:6" x14ac:dyDescent="0.2">
      <c r="A75" s="61"/>
      <c r="B75" s="61"/>
      <c r="C75" s="78"/>
      <c r="D75" s="29"/>
      <c r="E75" s="29"/>
      <c r="F75" s="29"/>
    </row>
    <row r="76" spans="1:6" x14ac:dyDescent="0.2">
      <c r="A76" s="61"/>
      <c r="B76" s="78" t="s">
        <v>507</v>
      </c>
      <c r="C76" s="29" t="s">
        <v>367</v>
      </c>
      <c r="D76" s="29"/>
      <c r="E76" s="29"/>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workbookViewId="0"/>
  </sheetViews>
  <sheetFormatPr defaultColWidth="9.140625" defaultRowHeight="14.25" x14ac:dyDescent="0.2"/>
  <cols>
    <col min="1" max="1" width="1.42578125" style="78" customWidth="1"/>
    <col min="2" max="2" width="6.42578125" style="78" customWidth="1"/>
    <col min="3" max="3" width="37" style="29" customWidth="1"/>
    <col min="4" max="5" width="15.7109375" style="29" customWidth="1"/>
    <col min="6" max="6" width="15.140625" style="29" customWidth="1"/>
    <col min="7" max="7" width="17.7109375" style="29" customWidth="1"/>
    <col min="8" max="10" width="9.140625" style="29"/>
    <col min="11" max="11" width="5.42578125" style="29" customWidth="1"/>
    <col min="12" max="16384" width="9.140625" style="29"/>
  </cols>
  <sheetData>
    <row r="1" spans="1:7" ht="15" x14ac:dyDescent="0.25">
      <c r="A1" s="61" t="s">
        <v>152</v>
      </c>
      <c r="B1" s="61"/>
      <c r="D1" s="260" t="s">
        <v>510</v>
      </c>
    </row>
    <row r="2" spans="1:7" x14ac:dyDescent="0.2">
      <c r="A2" s="61"/>
      <c r="B2" s="61" t="s">
        <v>511</v>
      </c>
    </row>
    <row r="3" spans="1:7" ht="15" x14ac:dyDescent="0.25">
      <c r="A3" s="28" t="str">
        <f>'Form 1 Cover'!B20</f>
        <v>Charter School - fill in school name only on Form 1 Cover @ B20</v>
      </c>
    </row>
    <row r="4" spans="1:7" x14ac:dyDescent="0.2">
      <c r="A4" s="338"/>
      <c r="B4" s="339"/>
      <c r="C4" s="57"/>
      <c r="D4" s="58">
        <v>-1</v>
      </c>
      <c r="E4" s="59">
        <v>-2</v>
      </c>
      <c r="F4" s="60">
        <v>-3</v>
      </c>
      <c r="G4" s="59">
        <v>-4</v>
      </c>
    </row>
    <row r="5" spans="1:7" x14ac:dyDescent="0.2">
      <c r="A5" s="340"/>
      <c r="B5" s="49" t="s">
        <v>512</v>
      </c>
      <c r="C5" s="400"/>
      <c r="D5" s="38"/>
      <c r="E5" s="39" t="s">
        <v>160</v>
      </c>
      <c r="F5" s="474" t="str">
        <f>"BUDGET YEAR ENDING "&amp;TEXT('Form 1 Cover'!D167, "MM/DD/YY")</f>
        <v>BUDGET YEAR ENDING 06/30/24</v>
      </c>
      <c r="G5" s="475"/>
    </row>
    <row r="6" spans="1:7" s="64" customFormat="1" ht="15.75" customHeight="1" x14ac:dyDescent="0.2">
      <c r="A6" s="341"/>
      <c r="B6" s="431"/>
      <c r="C6" s="432"/>
      <c r="D6" s="62" t="s">
        <v>207</v>
      </c>
      <c r="E6" s="62" t="s">
        <v>208</v>
      </c>
      <c r="F6" s="63"/>
      <c r="G6" s="95"/>
    </row>
    <row r="7" spans="1:7" s="64" customFormat="1" ht="15.75" customHeight="1" x14ac:dyDescent="0.2">
      <c r="A7" s="304"/>
      <c r="B7" s="431"/>
      <c r="C7" s="432" t="s">
        <v>210</v>
      </c>
      <c r="D7" s="62" t="s">
        <v>211</v>
      </c>
      <c r="E7" s="62" t="s">
        <v>211</v>
      </c>
      <c r="F7" s="65" t="s">
        <v>212</v>
      </c>
      <c r="G7" s="62" t="s">
        <v>213</v>
      </c>
    </row>
    <row r="8" spans="1:7" s="64" customFormat="1" ht="15" customHeight="1" x14ac:dyDescent="0.2">
      <c r="A8" s="305"/>
      <c r="B8" s="433"/>
      <c r="C8" s="434"/>
      <c r="D8" s="67">
        <f>'Form 1 Cover'!D158</f>
        <v>44742</v>
      </c>
      <c r="E8" s="67">
        <f>'Form 1 Cover'!D162</f>
        <v>45107</v>
      </c>
      <c r="F8" s="68" t="s">
        <v>214</v>
      </c>
      <c r="G8" s="136" t="s">
        <v>214</v>
      </c>
    </row>
    <row r="9" spans="1:7" ht="21" customHeight="1" x14ac:dyDescent="0.25">
      <c r="A9" s="279" t="s">
        <v>215</v>
      </c>
      <c r="B9" s="69"/>
      <c r="C9" s="70" t="s">
        <v>216</v>
      </c>
      <c r="D9" s="280"/>
      <c r="E9" s="280"/>
      <c r="F9" s="342"/>
      <c r="G9" s="280"/>
    </row>
    <row r="10" spans="1:7" x14ac:dyDescent="0.2">
      <c r="A10" s="281" t="s">
        <v>233</v>
      </c>
      <c r="B10" s="73"/>
      <c r="C10" s="42" t="s">
        <v>234</v>
      </c>
      <c r="D10" s="382"/>
      <c r="E10" s="385"/>
      <c r="F10" s="382"/>
      <c r="G10" s="385"/>
    </row>
    <row r="11" spans="1:7" x14ac:dyDescent="0.2">
      <c r="A11" s="281" t="s">
        <v>235</v>
      </c>
      <c r="B11" s="73"/>
      <c r="C11" s="42" t="s">
        <v>236</v>
      </c>
      <c r="D11" s="387"/>
      <c r="E11" s="387"/>
      <c r="F11" s="386"/>
      <c r="G11" s="387"/>
    </row>
    <row r="12" spans="1:7" x14ac:dyDescent="0.2">
      <c r="A12" s="281" t="s">
        <v>237</v>
      </c>
      <c r="B12" s="73"/>
      <c r="C12" s="42" t="s">
        <v>238</v>
      </c>
      <c r="D12" s="387"/>
      <c r="E12" s="387"/>
      <c r="F12" s="386"/>
      <c r="G12" s="387"/>
    </row>
    <row r="13" spans="1:7" x14ac:dyDescent="0.2">
      <c r="A13" s="281" t="s">
        <v>239</v>
      </c>
      <c r="B13" s="73"/>
      <c r="C13" s="42" t="s">
        <v>240</v>
      </c>
      <c r="D13" s="387"/>
      <c r="E13" s="387"/>
      <c r="F13" s="386"/>
      <c r="G13" s="387"/>
    </row>
    <row r="14" spans="1:7" x14ac:dyDescent="0.2">
      <c r="A14" s="88" t="s">
        <v>249</v>
      </c>
      <c r="B14" s="73"/>
      <c r="C14" s="42" t="s">
        <v>250</v>
      </c>
      <c r="D14" s="387"/>
      <c r="E14" s="387"/>
      <c r="F14" s="386"/>
      <c r="G14" s="387"/>
    </row>
    <row r="15" spans="1:7" x14ac:dyDescent="0.2">
      <c r="A15" s="88" t="s">
        <v>251</v>
      </c>
      <c r="B15" s="73"/>
      <c r="C15" s="42" t="s">
        <v>252</v>
      </c>
      <c r="D15" s="387"/>
      <c r="E15" s="387"/>
      <c r="F15" s="386"/>
      <c r="G15" s="387"/>
    </row>
    <row r="16" spans="1:7" x14ac:dyDescent="0.2">
      <c r="A16" s="88" t="s">
        <v>253</v>
      </c>
      <c r="B16" s="73"/>
      <c r="C16" s="42" t="s">
        <v>254</v>
      </c>
      <c r="D16" s="387"/>
      <c r="E16" s="387"/>
      <c r="F16" s="386"/>
      <c r="G16" s="387"/>
    </row>
    <row r="17" spans="1:7" ht="15.75" thickBot="1" x14ac:dyDescent="0.3">
      <c r="A17" s="282" t="s">
        <v>274</v>
      </c>
      <c r="B17" s="80"/>
      <c r="C17" s="81"/>
      <c r="D17" s="82">
        <f>SUM(D10:D16)</f>
        <v>0</v>
      </c>
      <c r="E17" s="82">
        <f>SUM(E10:E16)</f>
        <v>0</v>
      </c>
      <c r="F17" s="343">
        <f>SUM(F10:F16)</f>
        <v>0</v>
      </c>
      <c r="G17" s="82">
        <f>SUM(G10:G16)</f>
        <v>0</v>
      </c>
    </row>
    <row r="18" spans="1:7" ht="21.75" customHeight="1" thickTop="1" x14ac:dyDescent="0.25">
      <c r="A18" s="283" t="s">
        <v>275</v>
      </c>
      <c r="B18" s="84"/>
      <c r="C18" s="85" t="s">
        <v>276</v>
      </c>
      <c r="D18" s="86"/>
      <c r="E18" s="86"/>
      <c r="F18" s="344"/>
      <c r="G18" s="86"/>
    </row>
    <row r="19" spans="1:7" x14ac:dyDescent="0.2">
      <c r="A19" s="87" t="s">
        <v>277</v>
      </c>
      <c r="B19" s="88"/>
      <c r="C19" s="89" t="s">
        <v>278</v>
      </c>
      <c r="D19" s="382"/>
      <c r="E19" s="385"/>
      <c r="F19" s="382"/>
      <c r="G19" s="385"/>
    </row>
    <row r="20" spans="1:7" x14ac:dyDescent="0.2">
      <c r="A20" s="87" t="s">
        <v>287</v>
      </c>
      <c r="B20" s="88"/>
      <c r="C20" s="90" t="s">
        <v>288</v>
      </c>
      <c r="D20" s="387"/>
      <c r="E20" s="387"/>
      <c r="F20" s="386"/>
      <c r="G20" s="387"/>
    </row>
    <row r="21" spans="1:7" ht="20.25" customHeight="1" thickBot="1" x14ac:dyDescent="0.3">
      <c r="A21" s="282" t="s">
        <v>309</v>
      </c>
      <c r="B21" s="92"/>
      <c r="C21" s="81"/>
      <c r="D21" s="82">
        <f>SUM(D19:D20)</f>
        <v>0</v>
      </c>
      <c r="E21" s="82">
        <f>SUM(E19:E20)</f>
        <v>0</v>
      </c>
      <c r="F21" s="343">
        <f>SUM(F19:F20)</f>
        <v>0</v>
      </c>
      <c r="G21" s="82">
        <f>SUM(G19:G20)</f>
        <v>0</v>
      </c>
    </row>
    <row r="22" spans="1:7" ht="15.75" thickTop="1" x14ac:dyDescent="0.25">
      <c r="A22" s="284" t="s">
        <v>312</v>
      </c>
      <c r="B22" s="96"/>
      <c r="C22" s="97" t="s">
        <v>313</v>
      </c>
      <c r="D22" s="38"/>
      <c r="E22" s="38"/>
      <c r="F22" s="118"/>
      <c r="G22" s="38"/>
    </row>
    <row r="23" spans="1:7" ht="28.5" x14ac:dyDescent="0.2">
      <c r="A23" s="285" t="s">
        <v>314</v>
      </c>
      <c r="B23" s="98"/>
      <c r="C23" s="76" t="s">
        <v>315</v>
      </c>
      <c r="D23" s="388"/>
      <c r="E23" s="389"/>
      <c r="F23" s="388"/>
      <c r="G23" s="389"/>
    </row>
    <row r="24" spans="1:7" ht="28.5" x14ac:dyDescent="0.2">
      <c r="A24" s="286" t="s">
        <v>318</v>
      </c>
      <c r="B24" s="98"/>
      <c r="C24" s="76" t="s">
        <v>319</v>
      </c>
      <c r="D24" s="391"/>
      <c r="E24" s="391"/>
      <c r="F24" s="390"/>
      <c r="G24" s="391"/>
    </row>
    <row r="25" spans="1:7" x14ac:dyDescent="0.2">
      <c r="A25" s="286" t="s">
        <v>320</v>
      </c>
      <c r="B25" s="98"/>
      <c r="C25" s="76" t="s">
        <v>321</v>
      </c>
      <c r="D25" s="391"/>
      <c r="E25" s="391"/>
      <c r="F25" s="390"/>
      <c r="G25" s="391"/>
    </row>
    <row r="26" spans="1:7" ht="28.5" x14ac:dyDescent="0.2">
      <c r="A26" s="286" t="s">
        <v>322</v>
      </c>
      <c r="B26" s="98"/>
      <c r="C26" s="76" t="s">
        <v>323</v>
      </c>
      <c r="D26" s="391"/>
      <c r="E26" s="391"/>
      <c r="F26" s="390"/>
      <c r="G26" s="391"/>
    </row>
    <row r="27" spans="1:7" ht="28.5" x14ac:dyDescent="0.2">
      <c r="A27" s="286" t="s">
        <v>324</v>
      </c>
      <c r="B27" s="98"/>
      <c r="C27" s="76" t="s">
        <v>325</v>
      </c>
      <c r="D27" s="391"/>
      <c r="E27" s="391"/>
      <c r="F27" s="390"/>
      <c r="G27" s="391"/>
    </row>
    <row r="28" spans="1:7" ht="21.75" customHeight="1" thickBot="1" x14ac:dyDescent="0.3">
      <c r="A28" s="287" t="s">
        <v>329</v>
      </c>
      <c r="B28" s="102"/>
      <c r="C28" s="103"/>
      <c r="D28" s="104">
        <f>SUM(D23:D27)</f>
        <v>0</v>
      </c>
      <c r="E28" s="104">
        <f>SUM(E23:E27)</f>
        <v>0</v>
      </c>
      <c r="F28" s="129">
        <f>SUM(F23:F27)</f>
        <v>0</v>
      </c>
      <c r="G28" s="104">
        <f>SUM(G23:G27)</f>
        <v>0</v>
      </c>
    </row>
    <row r="29" spans="1:7" ht="15.75" thickTop="1" x14ac:dyDescent="0.25">
      <c r="A29" s="284" t="s">
        <v>331</v>
      </c>
      <c r="B29" s="96"/>
      <c r="C29" s="97" t="s">
        <v>332</v>
      </c>
      <c r="D29" s="105"/>
      <c r="E29" s="105"/>
      <c r="F29" s="303"/>
      <c r="G29" s="105"/>
    </row>
    <row r="30" spans="1:7" x14ac:dyDescent="0.2">
      <c r="A30" s="286" t="s">
        <v>339</v>
      </c>
      <c r="B30" s="98"/>
      <c r="C30" s="76" t="s">
        <v>340</v>
      </c>
      <c r="D30" s="382"/>
      <c r="E30" s="385"/>
      <c r="F30" s="382"/>
      <c r="G30" s="385"/>
    </row>
    <row r="31" spans="1:7" ht="28.5" x14ac:dyDescent="0.2">
      <c r="A31" s="286" t="s">
        <v>341</v>
      </c>
      <c r="B31" s="98"/>
      <c r="C31" s="76" t="s">
        <v>513</v>
      </c>
      <c r="D31" s="387"/>
      <c r="E31" s="387"/>
      <c r="F31" s="386"/>
      <c r="G31" s="387"/>
    </row>
    <row r="32" spans="1:7" x14ac:dyDescent="0.2">
      <c r="A32" s="286" t="s">
        <v>343</v>
      </c>
      <c r="B32" s="98"/>
      <c r="C32" s="76" t="s">
        <v>344</v>
      </c>
      <c r="D32" s="387"/>
      <c r="E32" s="387"/>
      <c r="F32" s="386"/>
      <c r="G32" s="387"/>
    </row>
    <row r="33" spans="1:7" x14ac:dyDescent="0.2">
      <c r="A33" s="286" t="s">
        <v>345</v>
      </c>
      <c r="B33" s="98"/>
      <c r="C33" s="76" t="s">
        <v>346</v>
      </c>
      <c r="D33" s="387"/>
      <c r="E33" s="387"/>
      <c r="F33" s="386"/>
      <c r="G33" s="387"/>
    </row>
    <row r="34" spans="1:7" x14ac:dyDescent="0.2">
      <c r="A34" s="286" t="s">
        <v>347</v>
      </c>
      <c r="B34" s="98"/>
      <c r="C34" s="76" t="s">
        <v>348</v>
      </c>
      <c r="D34" s="387"/>
      <c r="E34" s="387"/>
      <c r="F34" s="386"/>
      <c r="G34" s="387"/>
    </row>
    <row r="35" spans="1:7" ht="15" x14ac:dyDescent="0.25">
      <c r="A35" s="288" t="s">
        <v>349</v>
      </c>
      <c r="B35" s="98"/>
      <c r="C35" s="107" t="s">
        <v>350</v>
      </c>
      <c r="D35" s="387"/>
      <c r="E35" s="387"/>
      <c r="F35" s="386"/>
      <c r="G35" s="387"/>
    </row>
    <row r="36" spans="1:7" ht="15.75" thickBot="1" x14ac:dyDescent="0.3">
      <c r="A36" s="289" t="s">
        <v>359</v>
      </c>
      <c r="B36" s="108"/>
      <c r="C36" s="44"/>
      <c r="D36" s="109">
        <f>SUM(D30:D35)</f>
        <v>0</v>
      </c>
      <c r="E36" s="109">
        <f>SUM(E30:E35)</f>
        <v>0</v>
      </c>
      <c r="F36" s="146">
        <f>SUM(F30:F35)</f>
        <v>0</v>
      </c>
      <c r="G36" s="109">
        <f>SUM(G30:G35)</f>
        <v>0</v>
      </c>
    </row>
    <row r="37" spans="1:7" ht="15" x14ac:dyDescent="0.25">
      <c r="A37" s="288" t="s">
        <v>360</v>
      </c>
      <c r="B37" s="98"/>
      <c r="C37" s="42"/>
      <c r="D37" s="75"/>
      <c r="E37" s="75"/>
      <c r="F37" s="148"/>
      <c r="G37" s="75"/>
    </row>
    <row r="38" spans="1:7" x14ac:dyDescent="0.2">
      <c r="A38" s="285"/>
      <c r="B38" s="98" t="s">
        <v>361</v>
      </c>
      <c r="C38" s="42"/>
      <c r="D38" s="387"/>
      <c r="E38" s="387"/>
      <c r="F38" s="386"/>
      <c r="G38" s="387"/>
    </row>
    <row r="39" spans="1:7" x14ac:dyDescent="0.2">
      <c r="A39" s="286"/>
      <c r="B39" s="98" t="s">
        <v>362</v>
      </c>
      <c r="C39" s="42"/>
      <c r="D39" s="387"/>
      <c r="E39" s="387"/>
      <c r="F39" s="386"/>
      <c r="G39" s="387"/>
    </row>
    <row r="40" spans="1:7" ht="15.75" thickBot="1" x14ac:dyDescent="0.3">
      <c r="A40" s="289" t="s">
        <v>363</v>
      </c>
      <c r="B40" s="108"/>
      <c r="C40" s="44"/>
      <c r="D40" s="109">
        <f>SUM(D38:D39)</f>
        <v>0</v>
      </c>
      <c r="E40" s="109">
        <f>SUM(E38:E39)</f>
        <v>0</v>
      </c>
      <c r="F40" s="146">
        <f>SUM(F38:F39)</f>
        <v>0</v>
      </c>
      <c r="G40" s="109">
        <f>SUM(G38:G39)</f>
        <v>0</v>
      </c>
    </row>
    <row r="41" spans="1:7" ht="15.75" thickBot="1" x14ac:dyDescent="0.3">
      <c r="A41" s="287" t="s">
        <v>366</v>
      </c>
      <c r="B41" s="102"/>
      <c r="C41" s="81"/>
      <c r="D41" s="82">
        <f>D17+D21+D28+D36+D40</f>
        <v>0</v>
      </c>
      <c r="E41" s="82">
        <f>E17+E21+E28+E36+E40</f>
        <v>0</v>
      </c>
      <c r="F41" s="343">
        <f>F17+F21+F28+F36+F40</f>
        <v>0</v>
      </c>
      <c r="G41" s="82">
        <f>G17+G21+G28+G36+G40</f>
        <v>0</v>
      </c>
    </row>
    <row r="42" spans="1:7" ht="15.75" thickTop="1" x14ac:dyDescent="0.25">
      <c r="A42" s="345"/>
      <c r="B42" s="273"/>
      <c r="C42" s="274"/>
      <c r="D42" s="114"/>
      <c r="E42" s="114"/>
      <c r="F42" s="114"/>
      <c r="G42" s="114"/>
    </row>
    <row r="43" spans="1:7" x14ac:dyDescent="0.2">
      <c r="A43" s="275" t="str">
        <f>'Form 1 Cover'!B20</f>
        <v>Charter School - fill in school name only on Form 1 Cover @ B20</v>
      </c>
      <c r="B43" s="111"/>
      <c r="C43" s="49"/>
      <c r="F43" s="29" t="str">
        <f>"Budget Fiscal Year "&amp;TEXT('Form 1 Cover'!$D$165, "mm/dd/yy")</f>
        <v>Budget Fiscal Year 2023-2024</v>
      </c>
    </row>
    <row r="44" spans="1:7" x14ac:dyDescent="0.2">
      <c r="A44" s="275"/>
      <c r="B44" s="111"/>
      <c r="C44" s="49"/>
    </row>
    <row r="45" spans="1:7" x14ac:dyDescent="0.2">
      <c r="A45" s="78" t="s">
        <v>514</v>
      </c>
      <c r="D45" s="29" t="s">
        <v>311</v>
      </c>
      <c r="G45" s="112">
        <f>'Form 1 Cover'!D174</f>
        <v>44607</v>
      </c>
    </row>
    <row r="46" spans="1:7" x14ac:dyDescent="0.2">
      <c r="A46" s="291" t="s">
        <v>514</v>
      </c>
      <c r="B46" s="56"/>
      <c r="C46" s="346"/>
      <c r="D46" s="158">
        <v>-1</v>
      </c>
      <c r="E46" s="158">
        <v>-2</v>
      </c>
      <c r="F46" s="265">
        <v>-3</v>
      </c>
      <c r="G46" s="159">
        <v>-4</v>
      </c>
    </row>
    <row r="47" spans="1:7" x14ac:dyDescent="0.2">
      <c r="A47" s="340"/>
      <c r="B47" s="49"/>
      <c r="C47" s="38"/>
      <c r="D47" s="160"/>
      <c r="E47" s="24" t="s">
        <v>160</v>
      </c>
      <c r="F47" s="474" t="str">
        <f>"BUDGET YEAR ENDING "&amp;TEXT('Form 1 Cover'!D167, "MM/DD/YY")</f>
        <v>BUDGET YEAR ENDING 06/30/24</v>
      </c>
      <c r="G47" s="475"/>
    </row>
    <row r="48" spans="1:7" ht="28.5" x14ac:dyDescent="0.2">
      <c r="A48" s="340"/>
      <c r="B48" s="49"/>
      <c r="C48" s="38"/>
      <c r="D48" s="163" t="s">
        <v>207</v>
      </c>
      <c r="E48" s="163" t="s">
        <v>208</v>
      </c>
      <c r="F48" s="166"/>
      <c r="G48" s="166"/>
    </row>
    <row r="49" spans="1:7" x14ac:dyDescent="0.2">
      <c r="A49" s="340"/>
      <c r="B49" s="49"/>
      <c r="C49" s="38"/>
      <c r="D49" s="163" t="s">
        <v>211</v>
      </c>
      <c r="E49" s="163" t="s">
        <v>211</v>
      </c>
      <c r="F49" s="163" t="s">
        <v>212</v>
      </c>
      <c r="G49" s="163" t="s">
        <v>213</v>
      </c>
    </row>
    <row r="50" spans="1:7" ht="15" x14ac:dyDescent="0.2">
      <c r="A50" s="305"/>
      <c r="B50" s="347" t="s">
        <v>515</v>
      </c>
      <c r="C50" s="434"/>
      <c r="D50" s="67">
        <f>'Form 1 Cover'!D158</f>
        <v>44742</v>
      </c>
      <c r="E50" s="264">
        <f>'Form 1 Cover'!D162</f>
        <v>45107</v>
      </c>
      <c r="F50" s="164" t="s">
        <v>214</v>
      </c>
      <c r="G50" s="164" t="s">
        <v>214</v>
      </c>
    </row>
    <row r="51" spans="1:7" ht="15" x14ac:dyDescent="0.25">
      <c r="A51" s="279" t="s">
        <v>516</v>
      </c>
      <c r="B51" s="69"/>
      <c r="C51" s="261"/>
      <c r="D51" s="262"/>
      <c r="E51" s="290"/>
      <c r="F51" s="290"/>
      <c r="G51" s="290"/>
    </row>
    <row r="52" spans="1:7" x14ac:dyDescent="0.2">
      <c r="A52" s="281"/>
      <c r="B52" s="73" t="s">
        <v>215</v>
      </c>
      <c r="C52" s="73" t="s">
        <v>372</v>
      </c>
      <c r="D52" s="263"/>
      <c r="E52" s="46"/>
      <c r="F52" s="46"/>
      <c r="G52" s="46"/>
    </row>
    <row r="53" spans="1:7" x14ac:dyDescent="0.2">
      <c r="A53" s="281"/>
      <c r="B53" s="73"/>
      <c r="C53" s="73" t="s">
        <v>517</v>
      </c>
      <c r="D53" s="390"/>
      <c r="E53" s="391"/>
      <c r="F53" s="391"/>
      <c r="G53" s="391"/>
    </row>
    <row r="54" spans="1:7" x14ac:dyDescent="0.2">
      <c r="A54" s="281"/>
      <c r="B54" s="73"/>
      <c r="C54" s="73" t="s">
        <v>518</v>
      </c>
      <c r="D54" s="390"/>
      <c r="E54" s="391"/>
      <c r="F54" s="391"/>
      <c r="G54" s="391"/>
    </row>
    <row r="55" spans="1:7" x14ac:dyDescent="0.2">
      <c r="A55" s="281"/>
      <c r="B55" s="73"/>
      <c r="C55" s="73" t="s">
        <v>376</v>
      </c>
      <c r="D55" s="390"/>
      <c r="E55" s="391"/>
      <c r="F55" s="391"/>
      <c r="G55" s="391"/>
    </row>
    <row r="56" spans="1:7" x14ac:dyDescent="0.2">
      <c r="A56" s="281"/>
      <c r="B56" s="73"/>
      <c r="C56" s="73" t="s">
        <v>519</v>
      </c>
      <c r="D56" s="390"/>
      <c r="E56" s="391"/>
      <c r="F56" s="391"/>
      <c r="G56" s="391"/>
    </row>
    <row r="57" spans="1:7" x14ac:dyDescent="0.2">
      <c r="A57" s="281"/>
      <c r="B57" s="73"/>
      <c r="C57" s="73" t="s">
        <v>520</v>
      </c>
      <c r="D57" s="390"/>
      <c r="E57" s="391"/>
      <c r="F57" s="391"/>
      <c r="G57" s="391"/>
    </row>
    <row r="58" spans="1:7" x14ac:dyDescent="0.2">
      <c r="A58" s="281"/>
      <c r="B58" s="73"/>
      <c r="C58" s="73" t="s">
        <v>521</v>
      </c>
      <c r="D58" s="390"/>
      <c r="E58" s="391"/>
      <c r="F58" s="391"/>
      <c r="G58" s="391"/>
    </row>
    <row r="59" spans="1:7" x14ac:dyDescent="0.2">
      <c r="A59" s="88"/>
      <c r="B59" s="72" t="s">
        <v>522</v>
      </c>
      <c r="C59" s="77"/>
      <c r="D59" s="266">
        <f>SUM(D53:D58)</f>
        <v>0</v>
      </c>
      <c r="E59" s="266">
        <f>SUM(E53:E58)</f>
        <v>0</v>
      </c>
      <c r="F59" s="266">
        <f>SUM(F53:F58)</f>
        <v>0</v>
      </c>
      <c r="G59" s="266">
        <f>SUM(G53:G58)</f>
        <v>0</v>
      </c>
    </row>
    <row r="60" spans="1:7" x14ac:dyDescent="0.2">
      <c r="A60" s="281"/>
      <c r="B60" s="73" t="s">
        <v>523</v>
      </c>
      <c r="C60" s="73"/>
      <c r="D60" s="126"/>
      <c r="E60" s="101"/>
      <c r="F60" s="101"/>
      <c r="G60" s="101"/>
    </row>
    <row r="61" spans="1:7" x14ac:dyDescent="0.2">
      <c r="A61" s="281"/>
      <c r="B61" s="73"/>
      <c r="C61" s="73" t="s">
        <v>517</v>
      </c>
      <c r="D61" s="390"/>
      <c r="E61" s="391"/>
      <c r="F61" s="391"/>
      <c r="G61" s="391"/>
    </row>
    <row r="62" spans="1:7" x14ac:dyDescent="0.2">
      <c r="A62" s="281"/>
      <c r="B62" s="73"/>
      <c r="C62" s="73" t="s">
        <v>518</v>
      </c>
      <c r="D62" s="390"/>
      <c r="E62" s="391"/>
      <c r="F62" s="391"/>
      <c r="G62" s="391"/>
    </row>
    <row r="63" spans="1:7" x14ac:dyDescent="0.2">
      <c r="A63" s="281"/>
      <c r="B63" s="73"/>
      <c r="C63" s="73" t="s">
        <v>376</v>
      </c>
      <c r="D63" s="390"/>
      <c r="E63" s="391"/>
      <c r="F63" s="391"/>
      <c r="G63" s="391"/>
    </row>
    <row r="64" spans="1:7" x14ac:dyDescent="0.2">
      <c r="A64" s="281"/>
      <c r="B64" s="73"/>
      <c r="C64" s="73" t="s">
        <v>519</v>
      </c>
      <c r="D64" s="390"/>
      <c r="E64" s="391"/>
      <c r="F64" s="391"/>
      <c r="G64" s="391"/>
    </row>
    <row r="65" spans="1:7" x14ac:dyDescent="0.2">
      <c r="A65" s="281"/>
      <c r="B65" s="73"/>
      <c r="C65" s="73" t="s">
        <v>520</v>
      </c>
      <c r="D65" s="390"/>
      <c r="E65" s="391"/>
      <c r="F65" s="391"/>
      <c r="G65" s="391"/>
    </row>
    <row r="66" spans="1:7" x14ac:dyDescent="0.2">
      <c r="A66" s="281"/>
      <c r="B66" s="73"/>
      <c r="C66" s="73" t="s">
        <v>521</v>
      </c>
      <c r="D66" s="390"/>
      <c r="E66" s="391"/>
      <c r="F66" s="391"/>
      <c r="G66" s="391"/>
    </row>
    <row r="67" spans="1:7" x14ac:dyDescent="0.2">
      <c r="A67" s="88"/>
      <c r="B67" s="72" t="s">
        <v>524</v>
      </c>
      <c r="C67" s="182"/>
      <c r="D67" s="177">
        <f>SUM(D61:D66)</f>
        <v>0</v>
      </c>
      <c r="E67" s="266">
        <f>SUM(E61:E66)</f>
        <v>0</v>
      </c>
      <c r="F67" s="266">
        <f>SUM(F61:F66)</f>
        <v>0</v>
      </c>
      <c r="G67" s="266">
        <f>SUM(G61:G66)</f>
        <v>0</v>
      </c>
    </row>
    <row r="68" spans="1:7" x14ac:dyDescent="0.2">
      <c r="A68" s="281"/>
      <c r="B68" s="73" t="s">
        <v>277</v>
      </c>
      <c r="C68" s="34" t="s">
        <v>445</v>
      </c>
      <c r="D68" s="148"/>
      <c r="E68" s="75"/>
      <c r="F68" s="75"/>
      <c r="G68" s="75"/>
    </row>
    <row r="69" spans="1:7" x14ac:dyDescent="0.2">
      <c r="A69" s="281"/>
      <c r="B69" s="73"/>
      <c r="C69" s="73" t="s">
        <v>517</v>
      </c>
      <c r="D69" s="386"/>
      <c r="E69" s="387"/>
      <c r="F69" s="387"/>
      <c r="G69" s="387"/>
    </row>
    <row r="70" spans="1:7" x14ac:dyDescent="0.2">
      <c r="A70" s="281"/>
      <c r="B70" s="73"/>
      <c r="C70" s="73" t="s">
        <v>518</v>
      </c>
      <c r="D70" s="386"/>
      <c r="E70" s="387"/>
      <c r="F70" s="387"/>
      <c r="G70" s="387"/>
    </row>
    <row r="71" spans="1:7" x14ac:dyDescent="0.2">
      <c r="A71" s="281"/>
      <c r="B71" s="73"/>
      <c r="C71" s="73" t="s">
        <v>376</v>
      </c>
      <c r="D71" s="386"/>
      <c r="E71" s="387"/>
      <c r="F71" s="387"/>
      <c r="G71" s="387"/>
    </row>
    <row r="72" spans="1:7" x14ac:dyDescent="0.2">
      <c r="A72" s="281"/>
      <c r="B72" s="73"/>
      <c r="C72" s="73" t="s">
        <v>519</v>
      </c>
      <c r="D72" s="386"/>
      <c r="E72" s="387"/>
      <c r="F72" s="387"/>
      <c r="G72" s="387"/>
    </row>
    <row r="73" spans="1:7" x14ac:dyDescent="0.2">
      <c r="A73" s="281"/>
      <c r="B73" s="73"/>
      <c r="C73" s="73" t="s">
        <v>520</v>
      </c>
      <c r="D73" s="386"/>
      <c r="E73" s="387"/>
      <c r="F73" s="387"/>
      <c r="G73" s="387"/>
    </row>
    <row r="74" spans="1:7" x14ac:dyDescent="0.2">
      <c r="A74" s="281"/>
      <c r="B74" s="73"/>
      <c r="C74" s="73" t="s">
        <v>521</v>
      </c>
      <c r="D74" s="386"/>
      <c r="E74" s="387"/>
      <c r="F74" s="387"/>
      <c r="G74" s="387"/>
    </row>
    <row r="75" spans="1:7" x14ac:dyDescent="0.2">
      <c r="A75" s="219"/>
      <c r="B75" s="72" t="s">
        <v>525</v>
      </c>
      <c r="C75" s="77"/>
      <c r="D75" s="267">
        <f>SUM(D69:D74)</f>
        <v>0</v>
      </c>
      <c r="E75" s="267">
        <f>SUM(E69:E74)</f>
        <v>0</v>
      </c>
      <c r="F75" s="267">
        <f>SUM(F69:F74)</f>
        <v>0</v>
      </c>
      <c r="G75" s="267">
        <f>SUM(G69:G74)</f>
        <v>0</v>
      </c>
    </row>
    <row r="76" spans="1:7" x14ac:dyDescent="0.2">
      <c r="A76" s="88"/>
      <c r="B76" s="72" t="s">
        <v>312</v>
      </c>
      <c r="C76" s="268" t="s">
        <v>526</v>
      </c>
      <c r="D76" s="269"/>
      <c r="E76" s="270"/>
      <c r="F76" s="270"/>
      <c r="G76" s="270"/>
    </row>
    <row r="77" spans="1:7" x14ac:dyDescent="0.2">
      <c r="A77" s="88"/>
      <c r="B77" s="72"/>
      <c r="C77" s="73" t="s">
        <v>517</v>
      </c>
      <c r="D77" s="388"/>
      <c r="E77" s="388"/>
      <c r="F77" s="388"/>
      <c r="G77" s="388"/>
    </row>
    <row r="78" spans="1:7" x14ac:dyDescent="0.2">
      <c r="A78" s="88"/>
      <c r="B78" s="72"/>
      <c r="C78" s="73" t="s">
        <v>518</v>
      </c>
      <c r="D78" s="388"/>
      <c r="E78" s="388"/>
      <c r="F78" s="388"/>
      <c r="G78" s="388"/>
    </row>
    <row r="79" spans="1:7" x14ac:dyDescent="0.2">
      <c r="A79" s="88"/>
      <c r="B79" s="72"/>
      <c r="C79" s="73" t="s">
        <v>376</v>
      </c>
      <c r="D79" s="388"/>
      <c r="E79" s="388"/>
      <c r="F79" s="388"/>
      <c r="G79" s="388"/>
    </row>
    <row r="80" spans="1:7" x14ac:dyDescent="0.2">
      <c r="A80" s="88"/>
      <c r="B80" s="72"/>
      <c r="C80" s="73" t="s">
        <v>519</v>
      </c>
      <c r="D80" s="388"/>
      <c r="E80" s="388"/>
      <c r="F80" s="388"/>
      <c r="G80" s="388"/>
    </row>
    <row r="81" spans="1:7" x14ac:dyDescent="0.2">
      <c r="A81" s="88"/>
      <c r="B81" s="72"/>
      <c r="C81" s="73" t="s">
        <v>520</v>
      </c>
      <c r="D81" s="388"/>
      <c r="E81" s="388"/>
      <c r="F81" s="388"/>
      <c r="G81" s="388"/>
    </row>
    <row r="82" spans="1:7" x14ac:dyDescent="0.2">
      <c r="A82" s="88"/>
      <c r="B82" s="72"/>
      <c r="C82" s="61" t="s">
        <v>521</v>
      </c>
      <c r="D82" s="388"/>
      <c r="E82" s="388"/>
      <c r="F82" s="388"/>
      <c r="G82" s="388"/>
    </row>
    <row r="83" spans="1:7" x14ac:dyDescent="0.2">
      <c r="A83" s="88"/>
      <c r="B83" s="72" t="s">
        <v>525</v>
      </c>
      <c r="C83" s="268"/>
      <c r="D83" s="177">
        <f>SUM(D77:D82)</f>
        <v>0</v>
      </c>
      <c r="E83" s="177">
        <f>SUM(E77:E82)</f>
        <v>0</v>
      </c>
      <c r="F83" s="177">
        <f>SUM(F77:F82)</f>
        <v>0</v>
      </c>
      <c r="G83" s="177">
        <f>SUM(G77:G82)</f>
        <v>0</v>
      </c>
    </row>
    <row r="84" spans="1:7" x14ac:dyDescent="0.2">
      <c r="A84" s="291"/>
      <c r="B84" s="56" t="s">
        <v>331</v>
      </c>
      <c r="C84" s="56" t="s">
        <v>466</v>
      </c>
      <c r="D84" s="401"/>
      <c r="E84" s="402"/>
      <c r="F84" s="402"/>
      <c r="G84" s="402"/>
    </row>
    <row r="85" spans="1:7" x14ac:dyDescent="0.2">
      <c r="A85" s="291"/>
      <c r="B85" s="56" t="s">
        <v>349</v>
      </c>
      <c r="C85" s="56" t="s">
        <v>527</v>
      </c>
      <c r="D85" s="401"/>
      <c r="E85" s="402"/>
      <c r="F85" s="402"/>
      <c r="G85" s="402"/>
    </row>
    <row r="86" spans="1:7" x14ac:dyDescent="0.2">
      <c r="A86" s="88"/>
      <c r="B86" s="72" t="s">
        <v>528</v>
      </c>
      <c r="C86" s="72"/>
      <c r="D86" s="177">
        <f>SUM(D84:D85)</f>
        <v>0</v>
      </c>
      <c r="E86" s="177">
        <f>SUM(E84:E85)</f>
        <v>0</v>
      </c>
      <c r="F86" s="177">
        <f>SUM(F84:F85)</f>
        <v>0</v>
      </c>
      <c r="G86" s="177">
        <f>SUM(G84:G85)</f>
        <v>0</v>
      </c>
    </row>
    <row r="87" spans="1:7" ht="15.75" thickBot="1" x14ac:dyDescent="0.3">
      <c r="A87" s="292" t="s">
        <v>529</v>
      </c>
      <c r="B87" s="92"/>
      <c r="C87" s="92"/>
      <c r="D87" s="127">
        <f>D59+D67+D75+D83+D86</f>
        <v>0</v>
      </c>
      <c r="E87" s="127">
        <f>E59+E67+E75+E83+E86</f>
        <v>0</v>
      </c>
      <c r="F87" s="127">
        <f>F59+F67+F75+F83+F86</f>
        <v>0</v>
      </c>
      <c r="G87" s="127">
        <f>G59+G67+G75+G83+G86</f>
        <v>0</v>
      </c>
    </row>
    <row r="88" spans="1:7" ht="15.75" thickTop="1" x14ac:dyDescent="0.25">
      <c r="A88" s="293"/>
      <c r="B88" s="73" t="s">
        <v>530</v>
      </c>
      <c r="C88" s="42" t="s">
        <v>531</v>
      </c>
      <c r="D88" s="101"/>
      <c r="E88" s="101"/>
      <c r="F88" s="101"/>
      <c r="G88" s="101"/>
    </row>
    <row r="89" spans="1:7" x14ac:dyDescent="0.2">
      <c r="A89" s="219"/>
      <c r="B89" s="73"/>
      <c r="C89" s="73" t="s">
        <v>473</v>
      </c>
      <c r="D89" s="388"/>
      <c r="E89" s="391"/>
      <c r="F89" s="391"/>
      <c r="G89" s="391"/>
    </row>
    <row r="90" spans="1:7" x14ac:dyDescent="0.2">
      <c r="A90" s="231"/>
      <c r="B90" s="73"/>
      <c r="C90" s="73" t="s">
        <v>474</v>
      </c>
      <c r="D90" s="388"/>
      <c r="E90" s="391"/>
      <c r="F90" s="391"/>
      <c r="G90" s="391"/>
    </row>
    <row r="91" spans="1:7" ht="15" thickBot="1" x14ac:dyDescent="0.25">
      <c r="A91" s="294"/>
      <c r="B91" s="92" t="s">
        <v>475</v>
      </c>
      <c r="C91" s="48"/>
      <c r="D91" s="121">
        <f>SUM(D89:D90)</f>
        <v>0</v>
      </c>
      <c r="E91" s="121">
        <f>SUM(E89:E90)</f>
        <v>0</v>
      </c>
      <c r="F91" s="121">
        <f>SUM(F89:F90)</f>
        <v>0</v>
      </c>
      <c r="G91" s="121">
        <f>SUM(G89:G90)</f>
        <v>0</v>
      </c>
    </row>
    <row r="92" spans="1:7" ht="16.5" thickTop="1" thickBot="1" x14ac:dyDescent="0.3">
      <c r="A92" s="295" t="s">
        <v>476</v>
      </c>
      <c r="B92" s="151"/>
      <c r="C92" s="271"/>
      <c r="D92" s="272">
        <f>D87+D91</f>
        <v>0</v>
      </c>
      <c r="E92" s="272">
        <f>E87+E91</f>
        <v>0</v>
      </c>
      <c r="F92" s="272">
        <f>F87+F91</f>
        <v>0</v>
      </c>
      <c r="G92" s="272">
        <f>G87+G91</f>
        <v>0</v>
      </c>
    </row>
    <row r="93" spans="1:7" ht="15.75" thickTop="1" x14ac:dyDescent="0.25">
      <c r="A93" s="116"/>
      <c r="B93" s="117"/>
      <c r="C93" s="274"/>
      <c r="D93" s="125"/>
      <c r="E93" s="125"/>
      <c r="F93" s="125"/>
      <c r="G93" s="125"/>
    </row>
    <row r="94" spans="1:7" x14ac:dyDescent="0.2">
      <c r="A94" s="275" t="str">
        <f>'Form 1 Cover'!B20</f>
        <v>Charter School - fill in school name only on Form 1 Cover @ B20</v>
      </c>
      <c r="B94" s="111"/>
      <c r="C94" s="49"/>
      <c r="F94" s="29" t="str">
        <f>"Budget Fiscal Year "&amp;TEXT('Form 1 Cover'!$D$165, "mm/dd/yy")</f>
        <v>Budget Fiscal Year 2023-2024</v>
      </c>
    </row>
    <row r="95" spans="1:7" x14ac:dyDescent="0.2">
      <c r="A95" s="275"/>
      <c r="B95" s="111"/>
      <c r="C95" s="49"/>
    </row>
    <row r="96" spans="1:7" x14ac:dyDescent="0.2">
      <c r="A96" s="78" t="s">
        <v>514</v>
      </c>
      <c r="D96" s="29" t="s">
        <v>367</v>
      </c>
      <c r="G96" s="112">
        <f>'Form 1 Cover'!D174</f>
        <v>44607</v>
      </c>
    </row>
    <row r="98" spans="2:7" x14ac:dyDescent="0.2">
      <c r="B98" s="276"/>
      <c r="C98" s="277" t="s">
        <v>532</v>
      </c>
      <c r="D98" s="278">
        <f>D41-D87</f>
        <v>0</v>
      </c>
      <c r="E98" s="278">
        <f>E41-E87</f>
        <v>0</v>
      </c>
      <c r="F98" s="278">
        <f>F41-F87</f>
        <v>0</v>
      </c>
      <c r="G98" s="278">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workbookViewId="0"/>
  </sheetViews>
  <sheetFormatPr defaultColWidth="9.140625" defaultRowHeight="14.25" x14ac:dyDescent="0.2"/>
  <cols>
    <col min="1" max="1" width="28.42578125" style="29" customWidth="1"/>
    <col min="2" max="2" width="5.7109375" style="29" customWidth="1"/>
    <col min="3" max="3" width="7.7109375" style="29" customWidth="1"/>
    <col min="4" max="4" width="14.7109375" style="29" customWidth="1"/>
    <col min="5" max="5" width="12.28515625" style="29" customWidth="1"/>
    <col min="6" max="6" width="12.42578125" style="29" customWidth="1"/>
    <col min="7" max="7" width="11.140625" style="29" customWidth="1"/>
    <col min="8" max="8" width="14.85546875" style="29" customWidth="1"/>
    <col min="9" max="11" width="14.7109375" style="29" customWidth="1"/>
    <col min="12" max="13" width="9.140625" style="29"/>
    <col min="14" max="14" width="20.5703125" customWidth="1"/>
    <col min="15" max="19" width="8.7109375" customWidth="1"/>
    <col min="20" max="16384" width="9.140625" style="29"/>
  </cols>
  <sheetData>
    <row r="2" spans="1:21" ht="15" x14ac:dyDescent="0.25">
      <c r="A2" s="394" t="str">
        <f>'Form 1 Cover'!B20</f>
        <v>Charter School - fill in school name only on Form 1 Cover @ B20</v>
      </c>
      <c r="B2" s="49"/>
      <c r="C2" s="49"/>
      <c r="D2" s="49"/>
      <c r="F2" s="219" t="s">
        <v>533</v>
      </c>
      <c r="G2" s="182"/>
      <c r="H2" s="77"/>
      <c r="I2" s="110" t="s">
        <v>534</v>
      </c>
    </row>
    <row r="3" spans="1:21" ht="15" x14ac:dyDescent="0.25">
      <c r="A3" s="27" t="str">
        <f>BudgetType</f>
        <v>Renewal Budget</v>
      </c>
      <c r="F3" s="110" t="s">
        <v>535</v>
      </c>
      <c r="I3" s="110" t="s">
        <v>536</v>
      </c>
    </row>
    <row r="4" spans="1:21" x14ac:dyDescent="0.2">
      <c r="A4" s="29" t="s">
        <v>537</v>
      </c>
      <c r="F4" s="110" t="s">
        <v>538</v>
      </c>
      <c r="I4" s="110" t="s">
        <v>539</v>
      </c>
    </row>
    <row r="5" spans="1:21" x14ac:dyDescent="0.2">
      <c r="A5" s="189"/>
      <c r="F5" s="110" t="s">
        <v>540</v>
      </c>
      <c r="I5" s="110" t="s">
        <v>541</v>
      </c>
    </row>
    <row r="6" spans="1:21" x14ac:dyDescent="0.2">
      <c r="F6" s="110" t="s">
        <v>542</v>
      </c>
      <c r="I6" s="110" t="s">
        <v>543</v>
      </c>
    </row>
    <row r="7" spans="1:21" x14ac:dyDescent="0.2">
      <c r="F7" s="110" t="s">
        <v>544</v>
      </c>
      <c r="I7" s="110" t="s">
        <v>545</v>
      </c>
    </row>
    <row r="8" spans="1:21" x14ac:dyDescent="0.2">
      <c r="F8" s="110"/>
    </row>
    <row r="10" spans="1:21" s="199" customFormat="1" x14ac:dyDescent="0.2">
      <c r="A10" s="195" t="s">
        <v>546</v>
      </c>
      <c r="B10" s="195" t="s">
        <v>547</v>
      </c>
      <c r="C10" s="196" t="s">
        <v>548</v>
      </c>
      <c r="D10" s="196" t="s">
        <v>549</v>
      </c>
      <c r="E10" s="196" t="s">
        <v>550</v>
      </c>
      <c r="F10" s="196" t="s">
        <v>551</v>
      </c>
      <c r="G10" s="196" t="s">
        <v>552</v>
      </c>
      <c r="H10" s="197" t="s">
        <v>553</v>
      </c>
      <c r="I10" s="198" t="s">
        <v>554</v>
      </c>
      <c r="J10" s="196" t="s">
        <v>555</v>
      </c>
      <c r="K10" s="195" t="s">
        <v>556</v>
      </c>
      <c r="N10"/>
      <c r="O10"/>
      <c r="P10"/>
      <c r="Q10"/>
      <c r="R10"/>
      <c r="S10"/>
    </row>
    <row r="11" spans="1:21" s="41" customFormat="1" x14ac:dyDescent="0.2">
      <c r="A11" s="39"/>
      <c r="B11" s="39"/>
      <c r="C11" s="40" t="s">
        <v>557</v>
      </c>
      <c r="D11" s="40"/>
      <c r="E11" s="40"/>
      <c r="F11" s="40"/>
      <c r="G11" s="40"/>
      <c r="H11" s="200"/>
      <c r="I11" s="201" t="s">
        <v>558</v>
      </c>
      <c r="J11" s="202"/>
      <c r="K11" s="203" t="s">
        <v>559</v>
      </c>
      <c r="M11" s="200"/>
      <c r="N11"/>
      <c r="O11"/>
      <c r="P11"/>
      <c r="Q11"/>
      <c r="R11"/>
      <c r="S11"/>
      <c r="T11" s="200"/>
      <c r="U11" s="200"/>
    </row>
    <row r="12" spans="1:21" s="199" customFormat="1" x14ac:dyDescent="0.2">
      <c r="A12" s="203"/>
      <c r="B12" s="203"/>
      <c r="C12" s="204" t="s">
        <v>560</v>
      </c>
      <c r="D12" s="204"/>
      <c r="E12" s="204"/>
      <c r="F12" s="204"/>
      <c r="G12" s="204"/>
      <c r="H12" s="205" t="s">
        <v>561</v>
      </c>
      <c r="I12" s="462" t="str">
        <f>"YEAR ENDING "&amp;TEXT('Form 1 Cover'!D167, "MM/DD/YY")</f>
        <v>YEAR ENDING 06/30/24</v>
      </c>
      <c r="J12" s="463"/>
      <c r="K12" s="203"/>
      <c r="L12" s="41"/>
      <c r="M12" s="205"/>
      <c r="N12"/>
      <c r="O12"/>
      <c r="P12"/>
      <c r="Q12"/>
      <c r="R12"/>
      <c r="S12"/>
      <c r="T12" s="205"/>
      <c r="U12" s="205"/>
    </row>
    <row r="13" spans="1:21" s="41" customFormat="1" x14ac:dyDescent="0.2">
      <c r="A13" s="39"/>
      <c r="B13" s="39"/>
      <c r="C13" s="40" t="s">
        <v>562</v>
      </c>
      <c r="D13" s="40" t="s">
        <v>563</v>
      </c>
      <c r="E13" s="40"/>
      <c r="F13" s="40" t="s">
        <v>213</v>
      </c>
      <c r="G13" s="40"/>
      <c r="H13" s="200" t="s">
        <v>564</v>
      </c>
      <c r="I13" s="5"/>
      <c r="J13" s="6"/>
      <c r="K13" s="203"/>
      <c r="M13" s="200"/>
      <c r="N13"/>
      <c r="O13"/>
      <c r="P13"/>
      <c r="Q13"/>
      <c r="R13"/>
      <c r="S13"/>
      <c r="T13" s="200"/>
      <c r="U13" s="200"/>
    </row>
    <row r="14" spans="1:21" s="41" customFormat="1" x14ac:dyDescent="0.2">
      <c r="A14" s="39" t="s">
        <v>565</v>
      </c>
      <c r="B14" s="39" t="s">
        <v>566</v>
      </c>
      <c r="C14" s="40" t="s">
        <v>560</v>
      </c>
      <c r="D14" s="40" t="s">
        <v>567</v>
      </c>
      <c r="E14" s="40" t="s">
        <v>568</v>
      </c>
      <c r="F14" s="40" t="s">
        <v>569</v>
      </c>
      <c r="G14" s="40" t="s">
        <v>570</v>
      </c>
      <c r="H14" s="200" t="s">
        <v>571</v>
      </c>
      <c r="I14" s="24" t="s">
        <v>572</v>
      </c>
      <c r="J14" s="23" t="s">
        <v>573</v>
      </c>
      <c r="K14" s="25">
        <f>'Form 1 Cover'!D167</f>
        <v>45473</v>
      </c>
      <c r="M14" s="200"/>
      <c r="N14"/>
      <c r="O14"/>
      <c r="P14"/>
      <c r="Q14"/>
      <c r="R14"/>
      <c r="S14"/>
      <c r="T14" s="200"/>
      <c r="U14" s="200"/>
    </row>
    <row r="15" spans="1:21" s="41" customFormat="1" ht="15.75" thickBot="1" x14ac:dyDescent="0.3">
      <c r="A15" s="206" t="s">
        <v>574</v>
      </c>
      <c r="B15" s="208" t="s">
        <v>575</v>
      </c>
      <c r="C15" s="207" t="s">
        <v>576</v>
      </c>
      <c r="D15" s="207" t="s">
        <v>577</v>
      </c>
      <c r="E15" s="207" t="s">
        <v>578</v>
      </c>
      <c r="F15" s="207" t="s">
        <v>578</v>
      </c>
      <c r="G15" s="208" t="s">
        <v>579</v>
      </c>
      <c r="H15" s="22">
        <f>'Form 1 Cover'!D171</f>
        <v>44743</v>
      </c>
      <c r="I15" s="209" t="s">
        <v>580</v>
      </c>
      <c r="J15" s="210" t="s">
        <v>580</v>
      </c>
      <c r="K15" s="209" t="s">
        <v>581</v>
      </c>
      <c r="M15" s="200"/>
      <c r="N15"/>
      <c r="O15"/>
      <c r="P15"/>
      <c r="Q15"/>
      <c r="R15"/>
      <c r="S15"/>
      <c r="T15" s="200"/>
      <c r="U15" s="200"/>
    </row>
    <row r="16" spans="1:21" ht="27" customHeight="1" x14ac:dyDescent="0.2">
      <c r="A16" s="409" t="s">
        <v>582</v>
      </c>
      <c r="B16" s="211"/>
      <c r="C16" s="211"/>
      <c r="D16" s="148"/>
      <c r="E16" s="212"/>
      <c r="F16" s="212"/>
      <c r="G16" s="213"/>
      <c r="H16" s="214"/>
      <c r="I16" s="75"/>
      <c r="J16" s="75"/>
      <c r="K16" s="75"/>
      <c r="M16" s="49"/>
      <c r="T16" s="49"/>
      <c r="U16" s="49"/>
    </row>
    <row r="17" spans="1:21" ht="14.1" customHeight="1" x14ac:dyDescent="0.2">
      <c r="A17" s="403"/>
      <c r="B17" s="404"/>
      <c r="C17" s="404"/>
      <c r="D17" s="405"/>
      <c r="E17" s="406"/>
      <c r="F17" s="406"/>
      <c r="G17" s="407"/>
      <c r="H17" s="408"/>
      <c r="I17" s="408"/>
      <c r="J17" s="408"/>
      <c r="K17" s="296">
        <f t="shared" ref="K17:K31" si="0">I17+J17</f>
        <v>0</v>
      </c>
      <c r="M17" s="49"/>
      <c r="T17" s="49"/>
      <c r="U17" s="49"/>
    </row>
    <row r="18" spans="1:21" ht="14.1" customHeight="1" x14ac:dyDescent="0.2">
      <c r="A18" s="403"/>
      <c r="B18" s="404"/>
      <c r="C18" s="404"/>
      <c r="D18" s="405"/>
      <c r="E18" s="406"/>
      <c r="F18" s="406"/>
      <c r="G18" s="407"/>
      <c r="H18" s="408"/>
      <c r="I18" s="408"/>
      <c r="J18" s="408"/>
      <c r="K18" s="296">
        <f t="shared" si="0"/>
        <v>0</v>
      </c>
      <c r="M18" s="49"/>
      <c r="T18" s="49"/>
      <c r="U18" s="49"/>
    </row>
    <row r="19" spans="1:21" ht="14.1" customHeight="1" x14ac:dyDescent="0.2">
      <c r="A19" s="403"/>
      <c r="B19" s="404"/>
      <c r="C19" s="404"/>
      <c r="D19" s="405"/>
      <c r="E19" s="406"/>
      <c r="F19" s="406"/>
      <c r="G19" s="407"/>
      <c r="H19" s="408"/>
      <c r="I19" s="408"/>
      <c r="J19" s="408"/>
      <c r="K19" s="296">
        <f t="shared" si="0"/>
        <v>0</v>
      </c>
      <c r="M19" s="49"/>
      <c r="T19" s="49"/>
      <c r="U19" s="49"/>
    </row>
    <row r="20" spans="1:21" ht="14.1" customHeight="1" x14ac:dyDescent="0.2">
      <c r="A20" s="403"/>
      <c r="B20" s="404"/>
      <c r="C20" s="404"/>
      <c r="D20" s="405"/>
      <c r="E20" s="406"/>
      <c r="F20" s="406"/>
      <c r="G20" s="407"/>
      <c r="H20" s="408"/>
      <c r="I20" s="408"/>
      <c r="J20" s="408"/>
      <c r="K20" s="296">
        <f t="shared" si="0"/>
        <v>0</v>
      </c>
      <c r="M20" s="49"/>
      <c r="T20" s="49"/>
      <c r="U20" s="49"/>
    </row>
    <row r="21" spans="1:21" ht="14.1" customHeight="1" x14ac:dyDescent="0.2">
      <c r="A21" s="403"/>
      <c r="B21" s="404"/>
      <c r="C21" s="404"/>
      <c r="D21" s="405"/>
      <c r="E21" s="406"/>
      <c r="F21" s="406"/>
      <c r="G21" s="407"/>
      <c r="H21" s="408"/>
      <c r="I21" s="408"/>
      <c r="J21" s="408"/>
      <c r="K21" s="296">
        <f t="shared" si="0"/>
        <v>0</v>
      </c>
      <c r="M21" s="49"/>
      <c r="T21" s="49"/>
      <c r="U21" s="49"/>
    </row>
    <row r="22" spans="1:21" ht="14.1" customHeight="1" x14ac:dyDescent="0.2">
      <c r="A22" s="403"/>
      <c r="B22" s="404"/>
      <c r="C22" s="404"/>
      <c r="D22" s="405"/>
      <c r="E22" s="406"/>
      <c r="F22" s="406"/>
      <c r="G22" s="407"/>
      <c r="H22" s="408"/>
      <c r="I22" s="408"/>
      <c r="J22" s="408"/>
      <c r="K22" s="296">
        <f t="shared" si="0"/>
        <v>0</v>
      </c>
      <c r="M22" s="49"/>
      <c r="T22" s="49"/>
      <c r="U22" s="49"/>
    </row>
    <row r="23" spans="1:21" ht="14.1" customHeight="1" x14ac:dyDescent="0.2">
      <c r="A23" s="403"/>
      <c r="B23" s="404"/>
      <c r="C23" s="404"/>
      <c r="D23" s="405"/>
      <c r="E23" s="406"/>
      <c r="F23" s="406"/>
      <c r="G23" s="407"/>
      <c r="H23" s="408"/>
      <c r="I23" s="408"/>
      <c r="J23" s="408"/>
      <c r="K23" s="296">
        <f t="shared" si="0"/>
        <v>0</v>
      </c>
      <c r="M23" s="49"/>
      <c r="T23" s="49"/>
      <c r="U23" s="49"/>
    </row>
    <row r="24" spans="1:21" ht="14.1" customHeight="1" x14ac:dyDescent="0.2">
      <c r="A24" s="403"/>
      <c r="B24" s="404"/>
      <c r="C24" s="404"/>
      <c r="D24" s="405"/>
      <c r="E24" s="406"/>
      <c r="F24" s="406"/>
      <c r="G24" s="407"/>
      <c r="H24" s="408"/>
      <c r="I24" s="408"/>
      <c r="J24" s="408"/>
      <c r="K24" s="296">
        <f t="shared" si="0"/>
        <v>0</v>
      </c>
      <c r="M24" s="49"/>
      <c r="T24" s="49"/>
      <c r="U24" s="49"/>
    </row>
    <row r="25" spans="1:21" ht="14.1" customHeight="1" x14ac:dyDescent="0.2">
      <c r="A25" s="403"/>
      <c r="B25" s="404"/>
      <c r="C25" s="404"/>
      <c r="D25" s="405"/>
      <c r="E25" s="406"/>
      <c r="F25" s="406"/>
      <c r="G25" s="407"/>
      <c r="H25" s="408"/>
      <c r="I25" s="408"/>
      <c r="J25" s="408"/>
      <c r="K25" s="296">
        <f t="shared" si="0"/>
        <v>0</v>
      </c>
      <c r="M25" s="49"/>
      <c r="T25" s="49"/>
      <c r="U25" s="49"/>
    </row>
    <row r="26" spans="1:21" ht="14.1" customHeight="1" x14ac:dyDescent="0.2">
      <c r="A26" s="403"/>
      <c r="B26" s="404"/>
      <c r="C26" s="404"/>
      <c r="D26" s="405"/>
      <c r="E26" s="406"/>
      <c r="F26" s="406"/>
      <c r="G26" s="407"/>
      <c r="H26" s="408"/>
      <c r="I26" s="408"/>
      <c r="J26" s="408"/>
      <c r="K26" s="296">
        <f t="shared" si="0"/>
        <v>0</v>
      </c>
      <c r="M26" s="49"/>
      <c r="T26" s="49"/>
      <c r="U26" s="49"/>
    </row>
    <row r="27" spans="1:21" ht="14.1" customHeight="1" x14ac:dyDescent="0.2">
      <c r="A27" s="403"/>
      <c r="B27" s="404"/>
      <c r="C27" s="404"/>
      <c r="D27" s="405"/>
      <c r="E27" s="406"/>
      <c r="F27" s="406"/>
      <c r="G27" s="407"/>
      <c r="H27" s="408"/>
      <c r="I27" s="408"/>
      <c r="J27" s="408"/>
      <c r="K27" s="296">
        <f t="shared" si="0"/>
        <v>0</v>
      </c>
      <c r="M27" s="49"/>
      <c r="T27" s="49"/>
      <c r="U27" s="49"/>
    </row>
    <row r="28" spans="1:21" ht="14.1" customHeight="1" x14ac:dyDescent="0.2">
      <c r="A28" s="403"/>
      <c r="B28" s="404"/>
      <c r="C28" s="404"/>
      <c r="D28" s="405"/>
      <c r="E28" s="406"/>
      <c r="F28" s="406"/>
      <c r="G28" s="407"/>
      <c r="H28" s="408"/>
      <c r="I28" s="408"/>
      <c r="J28" s="408"/>
      <c r="K28" s="296">
        <f t="shared" si="0"/>
        <v>0</v>
      </c>
      <c r="M28" s="49"/>
      <c r="T28" s="49"/>
      <c r="U28" s="49"/>
    </row>
    <row r="29" spans="1:21" ht="14.1" customHeight="1" x14ac:dyDescent="0.2">
      <c r="A29" s="403"/>
      <c r="B29" s="404"/>
      <c r="C29" s="404"/>
      <c r="D29" s="405"/>
      <c r="E29" s="406"/>
      <c r="F29" s="406"/>
      <c r="G29" s="407"/>
      <c r="H29" s="408"/>
      <c r="I29" s="408"/>
      <c r="J29" s="408"/>
      <c r="K29" s="296">
        <f t="shared" si="0"/>
        <v>0</v>
      </c>
      <c r="M29" s="49"/>
      <c r="T29" s="49"/>
      <c r="U29" s="49"/>
    </row>
    <row r="30" spans="1:21" ht="14.1" customHeight="1" x14ac:dyDescent="0.2">
      <c r="A30" s="403"/>
      <c r="B30" s="404"/>
      <c r="C30" s="404"/>
      <c r="D30" s="405"/>
      <c r="E30" s="406"/>
      <c r="F30" s="406"/>
      <c r="G30" s="407"/>
      <c r="H30" s="408"/>
      <c r="I30" s="408"/>
      <c r="J30" s="408"/>
      <c r="K30" s="296">
        <f t="shared" si="0"/>
        <v>0</v>
      </c>
      <c r="M30" s="49"/>
      <c r="T30" s="49"/>
      <c r="U30" s="49"/>
    </row>
    <row r="31" spans="1:21" ht="14.1" customHeight="1" x14ac:dyDescent="0.2">
      <c r="A31" s="403"/>
      <c r="B31" s="404"/>
      <c r="C31" s="404"/>
      <c r="D31" s="405"/>
      <c r="E31" s="406"/>
      <c r="F31" s="406"/>
      <c r="G31" s="407"/>
      <c r="H31" s="408"/>
      <c r="I31" s="408"/>
      <c r="J31" s="408"/>
      <c r="K31" s="296">
        <f t="shared" si="0"/>
        <v>0</v>
      </c>
      <c r="M31" s="49"/>
      <c r="T31" s="49"/>
      <c r="U31" s="49"/>
    </row>
    <row r="32" spans="1:21" s="27" customFormat="1" ht="25.5" customHeight="1" x14ac:dyDescent="0.25">
      <c r="A32" s="215" t="s">
        <v>583</v>
      </c>
      <c r="B32" s="215"/>
      <c r="C32" s="215"/>
      <c r="D32" s="297">
        <f>SUM(D17:D31)</f>
        <v>0</v>
      </c>
      <c r="E32" s="215"/>
      <c r="F32" s="215"/>
      <c r="G32" s="215"/>
      <c r="H32" s="298">
        <f>SUM(H16:H31)</f>
        <v>0</v>
      </c>
      <c r="I32" s="298">
        <f>SUM(I17:I31)</f>
        <v>0</v>
      </c>
      <c r="J32" s="298">
        <f>SUM(J17:J31)</f>
        <v>0</v>
      </c>
      <c r="K32" s="298">
        <f>SUM(K17:K31)</f>
        <v>0</v>
      </c>
      <c r="M32" s="172"/>
      <c r="N32"/>
      <c r="O32"/>
      <c r="P32"/>
      <c r="Q32"/>
      <c r="R32"/>
      <c r="S32"/>
      <c r="T32" s="172"/>
      <c r="U32" s="172"/>
    </row>
    <row r="33" spans="1:21" s="27" customFormat="1" ht="25.5" customHeight="1" x14ac:dyDescent="0.25">
      <c r="A33" s="217"/>
      <c r="B33" s="217"/>
      <c r="C33" s="217"/>
      <c r="D33" s="218"/>
      <c r="E33" s="217"/>
      <c r="F33" s="217"/>
      <c r="G33" s="217"/>
      <c r="H33" s="218"/>
      <c r="I33" s="218"/>
      <c r="J33" s="218"/>
      <c r="K33" s="218"/>
      <c r="M33" s="172"/>
      <c r="N33"/>
      <c r="O33"/>
      <c r="P33"/>
      <c r="Q33"/>
      <c r="R33"/>
      <c r="S33"/>
      <c r="T33" s="172"/>
      <c r="U33" s="172"/>
    </row>
    <row r="34" spans="1:21" ht="21.75" customHeight="1" x14ac:dyDescent="0.25">
      <c r="A34" s="394" t="str">
        <f>'Form 1 Cover'!B20</f>
        <v>Charter School - fill in school name only on Form 1 Cover @ B20</v>
      </c>
      <c r="D34" s="49"/>
      <c r="H34" s="200"/>
      <c r="J34" s="3" t="str">
        <f>"Budget Fiscal Year "&amp;TEXT('Form 1 Cover'!$D$165, "mm/dd/yy")</f>
        <v>Budget Fiscal Year 2023-2024</v>
      </c>
      <c r="K34" s="200"/>
      <c r="M34" s="49"/>
      <c r="T34" s="49"/>
      <c r="U34" s="49"/>
    </row>
    <row r="35" spans="1:21" x14ac:dyDescent="0.2">
      <c r="A35" s="49"/>
      <c r="M35" s="49"/>
      <c r="T35" s="49"/>
      <c r="U35" s="49"/>
    </row>
    <row r="36" spans="1:21" x14ac:dyDescent="0.2">
      <c r="A36" s="216" t="s">
        <v>584</v>
      </c>
      <c r="K36" s="2">
        <f>'Form 1 Cover'!$D$174</f>
        <v>44607</v>
      </c>
      <c r="M36" s="49"/>
      <c r="T36" s="49"/>
      <c r="U36" s="49"/>
    </row>
    <row r="37" spans="1:21" x14ac:dyDescent="0.2">
      <c r="M37" s="49"/>
      <c r="T37" s="49"/>
      <c r="U37" s="49"/>
    </row>
    <row r="38" spans="1:21" x14ac:dyDescent="0.2">
      <c r="M38" s="49"/>
      <c r="T38" s="49"/>
      <c r="U38" s="49"/>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workbookViewId="0"/>
  </sheetViews>
  <sheetFormatPr defaultColWidth="9.140625" defaultRowHeight="14.25" x14ac:dyDescent="0.2"/>
  <cols>
    <col min="1" max="1" width="3.42578125" style="29" customWidth="1"/>
    <col min="2" max="2" width="31.140625" style="29" customWidth="1"/>
    <col min="3" max="3" width="11.140625" style="29" customWidth="1"/>
    <col min="4" max="7" width="21.7109375" style="29" customWidth="1"/>
    <col min="8" max="16384" width="9.140625" style="29"/>
  </cols>
  <sheetData>
    <row r="1" spans="1:7" ht="15" x14ac:dyDescent="0.25">
      <c r="B1" s="27" t="str">
        <f>'Form 1 Cover'!B20</f>
        <v>Charter School - fill in school name only on Form 1 Cover @ B20</v>
      </c>
    </row>
    <row r="2" spans="1:7" ht="15" x14ac:dyDescent="0.25">
      <c r="B2" s="27" t="str">
        <f>BudgetType</f>
        <v>Renewal Budget</v>
      </c>
    </row>
    <row r="3" spans="1:7" ht="19.5" customHeight="1" x14ac:dyDescent="0.25">
      <c r="A3" s="27"/>
      <c r="B3" s="27"/>
      <c r="C3" s="28"/>
      <c r="D3" s="476" t="s">
        <v>585</v>
      </c>
      <c r="E3" s="477"/>
      <c r="F3" s="476" t="s">
        <v>586</v>
      </c>
      <c r="G3" s="477"/>
    </row>
    <row r="4" spans="1:7" ht="15.75" x14ac:dyDescent="0.25">
      <c r="A4" s="30" t="s">
        <v>587</v>
      </c>
      <c r="B4" s="27"/>
      <c r="C4" s="31" t="str">
        <f>'Form 1 Cover'!D165</f>
        <v>2023-2024</v>
      </c>
      <c r="D4" s="32" t="s">
        <v>588</v>
      </c>
      <c r="E4" s="33" t="s">
        <v>547</v>
      </c>
      <c r="F4" s="33" t="s">
        <v>548</v>
      </c>
      <c r="G4" s="33" t="s">
        <v>549</v>
      </c>
    </row>
    <row r="5" spans="1:7" ht="15" x14ac:dyDescent="0.25">
      <c r="A5" s="34"/>
      <c r="B5" s="34"/>
      <c r="C5" s="35"/>
      <c r="D5" s="36" t="s">
        <v>589</v>
      </c>
      <c r="E5" s="37" t="s">
        <v>590</v>
      </c>
      <c r="F5" s="37" t="s">
        <v>589</v>
      </c>
      <c r="G5" s="37" t="s">
        <v>590</v>
      </c>
    </row>
    <row r="6" spans="1:7" ht="15" x14ac:dyDescent="0.25">
      <c r="A6" s="338"/>
      <c r="B6" s="57"/>
      <c r="C6" s="299" t="s">
        <v>591</v>
      </c>
      <c r="D6" s="39" t="s">
        <v>592</v>
      </c>
      <c r="E6" s="40" t="s">
        <v>593</v>
      </c>
      <c r="F6" s="40" t="s">
        <v>594</v>
      </c>
      <c r="G6" s="40" t="s">
        <v>595</v>
      </c>
    </row>
    <row r="7" spans="1:7" ht="15" x14ac:dyDescent="0.25">
      <c r="A7" s="348" t="s">
        <v>596</v>
      </c>
      <c r="B7" s="42"/>
      <c r="C7" s="37" t="s">
        <v>597</v>
      </c>
      <c r="D7" s="211" t="s">
        <v>598</v>
      </c>
      <c r="E7" s="35" t="s">
        <v>599</v>
      </c>
      <c r="F7" s="35" t="s">
        <v>600</v>
      </c>
      <c r="G7" s="35" t="s">
        <v>601</v>
      </c>
    </row>
    <row r="8" spans="1:7" ht="15" x14ac:dyDescent="0.25">
      <c r="A8" s="349"/>
      <c r="B8" s="220" t="s">
        <v>602</v>
      </c>
      <c r="C8" s="221" t="s">
        <v>603</v>
      </c>
      <c r="D8" s="410"/>
      <c r="E8" s="410"/>
      <c r="F8" s="240"/>
      <c r="G8" s="240"/>
    </row>
    <row r="9" spans="1:7" ht="15" x14ac:dyDescent="0.25">
      <c r="A9" s="349"/>
      <c r="B9" s="220" t="s">
        <v>604</v>
      </c>
      <c r="C9" s="221" t="s">
        <v>605</v>
      </c>
      <c r="D9" s="410"/>
      <c r="E9" s="410"/>
      <c r="F9" s="240"/>
      <c r="G9" s="240"/>
    </row>
    <row r="10" spans="1:7" ht="15" x14ac:dyDescent="0.25">
      <c r="A10" s="349"/>
      <c r="B10" s="220" t="s">
        <v>606</v>
      </c>
      <c r="C10" s="221" t="s">
        <v>603</v>
      </c>
      <c r="D10" s="240"/>
      <c r="E10" s="240"/>
      <c r="F10" s="410"/>
      <c r="G10" s="410"/>
    </row>
    <row r="11" spans="1:7" ht="15" x14ac:dyDescent="0.25">
      <c r="A11" s="349"/>
      <c r="B11" s="220" t="s">
        <v>607</v>
      </c>
      <c r="C11" s="221" t="s">
        <v>608</v>
      </c>
      <c r="D11" s="240"/>
      <c r="E11" s="240"/>
      <c r="F11" s="410"/>
      <c r="G11" s="410"/>
    </row>
    <row r="12" spans="1:7" ht="15" thickBot="1" x14ac:dyDescent="0.25">
      <c r="A12" s="350"/>
      <c r="B12" s="44"/>
      <c r="C12" s="44"/>
      <c r="D12" s="241">
        <f>SUM(D8:D11)</f>
        <v>0</v>
      </c>
      <c r="E12" s="241">
        <f>SUM(E8:E11)</f>
        <v>0</v>
      </c>
      <c r="F12" s="241">
        <f>SUM(F8:F11)</f>
        <v>0</v>
      </c>
      <c r="G12" s="241">
        <f>SUM(G8:G11)</f>
        <v>0</v>
      </c>
    </row>
    <row r="13" spans="1:7" x14ac:dyDescent="0.2">
      <c r="A13" s="49"/>
      <c r="B13" s="170"/>
      <c r="C13" s="170"/>
      <c r="D13" s="170"/>
      <c r="E13" s="170"/>
      <c r="F13" s="170"/>
      <c r="G13" s="170"/>
    </row>
    <row r="14" spans="1:7" ht="15" x14ac:dyDescent="0.25">
      <c r="A14" s="49"/>
      <c r="B14" s="49"/>
      <c r="C14" s="49"/>
      <c r="D14" s="476" t="s">
        <v>609</v>
      </c>
      <c r="E14" s="477"/>
      <c r="F14" s="476" t="s">
        <v>610</v>
      </c>
      <c r="G14" s="477"/>
    </row>
    <row r="15" spans="1:7" ht="28.5" customHeight="1" x14ac:dyDescent="0.25">
      <c r="A15" s="351" t="s">
        <v>611</v>
      </c>
      <c r="B15" s="77"/>
      <c r="C15" s="352" t="s">
        <v>612</v>
      </c>
      <c r="D15" s="120">
        <v>561</v>
      </c>
      <c r="E15" s="42">
        <v>511</v>
      </c>
      <c r="F15" s="174">
        <v>562</v>
      </c>
      <c r="G15" s="42">
        <v>512</v>
      </c>
    </row>
    <row r="16" spans="1:7" x14ac:dyDescent="0.2">
      <c r="A16" s="231"/>
      <c r="B16" s="42" t="s">
        <v>613</v>
      </c>
      <c r="C16" s="90"/>
      <c r="D16" s="411"/>
      <c r="E16" s="412"/>
      <c r="F16" s="411"/>
      <c r="G16" s="412"/>
    </row>
    <row r="17" spans="1:11" x14ac:dyDescent="0.2">
      <c r="A17" s="231"/>
      <c r="B17" s="42"/>
      <c r="C17" s="90"/>
      <c r="D17" s="411"/>
      <c r="E17" s="412"/>
      <c r="F17" s="411"/>
      <c r="G17" s="412"/>
    </row>
    <row r="18" spans="1:11" x14ac:dyDescent="0.2">
      <c r="A18" s="231"/>
      <c r="B18" s="42" t="s">
        <v>614</v>
      </c>
      <c r="C18" s="90"/>
      <c r="D18" s="411"/>
      <c r="E18" s="412"/>
      <c r="F18" s="411"/>
      <c r="G18" s="412"/>
    </row>
    <row r="19" spans="1:11" x14ac:dyDescent="0.2">
      <c r="A19" s="231"/>
      <c r="B19" s="42"/>
      <c r="C19" s="90"/>
      <c r="D19" s="411"/>
      <c r="E19" s="412"/>
      <c r="F19" s="411"/>
      <c r="G19" s="412"/>
    </row>
    <row r="20" spans="1:11" x14ac:dyDescent="0.2">
      <c r="A20" s="231"/>
      <c r="B20" s="42" t="s">
        <v>615</v>
      </c>
      <c r="C20" s="90"/>
      <c r="D20" s="411"/>
      <c r="E20" s="412"/>
      <c r="F20" s="411"/>
      <c r="G20" s="412"/>
    </row>
    <row r="21" spans="1:11" x14ac:dyDescent="0.2">
      <c r="A21" s="231"/>
      <c r="B21" s="42"/>
      <c r="C21" s="90"/>
      <c r="D21" s="411"/>
      <c r="E21" s="412"/>
      <c r="F21" s="411"/>
      <c r="G21" s="412"/>
    </row>
    <row r="22" spans="1:11" x14ac:dyDescent="0.2">
      <c r="A22" s="231"/>
      <c r="B22" s="42" t="s">
        <v>616</v>
      </c>
      <c r="C22" s="90"/>
      <c r="D22" s="411"/>
      <c r="E22" s="412"/>
      <c r="F22" s="411"/>
      <c r="G22" s="412"/>
    </row>
    <row r="23" spans="1:11" x14ac:dyDescent="0.2">
      <c r="A23" s="231"/>
      <c r="B23" s="42"/>
      <c r="C23" s="90"/>
      <c r="D23" s="411"/>
      <c r="E23" s="412"/>
      <c r="F23" s="411"/>
      <c r="G23" s="412"/>
    </row>
    <row r="24" spans="1:11" x14ac:dyDescent="0.2">
      <c r="A24" s="231"/>
      <c r="B24" s="42" t="s">
        <v>617</v>
      </c>
      <c r="C24" s="90"/>
      <c r="D24" s="411"/>
      <c r="E24" s="412"/>
      <c r="F24" s="411"/>
      <c r="G24" s="412"/>
    </row>
    <row r="25" spans="1:11" x14ac:dyDescent="0.2">
      <c r="A25" s="231"/>
      <c r="B25" s="42"/>
      <c r="C25" s="90"/>
      <c r="D25" s="411"/>
      <c r="E25" s="412"/>
      <c r="F25" s="411"/>
      <c r="G25" s="412"/>
    </row>
    <row r="26" spans="1:11" x14ac:dyDescent="0.2">
      <c r="A26" s="231"/>
      <c r="B26" s="42" t="s">
        <v>618</v>
      </c>
      <c r="C26" s="90"/>
      <c r="D26" s="411"/>
      <c r="E26" s="412"/>
      <c r="F26" s="411"/>
      <c r="G26" s="412"/>
    </row>
    <row r="27" spans="1:11" ht="26.25" customHeight="1" thickBot="1" x14ac:dyDescent="0.3">
      <c r="A27" s="353"/>
      <c r="B27" s="47" t="s">
        <v>619</v>
      </c>
      <c r="C27" s="48"/>
      <c r="D27" s="242">
        <f>SUM(D16:D26)</f>
        <v>0</v>
      </c>
      <c r="E27" s="242">
        <f>SUM(E16:E26)</f>
        <v>0</v>
      </c>
      <c r="F27" s="242">
        <f>SUM(F16:F26)</f>
        <v>0</v>
      </c>
      <c r="G27" s="242">
        <f>SUM(G16:G26)</f>
        <v>0</v>
      </c>
    </row>
    <row r="28" spans="1:11" ht="15" thickTop="1" x14ac:dyDescent="0.2">
      <c r="K28" s="49"/>
    </row>
    <row r="29" spans="1:11" x14ac:dyDescent="0.2">
      <c r="A29" s="93" t="str">
        <f>'Form 1 Cover'!B20</f>
        <v>Charter School - fill in school name only on Form 1 Cover @ B20</v>
      </c>
      <c r="D29" s="49"/>
      <c r="F29" s="3" t="str">
        <f>"Budget Fiscal Year "&amp;TEXT('Form 1 Cover'!$D$165, "mm/dd/yy")</f>
        <v>Budget Fiscal Year 2023-2024</v>
      </c>
      <c r="H29" s="200"/>
      <c r="J29" s="3"/>
      <c r="K29" s="200"/>
    </row>
    <row r="30" spans="1:11" x14ac:dyDescent="0.2">
      <c r="F30" s="1"/>
    </row>
    <row r="31" spans="1:11" ht="15" customHeight="1" x14ac:dyDescent="0.2"/>
    <row r="33" spans="1:7" x14ac:dyDescent="0.2">
      <c r="A33" s="29" t="s">
        <v>620</v>
      </c>
      <c r="G33" s="21">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46929-9F0C-4DDC-84D2-8C520251A878}">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customXml/itemProps2.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053D9-3D21-45C2-87BE-7D26A75D5D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Mike Dang</cp:lastModifiedBy>
  <cp:revision/>
  <dcterms:created xsi:type="dcterms:W3CDTF">2002-08-27T23:27:13Z</dcterms:created>
  <dcterms:modified xsi:type="dcterms:W3CDTF">2022-09-09T16:24:06Z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