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awk\Desktop\180404 SW Amendment\"/>
    </mc:Choice>
  </mc:AlternateContent>
  <bookViews>
    <workbookView xWindow="0" yWindow="0" windowWidth="28800" windowHeight="12300"/>
  </bookViews>
  <sheets>
    <sheet name="SITE05" sheetId="1" r:id="rId1"/>
    <sheet name="Actuals" sheetId="2" r:id="rId2"/>
    <sheet name="Notes" sheetId="3" r:id="rId3"/>
  </sheets>
  <definedNames>
    <definedName name="_xlnm._FilterDatabase" localSheetId="0" hidden="1">SITE05!$A$614:$G$687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5" i="1" l="1"/>
  <c r="E366" i="1"/>
  <c r="E46" i="1"/>
  <c r="F16" i="1" l="1"/>
  <c r="F26" i="1" l="1"/>
  <c r="E673" i="1"/>
  <c r="E633" i="1"/>
  <c r="E635" i="1"/>
  <c r="E642" i="1"/>
  <c r="E639" i="1"/>
  <c r="E638" i="1"/>
  <c r="E637" i="1"/>
  <c r="E757" i="1"/>
  <c r="E748" i="1"/>
  <c r="E747" i="1"/>
  <c r="E782" i="1"/>
  <c r="F770" i="1"/>
  <c r="K7" i="1"/>
  <c r="L7" i="1" s="1"/>
  <c r="M7" i="1" s="1"/>
  <c r="N7" i="1" s="1"/>
  <c r="O7" i="1" s="1"/>
  <c r="P7" i="1" s="1"/>
  <c r="K6" i="1"/>
  <c r="L6" i="1" s="1"/>
  <c r="M6" i="1" s="1"/>
  <c r="N6" i="1" s="1"/>
  <c r="O6" i="1" s="1"/>
  <c r="P6" i="1" s="1"/>
  <c r="K4" i="1"/>
  <c r="K5" i="1"/>
  <c r="K9" i="1"/>
  <c r="F7" i="1"/>
  <c r="G7" i="1" s="1"/>
  <c r="F6" i="1"/>
  <c r="G6" i="1" s="1"/>
  <c r="H6" i="1" l="1"/>
  <c r="I6" i="1" s="1"/>
  <c r="J6" i="1" s="1"/>
  <c r="D6" i="1"/>
  <c r="H7" i="1"/>
  <c r="I7" i="1" s="1"/>
  <c r="J7" i="1" s="1"/>
  <c r="D7" i="1" l="1"/>
  <c r="D1151" i="1" l="1"/>
  <c r="J933" i="1"/>
  <c r="J932" i="1"/>
  <c r="D29" i="1"/>
  <c r="D28" i="1"/>
  <c r="B27" i="1"/>
  <c r="B933" i="1" s="1"/>
  <c r="E933" i="1" s="1"/>
  <c r="B28" i="1"/>
  <c r="B29" i="1"/>
  <c r="S29" i="1"/>
  <c r="U29" i="1" s="1"/>
  <c r="W29" i="1" s="1"/>
  <c r="S28" i="1"/>
  <c r="U28" i="1" s="1"/>
  <c r="W28" i="1" s="1"/>
  <c r="S27" i="1"/>
  <c r="U27" i="1" s="1"/>
  <c r="W27" i="1" s="1"/>
  <c r="S26" i="1"/>
  <c r="X29" i="1" l="1"/>
  <c r="X28" i="1"/>
  <c r="T29" i="1"/>
  <c r="V29" i="1" s="1"/>
  <c r="T28" i="1"/>
  <c r="V28" i="1" s="1"/>
  <c r="X27" i="1"/>
  <c r="T27" i="1"/>
  <c r="V27" i="1" s="1"/>
  <c r="B636" i="1" l="1"/>
  <c r="D1155" i="1" l="1"/>
  <c r="E821" i="1" l="1"/>
  <c r="D821" i="1"/>
  <c r="E820" i="1"/>
  <c r="D820" i="1"/>
  <c r="D819" i="1"/>
  <c r="E818" i="1"/>
  <c r="D818" i="1"/>
  <c r="D817" i="1"/>
  <c r="E816" i="1"/>
  <c r="D816" i="1"/>
  <c r="E815" i="1"/>
  <c r="D815" i="1"/>
  <c r="E814" i="1"/>
  <c r="D814" i="1"/>
  <c r="E754" i="1"/>
  <c r="D754" i="1"/>
  <c r="E753" i="1"/>
  <c r="D753" i="1"/>
  <c r="D752" i="1"/>
  <c r="E751" i="1"/>
  <c r="D751" i="1"/>
  <c r="D750" i="1"/>
  <c r="E749" i="1"/>
  <c r="D749" i="1"/>
  <c r="G1149" i="1" l="1"/>
  <c r="H1149" i="1"/>
  <c r="I1149" i="1"/>
  <c r="J1149" i="1"/>
  <c r="G1140" i="1"/>
  <c r="H1140" i="1"/>
  <c r="I1140" i="1"/>
  <c r="J1140" i="1"/>
  <c r="G1141" i="1"/>
  <c r="H1141" i="1"/>
  <c r="I1141" i="1"/>
  <c r="J1141" i="1"/>
  <c r="G1142" i="1"/>
  <c r="H1142" i="1"/>
  <c r="I1142" i="1"/>
  <c r="J1142" i="1"/>
  <c r="G1143" i="1"/>
  <c r="H1143" i="1"/>
  <c r="I1143" i="1"/>
  <c r="J1143" i="1"/>
  <c r="G1144" i="1"/>
  <c r="H1144" i="1"/>
  <c r="I1144" i="1"/>
  <c r="J1144" i="1"/>
  <c r="G1145" i="1"/>
  <c r="H1145" i="1"/>
  <c r="I1145" i="1"/>
  <c r="J1145" i="1"/>
  <c r="G1146" i="1"/>
  <c r="H1146" i="1"/>
  <c r="I1146" i="1"/>
  <c r="J1146" i="1"/>
  <c r="G1147" i="1"/>
  <c r="H1147" i="1"/>
  <c r="I1147" i="1"/>
  <c r="J1147" i="1"/>
  <c r="G1157" i="1"/>
  <c r="F1155" i="1"/>
  <c r="G1132" i="1"/>
  <c r="F1124" i="1"/>
  <c r="G1124" i="1"/>
  <c r="H1124" i="1"/>
  <c r="I1124" i="1"/>
  <c r="J1124" i="1"/>
  <c r="F1122" i="1"/>
  <c r="G1122" i="1"/>
  <c r="H1122" i="1"/>
  <c r="I1122" i="1"/>
  <c r="J1122" i="1"/>
  <c r="F1112" i="1"/>
  <c r="G1112" i="1"/>
  <c r="H1112" i="1"/>
  <c r="I1112" i="1"/>
  <c r="J1112" i="1"/>
  <c r="F1108" i="1"/>
  <c r="G1108" i="1"/>
  <c r="H1108" i="1"/>
  <c r="I1108" i="1"/>
  <c r="J1108" i="1"/>
  <c r="F1088" i="1"/>
  <c r="G1088" i="1"/>
  <c r="H1088" i="1"/>
  <c r="I1088" i="1"/>
  <c r="J1088" i="1"/>
  <c r="F1064" i="1"/>
  <c r="G1064" i="1"/>
  <c r="H1064" i="1"/>
  <c r="I1064" i="1"/>
  <c r="J1064" i="1"/>
  <c r="F1056" i="1"/>
  <c r="G1056" i="1"/>
  <c r="H1056" i="1"/>
  <c r="I1056" i="1"/>
  <c r="J1056" i="1"/>
  <c r="F1028" i="1"/>
  <c r="G1028" i="1"/>
  <c r="H1028" i="1"/>
  <c r="I1028" i="1"/>
  <c r="J1028" i="1"/>
  <c r="F1027" i="1"/>
  <c r="G1027" i="1"/>
  <c r="H1027" i="1"/>
  <c r="I1027" i="1"/>
  <c r="J1027" i="1"/>
  <c r="F1019" i="1"/>
  <c r="G1019" i="1"/>
  <c r="H1019" i="1"/>
  <c r="I1019" i="1"/>
  <c r="J1019" i="1"/>
  <c r="F1011" i="1"/>
  <c r="G1011" i="1"/>
  <c r="H1011" i="1"/>
  <c r="I1011" i="1"/>
  <c r="J1011" i="1"/>
  <c r="F1003" i="1"/>
  <c r="G1003" i="1"/>
  <c r="H1003" i="1"/>
  <c r="I1003" i="1"/>
  <c r="J1003" i="1"/>
  <c r="F992" i="1"/>
  <c r="G992" i="1"/>
  <c r="H992" i="1"/>
  <c r="I992" i="1"/>
  <c r="J992" i="1"/>
  <c r="F984" i="1"/>
  <c r="G984" i="1"/>
  <c r="H984" i="1"/>
  <c r="I984" i="1"/>
  <c r="J984" i="1"/>
  <c r="F976" i="1"/>
  <c r="G976" i="1"/>
  <c r="H976" i="1"/>
  <c r="I976" i="1"/>
  <c r="J976" i="1"/>
  <c r="F967" i="1"/>
  <c r="G967" i="1"/>
  <c r="H967" i="1"/>
  <c r="I967" i="1"/>
  <c r="J967" i="1"/>
  <c r="F966" i="1"/>
  <c r="G966" i="1"/>
  <c r="H966" i="1"/>
  <c r="I966" i="1"/>
  <c r="J966" i="1"/>
  <c r="F958" i="1"/>
  <c r="G958" i="1"/>
  <c r="H958" i="1"/>
  <c r="I958" i="1"/>
  <c r="J958" i="1"/>
  <c r="F947" i="1"/>
  <c r="G947" i="1"/>
  <c r="H947" i="1"/>
  <c r="I947" i="1"/>
  <c r="J947" i="1"/>
  <c r="F935" i="1"/>
  <c r="G935" i="1"/>
  <c r="G1138" i="1" s="1"/>
  <c r="H935" i="1"/>
  <c r="H1138" i="1" s="1"/>
  <c r="I935" i="1"/>
  <c r="I1138" i="1" s="1"/>
  <c r="E1151" i="1" l="1"/>
  <c r="F1151" i="1"/>
  <c r="G1151" i="1"/>
  <c r="H1151" i="1"/>
  <c r="I1151" i="1"/>
  <c r="J1151" i="1"/>
  <c r="K1151" i="1"/>
  <c r="G1153" i="1"/>
  <c r="E1155" i="1"/>
  <c r="G1155" i="1"/>
  <c r="H1155" i="1"/>
  <c r="I1155" i="1"/>
  <c r="J1155" i="1"/>
  <c r="K1155" i="1"/>
  <c r="F1146" i="1" l="1"/>
  <c r="C1135" i="1"/>
  <c r="E1111" i="1"/>
  <c r="E1112" i="1" s="1"/>
  <c r="E1119" i="1"/>
  <c r="E1026" i="1"/>
  <c r="E1018" i="1"/>
  <c r="E1010" i="1"/>
  <c r="E1002" i="1"/>
  <c r="E991" i="1"/>
  <c r="E983" i="1"/>
  <c r="E982" i="1"/>
  <c r="E981" i="1"/>
  <c r="E980" i="1"/>
  <c r="E979" i="1"/>
  <c r="E978" i="1"/>
  <c r="E975" i="1"/>
  <c r="E965" i="1"/>
  <c r="E957" i="1"/>
  <c r="C910" i="1"/>
  <c r="E984" i="1" l="1"/>
  <c r="P35" i="1"/>
  <c r="P34" i="1"/>
  <c r="F307" i="1" l="1"/>
  <c r="G307" i="1"/>
  <c r="H307" i="1"/>
  <c r="I307" i="1"/>
  <c r="J307" i="1"/>
  <c r="K307" i="1"/>
  <c r="L307" i="1"/>
  <c r="M307" i="1"/>
  <c r="N307" i="1"/>
  <c r="O307" i="1"/>
  <c r="P307" i="1"/>
  <c r="F306" i="1"/>
  <c r="G306" i="1"/>
  <c r="H306" i="1"/>
  <c r="I306" i="1"/>
  <c r="J306" i="1"/>
  <c r="K306" i="1"/>
  <c r="L306" i="1"/>
  <c r="M306" i="1"/>
  <c r="N306" i="1"/>
  <c r="O306" i="1"/>
  <c r="P306" i="1"/>
  <c r="E307" i="1"/>
  <c r="E306" i="1"/>
  <c r="E305" i="1"/>
  <c r="D771" i="1" l="1"/>
  <c r="D258" i="1" l="1"/>
  <c r="D260" i="1"/>
  <c r="D263" i="1"/>
  <c r="J982" i="1" l="1"/>
  <c r="K982" i="1" s="1"/>
  <c r="J991" i="1"/>
  <c r="K991" i="1" s="1"/>
  <c r="J1026" i="1"/>
  <c r="K1026" i="1" s="1"/>
  <c r="J1018" i="1"/>
  <c r="K1018" i="1" s="1"/>
  <c r="J1010" i="1"/>
  <c r="K1010" i="1" s="1"/>
  <c r="J1002" i="1"/>
  <c r="K1002" i="1" s="1"/>
  <c r="J978" i="1"/>
  <c r="K978" i="1" s="1"/>
  <c r="J981" i="1"/>
  <c r="K981" i="1" s="1"/>
  <c r="J980" i="1"/>
  <c r="K980" i="1" s="1"/>
  <c r="J979" i="1"/>
  <c r="K979" i="1" s="1"/>
  <c r="J975" i="1"/>
  <c r="K975" i="1" s="1"/>
  <c r="J965" i="1"/>
  <c r="K965" i="1" s="1"/>
  <c r="C1092" i="1" l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F812" i="1"/>
  <c r="E812" i="1"/>
  <c r="S854" i="1"/>
  <c r="U854" i="1" s="1"/>
  <c r="W854" i="1" s="1"/>
  <c r="B854" i="1"/>
  <c r="B1092" i="1" s="1"/>
  <c r="E1092" i="1" s="1"/>
  <c r="B812" i="1"/>
  <c r="D764" i="1"/>
  <c r="X854" i="1" l="1"/>
  <c r="T854" i="1"/>
  <c r="V854" i="1" s="1"/>
  <c r="C1116" i="1" l="1"/>
  <c r="C1117" i="1"/>
  <c r="C1118" i="1"/>
  <c r="C1119" i="1"/>
  <c r="C1120" i="1"/>
  <c r="C1121" i="1"/>
  <c r="C1115" i="1"/>
  <c r="C1111" i="1"/>
  <c r="C1091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67" i="1"/>
  <c r="C1060" i="1"/>
  <c r="C1061" i="1"/>
  <c r="C1062" i="1"/>
  <c r="C1063" i="1"/>
  <c r="C1059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31" i="1"/>
  <c r="F216" i="1"/>
  <c r="G216" i="1"/>
  <c r="H216" i="1"/>
  <c r="I216" i="1"/>
  <c r="J216" i="1"/>
  <c r="K216" i="1"/>
  <c r="L216" i="1"/>
  <c r="M216" i="1"/>
  <c r="N216" i="1"/>
  <c r="O216" i="1"/>
  <c r="P216" i="1"/>
  <c r="F217" i="1"/>
  <c r="G217" i="1"/>
  <c r="H217" i="1"/>
  <c r="I217" i="1"/>
  <c r="J217" i="1"/>
  <c r="K217" i="1"/>
  <c r="L217" i="1"/>
  <c r="M217" i="1"/>
  <c r="N217" i="1"/>
  <c r="O217" i="1"/>
  <c r="P217" i="1"/>
  <c r="F218" i="1"/>
  <c r="G218" i="1"/>
  <c r="H218" i="1"/>
  <c r="I218" i="1"/>
  <c r="J218" i="1"/>
  <c r="K218" i="1"/>
  <c r="L218" i="1"/>
  <c r="M218" i="1"/>
  <c r="N218" i="1"/>
  <c r="O218" i="1"/>
  <c r="P218" i="1"/>
  <c r="F219" i="1"/>
  <c r="G219" i="1"/>
  <c r="H219" i="1"/>
  <c r="I219" i="1"/>
  <c r="J219" i="1"/>
  <c r="K219" i="1"/>
  <c r="L219" i="1"/>
  <c r="M219" i="1"/>
  <c r="N219" i="1"/>
  <c r="O219" i="1"/>
  <c r="P219" i="1"/>
  <c r="F220" i="1"/>
  <c r="G220" i="1"/>
  <c r="H220" i="1"/>
  <c r="I220" i="1"/>
  <c r="J220" i="1"/>
  <c r="K220" i="1"/>
  <c r="L220" i="1"/>
  <c r="M220" i="1"/>
  <c r="N220" i="1"/>
  <c r="O220" i="1"/>
  <c r="P220" i="1"/>
  <c r="F221" i="1"/>
  <c r="G221" i="1"/>
  <c r="H221" i="1"/>
  <c r="I221" i="1"/>
  <c r="J221" i="1"/>
  <c r="K221" i="1"/>
  <c r="L221" i="1"/>
  <c r="M221" i="1"/>
  <c r="N221" i="1"/>
  <c r="O221" i="1"/>
  <c r="P221" i="1"/>
  <c r="F222" i="1"/>
  <c r="G222" i="1"/>
  <c r="H222" i="1"/>
  <c r="I222" i="1"/>
  <c r="J222" i="1"/>
  <c r="K222" i="1"/>
  <c r="L222" i="1"/>
  <c r="M222" i="1"/>
  <c r="N222" i="1"/>
  <c r="O222" i="1"/>
  <c r="P222" i="1"/>
  <c r="F223" i="1"/>
  <c r="G223" i="1"/>
  <c r="H223" i="1"/>
  <c r="I223" i="1"/>
  <c r="J223" i="1"/>
  <c r="K223" i="1"/>
  <c r="L223" i="1"/>
  <c r="M223" i="1"/>
  <c r="N223" i="1"/>
  <c r="O223" i="1"/>
  <c r="P223" i="1"/>
  <c r="F224" i="1"/>
  <c r="G224" i="1"/>
  <c r="H224" i="1"/>
  <c r="I224" i="1"/>
  <c r="J224" i="1"/>
  <c r="K224" i="1"/>
  <c r="L224" i="1"/>
  <c r="M224" i="1"/>
  <c r="N224" i="1"/>
  <c r="O224" i="1"/>
  <c r="P224" i="1"/>
  <c r="F225" i="1"/>
  <c r="G225" i="1"/>
  <c r="H225" i="1"/>
  <c r="I225" i="1"/>
  <c r="J225" i="1"/>
  <c r="K225" i="1"/>
  <c r="L225" i="1"/>
  <c r="M225" i="1"/>
  <c r="N225" i="1"/>
  <c r="O225" i="1"/>
  <c r="P225" i="1"/>
  <c r="F226" i="1"/>
  <c r="G226" i="1"/>
  <c r="H226" i="1"/>
  <c r="I226" i="1"/>
  <c r="J226" i="1"/>
  <c r="K226" i="1"/>
  <c r="L226" i="1"/>
  <c r="M226" i="1"/>
  <c r="N226" i="1"/>
  <c r="O226" i="1"/>
  <c r="P226" i="1"/>
  <c r="F227" i="1"/>
  <c r="G227" i="1"/>
  <c r="H227" i="1"/>
  <c r="I227" i="1"/>
  <c r="J227" i="1"/>
  <c r="K227" i="1"/>
  <c r="L227" i="1"/>
  <c r="M227" i="1"/>
  <c r="N227" i="1"/>
  <c r="O227" i="1"/>
  <c r="P227" i="1"/>
  <c r="F228" i="1"/>
  <c r="G228" i="1"/>
  <c r="H228" i="1"/>
  <c r="I228" i="1"/>
  <c r="J228" i="1"/>
  <c r="K228" i="1"/>
  <c r="L228" i="1"/>
  <c r="M228" i="1"/>
  <c r="N228" i="1"/>
  <c r="O228" i="1"/>
  <c r="P228" i="1"/>
  <c r="F229" i="1"/>
  <c r="G229" i="1"/>
  <c r="H229" i="1"/>
  <c r="I229" i="1"/>
  <c r="J229" i="1"/>
  <c r="K229" i="1"/>
  <c r="L229" i="1"/>
  <c r="M229" i="1"/>
  <c r="N229" i="1"/>
  <c r="O229" i="1"/>
  <c r="P229" i="1"/>
  <c r="F230" i="1"/>
  <c r="G230" i="1"/>
  <c r="H230" i="1"/>
  <c r="I230" i="1"/>
  <c r="J230" i="1"/>
  <c r="K230" i="1"/>
  <c r="L230" i="1"/>
  <c r="M230" i="1"/>
  <c r="N230" i="1"/>
  <c r="O230" i="1"/>
  <c r="P230" i="1"/>
  <c r="F231" i="1"/>
  <c r="G231" i="1"/>
  <c r="H231" i="1"/>
  <c r="I231" i="1"/>
  <c r="J231" i="1"/>
  <c r="K231" i="1"/>
  <c r="L231" i="1"/>
  <c r="M231" i="1"/>
  <c r="N231" i="1"/>
  <c r="O231" i="1"/>
  <c r="P231" i="1"/>
  <c r="F232" i="1"/>
  <c r="G232" i="1"/>
  <c r="H232" i="1"/>
  <c r="I232" i="1"/>
  <c r="J232" i="1"/>
  <c r="K232" i="1"/>
  <c r="L232" i="1"/>
  <c r="M232" i="1"/>
  <c r="N232" i="1"/>
  <c r="O232" i="1"/>
  <c r="P232" i="1"/>
  <c r="F233" i="1"/>
  <c r="G233" i="1"/>
  <c r="H233" i="1"/>
  <c r="I233" i="1"/>
  <c r="J233" i="1"/>
  <c r="K233" i="1"/>
  <c r="L233" i="1"/>
  <c r="M233" i="1"/>
  <c r="N233" i="1"/>
  <c r="O233" i="1"/>
  <c r="P233" i="1"/>
  <c r="F234" i="1"/>
  <c r="G234" i="1"/>
  <c r="H234" i="1"/>
  <c r="I234" i="1"/>
  <c r="J234" i="1"/>
  <c r="K234" i="1"/>
  <c r="L234" i="1"/>
  <c r="M234" i="1"/>
  <c r="N234" i="1"/>
  <c r="O234" i="1"/>
  <c r="P234" i="1"/>
  <c r="F235" i="1"/>
  <c r="G235" i="1"/>
  <c r="H235" i="1"/>
  <c r="I235" i="1"/>
  <c r="J235" i="1"/>
  <c r="K235" i="1"/>
  <c r="L235" i="1"/>
  <c r="M235" i="1"/>
  <c r="N235" i="1"/>
  <c r="O235" i="1"/>
  <c r="P235" i="1"/>
  <c r="F236" i="1"/>
  <c r="G236" i="1"/>
  <c r="H236" i="1"/>
  <c r="I236" i="1"/>
  <c r="J236" i="1"/>
  <c r="K236" i="1"/>
  <c r="L236" i="1"/>
  <c r="M236" i="1"/>
  <c r="N236" i="1"/>
  <c r="O236" i="1"/>
  <c r="P236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C1022" i="1"/>
  <c r="C1023" i="1"/>
  <c r="C1024" i="1"/>
  <c r="C1025" i="1"/>
  <c r="C1021" i="1"/>
  <c r="C1014" i="1"/>
  <c r="C1015" i="1"/>
  <c r="C1016" i="1"/>
  <c r="C1017" i="1"/>
  <c r="C1013" i="1"/>
  <c r="C1006" i="1"/>
  <c r="C1007" i="1"/>
  <c r="C1008" i="1"/>
  <c r="C1009" i="1"/>
  <c r="C1005" i="1"/>
  <c r="B576" i="1"/>
  <c r="B994" i="1" s="1"/>
  <c r="E994" i="1" s="1"/>
  <c r="C995" i="1"/>
  <c r="C996" i="1"/>
  <c r="C997" i="1"/>
  <c r="C998" i="1"/>
  <c r="C999" i="1"/>
  <c r="C1000" i="1"/>
  <c r="C1001" i="1"/>
  <c r="C994" i="1"/>
  <c r="C987" i="1"/>
  <c r="C988" i="1"/>
  <c r="C989" i="1"/>
  <c r="C990" i="1"/>
  <c r="C991" i="1"/>
  <c r="C986" i="1"/>
  <c r="C979" i="1"/>
  <c r="C980" i="1"/>
  <c r="C981" i="1"/>
  <c r="C982" i="1"/>
  <c r="C978" i="1"/>
  <c r="C983" i="1"/>
  <c r="C971" i="1"/>
  <c r="C972" i="1"/>
  <c r="C973" i="1"/>
  <c r="C974" i="1"/>
  <c r="C970" i="1"/>
  <c r="D234" i="1" l="1"/>
  <c r="D231" i="1"/>
  <c r="D232" i="1"/>
  <c r="D233" i="1"/>
  <c r="C961" i="1" l="1"/>
  <c r="C962" i="1"/>
  <c r="C963" i="1"/>
  <c r="C964" i="1"/>
  <c r="C960" i="1"/>
  <c r="C950" i="1"/>
  <c r="C951" i="1"/>
  <c r="C952" i="1"/>
  <c r="C953" i="1"/>
  <c r="C954" i="1"/>
  <c r="C955" i="1"/>
  <c r="C956" i="1"/>
  <c r="D957" i="1"/>
  <c r="J957" i="1" s="1"/>
  <c r="K957" i="1" s="1"/>
  <c r="C949" i="1"/>
  <c r="C940" i="1"/>
  <c r="C941" i="1"/>
  <c r="C942" i="1"/>
  <c r="C943" i="1"/>
  <c r="C944" i="1"/>
  <c r="C945" i="1"/>
  <c r="C946" i="1"/>
  <c r="C939" i="1"/>
  <c r="C923" i="1"/>
  <c r="C924" i="1"/>
  <c r="C925" i="1"/>
  <c r="C926" i="1"/>
  <c r="C927" i="1"/>
  <c r="C928" i="1"/>
  <c r="C929" i="1"/>
  <c r="C930" i="1"/>
  <c r="C931" i="1"/>
  <c r="C932" i="1"/>
  <c r="C934" i="1"/>
  <c r="C922" i="1"/>
  <c r="S797" i="1" l="1"/>
  <c r="X797" i="1" s="1"/>
  <c r="B797" i="1"/>
  <c r="B1077" i="1" s="1"/>
  <c r="E1077" i="1" s="1"/>
  <c r="B761" i="1"/>
  <c r="S761" i="1"/>
  <c r="X761" i="1" s="1"/>
  <c r="D761" i="1"/>
  <c r="S713" i="1"/>
  <c r="U713" i="1" s="1"/>
  <c r="W713" i="1" s="1"/>
  <c r="B713" i="1"/>
  <c r="B1053" i="1" s="1"/>
  <c r="E1053" i="1" s="1"/>
  <c r="S685" i="1"/>
  <c r="X685" i="1" s="1"/>
  <c r="D685" i="1"/>
  <c r="B685" i="1"/>
  <c r="S582" i="1"/>
  <c r="X582" i="1" s="1"/>
  <c r="B582" i="1"/>
  <c r="B1000" i="1" s="1"/>
  <c r="E1000" i="1" s="1"/>
  <c r="S579" i="1"/>
  <c r="X579" i="1" s="1"/>
  <c r="B579" i="1"/>
  <c r="B997" i="1" s="1"/>
  <c r="E997" i="1" s="1"/>
  <c r="S577" i="1"/>
  <c r="X577" i="1" s="1"/>
  <c r="B577" i="1"/>
  <c r="B995" i="1" s="1"/>
  <c r="E995" i="1" s="1"/>
  <c r="D249" i="1"/>
  <c r="D942" i="1" s="1"/>
  <c r="S262" i="1"/>
  <c r="U262" i="1" s="1"/>
  <c r="W262" i="1" s="1"/>
  <c r="B262" i="1"/>
  <c r="D950" i="1"/>
  <c r="S258" i="1"/>
  <c r="X258" i="1" s="1"/>
  <c r="B258" i="1"/>
  <c r="B950" i="1" s="1"/>
  <c r="E950" i="1" s="1"/>
  <c r="S259" i="1"/>
  <c r="X259" i="1" s="1"/>
  <c r="B259" i="1"/>
  <c r="B249" i="1"/>
  <c r="B942" i="1" s="1"/>
  <c r="E942" i="1" s="1"/>
  <c r="S249" i="1"/>
  <c r="X249" i="1" s="1"/>
  <c r="B951" i="1" l="1"/>
  <c r="E951" i="1" s="1"/>
  <c r="B954" i="1"/>
  <c r="E954" i="1" s="1"/>
  <c r="D579" i="1"/>
  <c r="D997" i="1" s="1"/>
  <c r="D952" i="1"/>
  <c r="D582" i="1"/>
  <c r="D1000" i="1" s="1"/>
  <c r="D955" i="1"/>
  <c r="D577" i="1"/>
  <c r="T797" i="1"/>
  <c r="V797" i="1" s="1"/>
  <c r="U797" i="1"/>
  <c r="W797" i="1" s="1"/>
  <c r="T761" i="1"/>
  <c r="V761" i="1" s="1"/>
  <c r="U761" i="1"/>
  <c r="W761" i="1" s="1"/>
  <c r="X713" i="1"/>
  <c r="T713" i="1"/>
  <c r="V713" i="1" s="1"/>
  <c r="U685" i="1"/>
  <c r="W685" i="1" s="1"/>
  <c r="T685" i="1"/>
  <c r="V685" i="1" s="1"/>
  <c r="T582" i="1"/>
  <c r="V582" i="1" s="1"/>
  <c r="U582" i="1"/>
  <c r="W582" i="1" s="1"/>
  <c r="U579" i="1"/>
  <c r="W579" i="1" s="1"/>
  <c r="T579" i="1"/>
  <c r="V579" i="1" s="1"/>
  <c r="T577" i="1"/>
  <c r="V577" i="1" s="1"/>
  <c r="U577" i="1"/>
  <c r="W577" i="1" s="1"/>
  <c r="T262" i="1"/>
  <c r="V262" i="1" s="1"/>
  <c r="X262" i="1"/>
  <c r="T258" i="1"/>
  <c r="V258" i="1" s="1"/>
  <c r="U258" i="1"/>
  <c r="W258" i="1" s="1"/>
  <c r="T259" i="1"/>
  <c r="V259" i="1" s="1"/>
  <c r="U259" i="1"/>
  <c r="W259" i="1" s="1"/>
  <c r="T249" i="1"/>
  <c r="V249" i="1" s="1"/>
  <c r="U249" i="1"/>
  <c r="W249" i="1" s="1"/>
  <c r="D995" i="1" l="1"/>
  <c r="F30" i="1"/>
  <c r="D30" i="1" s="1"/>
  <c r="J950" i="1"/>
  <c r="K950" i="1" s="1"/>
  <c r="J942" i="1"/>
  <c r="K942" i="1" s="1"/>
  <c r="J997" i="1"/>
  <c r="K997" i="1" s="1"/>
  <c r="J1000" i="1"/>
  <c r="K1000" i="1" s="1"/>
  <c r="J995" i="1"/>
  <c r="K995" i="1" s="1"/>
  <c r="D768" i="1"/>
  <c r="S770" i="1"/>
  <c r="U770" i="1" s="1"/>
  <c r="W770" i="1" s="1"/>
  <c r="D770" i="1"/>
  <c r="B770" i="1"/>
  <c r="S769" i="1"/>
  <c r="T769" i="1" s="1"/>
  <c r="V769" i="1" s="1"/>
  <c r="D769" i="1"/>
  <c r="B769" i="1"/>
  <c r="S768" i="1"/>
  <c r="T768" i="1" s="1"/>
  <c r="V768" i="1" s="1"/>
  <c r="B768" i="1"/>
  <c r="S771" i="1"/>
  <c r="U771" i="1" s="1"/>
  <c r="W771" i="1" s="1"/>
  <c r="B771" i="1"/>
  <c r="S772" i="1"/>
  <c r="U772" i="1" s="1"/>
  <c r="W772" i="1" s="1"/>
  <c r="D772" i="1"/>
  <c r="B772" i="1"/>
  <c r="S628" i="1"/>
  <c r="X628" i="1" s="1"/>
  <c r="D628" i="1"/>
  <c r="B628" i="1"/>
  <c r="S629" i="1"/>
  <c r="U629" i="1" s="1"/>
  <c r="W629" i="1" s="1"/>
  <c r="D629" i="1"/>
  <c r="B629" i="1"/>
  <c r="S902" i="1"/>
  <c r="U902" i="1" s="1"/>
  <c r="W902" i="1" s="1"/>
  <c r="B902" i="1"/>
  <c r="B1116" i="1" s="1"/>
  <c r="E1116" i="1" s="1"/>
  <c r="S901" i="1"/>
  <c r="U901" i="1" s="1"/>
  <c r="W901" i="1" s="1"/>
  <c r="B901" i="1"/>
  <c r="B1115" i="1" s="1"/>
  <c r="E1115" i="1" s="1"/>
  <c r="S905" i="1"/>
  <c r="U905" i="1" s="1"/>
  <c r="W905" i="1" s="1"/>
  <c r="B905" i="1"/>
  <c r="B1119" i="1" s="1"/>
  <c r="S889" i="1"/>
  <c r="X889" i="1" s="1"/>
  <c r="D889" i="1"/>
  <c r="B889" i="1"/>
  <c r="S882" i="1"/>
  <c r="X882" i="1" s="1"/>
  <c r="D882" i="1"/>
  <c r="B882" i="1"/>
  <c r="B883" i="1"/>
  <c r="D883" i="1"/>
  <c r="S883" i="1"/>
  <c r="T883" i="1" s="1"/>
  <c r="V883" i="1" s="1"/>
  <c r="S802" i="1"/>
  <c r="U802" i="1" s="1"/>
  <c r="W802" i="1" s="1"/>
  <c r="B802" i="1"/>
  <c r="B1082" i="1" s="1"/>
  <c r="E1082" i="1" s="1"/>
  <c r="S798" i="1"/>
  <c r="X798" i="1" s="1"/>
  <c r="B798" i="1"/>
  <c r="B1078" i="1" s="1"/>
  <c r="E1078" i="1" s="1"/>
  <c r="S793" i="1"/>
  <c r="T793" i="1" s="1"/>
  <c r="V793" i="1" s="1"/>
  <c r="B793" i="1"/>
  <c r="B1073" i="1" s="1"/>
  <c r="E1073" i="1" s="1"/>
  <c r="B776" i="1"/>
  <c r="S776" i="1"/>
  <c r="X776" i="1" s="1"/>
  <c r="D776" i="1"/>
  <c r="B762" i="1"/>
  <c r="S762" i="1"/>
  <c r="U762" i="1" s="1"/>
  <c r="W762" i="1" s="1"/>
  <c r="D762" i="1"/>
  <c r="S756" i="1"/>
  <c r="U756" i="1" s="1"/>
  <c r="W756" i="1" s="1"/>
  <c r="D756" i="1"/>
  <c r="B756" i="1"/>
  <c r="S692" i="1"/>
  <c r="T692" i="1" s="1"/>
  <c r="V692" i="1" s="1"/>
  <c r="B692" i="1"/>
  <c r="B1032" i="1" s="1"/>
  <c r="E1032" i="1" s="1"/>
  <c r="S627" i="1"/>
  <c r="U627" i="1" s="1"/>
  <c r="W627" i="1" s="1"/>
  <c r="D627" i="1"/>
  <c r="B627" i="1"/>
  <c r="S698" i="1"/>
  <c r="U698" i="1" s="1"/>
  <c r="W698" i="1" s="1"/>
  <c r="B698" i="1"/>
  <c r="B1038" i="1" s="1"/>
  <c r="E1038" i="1" s="1"/>
  <c r="X769" i="1" l="1"/>
  <c r="X771" i="1"/>
  <c r="X768" i="1"/>
  <c r="X770" i="1"/>
  <c r="X772" i="1"/>
  <c r="X629" i="1"/>
  <c r="T770" i="1"/>
  <c r="V770" i="1" s="1"/>
  <c r="U768" i="1"/>
  <c r="W768" i="1" s="1"/>
  <c r="U769" i="1"/>
  <c r="W769" i="1" s="1"/>
  <c r="T771" i="1"/>
  <c r="V771" i="1" s="1"/>
  <c r="T772" i="1"/>
  <c r="V772" i="1" s="1"/>
  <c r="T628" i="1"/>
  <c r="V628" i="1" s="1"/>
  <c r="U628" i="1"/>
  <c r="W628" i="1" s="1"/>
  <c r="T629" i="1"/>
  <c r="V629" i="1" s="1"/>
  <c r="X902" i="1"/>
  <c r="T902" i="1"/>
  <c r="V902" i="1" s="1"/>
  <c r="X901" i="1"/>
  <c r="T901" i="1"/>
  <c r="V901" i="1" s="1"/>
  <c r="X905" i="1"/>
  <c r="T905" i="1"/>
  <c r="V905" i="1" s="1"/>
  <c r="T889" i="1"/>
  <c r="V889" i="1" s="1"/>
  <c r="U889" i="1"/>
  <c r="W889" i="1" s="1"/>
  <c r="T882" i="1"/>
  <c r="V882" i="1" s="1"/>
  <c r="U882" i="1"/>
  <c r="W882" i="1" s="1"/>
  <c r="X883" i="1"/>
  <c r="U883" i="1"/>
  <c r="W883" i="1" s="1"/>
  <c r="X802" i="1"/>
  <c r="T802" i="1"/>
  <c r="V802" i="1" s="1"/>
  <c r="T798" i="1"/>
  <c r="V798" i="1" s="1"/>
  <c r="U798" i="1"/>
  <c r="W798" i="1" s="1"/>
  <c r="X793" i="1"/>
  <c r="U793" i="1"/>
  <c r="W793" i="1" s="1"/>
  <c r="T776" i="1"/>
  <c r="V776" i="1" s="1"/>
  <c r="U776" i="1"/>
  <c r="W776" i="1" s="1"/>
  <c r="X762" i="1"/>
  <c r="T762" i="1"/>
  <c r="V762" i="1" s="1"/>
  <c r="X756" i="1"/>
  <c r="T756" i="1"/>
  <c r="V756" i="1" s="1"/>
  <c r="U692" i="1"/>
  <c r="W692" i="1" s="1"/>
  <c r="X692" i="1"/>
  <c r="X627" i="1"/>
  <c r="T627" i="1"/>
  <c r="V627" i="1" s="1"/>
  <c r="X698" i="1"/>
  <c r="T698" i="1"/>
  <c r="V698" i="1" s="1"/>
  <c r="S636" i="1" l="1"/>
  <c r="T636" i="1" s="1"/>
  <c r="V636" i="1" s="1"/>
  <c r="U636" i="1" l="1"/>
  <c r="W636" i="1" s="1"/>
  <c r="X636" i="1"/>
  <c r="B856" i="1" l="1"/>
  <c r="B1094" i="1" s="1"/>
  <c r="E1094" i="1" s="1"/>
  <c r="S856" i="1"/>
  <c r="X856" i="1" s="1"/>
  <c r="S818" i="1"/>
  <c r="X818" i="1" s="1"/>
  <c r="B818" i="1"/>
  <c r="S816" i="1"/>
  <c r="U816" i="1" s="1"/>
  <c r="W816" i="1" s="1"/>
  <c r="B816" i="1"/>
  <c r="S817" i="1"/>
  <c r="U817" i="1" s="1"/>
  <c r="W817" i="1" s="1"/>
  <c r="B817" i="1"/>
  <c r="S790" i="1"/>
  <c r="U790" i="1" s="1"/>
  <c r="W790" i="1" s="1"/>
  <c r="B790" i="1"/>
  <c r="B1070" i="1" s="1"/>
  <c r="E1070" i="1" s="1"/>
  <c r="X816" i="1" l="1"/>
  <c r="T856" i="1"/>
  <c r="V856" i="1" s="1"/>
  <c r="U856" i="1"/>
  <c r="W856" i="1" s="1"/>
  <c r="T818" i="1"/>
  <c r="V818" i="1" s="1"/>
  <c r="U818" i="1"/>
  <c r="W818" i="1" s="1"/>
  <c r="T816" i="1"/>
  <c r="V816" i="1" s="1"/>
  <c r="X817" i="1"/>
  <c r="T817" i="1"/>
  <c r="V817" i="1" s="1"/>
  <c r="X790" i="1"/>
  <c r="T790" i="1"/>
  <c r="V790" i="1" s="1"/>
  <c r="B751" i="1" l="1"/>
  <c r="S752" i="1"/>
  <c r="X752" i="1" s="1"/>
  <c r="B752" i="1"/>
  <c r="S751" i="1"/>
  <c r="U751" i="1" s="1"/>
  <c r="W751" i="1" s="1"/>
  <c r="T751" i="1" l="1"/>
  <c r="V751" i="1" s="1"/>
  <c r="T752" i="1"/>
  <c r="V752" i="1" s="1"/>
  <c r="U752" i="1"/>
  <c r="W752" i="1" s="1"/>
  <c r="X751" i="1"/>
  <c r="S907" i="1"/>
  <c r="S906" i="1"/>
  <c r="X906" i="1" s="1"/>
  <c r="S904" i="1"/>
  <c r="X904" i="1" s="1"/>
  <c r="S903" i="1"/>
  <c r="T903" i="1" s="1"/>
  <c r="V903" i="1" s="1"/>
  <c r="S897" i="1"/>
  <c r="X897" i="1" s="1"/>
  <c r="S896" i="1"/>
  <c r="S895" i="1"/>
  <c r="S894" i="1"/>
  <c r="U894" i="1" s="1"/>
  <c r="W894" i="1" s="1"/>
  <c r="S893" i="1"/>
  <c r="X893" i="1" s="1"/>
  <c r="S892" i="1"/>
  <c r="T892" i="1" s="1"/>
  <c r="V892" i="1" s="1"/>
  <c r="S891" i="1"/>
  <c r="X891" i="1" s="1"/>
  <c r="S890" i="1"/>
  <c r="X890" i="1" s="1"/>
  <c r="S888" i="1"/>
  <c r="X888" i="1" s="1"/>
  <c r="S887" i="1"/>
  <c r="S886" i="1"/>
  <c r="S885" i="1"/>
  <c r="T885" i="1" s="1"/>
  <c r="V885" i="1" s="1"/>
  <c r="S884" i="1"/>
  <c r="U884" i="1" s="1"/>
  <c r="W884" i="1" s="1"/>
  <c r="S878" i="1"/>
  <c r="U878" i="1" s="1"/>
  <c r="W878" i="1" s="1"/>
  <c r="S874" i="1"/>
  <c r="X874" i="1" s="1"/>
  <c r="S873" i="1"/>
  <c r="X873" i="1" s="1"/>
  <c r="S869" i="1"/>
  <c r="X869" i="1" s="1"/>
  <c r="S868" i="1"/>
  <c r="S867" i="1"/>
  <c r="S866" i="1"/>
  <c r="T866" i="1" s="1"/>
  <c r="V866" i="1" s="1"/>
  <c r="S865" i="1"/>
  <c r="X865" i="1" s="1"/>
  <c r="S864" i="1"/>
  <c r="T864" i="1" s="1"/>
  <c r="V864" i="1" s="1"/>
  <c r="S863" i="1"/>
  <c r="T863" i="1" s="1"/>
  <c r="V863" i="1" s="1"/>
  <c r="S862" i="1"/>
  <c r="T862" i="1" s="1"/>
  <c r="V862" i="1" s="1"/>
  <c r="S861" i="1"/>
  <c r="X861" i="1" s="1"/>
  <c r="S860" i="1"/>
  <c r="S859" i="1"/>
  <c r="S858" i="1"/>
  <c r="U858" i="1" s="1"/>
  <c r="W858" i="1" s="1"/>
  <c r="S857" i="1"/>
  <c r="X857" i="1" s="1"/>
  <c r="S855" i="1"/>
  <c r="T855" i="1" s="1"/>
  <c r="V855" i="1" s="1"/>
  <c r="S853" i="1"/>
  <c r="X853" i="1" s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5" i="1"/>
  <c r="S814" i="1"/>
  <c r="S813" i="1"/>
  <c r="S812" i="1"/>
  <c r="S811" i="1"/>
  <c r="S807" i="1"/>
  <c r="U807" i="1" s="1"/>
  <c r="W807" i="1" s="1"/>
  <c r="S806" i="1"/>
  <c r="U806" i="1" s="1"/>
  <c r="W806" i="1" s="1"/>
  <c r="S805" i="1"/>
  <c r="T805" i="1" s="1"/>
  <c r="V805" i="1" s="1"/>
  <c r="S804" i="1"/>
  <c r="U804" i="1" s="1"/>
  <c r="W804" i="1" s="1"/>
  <c r="S803" i="1"/>
  <c r="T803" i="1" s="1"/>
  <c r="V803" i="1" s="1"/>
  <c r="S801" i="1"/>
  <c r="X801" i="1" s="1"/>
  <c r="S800" i="1"/>
  <c r="S799" i="1"/>
  <c r="S796" i="1"/>
  <c r="X796" i="1" s="1"/>
  <c r="S795" i="1"/>
  <c r="T795" i="1" s="1"/>
  <c r="V795" i="1" s="1"/>
  <c r="S794" i="1"/>
  <c r="X794" i="1" s="1"/>
  <c r="S792" i="1"/>
  <c r="U792" i="1" s="1"/>
  <c r="W792" i="1" s="1"/>
  <c r="S791" i="1"/>
  <c r="X791" i="1" s="1"/>
  <c r="S789" i="1"/>
  <c r="X789" i="1" s="1"/>
  <c r="S788" i="1"/>
  <c r="S787" i="1"/>
  <c r="S783" i="1"/>
  <c r="S782" i="1"/>
  <c r="S781" i="1"/>
  <c r="S780" i="1"/>
  <c r="S779" i="1"/>
  <c r="S778" i="1"/>
  <c r="S777" i="1"/>
  <c r="S775" i="1"/>
  <c r="S774" i="1"/>
  <c r="S773" i="1"/>
  <c r="S767" i="1"/>
  <c r="S766" i="1"/>
  <c r="S765" i="1"/>
  <c r="S764" i="1"/>
  <c r="S763" i="1"/>
  <c r="S760" i="1"/>
  <c r="S759" i="1"/>
  <c r="S758" i="1"/>
  <c r="S757" i="1"/>
  <c r="S755" i="1"/>
  <c r="S754" i="1"/>
  <c r="S753" i="1"/>
  <c r="S750" i="1"/>
  <c r="S749" i="1"/>
  <c r="S748" i="1"/>
  <c r="S747" i="1"/>
  <c r="S743" i="1"/>
  <c r="T743" i="1" s="1"/>
  <c r="V743" i="1" s="1"/>
  <c r="S742" i="1"/>
  <c r="X742" i="1" s="1"/>
  <c r="S741" i="1"/>
  <c r="T741" i="1" s="1"/>
  <c r="V741" i="1" s="1"/>
  <c r="S740" i="1"/>
  <c r="S739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5" i="1"/>
  <c r="U715" i="1" s="1"/>
  <c r="W715" i="1" s="1"/>
  <c r="S714" i="1"/>
  <c r="X714" i="1" s="1"/>
  <c r="S712" i="1"/>
  <c r="X712" i="1" s="1"/>
  <c r="S711" i="1"/>
  <c r="X711" i="1" s="1"/>
  <c r="S710" i="1"/>
  <c r="X710" i="1" s="1"/>
  <c r="S709" i="1"/>
  <c r="S708" i="1"/>
  <c r="S707" i="1"/>
  <c r="X707" i="1" s="1"/>
  <c r="S706" i="1"/>
  <c r="T706" i="1" s="1"/>
  <c r="V706" i="1" s="1"/>
  <c r="S705" i="1"/>
  <c r="T705" i="1" s="1"/>
  <c r="V705" i="1" s="1"/>
  <c r="S704" i="1"/>
  <c r="U704" i="1" s="1"/>
  <c r="W704" i="1" s="1"/>
  <c r="S703" i="1"/>
  <c r="T703" i="1" s="1"/>
  <c r="V703" i="1" s="1"/>
  <c r="S702" i="1"/>
  <c r="X702" i="1" s="1"/>
  <c r="S701" i="1"/>
  <c r="S700" i="1"/>
  <c r="S699" i="1"/>
  <c r="U699" i="1" s="1"/>
  <c r="W699" i="1" s="1"/>
  <c r="S697" i="1"/>
  <c r="U697" i="1" s="1"/>
  <c r="W697" i="1" s="1"/>
  <c r="S696" i="1"/>
  <c r="X696" i="1" s="1"/>
  <c r="S695" i="1"/>
  <c r="X695" i="1" s="1"/>
  <c r="S694" i="1"/>
  <c r="U694" i="1" s="1"/>
  <c r="W694" i="1" s="1"/>
  <c r="S693" i="1"/>
  <c r="T693" i="1" s="1"/>
  <c r="V693" i="1" s="1"/>
  <c r="S691" i="1"/>
  <c r="S687" i="1"/>
  <c r="S686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5" i="1"/>
  <c r="S634" i="1"/>
  <c r="S633" i="1"/>
  <c r="S632" i="1"/>
  <c r="S631" i="1"/>
  <c r="S630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0" i="1"/>
  <c r="X610" i="1" s="1"/>
  <c r="S609" i="1"/>
  <c r="U609" i="1" s="1"/>
  <c r="W609" i="1" s="1"/>
  <c r="S608" i="1"/>
  <c r="X608" i="1" s="1"/>
  <c r="S607" i="1"/>
  <c r="S606" i="1"/>
  <c r="U606" i="1" s="1"/>
  <c r="W606" i="1" s="1"/>
  <c r="S601" i="1"/>
  <c r="U601" i="1" s="1"/>
  <c r="W601" i="1" s="1"/>
  <c r="S600" i="1"/>
  <c r="U600" i="1" s="1"/>
  <c r="W600" i="1" s="1"/>
  <c r="S599" i="1"/>
  <c r="X599" i="1" s="1"/>
  <c r="S598" i="1"/>
  <c r="U598" i="1" s="1"/>
  <c r="W598" i="1" s="1"/>
  <c r="S597" i="1"/>
  <c r="X597" i="1" s="1"/>
  <c r="S592" i="1"/>
  <c r="X592" i="1" s="1"/>
  <c r="S591" i="1"/>
  <c r="X591" i="1" s="1"/>
  <c r="S590" i="1"/>
  <c r="S589" i="1"/>
  <c r="S588" i="1"/>
  <c r="X588" i="1" s="1"/>
  <c r="S583" i="1"/>
  <c r="S581" i="1"/>
  <c r="S580" i="1"/>
  <c r="S578" i="1"/>
  <c r="S576" i="1"/>
  <c r="S571" i="1"/>
  <c r="S570" i="1"/>
  <c r="S569" i="1"/>
  <c r="S568" i="1"/>
  <c r="S567" i="1"/>
  <c r="S563" i="1"/>
  <c r="S553" i="1"/>
  <c r="S552" i="1"/>
  <c r="S551" i="1"/>
  <c r="S550" i="1"/>
  <c r="S549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4" i="1"/>
  <c r="S513" i="1"/>
  <c r="X513" i="1" s="1"/>
  <c r="S512" i="1"/>
  <c r="X512" i="1" s="1"/>
  <c r="S511" i="1"/>
  <c r="U511" i="1" s="1"/>
  <c r="W511" i="1" s="1"/>
  <c r="S510" i="1"/>
  <c r="U510" i="1" s="1"/>
  <c r="W510" i="1" s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6" i="1"/>
  <c r="S475" i="1"/>
  <c r="T475" i="1" s="1"/>
  <c r="V475" i="1" s="1"/>
  <c r="S474" i="1"/>
  <c r="U474" i="1" s="1"/>
  <c r="W474" i="1" s="1"/>
  <c r="S473" i="1"/>
  <c r="X473" i="1" s="1"/>
  <c r="S472" i="1"/>
  <c r="X472" i="1" s="1"/>
  <c r="S471" i="1"/>
  <c r="X471" i="1" s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37" i="1"/>
  <c r="T437" i="1" s="1"/>
  <c r="V437" i="1" s="1"/>
  <c r="S436" i="1"/>
  <c r="X436" i="1" s="1"/>
  <c r="S435" i="1"/>
  <c r="X435" i="1" s="1"/>
  <c r="S434" i="1"/>
  <c r="X434" i="1" s="1"/>
  <c r="S433" i="1"/>
  <c r="U433" i="1" s="1"/>
  <c r="W433" i="1" s="1"/>
  <c r="S432" i="1"/>
  <c r="X432" i="1" s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398" i="1"/>
  <c r="T398" i="1" s="1"/>
  <c r="V398" i="1" s="1"/>
  <c r="S397" i="1"/>
  <c r="U397" i="1" s="1"/>
  <c r="W397" i="1" s="1"/>
  <c r="S396" i="1"/>
  <c r="T396" i="1" s="1"/>
  <c r="V396" i="1" s="1"/>
  <c r="S395" i="1"/>
  <c r="X395" i="1" s="1"/>
  <c r="S394" i="1"/>
  <c r="X394" i="1" s="1"/>
  <c r="S393" i="1"/>
  <c r="U393" i="1" s="1"/>
  <c r="W393" i="1" s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58" i="1"/>
  <c r="T358" i="1" s="1"/>
  <c r="V358" i="1" s="1"/>
  <c r="S357" i="1"/>
  <c r="U357" i="1" s="1"/>
  <c r="W357" i="1" s="1"/>
  <c r="S356" i="1"/>
  <c r="U356" i="1" s="1"/>
  <c r="W356" i="1" s="1"/>
  <c r="S355" i="1"/>
  <c r="U355" i="1" s="1"/>
  <c r="W355" i="1" s="1"/>
  <c r="S354" i="1"/>
  <c r="T354" i="1" s="1"/>
  <c r="V354" i="1" s="1"/>
  <c r="S350" i="1"/>
  <c r="S349" i="1"/>
  <c r="S348" i="1"/>
  <c r="S347" i="1"/>
  <c r="S346" i="1"/>
  <c r="S345" i="1"/>
  <c r="S320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2" i="1"/>
  <c r="X282" i="1" s="1"/>
  <c r="S281" i="1"/>
  <c r="X281" i="1" s="1"/>
  <c r="S280" i="1"/>
  <c r="S279" i="1"/>
  <c r="X279" i="1" s="1"/>
  <c r="S278" i="1"/>
  <c r="T278" i="1" s="1"/>
  <c r="V278" i="1" s="1"/>
  <c r="S273" i="1"/>
  <c r="S272" i="1"/>
  <c r="S271" i="1"/>
  <c r="S270" i="1"/>
  <c r="S269" i="1"/>
  <c r="S264" i="1"/>
  <c r="S263" i="1"/>
  <c r="S261" i="1"/>
  <c r="S260" i="1"/>
  <c r="S257" i="1"/>
  <c r="S246" i="1"/>
  <c r="S253" i="1"/>
  <c r="S252" i="1"/>
  <c r="S251" i="1"/>
  <c r="S250" i="1"/>
  <c r="S248" i="1"/>
  <c r="S24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17" i="1"/>
  <c r="S18" i="1"/>
  <c r="S19" i="1"/>
  <c r="S20" i="1"/>
  <c r="S21" i="1"/>
  <c r="S22" i="1"/>
  <c r="S23" i="1"/>
  <c r="S24" i="1"/>
  <c r="S25" i="1"/>
  <c r="S30" i="1"/>
  <c r="S16" i="1"/>
  <c r="B16" i="1"/>
  <c r="B922" i="1" s="1"/>
  <c r="E922" i="1" s="1"/>
  <c r="B907" i="1"/>
  <c r="B1121" i="1" s="1"/>
  <c r="E1121" i="1" s="1"/>
  <c r="B906" i="1"/>
  <c r="B1120" i="1" s="1"/>
  <c r="E1120" i="1" s="1"/>
  <c r="B904" i="1"/>
  <c r="B1118" i="1" s="1"/>
  <c r="E1118" i="1" s="1"/>
  <c r="B903" i="1"/>
  <c r="B1117" i="1" s="1"/>
  <c r="B897" i="1"/>
  <c r="B896" i="1"/>
  <c r="B895" i="1"/>
  <c r="B894" i="1"/>
  <c r="B893" i="1"/>
  <c r="B892" i="1"/>
  <c r="B891" i="1"/>
  <c r="B890" i="1"/>
  <c r="B888" i="1"/>
  <c r="B887" i="1"/>
  <c r="B886" i="1"/>
  <c r="B885" i="1"/>
  <c r="B884" i="1"/>
  <c r="B878" i="1"/>
  <c r="B1111" i="1" s="1"/>
  <c r="E1146" i="1" s="1"/>
  <c r="B874" i="1"/>
  <c r="B873" i="1"/>
  <c r="B869" i="1"/>
  <c r="B1107" i="1" s="1"/>
  <c r="E1107" i="1" s="1"/>
  <c r="B868" i="1"/>
  <c r="B1106" i="1" s="1"/>
  <c r="E1106" i="1" s="1"/>
  <c r="B867" i="1"/>
  <c r="B1105" i="1" s="1"/>
  <c r="E1105" i="1" s="1"/>
  <c r="B866" i="1"/>
  <c r="B1104" i="1" s="1"/>
  <c r="E1104" i="1" s="1"/>
  <c r="B865" i="1"/>
  <c r="B1103" i="1" s="1"/>
  <c r="E1103" i="1" s="1"/>
  <c r="B864" i="1"/>
  <c r="B1102" i="1" s="1"/>
  <c r="E1102" i="1" s="1"/>
  <c r="B863" i="1"/>
  <c r="B1101" i="1" s="1"/>
  <c r="E1101" i="1" s="1"/>
  <c r="B862" i="1"/>
  <c r="B1100" i="1" s="1"/>
  <c r="E1100" i="1" s="1"/>
  <c r="B861" i="1"/>
  <c r="B1099" i="1" s="1"/>
  <c r="E1099" i="1" s="1"/>
  <c r="B860" i="1"/>
  <c r="B1098" i="1" s="1"/>
  <c r="E1098" i="1" s="1"/>
  <c r="B859" i="1"/>
  <c r="B1097" i="1" s="1"/>
  <c r="E1097" i="1" s="1"/>
  <c r="B858" i="1"/>
  <c r="B1096" i="1" s="1"/>
  <c r="E1096" i="1" s="1"/>
  <c r="B857" i="1"/>
  <c r="B1095" i="1" s="1"/>
  <c r="E1095" i="1" s="1"/>
  <c r="B855" i="1"/>
  <c r="B1093" i="1" s="1"/>
  <c r="E1093" i="1" s="1"/>
  <c r="B853" i="1"/>
  <c r="B1091" i="1" s="1"/>
  <c r="E1091" i="1" s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5" i="1"/>
  <c r="B814" i="1"/>
  <c r="B813" i="1"/>
  <c r="B811" i="1"/>
  <c r="B807" i="1"/>
  <c r="B1087" i="1" s="1"/>
  <c r="E1087" i="1" s="1"/>
  <c r="B806" i="1"/>
  <c r="B1086" i="1" s="1"/>
  <c r="E1086" i="1" s="1"/>
  <c r="B805" i="1"/>
  <c r="B1085" i="1" s="1"/>
  <c r="E1085" i="1" s="1"/>
  <c r="B804" i="1"/>
  <c r="B1084" i="1" s="1"/>
  <c r="E1084" i="1" s="1"/>
  <c r="B803" i="1"/>
  <c r="B1083" i="1" s="1"/>
  <c r="E1083" i="1" s="1"/>
  <c r="B801" i="1"/>
  <c r="B1081" i="1" s="1"/>
  <c r="E1081" i="1" s="1"/>
  <c r="B800" i="1"/>
  <c r="B1080" i="1" s="1"/>
  <c r="E1080" i="1" s="1"/>
  <c r="B799" i="1"/>
  <c r="B1079" i="1" s="1"/>
  <c r="E1079" i="1" s="1"/>
  <c r="B796" i="1"/>
  <c r="B1076" i="1" s="1"/>
  <c r="E1076" i="1" s="1"/>
  <c r="B795" i="1"/>
  <c r="B1075" i="1" s="1"/>
  <c r="E1075" i="1" s="1"/>
  <c r="B794" i="1"/>
  <c r="B1074" i="1" s="1"/>
  <c r="E1074" i="1" s="1"/>
  <c r="B792" i="1"/>
  <c r="B1072" i="1" s="1"/>
  <c r="E1072" i="1" s="1"/>
  <c r="B791" i="1"/>
  <c r="B1071" i="1" s="1"/>
  <c r="E1071" i="1" s="1"/>
  <c r="B789" i="1"/>
  <c r="B1069" i="1" s="1"/>
  <c r="E1069" i="1" s="1"/>
  <c r="B788" i="1"/>
  <c r="B1068" i="1" s="1"/>
  <c r="E1068" i="1" s="1"/>
  <c r="B787" i="1"/>
  <c r="B783" i="1"/>
  <c r="B782" i="1"/>
  <c r="B781" i="1"/>
  <c r="B780" i="1"/>
  <c r="B779" i="1"/>
  <c r="B778" i="1"/>
  <c r="B777" i="1"/>
  <c r="B775" i="1"/>
  <c r="B774" i="1"/>
  <c r="B773" i="1"/>
  <c r="B767" i="1"/>
  <c r="B766" i="1"/>
  <c r="B765" i="1"/>
  <c r="B764" i="1"/>
  <c r="B763" i="1"/>
  <c r="B760" i="1"/>
  <c r="B759" i="1"/>
  <c r="B758" i="1"/>
  <c r="B757" i="1"/>
  <c r="B755" i="1"/>
  <c r="B754" i="1"/>
  <c r="B753" i="1"/>
  <c r="B750" i="1"/>
  <c r="B749" i="1"/>
  <c r="B748" i="1"/>
  <c r="B747" i="1"/>
  <c r="B743" i="1"/>
  <c r="B1063" i="1" s="1"/>
  <c r="E1063" i="1" s="1"/>
  <c r="B742" i="1"/>
  <c r="B1062" i="1" s="1"/>
  <c r="E1062" i="1" s="1"/>
  <c r="B741" i="1"/>
  <c r="B1061" i="1" s="1"/>
  <c r="E1061" i="1" s="1"/>
  <c r="B740" i="1"/>
  <c r="B1060" i="1" s="1"/>
  <c r="E1060" i="1" s="1"/>
  <c r="B739" i="1"/>
  <c r="B1059" i="1" s="1"/>
  <c r="E1059" i="1" s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5" i="1"/>
  <c r="B1055" i="1" s="1"/>
  <c r="E1055" i="1" s="1"/>
  <c r="B714" i="1"/>
  <c r="B1054" i="1" s="1"/>
  <c r="E1054" i="1" s="1"/>
  <c r="B712" i="1"/>
  <c r="B1052" i="1" s="1"/>
  <c r="E1052" i="1" s="1"/>
  <c r="B711" i="1"/>
  <c r="B1051" i="1" s="1"/>
  <c r="E1051" i="1" s="1"/>
  <c r="B710" i="1"/>
  <c r="B1050" i="1" s="1"/>
  <c r="E1050" i="1" s="1"/>
  <c r="B709" i="1"/>
  <c r="B1049" i="1" s="1"/>
  <c r="E1049" i="1" s="1"/>
  <c r="B708" i="1"/>
  <c r="B1048" i="1" s="1"/>
  <c r="E1048" i="1" s="1"/>
  <c r="B707" i="1"/>
  <c r="B1047" i="1" s="1"/>
  <c r="E1047" i="1" s="1"/>
  <c r="B706" i="1"/>
  <c r="B1046" i="1" s="1"/>
  <c r="E1046" i="1" s="1"/>
  <c r="B705" i="1"/>
  <c r="B1045" i="1" s="1"/>
  <c r="E1045" i="1" s="1"/>
  <c r="B704" i="1"/>
  <c r="B1044" i="1" s="1"/>
  <c r="E1044" i="1" s="1"/>
  <c r="B703" i="1"/>
  <c r="B1043" i="1" s="1"/>
  <c r="E1043" i="1" s="1"/>
  <c r="B702" i="1"/>
  <c r="B1042" i="1" s="1"/>
  <c r="E1042" i="1" s="1"/>
  <c r="B701" i="1"/>
  <c r="B1041" i="1" s="1"/>
  <c r="E1041" i="1" s="1"/>
  <c r="B700" i="1"/>
  <c r="B1040" i="1" s="1"/>
  <c r="E1040" i="1" s="1"/>
  <c r="B699" i="1"/>
  <c r="B1039" i="1" s="1"/>
  <c r="E1039" i="1" s="1"/>
  <c r="B697" i="1"/>
  <c r="B1037" i="1" s="1"/>
  <c r="E1037" i="1" s="1"/>
  <c r="B696" i="1"/>
  <c r="B1036" i="1" s="1"/>
  <c r="E1036" i="1" s="1"/>
  <c r="B695" i="1"/>
  <c r="B1035" i="1" s="1"/>
  <c r="E1035" i="1" s="1"/>
  <c r="B694" i="1"/>
  <c r="B1034" i="1" s="1"/>
  <c r="E1034" i="1" s="1"/>
  <c r="B693" i="1"/>
  <c r="B1033" i="1" s="1"/>
  <c r="E1033" i="1" s="1"/>
  <c r="B691" i="1"/>
  <c r="B1031" i="1" s="1"/>
  <c r="E1031" i="1" s="1"/>
  <c r="B687" i="1"/>
  <c r="B686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5" i="1"/>
  <c r="B634" i="1"/>
  <c r="B633" i="1"/>
  <c r="B632" i="1"/>
  <c r="B631" i="1"/>
  <c r="B630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0" i="1"/>
  <c r="B1025" i="1" s="1"/>
  <c r="E1025" i="1" s="1"/>
  <c r="B609" i="1"/>
  <c r="B1024" i="1" s="1"/>
  <c r="E1024" i="1" s="1"/>
  <c r="B608" i="1"/>
  <c r="B1023" i="1" s="1"/>
  <c r="E1023" i="1" s="1"/>
  <c r="B607" i="1"/>
  <c r="B1022" i="1" s="1"/>
  <c r="E1022" i="1" s="1"/>
  <c r="B606" i="1"/>
  <c r="B1021" i="1" s="1"/>
  <c r="E1021" i="1" s="1"/>
  <c r="B601" i="1"/>
  <c r="B1017" i="1" s="1"/>
  <c r="E1017" i="1" s="1"/>
  <c r="B600" i="1"/>
  <c r="B1016" i="1" s="1"/>
  <c r="E1016" i="1" s="1"/>
  <c r="B599" i="1"/>
  <c r="B1015" i="1" s="1"/>
  <c r="E1015" i="1" s="1"/>
  <c r="B598" i="1"/>
  <c r="B1014" i="1" s="1"/>
  <c r="E1014" i="1" s="1"/>
  <c r="B597" i="1"/>
  <c r="B1013" i="1" s="1"/>
  <c r="E1013" i="1" s="1"/>
  <c r="B592" i="1"/>
  <c r="B1009" i="1" s="1"/>
  <c r="E1009" i="1" s="1"/>
  <c r="B591" i="1"/>
  <c r="B1008" i="1" s="1"/>
  <c r="E1008" i="1" s="1"/>
  <c r="B590" i="1"/>
  <c r="B1007" i="1" s="1"/>
  <c r="E1007" i="1" s="1"/>
  <c r="B589" i="1"/>
  <c r="B1006" i="1" s="1"/>
  <c r="E1006" i="1" s="1"/>
  <c r="B588" i="1"/>
  <c r="B1005" i="1" s="1"/>
  <c r="E1005" i="1" s="1"/>
  <c r="B583" i="1"/>
  <c r="B581" i="1"/>
  <c r="B999" i="1" s="1"/>
  <c r="E999" i="1" s="1"/>
  <c r="B580" i="1"/>
  <c r="B998" i="1" s="1"/>
  <c r="E998" i="1" s="1"/>
  <c r="B578" i="1"/>
  <c r="B996" i="1" s="1"/>
  <c r="E996" i="1" s="1"/>
  <c r="B571" i="1"/>
  <c r="B990" i="1" s="1"/>
  <c r="E990" i="1" s="1"/>
  <c r="B570" i="1"/>
  <c r="B989" i="1" s="1"/>
  <c r="E989" i="1" s="1"/>
  <c r="B569" i="1"/>
  <c r="B988" i="1" s="1"/>
  <c r="E988" i="1" s="1"/>
  <c r="B568" i="1"/>
  <c r="B987" i="1" s="1"/>
  <c r="E987" i="1" s="1"/>
  <c r="B567" i="1"/>
  <c r="B986" i="1" s="1"/>
  <c r="E986" i="1" s="1"/>
  <c r="B563" i="1"/>
  <c r="B983" i="1" s="1"/>
  <c r="B553" i="1"/>
  <c r="B974" i="1" s="1"/>
  <c r="E974" i="1" s="1"/>
  <c r="B552" i="1"/>
  <c r="B973" i="1" s="1"/>
  <c r="E973" i="1" s="1"/>
  <c r="B551" i="1"/>
  <c r="B972" i="1" s="1"/>
  <c r="E972" i="1" s="1"/>
  <c r="B550" i="1"/>
  <c r="B971" i="1" s="1"/>
  <c r="E971" i="1" s="1"/>
  <c r="B549" i="1"/>
  <c r="B970" i="1" s="1"/>
  <c r="E970" i="1" s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4" i="1"/>
  <c r="B513" i="1"/>
  <c r="B512" i="1"/>
  <c r="B511" i="1"/>
  <c r="B510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6" i="1"/>
  <c r="B475" i="1"/>
  <c r="B474" i="1"/>
  <c r="B473" i="1"/>
  <c r="B472" i="1"/>
  <c r="B471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37" i="1"/>
  <c r="B436" i="1"/>
  <c r="B435" i="1"/>
  <c r="B434" i="1"/>
  <c r="B433" i="1"/>
  <c r="B432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398" i="1"/>
  <c r="B397" i="1"/>
  <c r="B396" i="1"/>
  <c r="B395" i="1"/>
  <c r="B394" i="1"/>
  <c r="B393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58" i="1"/>
  <c r="B357" i="1"/>
  <c r="B356" i="1"/>
  <c r="B355" i="1"/>
  <c r="B354" i="1"/>
  <c r="B349" i="1"/>
  <c r="B350" i="1"/>
  <c r="B348" i="1"/>
  <c r="B347" i="1"/>
  <c r="B346" i="1"/>
  <c r="B345" i="1"/>
  <c r="B320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2" i="1"/>
  <c r="B281" i="1"/>
  <c r="B280" i="1"/>
  <c r="B279" i="1"/>
  <c r="B278" i="1"/>
  <c r="X514" i="1"/>
  <c r="U514" i="1"/>
  <c r="W514" i="1" s="1"/>
  <c r="T514" i="1"/>
  <c r="V514" i="1" s="1"/>
  <c r="X476" i="1"/>
  <c r="U476" i="1"/>
  <c r="W476" i="1" s="1"/>
  <c r="T476" i="1"/>
  <c r="V476" i="1" s="1"/>
  <c r="T356" i="1"/>
  <c r="V356" i="1" s="1"/>
  <c r="X355" i="1"/>
  <c r="U354" i="1"/>
  <c r="W354" i="1" s="1"/>
  <c r="X320" i="1"/>
  <c r="U320" i="1"/>
  <c r="W320" i="1" s="1"/>
  <c r="T320" i="1"/>
  <c r="V320" i="1" s="1"/>
  <c r="X280" i="1"/>
  <c r="U280" i="1"/>
  <c r="W280" i="1" s="1"/>
  <c r="T280" i="1"/>
  <c r="V280" i="1" s="1"/>
  <c r="B273" i="1"/>
  <c r="B964" i="1" s="1"/>
  <c r="E964" i="1" s="1"/>
  <c r="B272" i="1"/>
  <c r="B271" i="1"/>
  <c r="B962" i="1" s="1"/>
  <c r="E962" i="1" s="1"/>
  <c r="B270" i="1"/>
  <c r="B961" i="1" s="1"/>
  <c r="E961" i="1" s="1"/>
  <c r="B269" i="1"/>
  <c r="B960" i="1" s="1"/>
  <c r="E960" i="1" s="1"/>
  <c r="B264" i="1"/>
  <c r="B263" i="1"/>
  <c r="B955" i="1" s="1"/>
  <c r="E955" i="1" s="1"/>
  <c r="B261" i="1"/>
  <c r="B260" i="1"/>
  <c r="B952" i="1" s="1"/>
  <c r="E952" i="1" s="1"/>
  <c r="B257" i="1"/>
  <c r="B949" i="1" s="1"/>
  <c r="E949" i="1" s="1"/>
  <c r="B253" i="1"/>
  <c r="B946" i="1" s="1"/>
  <c r="E946" i="1" s="1"/>
  <c r="B252" i="1"/>
  <c r="B945" i="1" s="1"/>
  <c r="E945" i="1" s="1"/>
  <c r="B251" i="1"/>
  <c r="B944" i="1" s="1"/>
  <c r="E944" i="1" s="1"/>
  <c r="B250" i="1"/>
  <c r="B943" i="1" s="1"/>
  <c r="E943" i="1" s="1"/>
  <c r="B248" i="1"/>
  <c r="B941" i="1" s="1"/>
  <c r="E941" i="1" s="1"/>
  <c r="B247" i="1"/>
  <c r="B940" i="1" s="1"/>
  <c r="E940" i="1" s="1"/>
  <c r="B246" i="1"/>
  <c r="B939" i="1" s="1"/>
  <c r="E939" i="1" s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17" i="1"/>
  <c r="B923" i="1" s="1"/>
  <c r="E923" i="1" s="1"/>
  <c r="B18" i="1"/>
  <c r="B924" i="1" s="1"/>
  <c r="E924" i="1" s="1"/>
  <c r="B19" i="1"/>
  <c r="B925" i="1" s="1"/>
  <c r="E925" i="1" s="1"/>
  <c r="B20" i="1"/>
  <c r="B926" i="1" s="1"/>
  <c r="E926" i="1" s="1"/>
  <c r="B21" i="1"/>
  <c r="B927" i="1" s="1"/>
  <c r="E927" i="1" s="1"/>
  <c r="B22" i="1"/>
  <c r="B928" i="1" s="1"/>
  <c r="E928" i="1" s="1"/>
  <c r="B23" i="1"/>
  <c r="B929" i="1" s="1"/>
  <c r="E929" i="1" s="1"/>
  <c r="B24" i="1"/>
  <c r="B930" i="1" s="1"/>
  <c r="E930" i="1" s="1"/>
  <c r="B25" i="1"/>
  <c r="B931" i="1" s="1"/>
  <c r="E931" i="1" s="1"/>
  <c r="B26" i="1"/>
  <c r="B932" i="1" s="1"/>
  <c r="E932" i="1" s="1"/>
  <c r="B30" i="1"/>
  <c r="B934" i="1" s="1"/>
  <c r="E934" i="1" s="1"/>
  <c r="X907" i="1"/>
  <c r="U907" i="1"/>
  <c r="W907" i="1" s="1"/>
  <c r="T907" i="1"/>
  <c r="V907" i="1" s="1"/>
  <c r="T897" i="1"/>
  <c r="V897" i="1" s="1"/>
  <c r="X896" i="1"/>
  <c r="U896" i="1"/>
  <c r="W896" i="1" s="1"/>
  <c r="T896" i="1"/>
  <c r="V896" i="1" s="1"/>
  <c r="X895" i="1"/>
  <c r="U895" i="1"/>
  <c r="W895" i="1" s="1"/>
  <c r="T895" i="1"/>
  <c r="V895" i="1" s="1"/>
  <c r="X894" i="1"/>
  <c r="U888" i="1"/>
  <c r="W888" i="1" s="1"/>
  <c r="T888" i="1"/>
  <c r="V888" i="1" s="1"/>
  <c r="X887" i="1"/>
  <c r="U887" i="1"/>
  <c r="W887" i="1" s="1"/>
  <c r="T887" i="1"/>
  <c r="V887" i="1" s="1"/>
  <c r="X886" i="1"/>
  <c r="U886" i="1"/>
  <c r="W886" i="1" s="1"/>
  <c r="T886" i="1"/>
  <c r="V886" i="1" s="1"/>
  <c r="U885" i="1"/>
  <c r="W885" i="1" s="1"/>
  <c r="X884" i="1"/>
  <c r="X878" i="1"/>
  <c r="T857" i="1"/>
  <c r="V857" i="1" s="1"/>
  <c r="U857" i="1"/>
  <c r="W857" i="1" s="1"/>
  <c r="X858" i="1"/>
  <c r="T859" i="1"/>
  <c r="V859" i="1" s="1"/>
  <c r="U859" i="1"/>
  <c r="W859" i="1" s="1"/>
  <c r="X859" i="1"/>
  <c r="T860" i="1"/>
  <c r="V860" i="1" s="1"/>
  <c r="U860" i="1"/>
  <c r="W860" i="1" s="1"/>
  <c r="X860" i="1"/>
  <c r="T861" i="1"/>
  <c r="V861" i="1" s="1"/>
  <c r="U861" i="1"/>
  <c r="W861" i="1" s="1"/>
  <c r="T867" i="1"/>
  <c r="V867" i="1" s="1"/>
  <c r="U867" i="1"/>
  <c r="W867" i="1" s="1"/>
  <c r="X867" i="1"/>
  <c r="T868" i="1"/>
  <c r="V868" i="1" s="1"/>
  <c r="U868" i="1"/>
  <c r="W868" i="1" s="1"/>
  <c r="X868" i="1"/>
  <c r="T807" i="1"/>
  <c r="V807" i="1" s="1"/>
  <c r="X800" i="1"/>
  <c r="U800" i="1"/>
  <c r="W800" i="1" s="1"/>
  <c r="T800" i="1"/>
  <c r="V800" i="1" s="1"/>
  <c r="X799" i="1"/>
  <c r="U799" i="1"/>
  <c r="W799" i="1" s="1"/>
  <c r="T799" i="1"/>
  <c r="V799" i="1" s="1"/>
  <c r="X788" i="1"/>
  <c r="U788" i="1"/>
  <c r="W788" i="1" s="1"/>
  <c r="T788" i="1"/>
  <c r="V788" i="1" s="1"/>
  <c r="X787" i="1"/>
  <c r="U787" i="1"/>
  <c r="W787" i="1" s="1"/>
  <c r="T787" i="1"/>
  <c r="V787" i="1" s="1"/>
  <c r="X740" i="1"/>
  <c r="U740" i="1"/>
  <c r="W740" i="1" s="1"/>
  <c r="T740" i="1"/>
  <c r="V740" i="1" s="1"/>
  <c r="X739" i="1"/>
  <c r="U739" i="1"/>
  <c r="W739" i="1" s="1"/>
  <c r="T739" i="1"/>
  <c r="V739" i="1" s="1"/>
  <c r="X715" i="1"/>
  <c r="X709" i="1"/>
  <c r="U709" i="1"/>
  <c r="W709" i="1" s="1"/>
  <c r="T709" i="1"/>
  <c r="V709" i="1" s="1"/>
  <c r="X708" i="1"/>
  <c r="U708" i="1"/>
  <c r="W708" i="1" s="1"/>
  <c r="T708" i="1"/>
  <c r="V708" i="1" s="1"/>
  <c r="U706" i="1"/>
  <c r="W706" i="1" s="1"/>
  <c r="X701" i="1"/>
  <c r="U701" i="1"/>
  <c r="W701" i="1" s="1"/>
  <c r="T701" i="1"/>
  <c r="V701" i="1" s="1"/>
  <c r="X700" i="1"/>
  <c r="U700" i="1"/>
  <c r="W700" i="1" s="1"/>
  <c r="T700" i="1"/>
  <c r="V700" i="1" s="1"/>
  <c r="X699" i="1"/>
  <c r="X697" i="1"/>
  <c r="T696" i="1"/>
  <c r="V696" i="1" s="1"/>
  <c r="X691" i="1"/>
  <c r="U691" i="1"/>
  <c r="W691" i="1" s="1"/>
  <c r="T691" i="1"/>
  <c r="V691" i="1" s="1"/>
  <c r="X607" i="1"/>
  <c r="U607" i="1"/>
  <c r="W607" i="1" s="1"/>
  <c r="T607" i="1"/>
  <c r="V607" i="1" s="1"/>
  <c r="X606" i="1"/>
  <c r="T606" i="1"/>
  <c r="V606" i="1" s="1"/>
  <c r="X601" i="1"/>
  <c r="X590" i="1"/>
  <c r="U590" i="1"/>
  <c r="W590" i="1" s="1"/>
  <c r="T590" i="1"/>
  <c r="V590" i="1" s="1"/>
  <c r="X589" i="1"/>
  <c r="U589" i="1"/>
  <c r="W589" i="1" s="1"/>
  <c r="T589" i="1"/>
  <c r="V589" i="1" s="1"/>
  <c r="B1067" i="1" l="1"/>
  <c r="E1067" i="1" s="1"/>
  <c r="E1011" i="1"/>
  <c r="E1117" i="1"/>
  <c r="E1122" i="1" s="1"/>
  <c r="E1147" i="1" s="1"/>
  <c r="E992" i="1"/>
  <c r="E935" i="1"/>
  <c r="E1138" i="1" s="1"/>
  <c r="E947" i="1"/>
  <c r="E976" i="1"/>
  <c r="E1088" i="1"/>
  <c r="E1144" i="1" s="1"/>
  <c r="E1027" i="1"/>
  <c r="E1064" i="1"/>
  <c r="E1143" i="1" s="1"/>
  <c r="E1056" i="1"/>
  <c r="E1142" i="1" s="1"/>
  <c r="E1108" i="1"/>
  <c r="E1019" i="1"/>
  <c r="E1145" i="1"/>
  <c r="T796" i="1"/>
  <c r="V796" i="1" s="1"/>
  <c r="U278" i="1"/>
  <c r="W278" i="1" s="1"/>
  <c r="T697" i="1"/>
  <c r="V697" i="1" s="1"/>
  <c r="U796" i="1"/>
  <c r="W796" i="1" s="1"/>
  <c r="U803" i="1"/>
  <c r="W803" i="1" s="1"/>
  <c r="X807" i="1"/>
  <c r="U866" i="1"/>
  <c r="W866" i="1" s="1"/>
  <c r="T858" i="1"/>
  <c r="V858" i="1" s="1"/>
  <c r="T894" i="1"/>
  <c r="V894" i="1" s="1"/>
  <c r="X706" i="1"/>
  <c r="X866" i="1"/>
  <c r="X885" i="1"/>
  <c r="T600" i="1"/>
  <c r="V600" i="1" s="1"/>
  <c r="X803" i="1"/>
  <c r="U475" i="1"/>
  <c r="W475" i="1" s="1"/>
  <c r="B963" i="1"/>
  <c r="E963" i="1" s="1"/>
  <c r="E966" i="1" s="1"/>
  <c r="D272" i="1"/>
  <c r="F1145" i="1"/>
  <c r="B953" i="1"/>
  <c r="E953" i="1" s="1"/>
  <c r="B956" i="1"/>
  <c r="E956" i="1" s="1"/>
  <c r="F1142" i="1"/>
  <c r="F1143" i="1"/>
  <c r="X356" i="1"/>
  <c r="T791" i="1"/>
  <c r="V791" i="1" s="1"/>
  <c r="T393" i="1"/>
  <c r="V393" i="1" s="1"/>
  <c r="U741" i="1"/>
  <c r="W741" i="1" s="1"/>
  <c r="U791" i="1"/>
  <c r="W791" i="1" s="1"/>
  <c r="T591" i="1"/>
  <c r="V591" i="1" s="1"/>
  <c r="U591" i="1"/>
  <c r="W591" i="1" s="1"/>
  <c r="F1138" i="1"/>
  <c r="T906" i="1"/>
  <c r="V906" i="1" s="1"/>
  <c r="B1001" i="1"/>
  <c r="E1001" i="1" s="1"/>
  <c r="E1003" i="1" s="1"/>
  <c r="T712" i="1"/>
  <c r="V712" i="1" s="1"/>
  <c r="U599" i="1"/>
  <c r="W599" i="1" s="1"/>
  <c r="U855" i="1"/>
  <c r="W855" i="1" s="1"/>
  <c r="U705" i="1"/>
  <c r="W705" i="1" s="1"/>
  <c r="U795" i="1"/>
  <c r="W795" i="1" s="1"/>
  <c r="X806" i="1"/>
  <c r="T878" i="1"/>
  <c r="V878" i="1" s="1"/>
  <c r="U892" i="1"/>
  <c r="W892" i="1" s="1"/>
  <c r="T806" i="1"/>
  <c r="V806" i="1" s="1"/>
  <c r="U864" i="1"/>
  <c r="W864" i="1" s="1"/>
  <c r="X705" i="1"/>
  <c r="X795" i="1"/>
  <c r="X892" i="1"/>
  <c r="U696" i="1"/>
  <c r="W696" i="1" s="1"/>
  <c r="T714" i="1"/>
  <c r="V714" i="1" s="1"/>
  <c r="U714" i="1"/>
  <c r="W714" i="1" s="1"/>
  <c r="T599" i="1"/>
  <c r="V599" i="1" s="1"/>
  <c r="X864" i="1"/>
  <c r="X855" i="1"/>
  <c r="D713" i="1"/>
  <c r="D797" i="1"/>
  <c r="D1077" i="1" s="1"/>
  <c r="J1077" i="1" s="1"/>
  <c r="K1077" i="1" s="1"/>
  <c r="U703" i="1"/>
  <c r="W703" i="1" s="1"/>
  <c r="D905" i="1"/>
  <c r="D1119" i="1" s="1"/>
  <c r="J1119" i="1" s="1"/>
  <c r="K1119" i="1" s="1"/>
  <c r="D901" i="1"/>
  <c r="D1115" i="1" s="1"/>
  <c r="J1115" i="1" s="1"/>
  <c r="D790" i="1"/>
  <c r="D1070" i="1" s="1"/>
  <c r="J1070" i="1" s="1"/>
  <c r="K1070" i="1" s="1"/>
  <c r="D802" i="1"/>
  <c r="D1082" i="1" s="1"/>
  <c r="J1082" i="1" s="1"/>
  <c r="K1082" i="1" s="1"/>
  <c r="X703" i="1"/>
  <c r="X694" i="1"/>
  <c r="T597" i="1"/>
  <c r="V597" i="1" s="1"/>
  <c r="U903" i="1"/>
  <c r="W903" i="1" s="1"/>
  <c r="U597" i="1"/>
  <c r="W597" i="1" s="1"/>
  <c r="U862" i="1"/>
  <c r="W862" i="1" s="1"/>
  <c r="T873" i="1"/>
  <c r="V873" i="1" s="1"/>
  <c r="T695" i="1"/>
  <c r="V695" i="1" s="1"/>
  <c r="U712" i="1"/>
  <c r="W712" i="1" s="1"/>
  <c r="U695" i="1"/>
  <c r="W695" i="1" s="1"/>
  <c r="T891" i="1"/>
  <c r="V891" i="1" s="1"/>
  <c r="T904" i="1"/>
  <c r="V904" i="1" s="1"/>
  <c r="T704" i="1"/>
  <c r="V704" i="1" s="1"/>
  <c r="U891" i="1"/>
  <c r="W891" i="1" s="1"/>
  <c r="D798" i="1"/>
  <c r="D1078" i="1" s="1"/>
  <c r="J1078" i="1" s="1"/>
  <c r="K1078" i="1" s="1"/>
  <c r="T512" i="1"/>
  <c r="V512" i="1" s="1"/>
  <c r="X398" i="1"/>
  <c r="X474" i="1"/>
  <c r="D793" i="1"/>
  <c r="D1073" i="1" s="1"/>
  <c r="J1073" i="1" s="1"/>
  <c r="K1073" i="1" s="1"/>
  <c r="T473" i="1"/>
  <c r="V473" i="1" s="1"/>
  <c r="X511" i="1"/>
  <c r="T397" i="1"/>
  <c r="V397" i="1" s="1"/>
  <c r="T435" i="1"/>
  <c r="V435" i="1" s="1"/>
  <c r="U435" i="1"/>
  <c r="W435" i="1" s="1"/>
  <c r="T511" i="1"/>
  <c r="V511" i="1" s="1"/>
  <c r="X278" i="1"/>
  <c r="U512" i="1"/>
  <c r="W512" i="1" s="1"/>
  <c r="T436" i="1"/>
  <c r="V436" i="1" s="1"/>
  <c r="T474" i="1"/>
  <c r="V474" i="1" s="1"/>
  <c r="U398" i="1"/>
  <c r="W398" i="1" s="1"/>
  <c r="X358" i="1"/>
  <c r="T471" i="1"/>
  <c r="V471" i="1" s="1"/>
  <c r="U471" i="1"/>
  <c r="W471" i="1" s="1"/>
  <c r="X433" i="1"/>
  <c r="X396" i="1"/>
  <c r="T434" i="1"/>
  <c r="V434" i="1" s="1"/>
  <c r="U434" i="1"/>
  <c r="W434" i="1" s="1"/>
  <c r="U396" i="1"/>
  <c r="W396" i="1" s="1"/>
  <c r="X804" i="1"/>
  <c r="U904" i="1"/>
  <c r="W904" i="1" s="1"/>
  <c r="T472" i="1"/>
  <c r="V472" i="1" s="1"/>
  <c r="T598" i="1"/>
  <c r="V598" i="1" s="1"/>
  <c r="X609" i="1"/>
  <c r="U693" i="1"/>
  <c r="W693" i="1" s="1"/>
  <c r="T702" i="1"/>
  <c r="V702" i="1" s="1"/>
  <c r="U710" i="1"/>
  <c r="W710" i="1" s="1"/>
  <c r="U794" i="1"/>
  <c r="W794" i="1" s="1"/>
  <c r="U805" i="1"/>
  <c r="W805" i="1" s="1"/>
  <c r="T853" i="1"/>
  <c r="V853" i="1" s="1"/>
  <c r="T874" i="1"/>
  <c r="V874" i="1" s="1"/>
  <c r="U282" i="1"/>
  <c r="W282" i="1" s="1"/>
  <c r="T395" i="1"/>
  <c r="V395" i="1" s="1"/>
  <c r="U472" i="1"/>
  <c r="W472" i="1" s="1"/>
  <c r="T710" i="1"/>
  <c r="V710" i="1" s="1"/>
  <c r="U743" i="1"/>
  <c r="W743" i="1" s="1"/>
  <c r="T794" i="1"/>
  <c r="V794" i="1" s="1"/>
  <c r="T282" i="1"/>
  <c r="V282" i="1" s="1"/>
  <c r="T592" i="1"/>
  <c r="V592" i="1" s="1"/>
  <c r="T610" i="1"/>
  <c r="V610" i="1" s="1"/>
  <c r="X693" i="1"/>
  <c r="U702" i="1"/>
  <c r="W702" i="1" s="1"/>
  <c r="X704" i="1"/>
  <c r="X805" i="1"/>
  <c r="U853" i="1"/>
  <c r="W853" i="1" s="1"/>
  <c r="X863" i="1"/>
  <c r="U874" i="1"/>
  <c r="W874" i="1" s="1"/>
  <c r="U395" i="1"/>
  <c r="W395" i="1" s="1"/>
  <c r="T433" i="1"/>
  <c r="V433" i="1" s="1"/>
  <c r="X741" i="1"/>
  <c r="U608" i="1"/>
  <c r="W608" i="1" s="1"/>
  <c r="T742" i="1"/>
  <c r="V742" i="1" s="1"/>
  <c r="U873" i="1"/>
  <c r="W873" i="1" s="1"/>
  <c r="T394" i="1"/>
  <c r="V394" i="1" s="1"/>
  <c r="U592" i="1"/>
  <c r="W592" i="1" s="1"/>
  <c r="U610" i="1"/>
  <c r="W610" i="1" s="1"/>
  <c r="T694" i="1"/>
  <c r="V694" i="1" s="1"/>
  <c r="T711" i="1"/>
  <c r="V711" i="1" s="1"/>
  <c r="T792" i="1"/>
  <c r="V792" i="1" s="1"/>
  <c r="T804" i="1"/>
  <c r="V804" i="1" s="1"/>
  <c r="U863" i="1"/>
  <c r="W863" i="1" s="1"/>
  <c r="X357" i="1"/>
  <c r="T608" i="1"/>
  <c r="V608" i="1" s="1"/>
  <c r="X792" i="1"/>
  <c r="U394" i="1"/>
  <c r="W394" i="1" s="1"/>
  <c r="U711" i="1"/>
  <c r="W711" i="1" s="1"/>
  <c r="U890" i="1"/>
  <c r="W890" i="1" s="1"/>
  <c r="U358" i="1"/>
  <c r="W358" i="1" s="1"/>
  <c r="X354" i="1"/>
  <c r="U437" i="1"/>
  <c r="W437" i="1" s="1"/>
  <c r="X437" i="1"/>
  <c r="T513" i="1"/>
  <c r="V513" i="1" s="1"/>
  <c r="U513" i="1"/>
  <c r="W513" i="1" s="1"/>
  <c r="U906" i="1"/>
  <c r="W906" i="1" s="1"/>
  <c r="X903" i="1"/>
  <c r="T884" i="1"/>
  <c r="V884" i="1" s="1"/>
  <c r="U897" i="1"/>
  <c r="W897" i="1" s="1"/>
  <c r="T890" i="1"/>
  <c r="V890" i="1" s="1"/>
  <c r="T893" i="1"/>
  <c r="V893" i="1" s="1"/>
  <c r="U893" i="1"/>
  <c r="W893" i="1" s="1"/>
  <c r="U869" i="1"/>
  <c r="W869" i="1" s="1"/>
  <c r="U865" i="1"/>
  <c r="W865" i="1" s="1"/>
  <c r="X862" i="1"/>
  <c r="T869" i="1"/>
  <c r="V869" i="1" s="1"/>
  <c r="T865" i="1"/>
  <c r="V865" i="1" s="1"/>
  <c r="T789" i="1"/>
  <c r="V789" i="1" s="1"/>
  <c r="T801" i="1"/>
  <c r="V801" i="1" s="1"/>
  <c r="U789" i="1"/>
  <c r="W789" i="1" s="1"/>
  <c r="U801" i="1"/>
  <c r="W801" i="1" s="1"/>
  <c r="X743" i="1"/>
  <c r="U742" i="1"/>
  <c r="W742" i="1" s="1"/>
  <c r="T707" i="1"/>
  <c r="V707" i="1" s="1"/>
  <c r="U707" i="1"/>
  <c r="W707" i="1" s="1"/>
  <c r="T715" i="1"/>
  <c r="V715" i="1" s="1"/>
  <c r="T699" i="1"/>
  <c r="V699" i="1" s="1"/>
  <c r="T609" i="1"/>
  <c r="V609" i="1" s="1"/>
  <c r="X600" i="1"/>
  <c r="X598" i="1"/>
  <c r="T601" i="1"/>
  <c r="V601" i="1" s="1"/>
  <c r="T588" i="1"/>
  <c r="V588" i="1" s="1"/>
  <c r="U588" i="1"/>
  <c r="W588" i="1" s="1"/>
  <c r="X510" i="1"/>
  <c r="T510" i="1"/>
  <c r="V510" i="1" s="1"/>
  <c r="U473" i="1"/>
  <c r="W473" i="1" s="1"/>
  <c r="X475" i="1"/>
  <c r="T432" i="1"/>
  <c r="V432" i="1" s="1"/>
  <c r="U436" i="1"/>
  <c r="W436" i="1" s="1"/>
  <c r="U432" i="1"/>
  <c r="W432" i="1" s="1"/>
  <c r="X397" i="1"/>
  <c r="X393" i="1"/>
  <c r="T355" i="1"/>
  <c r="V355" i="1" s="1"/>
  <c r="T357" i="1"/>
  <c r="V357" i="1" s="1"/>
  <c r="T279" i="1"/>
  <c r="V279" i="1" s="1"/>
  <c r="T281" i="1"/>
  <c r="V281" i="1" s="1"/>
  <c r="U279" i="1"/>
  <c r="W279" i="1" s="1"/>
  <c r="U281" i="1"/>
  <c r="W281" i="1" s="1"/>
  <c r="E958" i="1" l="1"/>
  <c r="E967" i="1" s="1"/>
  <c r="E1140" i="1" s="1"/>
  <c r="E1028" i="1"/>
  <c r="E1141" i="1"/>
  <c r="J955" i="1"/>
  <c r="K955" i="1" s="1"/>
  <c r="F1147" i="1"/>
  <c r="K1115" i="1"/>
  <c r="F1141" i="1"/>
  <c r="F1144" i="1"/>
  <c r="J952" i="1"/>
  <c r="K952" i="1" s="1"/>
  <c r="D1053" i="1"/>
  <c r="J1053" i="1" s="1"/>
  <c r="K1053" i="1" s="1"/>
  <c r="X583" i="1"/>
  <c r="U583" i="1"/>
  <c r="W583" i="1" s="1"/>
  <c r="T583" i="1"/>
  <c r="V583" i="1" s="1"/>
  <c r="X581" i="1"/>
  <c r="U581" i="1"/>
  <c r="W581" i="1" s="1"/>
  <c r="T581" i="1"/>
  <c r="V581" i="1" s="1"/>
  <c r="X580" i="1"/>
  <c r="U580" i="1"/>
  <c r="W580" i="1" s="1"/>
  <c r="T580" i="1"/>
  <c r="V580" i="1" s="1"/>
  <c r="X578" i="1"/>
  <c r="U578" i="1"/>
  <c r="W578" i="1" s="1"/>
  <c r="T578" i="1"/>
  <c r="V578" i="1" s="1"/>
  <c r="X576" i="1"/>
  <c r="U576" i="1"/>
  <c r="W576" i="1" s="1"/>
  <c r="T576" i="1"/>
  <c r="V576" i="1" s="1"/>
  <c r="X571" i="1"/>
  <c r="U571" i="1"/>
  <c r="W571" i="1" s="1"/>
  <c r="T571" i="1"/>
  <c r="V571" i="1" s="1"/>
  <c r="X570" i="1"/>
  <c r="U570" i="1"/>
  <c r="W570" i="1" s="1"/>
  <c r="T570" i="1"/>
  <c r="V570" i="1" s="1"/>
  <c r="X569" i="1"/>
  <c r="U569" i="1"/>
  <c r="W569" i="1" s="1"/>
  <c r="T569" i="1"/>
  <c r="V569" i="1" s="1"/>
  <c r="X568" i="1"/>
  <c r="U568" i="1"/>
  <c r="W568" i="1" s="1"/>
  <c r="T568" i="1"/>
  <c r="V568" i="1" s="1"/>
  <c r="X567" i="1"/>
  <c r="U567" i="1"/>
  <c r="W567" i="1" s="1"/>
  <c r="T567" i="1"/>
  <c r="V567" i="1" s="1"/>
  <c r="X563" i="1"/>
  <c r="U563" i="1"/>
  <c r="W563" i="1" s="1"/>
  <c r="T563" i="1"/>
  <c r="V563" i="1" s="1"/>
  <c r="X553" i="1"/>
  <c r="U553" i="1"/>
  <c r="W553" i="1" s="1"/>
  <c r="T553" i="1"/>
  <c r="V553" i="1" s="1"/>
  <c r="X552" i="1"/>
  <c r="U552" i="1"/>
  <c r="W552" i="1" s="1"/>
  <c r="T552" i="1"/>
  <c r="V552" i="1" s="1"/>
  <c r="X551" i="1"/>
  <c r="U551" i="1"/>
  <c r="W551" i="1" s="1"/>
  <c r="T551" i="1"/>
  <c r="V551" i="1" s="1"/>
  <c r="X550" i="1"/>
  <c r="U550" i="1"/>
  <c r="W550" i="1" s="1"/>
  <c r="T550" i="1"/>
  <c r="V550" i="1" s="1"/>
  <c r="X549" i="1"/>
  <c r="U549" i="1"/>
  <c r="W549" i="1" s="1"/>
  <c r="T549" i="1"/>
  <c r="V549" i="1" s="1"/>
  <c r="X519" i="1"/>
  <c r="T532" i="1"/>
  <c r="X273" i="1"/>
  <c r="U273" i="1"/>
  <c r="W273" i="1" s="1"/>
  <c r="T273" i="1"/>
  <c r="V273" i="1" s="1"/>
  <c r="X272" i="1"/>
  <c r="U272" i="1"/>
  <c r="W272" i="1" s="1"/>
  <c r="T272" i="1"/>
  <c r="V272" i="1" s="1"/>
  <c r="X271" i="1"/>
  <c r="U271" i="1"/>
  <c r="W271" i="1" s="1"/>
  <c r="T271" i="1"/>
  <c r="V271" i="1" s="1"/>
  <c r="X270" i="1"/>
  <c r="U270" i="1"/>
  <c r="W270" i="1" s="1"/>
  <c r="T270" i="1"/>
  <c r="V270" i="1" s="1"/>
  <c r="X269" i="1"/>
  <c r="U269" i="1"/>
  <c r="W269" i="1" s="1"/>
  <c r="T269" i="1"/>
  <c r="V269" i="1" s="1"/>
  <c r="X264" i="1"/>
  <c r="U264" i="1"/>
  <c r="W264" i="1" s="1"/>
  <c r="T264" i="1"/>
  <c r="V264" i="1" s="1"/>
  <c r="X263" i="1"/>
  <c r="U263" i="1"/>
  <c r="W263" i="1" s="1"/>
  <c r="T263" i="1"/>
  <c r="V263" i="1" s="1"/>
  <c r="X261" i="1"/>
  <c r="U261" i="1"/>
  <c r="W261" i="1" s="1"/>
  <c r="T261" i="1"/>
  <c r="V261" i="1" s="1"/>
  <c r="X260" i="1"/>
  <c r="U260" i="1"/>
  <c r="W260" i="1" s="1"/>
  <c r="T260" i="1"/>
  <c r="V260" i="1" s="1"/>
  <c r="X257" i="1"/>
  <c r="U257" i="1"/>
  <c r="W257" i="1" s="1"/>
  <c r="T257" i="1"/>
  <c r="V257" i="1" s="1"/>
  <c r="X253" i="1"/>
  <c r="U253" i="1"/>
  <c r="W253" i="1" s="1"/>
  <c r="T253" i="1"/>
  <c r="V253" i="1" s="1"/>
  <c r="X252" i="1"/>
  <c r="U252" i="1"/>
  <c r="W252" i="1" s="1"/>
  <c r="T252" i="1"/>
  <c r="V252" i="1" s="1"/>
  <c r="X251" i="1"/>
  <c r="U251" i="1"/>
  <c r="W251" i="1" s="1"/>
  <c r="T251" i="1"/>
  <c r="V251" i="1" s="1"/>
  <c r="X250" i="1"/>
  <c r="U250" i="1"/>
  <c r="W250" i="1" s="1"/>
  <c r="T250" i="1"/>
  <c r="V250" i="1" s="1"/>
  <c r="X248" i="1"/>
  <c r="U248" i="1"/>
  <c r="W248" i="1" s="1"/>
  <c r="T248" i="1"/>
  <c r="V248" i="1" s="1"/>
  <c r="X247" i="1"/>
  <c r="U247" i="1"/>
  <c r="W247" i="1" s="1"/>
  <c r="T247" i="1"/>
  <c r="V247" i="1" s="1"/>
  <c r="X246" i="1"/>
  <c r="U246" i="1"/>
  <c r="W246" i="1" s="1"/>
  <c r="T246" i="1"/>
  <c r="V246" i="1" s="1"/>
  <c r="F8" i="1"/>
  <c r="D884" i="1"/>
  <c r="D902" i="1" s="1"/>
  <c r="D1116" i="1" s="1"/>
  <c r="D897" i="1"/>
  <c r="D896" i="1"/>
  <c r="D894" i="1"/>
  <c r="D893" i="1"/>
  <c r="D891" i="1"/>
  <c r="D890" i="1"/>
  <c r="D888" i="1"/>
  <c r="D904" i="1" s="1"/>
  <c r="D1118" i="1" s="1"/>
  <c r="J1118" i="1" s="1"/>
  <c r="K1118" i="1" s="1"/>
  <c r="D887" i="1"/>
  <c r="D886" i="1"/>
  <c r="D885" i="1"/>
  <c r="X881" i="1"/>
  <c r="D873" i="1"/>
  <c r="D878" i="1"/>
  <c r="D1111" i="1" s="1"/>
  <c r="X877" i="1"/>
  <c r="X876" i="1"/>
  <c r="X875" i="1"/>
  <c r="D874" i="1"/>
  <c r="X872" i="1"/>
  <c r="T825" i="1"/>
  <c r="V825" i="1" s="1"/>
  <c r="X849" i="1"/>
  <c r="U849" i="1"/>
  <c r="W849" i="1" s="1"/>
  <c r="T849" i="1"/>
  <c r="V849" i="1" s="1"/>
  <c r="X848" i="1"/>
  <c r="U848" i="1"/>
  <c r="W848" i="1" s="1"/>
  <c r="T848" i="1"/>
  <c r="V848" i="1" s="1"/>
  <c r="X847" i="1"/>
  <c r="U847" i="1"/>
  <c r="W847" i="1" s="1"/>
  <c r="T847" i="1"/>
  <c r="V847" i="1" s="1"/>
  <c r="X846" i="1"/>
  <c r="U846" i="1"/>
  <c r="W846" i="1" s="1"/>
  <c r="T846" i="1"/>
  <c r="V846" i="1" s="1"/>
  <c r="X845" i="1"/>
  <c r="U845" i="1"/>
  <c r="W845" i="1" s="1"/>
  <c r="T845" i="1"/>
  <c r="V845" i="1" s="1"/>
  <c r="X844" i="1"/>
  <c r="U844" i="1"/>
  <c r="W844" i="1" s="1"/>
  <c r="T844" i="1"/>
  <c r="V844" i="1" s="1"/>
  <c r="X843" i="1"/>
  <c r="U843" i="1"/>
  <c r="W843" i="1" s="1"/>
  <c r="T843" i="1"/>
  <c r="V843" i="1" s="1"/>
  <c r="X842" i="1"/>
  <c r="U842" i="1"/>
  <c r="W842" i="1" s="1"/>
  <c r="T842" i="1"/>
  <c r="V842" i="1" s="1"/>
  <c r="X841" i="1"/>
  <c r="U841" i="1"/>
  <c r="W841" i="1" s="1"/>
  <c r="T841" i="1"/>
  <c r="V841" i="1" s="1"/>
  <c r="X840" i="1"/>
  <c r="U840" i="1"/>
  <c r="W840" i="1" s="1"/>
  <c r="T840" i="1"/>
  <c r="V840" i="1" s="1"/>
  <c r="X839" i="1"/>
  <c r="U839" i="1"/>
  <c r="W839" i="1" s="1"/>
  <c r="T839" i="1"/>
  <c r="V839" i="1" s="1"/>
  <c r="X838" i="1"/>
  <c r="U838" i="1"/>
  <c r="W838" i="1" s="1"/>
  <c r="T838" i="1"/>
  <c r="V838" i="1" s="1"/>
  <c r="X837" i="1"/>
  <c r="U837" i="1"/>
  <c r="W837" i="1" s="1"/>
  <c r="T837" i="1"/>
  <c r="V837" i="1" s="1"/>
  <c r="X836" i="1"/>
  <c r="U836" i="1"/>
  <c r="W836" i="1" s="1"/>
  <c r="T836" i="1"/>
  <c r="V836" i="1" s="1"/>
  <c r="X835" i="1"/>
  <c r="U835" i="1"/>
  <c r="W835" i="1" s="1"/>
  <c r="T835" i="1"/>
  <c r="V835" i="1" s="1"/>
  <c r="X834" i="1"/>
  <c r="U834" i="1"/>
  <c r="W834" i="1" s="1"/>
  <c r="T834" i="1"/>
  <c r="V834" i="1" s="1"/>
  <c r="X833" i="1"/>
  <c r="U833" i="1"/>
  <c r="W833" i="1" s="1"/>
  <c r="T833" i="1"/>
  <c r="V833" i="1" s="1"/>
  <c r="X832" i="1"/>
  <c r="U832" i="1"/>
  <c r="W832" i="1" s="1"/>
  <c r="T832" i="1"/>
  <c r="V832" i="1" s="1"/>
  <c r="X831" i="1"/>
  <c r="U831" i="1"/>
  <c r="W831" i="1" s="1"/>
  <c r="T831" i="1"/>
  <c r="V831" i="1" s="1"/>
  <c r="X830" i="1"/>
  <c r="U830" i="1"/>
  <c r="W830" i="1" s="1"/>
  <c r="T830" i="1"/>
  <c r="V830" i="1" s="1"/>
  <c r="X829" i="1"/>
  <c r="U829" i="1"/>
  <c r="W829" i="1" s="1"/>
  <c r="T829" i="1"/>
  <c r="V829" i="1" s="1"/>
  <c r="X828" i="1"/>
  <c r="U828" i="1"/>
  <c r="W828" i="1" s="1"/>
  <c r="T828" i="1"/>
  <c r="V828" i="1" s="1"/>
  <c r="X827" i="1"/>
  <c r="U827" i="1"/>
  <c r="W827" i="1" s="1"/>
  <c r="T827" i="1"/>
  <c r="V827" i="1" s="1"/>
  <c r="X826" i="1"/>
  <c r="U826" i="1"/>
  <c r="W826" i="1" s="1"/>
  <c r="T826" i="1"/>
  <c r="V826" i="1" s="1"/>
  <c r="X825" i="1"/>
  <c r="U825" i="1"/>
  <c r="W825" i="1" s="1"/>
  <c r="X824" i="1"/>
  <c r="U824" i="1"/>
  <c r="W824" i="1" s="1"/>
  <c r="T824" i="1"/>
  <c r="V824" i="1" s="1"/>
  <c r="X823" i="1"/>
  <c r="U823" i="1"/>
  <c r="W823" i="1" s="1"/>
  <c r="T823" i="1"/>
  <c r="V823" i="1" s="1"/>
  <c r="X822" i="1"/>
  <c r="U822" i="1"/>
  <c r="W822" i="1" s="1"/>
  <c r="T822" i="1"/>
  <c r="V822" i="1" s="1"/>
  <c r="X821" i="1"/>
  <c r="U821" i="1"/>
  <c r="W821" i="1" s="1"/>
  <c r="T821" i="1"/>
  <c r="V821" i="1" s="1"/>
  <c r="X820" i="1"/>
  <c r="U820" i="1"/>
  <c r="W820" i="1" s="1"/>
  <c r="T820" i="1"/>
  <c r="V820" i="1" s="1"/>
  <c r="X819" i="1"/>
  <c r="U819" i="1"/>
  <c r="W819" i="1" s="1"/>
  <c r="T819" i="1"/>
  <c r="V819" i="1" s="1"/>
  <c r="X815" i="1"/>
  <c r="U815" i="1"/>
  <c r="W815" i="1" s="1"/>
  <c r="T815" i="1"/>
  <c r="V815" i="1" s="1"/>
  <c r="X814" i="1"/>
  <c r="U814" i="1"/>
  <c r="W814" i="1" s="1"/>
  <c r="T814" i="1"/>
  <c r="V814" i="1" s="1"/>
  <c r="X813" i="1"/>
  <c r="U813" i="1"/>
  <c r="W813" i="1" s="1"/>
  <c r="T813" i="1"/>
  <c r="V813" i="1" s="1"/>
  <c r="X812" i="1"/>
  <c r="U812" i="1"/>
  <c r="W812" i="1" s="1"/>
  <c r="T812" i="1"/>
  <c r="V812" i="1" s="1"/>
  <c r="X811" i="1"/>
  <c r="U811" i="1"/>
  <c r="W811" i="1" s="1"/>
  <c r="T811" i="1"/>
  <c r="V811" i="1" s="1"/>
  <c r="X852" i="1"/>
  <c r="X851" i="1"/>
  <c r="X850" i="1"/>
  <c r="D869" i="1"/>
  <c r="D1107" i="1" s="1"/>
  <c r="J1107" i="1" s="1"/>
  <c r="K1107" i="1" s="1"/>
  <c r="D849" i="1"/>
  <c r="D868" i="1" s="1"/>
  <c r="D1106" i="1" s="1"/>
  <c r="J1106" i="1" s="1"/>
  <c r="K1106" i="1" s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66" i="1" s="1"/>
  <c r="D1104" i="1" s="1"/>
  <c r="J1104" i="1" s="1"/>
  <c r="K1104" i="1" s="1"/>
  <c r="D833" i="1"/>
  <c r="D832" i="1"/>
  <c r="D831" i="1"/>
  <c r="D830" i="1"/>
  <c r="D864" i="1" s="1"/>
  <c r="D1102" i="1" s="1"/>
  <c r="J1102" i="1" s="1"/>
  <c r="K1102" i="1" s="1"/>
  <c r="D829" i="1"/>
  <c r="D828" i="1"/>
  <c r="D827" i="1"/>
  <c r="D862" i="1" s="1"/>
  <c r="D1100" i="1" s="1"/>
  <c r="J1100" i="1" s="1"/>
  <c r="K1100" i="1" s="1"/>
  <c r="D826" i="1"/>
  <c r="D825" i="1"/>
  <c r="D824" i="1"/>
  <c r="D860" i="1" s="1"/>
  <c r="D1098" i="1" s="1"/>
  <c r="J1098" i="1" s="1"/>
  <c r="K1098" i="1" s="1"/>
  <c r="D823" i="1"/>
  <c r="D859" i="1" s="1"/>
  <c r="D1097" i="1" s="1"/>
  <c r="J1097" i="1" s="1"/>
  <c r="K1097" i="1" s="1"/>
  <c r="D822" i="1"/>
  <c r="D858" i="1" s="1"/>
  <c r="D1096" i="1" s="1"/>
  <c r="J1096" i="1" s="1"/>
  <c r="K1096" i="1" s="1"/>
  <c r="D813" i="1"/>
  <c r="D812" i="1"/>
  <c r="D854" i="1" s="1"/>
  <c r="D1092" i="1" s="1"/>
  <c r="J1092" i="1" s="1"/>
  <c r="K1092" i="1" s="1"/>
  <c r="D811" i="1"/>
  <c r="X810" i="1"/>
  <c r="X809" i="1"/>
  <c r="X808" i="1"/>
  <c r="X785" i="1"/>
  <c r="X784" i="1"/>
  <c r="X782" i="1"/>
  <c r="U782" i="1"/>
  <c r="W782" i="1" s="1"/>
  <c r="T782" i="1"/>
  <c r="V782" i="1" s="1"/>
  <c r="X781" i="1"/>
  <c r="U781" i="1"/>
  <c r="W781" i="1" s="1"/>
  <c r="T781" i="1"/>
  <c r="V781" i="1" s="1"/>
  <c r="X780" i="1"/>
  <c r="U780" i="1"/>
  <c r="W780" i="1" s="1"/>
  <c r="T780" i="1"/>
  <c r="V780" i="1" s="1"/>
  <c r="X779" i="1"/>
  <c r="U779" i="1"/>
  <c r="W779" i="1" s="1"/>
  <c r="T779" i="1"/>
  <c r="V779" i="1" s="1"/>
  <c r="X778" i="1"/>
  <c r="U778" i="1"/>
  <c r="W778" i="1" s="1"/>
  <c r="T778" i="1"/>
  <c r="V778" i="1" s="1"/>
  <c r="X777" i="1"/>
  <c r="U777" i="1"/>
  <c r="W777" i="1" s="1"/>
  <c r="T777" i="1"/>
  <c r="V777" i="1" s="1"/>
  <c r="X775" i="1"/>
  <c r="U775" i="1"/>
  <c r="W775" i="1" s="1"/>
  <c r="T775" i="1"/>
  <c r="V775" i="1" s="1"/>
  <c r="X774" i="1"/>
  <c r="U774" i="1"/>
  <c r="W774" i="1" s="1"/>
  <c r="T774" i="1"/>
  <c r="V774" i="1" s="1"/>
  <c r="X773" i="1"/>
  <c r="U773" i="1"/>
  <c r="W773" i="1" s="1"/>
  <c r="T773" i="1"/>
  <c r="V773" i="1" s="1"/>
  <c r="X767" i="1"/>
  <c r="U767" i="1"/>
  <c r="W767" i="1" s="1"/>
  <c r="T767" i="1"/>
  <c r="V767" i="1" s="1"/>
  <c r="X766" i="1"/>
  <c r="U766" i="1"/>
  <c r="W766" i="1" s="1"/>
  <c r="T766" i="1"/>
  <c r="V766" i="1" s="1"/>
  <c r="X765" i="1"/>
  <c r="U765" i="1"/>
  <c r="W765" i="1" s="1"/>
  <c r="T765" i="1"/>
  <c r="V765" i="1" s="1"/>
  <c r="X764" i="1"/>
  <c r="U764" i="1"/>
  <c r="W764" i="1" s="1"/>
  <c r="T764" i="1"/>
  <c r="V764" i="1" s="1"/>
  <c r="X763" i="1"/>
  <c r="U763" i="1"/>
  <c r="W763" i="1" s="1"/>
  <c r="T763" i="1"/>
  <c r="V763" i="1" s="1"/>
  <c r="X760" i="1"/>
  <c r="U760" i="1"/>
  <c r="W760" i="1" s="1"/>
  <c r="T760" i="1"/>
  <c r="V760" i="1" s="1"/>
  <c r="X759" i="1"/>
  <c r="U759" i="1"/>
  <c r="W759" i="1" s="1"/>
  <c r="T759" i="1"/>
  <c r="V759" i="1" s="1"/>
  <c r="X758" i="1"/>
  <c r="U758" i="1"/>
  <c r="W758" i="1" s="1"/>
  <c r="T758" i="1"/>
  <c r="V758" i="1" s="1"/>
  <c r="X757" i="1"/>
  <c r="U757" i="1"/>
  <c r="W757" i="1" s="1"/>
  <c r="T757" i="1"/>
  <c r="V757" i="1" s="1"/>
  <c r="X755" i="1"/>
  <c r="U755" i="1"/>
  <c r="W755" i="1" s="1"/>
  <c r="T755" i="1"/>
  <c r="V755" i="1" s="1"/>
  <c r="X754" i="1"/>
  <c r="U754" i="1"/>
  <c r="W754" i="1" s="1"/>
  <c r="T754" i="1"/>
  <c r="V754" i="1" s="1"/>
  <c r="X753" i="1"/>
  <c r="U753" i="1"/>
  <c r="W753" i="1" s="1"/>
  <c r="T753" i="1"/>
  <c r="V753" i="1" s="1"/>
  <c r="X750" i="1"/>
  <c r="U750" i="1"/>
  <c r="W750" i="1" s="1"/>
  <c r="T750" i="1"/>
  <c r="V750" i="1" s="1"/>
  <c r="X749" i="1"/>
  <c r="U749" i="1"/>
  <c r="W749" i="1" s="1"/>
  <c r="T749" i="1"/>
  <c r="V749" i="1" s="1"/>
  <c r="X748" i="1"/>
  <c r="U748" i="1"/>
  <c r="W748" i="1" s="1"/>
  <c r="T748" i="1"/>
  <c r="V748" i="1" s="1"/>
  <c r="X747" i="1"/>
  <c r="U747" i="1"/>
  <c r="W747" i="1" s="1"/>
  <c r="T747" i="1"/>
  <c r="V747" i="1" s="1"/>
  <c r="X783" i="1"/>
  <c r="U783" i="1"/>
  <c r="W783" i="1" s="1"/>
  <c r="T783" i="1"/>
  <c r="V783" i="1" s="1"/>
  <c r="X786" i="1"/>
  <c r="D781" i="1"/>
  <c r="D780" i="1"/>
  <c r="D779" i="1"/>
  <c r="D778" i="1"/>
  <c r="D777" i="1"/>
  <c r="D775" i="1"/>
  <c r="D774" i="1"/>
  <c r="D773" i="1"/>
  <c r="D767" i="1"/>
  <c r="D766" i="1"/>
  <c r="D765" i="1"/>
  <c r="D763" i="1"/>
  <c r="D760" i="1"/>
  <c r="D759" i="1"/>
  <c r="D758" i="1"/>
  <c r="D795" i="1" s="1"/>
  <c r="D1075" i="1" s="1"/>
  <c r="J1075" i="1" s="1"/>
  <c r="K1075" i="1" s="1"/>
  <c r="D755" i="1"/>
  <c r="D792" i="1" s="1"/>
  <c r="D1072" i="1" s="1"/>
  <c r="J1072" i="1" s="1"/>
  <c r="K1072" i="1" s="1"/>
  <c r="D791" i="1"/>
  <c r="D1071" i="1" s="1"/>
  <c r="J1071" i="1" s="1"/>
  <c r="K1071" i="1" s="1"/>
  <c r="D789" i="1"/>
  <c r="D1069" i="1" s="1"/>
  <c r="J1069" i="1" s="1"/>
  <c r="K1069" i="1" s="1"/>
  <c r="D783" i="1"/>
  <c r="D807" i="1" s="1"/>
  <c r="D1087" i="1" s="1"/>
  <c r="J1087" i="1" s="1"/>
  <c r="K1087" i="1" s="1"/>
  <c r="X746" i="1"/>
  <c r="X745" i="1"/>
  <c r="X744" i="1"/>
  <c r="E1124" i="1" l="1"/>
  <c r="E1149" i="1" s="1"/>
  <c r="J1116" i="1"/>
  <c r="K1116" i="1" s="1"/>
  <c r="D1112" i="1"/>
  <c r="D1146" i="1" s="1"/>
  <c r="D799" i="1"/>
  <c r="D1079" i="1" s="1"/>
  <c r="J1079" i="1" s="1"/>
  <c r="K1079" i="1" s="1"/>
  <c r="D801" i="1"/>
  <c r="D1081" i="1" s="1"/>
  <c r="J1081" i="1" s="1"/>
  <c r="K1081" i="1" s="1"/>
  <c r="D903" i="1"/>
  <c r="D1117" i="1" s="1"/>
  <c r="J1117" i="1" s="1"/>
  <c r="K1117" i="1" s="1"/>
  <c r="D907" i="1"/>
  <c r="D1121" i="1" s="1"/>
  <c r="J1121" i="1" s="1"/>
  <c r="K1121" i="1" s="1"/>
  <c r="D796" i="1"/>
  <c r="D1076" i="1" s="1"/>
  <c r="J1076" i="1" s="1"/>
  <c r="K1076" i="1" s="1"/>
  <c r="D865" i="1"/>
  <c r="D1103" i="1" s="1"/>
  <c r="J1103" i="1" s="1"/>
  <c r="K1103" i="1" s="1"/>
  <c r="D853" i="1"/>
  <c r="D1091" i="1" s="1"/>
  <c r="J1091" i="1" s="1"/>
  <c r="D805" i="1"/>
  <c r="D1085" i="1" s="1"/>
  <c r="J1085" i="1" s="1"/>
  <c r="K1085" i="1" s="1"/>
  <c r="D867" i="1"/>
  <c r="D1105" i="1" s="1"/>
  <c r="J1105" i="1" s="1"/>
  <c r="K1105" i="1" s="1"/>
  <c r="D803" i="1"/>
  <c r="D1083" i="1" s="1"/>
  <c r="J1083" i="1" s="1"/>
  <c r="K1083" i="1" s="1"/>
  <c r="D804" i="1"/>
  <c r="D1084" i="1" s="1"/>
  <c r="J1084" i="1" s="1"/>
  <c r="K1084" i="1" s="1"/>
  <c r="D800" i="1"/>
  <c r="D1080" i="1" s="1"/>
  <c r="J1080" i="1" s="1"/>
  <c r="K1080" i="1" s="1"/>
  <c r="D863" i="1"/>
  <c r="D1101" i="1" s="1"/>
  <c r="J1101" i="1" s="1"/>
  <c r="K1101" i="1" s="1"/>
  <c r="D861" i="1"/>
  <c r="D1099" i="1" s="1"/>
  <c r="J1099" i="1" s="1"/>
  <c r="K1099" i="1" s="1"/>
  <c r="G8" i="1"/>
  <c r="H8" i="1" s="1"/>
  <c r="I8" i="1" s="1"/>
  <c r="J8" i="1" s="1"/>
  <c r="X720" i="1"/>
  <c r="U720" i="1"/>
  <c r="W720" i="1" s="1"/>
  <c r="T720" i="1"/>
  <c r="V720" i="1" s="1"/>
  <c r="D720" i="1"/>
  <c r="X719" i="1"/>
  <c r="U719" i="1"/>
  <c r="W719" i="1" s="1"/>
  <c r="T719" i="1"/>
  <c r="V719" i="1" s="1"/>
  <c r="D719" i="1"/>
  <c r="X721" i="1"/>
  <c r="U721" i="1"/>
  <c r="W721" i="1" s="1"/>
  <c r="T721" i="1"/>
  <c r="V721" i="1" s="1"/>
  <c r="D721" i="1"/>
  <c r="X731" i="1"/>
  <c r="U731" i="1"/>
  <c r="W731" i="1" s="1"/>
  <c r="T731" i="1"/>
  <c r="V731" i="1" s="1"/>
  <c r="D731" i="1"/>
  <c r="X730" i="1"/>
  <c r="U730" i="1"/>
  <c r="W730" i="1" s="1"/>
  <c r="T730" i="1"/>
  <c r="V730" i="1" s="1"/>
  <c r="D730" i="1"/>
  <c r="X733" i="1"/>
  <c r="U733" i="1"/>
  <c r="W733" i="1" s="1"/>
  <c r="T733" i="1"/>
  <c r="V733" i="1" s="1"/>
  <c r="D733" i="1"/>
  <c r="X732" i="1"/>
  <c r="U732" i="1"/>
  <c r="W732" i="1" s="1"/>
  <c r="T732" i="1"/>
  <c r="V732" i="1" s="1"/>
  <c r="D732" i="1"/>
  <c r="X734" i="1"/>
  <c r="U734" i="1"/>
  <c r="W734" i="1" s="1"/>
  <c r="T734" i="1"/>
  <c r="V734" i="1" s="1"/>
  <c r="D734" i="1"/>
  <c r="X735" i="1"/>
  <c r="U735" i="1"/>
  <c r="W735" i="1" s="1"/>
  <c r="T735" i="1"/>
  <c r="V735" i="1" s="1"/>
  <c r="D735" i="1"/>
  <c r="X726" i="1"/>
  <c r="U726" i="1"/>
  <c r="W726" i="1" s="1"/>
  <c r="T726" i="1"/>
  <c r="V726" i="1" s="1"/>
  <c r="D726" i="1"/>
  <c r="D727" i="1"/>
  <c r="T727" i="1"/>
  <c r="V727" i="1" s="1"/>
  <c r="U727" i="1"/>
  <c r="W727" i="1" s="1"/>
  <c r="X727" i="1"/>
  <c r="X723" i="1"/>
  <c r="U723" i="1"/>
  <c r="W723" i="1" s="1"/>
  <c r="T723" i="1"/>
  <c r="V723" i="1" s="1"/>
  <c r="D723" i="1"/>
  <c r="D740" i="1" s="1"/>
  <c r="D1060" i="1" s="1"/>
  <c r="J1060" i="1" s="1"/>
  <c r="K1060" i="1" s="1"/>
  <c r="X722" i="1"/>
  <c r="U722" i="1"/>
  <c r="W722" i="1" s="1"/>
  <c r="T722" i="1"/>
  <c r="V722" i="1" s="1"/>
  <c r="D722" i="1"/>
  <c r="X729" i="1"/>
  <c r="U729" i="1"/>
  <c r="W729" i="1" s="1"/>
  <c r="T729" i="1"/>
  <c r="V729" i="1" s="1"/>
  <c r="D729" i="1"/>
  <c r="X728" i="1"/>
  <c r="U728" i="1"/>
  <c r="W728" i="1" s="1"/>
  <c r="T728" i="1"/>
  <c r="V728" i="1" s="1"/>
  <c r="D728" i="1"/>
  <c r="X725" i="1"/>
  <c r="U725" i="1"/>
  <c r="W725" i="1" s="1"/>
  <c r="T725" i="1"/>
  <c r="V725" i="1" s="1"/>
  <c r="D725" i="1"/>
  <c r="X724" i="1"/>
  <c r="U724" i="1"/>
  <c r="W724" i="1" s="1"/>
  <c r="T724" i="1"/>
  <c r="V724" i="1" s="1"/>
  <c r="D724" i="1"/>
  <c r="D741" i="1" s="1"/>
  <c r="D1061" i="1" s="1"/>
  <c r="J1061" i="1" s="1"/>
  <c r="K1061" i="1" s="1"/>
  <c r="X24" i="1"/>
  <c r="U24" i="1"/>
  <c r="W24" i="1" s="1"/>
  <c r="T24" i="1"/>
  <c r="V24" i="1" s="1"/>
  <c r="F521" i="1"/>
  <c r="G521" i="1"/>
  <c r="H521" i="1"/>
  <c r="I521" i="1"/>
  <c r="J521" i="1"/>
  <c r="K521" i="1"/>
  <c r="L521" i="1"/>
  <c r="M521" i="1"/>
  <c r="N521" i="1"/>
  <c r="O521" i="1"/>
  <c r="P521" i="1"/>
  <c r="F522" i="1"/>
  <c r="G522" i="1"/>
  <c r="H522" i="1"/>
  <c r="I522" i="1"/>
  <c r="J522" i="1"/>
  <c r="K522" i="1"/>
  <c r="L522" i="1"/>
  <c r="M522" i="1"/>
  <c r="N522" i="1"/>
  <c r="O522" i="1"/>
  <c r="P522" i="1"/>
  <c r="F523" i="1"/>
  <c r="G523" i="1"/>
  <c r="H523" i="1"/>
  <c r="I523" i="1"/>
  <c r="J523" i="1"/>
  <c r="K523" i="1"/>
  <c r="L523" i="1"/>
  <c r="M523" i="1"/>
  <c r="N523" i="1"/>
  <c r="O523" i="1"/>
  <c r="P523" i="1"/>
  <c r="F524" i="1"/>
  <c r="G524" i="1"/>
  <c r="H524" i="1"/>
  <c r="I524" i="1"/>
  <c r="J524" i="1"/>
  <c r="K524" i="1"/>
  <c r="L524" i="1"/>
  <c r="M524" i="1"/>
  <c r="N524" i="1"/>
  <c r="O524" i="1"/>
  <c r="P524" i="1"/>
  <c r="F525" i="1"/>
  <c r="G525" i="1"/>
  <c r="H525" i="1"/>
  <c r="I525" i="1"/>
  <c r="J525" i="1"/>
  <c r="K525" i="1"/>
  <c r="L525" i="1"/>
  <c r="M525" i="1"/>
  <c r="N525" i="1"/>
  <c r="O525" i="1"/>
  <c r="P525" i="1"/>
  <c r="F526" i="1"/>
  <c r="G526" i="1"/>
  <c r="H526" i="1"/>
  <c r="I526" i="1"/>
  <c r="J526" i="1"/>
  <c r="K526" i="1"/>
  <c r="L526" i="1"/>
  <c r="M526" i="1"/>
  <c r="N526" i="1"/>
  <c r="O526" i="1"/>
  <c r="P526" i="1"/>
  <c r="F527" i="1"/>
  <c r="G527" i="1"/>
  <c r="H527" i="1"/>
  <c r="I527" i="1"/>
  <c r="J527" i="1"/>
  <c r="K527" i="1"/>
  <c r="L527" i="1"/>
  <c r="M527" i="1"/>
  <c r="N527" i="1"/>
  <c r="O527" i="1"/>
  <c r="P527" i="1"/>
  <c r="F528" i="1"/>
  <c r="G528" i="1"/>
  <c r="H528" i="1"/>
  <c r="I528" i="1"/>
  <c r="J528" i="1"/>
  <c r="K528" i="1"/>
  <c r="L528" i="1"/>
  <c r="M528" i="1"/>
  <c r="N528" i="1"/>
  <c r="O528" i="1"/>
  <c r="P528" i="1"/>
  <c r="F529" i="1"/>
  <c r="G529" i="1"/>
  <c r="H529" i="1"/>
  <c r="I529" i="1"/>
  <c r="J529" i="1"/>
  <c r="K529" i="1"/>
  <c r="L529" i="1"/>
  <c r="M529" i="1"/>
  <c r="N529" i="1"/>
  <c r="O529" i="1"/>
  <c r="P529" i="1"/>
  <c r="F530" i="1"/>
  <c r="G530" i="1"/>
  <c r="H530" i="1"/>
  <c r="I530" i="1"/>
  <c r="J530" i="1"/>
  <c r="K530" i="1"/>
  <c r="L530" i="1"/>
  <c r="M530" i="1"/>
  <c r="N530" i="1"/>
  <c r="O530" i="1"/>
  <c r="P530" i="1"/>
  <c r="E522" i="1"/>
  <c r="E523" i="1"/>
  <c r="E524" i="1"/>
  <c r="E525" i="1"/>
  <c r="E526" i="1"/>
  <c r="E527" i="1"/>
  <c r="E528" i="1"/>
  <c r="E529" i="1"/>
  <c r="E530" i="1"/>
  <c r="E521" i="1"/>
  <c r="F520" i="1"/>
  <c r="G520" i="1"/>
  <c r="H520" i="1"/>
  <c r="I520" i="1"/>
  <c r="J520" i="1"/>
  <c r="K520" i="1"/>
  <c r="L520" i="1"/>
  <c r="M520" i="1"/>
  <c r="N520" i="1"/>
  <c r="O520" i="1"/>
  <c r="P520" i="1"/>
  <c r="E520" i="1"/>
  <c r="F519" i="1"/>
  <c r="G519" i="1"/>
  <c r="H519" i="1"/>
  <c r="I519" i="1"/>
  <c r="J519" i="1"/>
  <c r="K519" i="1"/>
  <c r="L519" i="1"/>
  <c r="M519" i="1"/>
  <c r="N519" i="1"/>
  <c r="O519" i="1"/>
  <c r="P519" i="1"/>
  <c r="E519" i="1"/>
  <c r="X527" i="1"/>
  <c r="U527" i="1"/>
  <c r="W527" i="1" s="1"/>
  <c r="T527" i="1"/>
  <c r="V527" i="1" s="1"/>
  <c r="X526" i="1"/>
  <c r="U526" i="1"/>
  <c r="W526" i="1" s="1"/>
  <c r="T526" i="1"/>
  <c r="V526" i="1" s="1"/>
  <c r="X525" i="1"/>
  <c r="U525" i="1"/>
  <c r="W525" i="1" s="1"/>
  <c r="T525" i="1"/>
  <c r="V525" i="1" s="1"/>
  <c r="X530" i="1"/>
  <c r="U530" i="1"/>
  <c r="W530" i="1" s="1"/>
  <c r="T530" i="1"/>
  <c r="V530" i="1" s="1"/>
  <c r="X529" i="1"/>
  <c r="U529" i="1"/>
  <c r="W529" i="1" s="1"/>
  <c r="T529" i="1"/>
  <c r="V529" i="1" s="1"/>
  <c r="X528" i="1"/>
  <c r="U528" i="1"/>
  <c r="W528" i="1" s="1"/>
  <c r="T528" i="1"/>
  <c r="V528" i="1" s="1"/>
  <c r="X524" i="1"/>
  <c r="U524" i="1"/>
  <c r="W524" i="1" s="1"/>
  <c r="T524" i="1"/>
  <c r="V524" i="1" s="1"/>
  <c r="X523" i="1"/>
  <c r="U523" i="1"/>
  <c r="W523" i="1" s="1"/>
  <c r="T523" i="1"/>
  <c r="V523" i="1" s="1"/>
  <c r="X522" i="1"/>
  <c r="U522" i="1"/>
  <c r="W522" i="1" s="1"/>
  <c r="T522" i="1"/>
  <c r="V522" i="1" s="1"/>
  <c r="X521" i="1"/>
  <c r="U521" i="1"/>
  <c r="W521" i="1" s="1"/>
  <c r="T521" i="1"/>
  <c r="V521" i="1" s="1"/>
  <c r="X520" i="1"/>
  <c r="U520" i="1"/>
  <c r="W520" i="1" s="1"/>
  <c r="T520" i="1"/>
  <c r="V520" i="1" s="1"/>
  <c r="U519" i="1"/>
  <c r="W519" i="1" s="1"/>
  <c r="T519" i="1"/>
  <c r="V519" i="1" s="1"/>
  <c r="X488" i="1"/>
  <c r="U488" i="1"/>
  <c r="W488" i="1" s="1"/>
  <c r="T488" i="1"/>
  <c r="V488" i="1" s="1"/>
  <c r="X487" i="1"/>
  <c r="U487" i="1"/>
  <c r="W487" i="1" s="1"/>
  <c r="T487" i="1"/>
  <c r="V487" i="1" s="1"/>
  <c r="X486" i="1"/>
  <c r="U486" i="1"/>
  <c r="W486" i="1" s="1"/>
  <c r="T486" i="1"/>
  <c r="V486" i="1" s="1"/>
  <c r="X491" i="1"/>
  <c r="U491" i="1"/>
  <c r="W491" i="1" s="1"/>
  <c r="T491" i="1"/>
  <c r="V491" i="1" s="1"/>
  <c r="X490" i="1"/>
  <c r="U490" i="1"/>
  <c r="W490" i="1" s="1"/>
  <c r="T490" i="1"/>
  <c r="V490" i="1" s="1"/>
  <c r="X489" i="1"/>
  <c r="U489" i="1"/>
  <c r="W489" i="1" s="1"/>
  <c r="T489" i="1"/>
  <c r="V489" i="1" s="1"/>
  <c r="X485" i="1"/>
  <c r="U485" i="1"/>
  <c r="W485" i="1" s="1"/>
  <c r="T485" i="1"/>
  <c r="V485" i="1" s="1"/>
  <c r="X484" i="1"/>
  <c r="U484" i="1"/>
  <c r="W484" i="1" s="1"/>
  <c r="T484" i="1"/>
  <c r="V484" i="1" s="1"/>
  <c r="X483" i="1"/>
  <c r="U483" i="1"/>
  <c r="W483" i="1" s="1"/>
  <c r="T483" i="1"/>
  <c r="V483" i="1" s="1"/>
  <c r="X482" i="1"/>
  <c r="U482" i="1"/>
  <c r="W482" i="1" s="1"/>
  <c r="T482" i="1"/>
  <c r="V482" i="1" s="1"/>
  <c r="X481" i="1"/>
  <c r="U481" i="1"/>
  <c r="W481" i="1" s="1"/>
  <c r="T481" i="1"/>
  <c r="V481" i="1" s="1"/>
  <c r="X480" i="1"/>
  <c r="U480" i="1"/>
  <c r="W480" i="1" s="1"/>
  <c r="T480" i="1"/>
  <c r="V480" i="1" s="1"/>
  <c r="X449" i="1"/>
  <c r="U449" i="1"/>
  <c r="W449" i="1" s="1"/>
  <c r="T449" i="1"/>
  <c r="V449" i="1" s="1"/>
  <c r="X448" i="1"/>
  <c r="U448" i="1"/>
  <c r="W448" i="1" s="1"/>
  <c r="T448" i="1"/>
  <c r="V448" i="1" s="1"/>
  <c r="X447" i="1"/>
  <c r="U447" i="1"/>
  <c r="W447" i="1" s="1"/>
  <c r="T447" i="1"/>
  <c r="V447" i="1" s="1"/>
  <c r="X452" i="1"/>
  <c r="U452" i="1"/>
  <c r="W452" i="1" s="1"/>
  <c r="T452" i="1"/>
  <c r="V452" i="1" s="1"/>
  <c r="X451" i="1"/>
  <c r="U451" i="1"/>
  <c r="W451" i="1" s="1"/>
  <c r="T451" i="1"/>
  <c r="V451" i="1" s="1"/>
  <c r="X450" i="1"/>
  <c r="U450" i="1"/>
  <c r="W450" i="1" s="1"/>
  <c r="T450" i="1"/>
  <c r="V450" i="1" s="1"/>
  <c r="X446" i="1"/>
  <c r="U446" i="1"/>
  <c r="W446" i="1" s="1"/>
  <c r="T446" i="1"/>
  <c r="V446" i="1" s="1"/>
  <c r="X445" i="1"/>
  <c r="U445" i="1"/>
  <c r="W445" i="1" s="1"/>
  <c r="T445" i="1"/>
  <c r="V445" i="1" s="1"/>
  <c r="X444" i="1"/>
  <c r="U444" i="1"/>
  <c r="W444" i="1" s="1"/>
  <c r="T444" i="1"/>
  <c r="V444" i="1" s="1"/>
  <c r="X443" i="1"/>
  <c r="U443" i="1"/>
  <c r="W443" i="1" s="1"/>
  <c r="T443" i="1"/>
  <c r="V443" i="1" s="1"/>
  <c r="X442" i="1"/>
  <c r="U442" i="1"/>
  <c r="W442" i="1" s="1"/>
  <c r="T442" i="1"/>
  <c r="V442" i="1" s="1"/>
  <c r="X441" i="1"/>
  <c r="U441" i="1"/>
  <c r="W441" i="1" s="1"/>
  <c r="T441" i="1"/>
  <c r="V441" i="1" s="1"/>
  <c r="X410" i="1"/>
  <c r="U410" i="1"/>
  <c r="W410" i="1" s="1"/>
  <c r="T410" i="1"/>
  <c r="V410" i="1" s="1"/>
  <c r="X409" i="1"/>
  <c r="U409" i="1"/>
  <c r="W409" i="1" s="1"/>
  <c r="T409" i="1"/>
  <c r="V409" i="1" s="1"/>
  <c r="X408" i="1"/>
  <c r="U408" i="1"/>
  <c r="W408" i="1" s="1"/>
  <c r="T408" i="1"/>
  <c r="V408" i="1" s="1"/>
  <c r="X413" i="1"/>
  <c r="U413" i="1"/>
  <c r="W413" i="1" s="1"/>
  <c r="T413" i="1"/>
  <c r="V413" i="1" s="1"/>
  <c r="X412" i="1"/>
  <c r="U412" i="1"/>
  <c r="W412" i="1" s="1"/>
  <c r="T412" i="1"/>
  <c r="V412" i="1" s="1"/>
  <c r="X411" i="1"/>
  <c r="U411" i="1"/>
  <c r="W411" i="1" s="1"/>
  <c r="T411" i="1"/>
  <c r="V411" i="1" s="1"/>
  <c r="X407" i="1"/>
  <c r="U407" i="1"/>
  <c r="W407" i="1" s="1"/>
  <c r="T407" i="1"/>
  <c r="V407" i="1" s="1"/>
  <c r="X406" i="1"/>
  <c r="U406" i="1"/>
  <c r="W406" i="1" s="1"/>
  <c r="T406" i="1"/>
  <c r="V406" i="1" s="1"/>
  <c r="X405" i="1"/>
  <c r="U405" i="1"/>
  <c r="W405" i="1" s="1"/>
  <c r="T405" i="1"/>
  <c r="V405" i="1" s="1"/>
  <c r="X404" i="1"/>
  <c r="U404" i="1"/>
  <c r="W404" i="1" s="1"/>
  <c r="T404" i="1"/>
  <c r="V404" i="1" s="1"/>
  <c r="X403" i="1"/>
  <c r="U403" i="1"/>
  <c r="W403" i="1" s="1"/>
  <c r="T403" i="1"/>
  <c r="V403" i="1" s="1"/>
  <c r="X402" i="1"/>
  <c r="U402" i="1"/>
  <c r="W402" i="1" s="1"/>
  <c r="T402" i="1"/>
  <c r="V402" i="1" s="1"/>
  <c r="F1149" i="1" l="1"/>
  <c r="F1140" i="1"/>
  <c r="E1128" i="1"/>
  <c r="E1153" i="1" s="1"/>
  <c r="K8" i="1"/>
  <c r="J1111" i="1"/>
  <c r="K1091" i="1"/>
  <c r="D636" i="1"/>
  <c r="D742" i="1"/>
  <c r="D1062" i="1" s="1"/>
  <c r="J1062" i="1" s="1"/>
  <c r="K1062" i="1" s="1"/>
  <c r="D743" i="1"/>
  <c r="D1063" i="1" s="1"/>
  <c r="J1063" i="1" s="1"/>
  <c r="K1063" i="1" s="1"/>
  <c r="D739" i="1"/>
  <c r="D1059" i="1" s="1"/>
  <c r="J1059" i="1" s="1"/>
  <c r="D528" i="1"/>
  <c r="D529" i="1"/>
  <c r="D526" i="1"/>
  <c r="D523" i="1"/>
  <c r="D530" i="1"/>
  <c r="D525" i="1"/>
  <c r="D520" i="1"/>
  <c r="D524" i="1"/>
  <c r="D521" i="1"/>
  <c r="D527" i="1"/>
  <c r="D522" i="1"/>
  <c r="D519" i="1"/>
  <c r="E817" i="1" l="1"/>
  <c r="E752" i="1"/>
  <c r="E750" i="1"/>
  <c r="F1128" i="1"/>
  <c r="I1128" i="1"/>
  <c r="E1132" i="1"/>
  <c r="E1157" i="1" s="1"/>
  <c r="D856" i="1"/>
  <c r="D1094" i="1" s="1"/>
  <c r="J1094" i="1" s="1"/>
  <c r="K1094" i="1" s="1"/>
  <c r="L8" i="1"/>
  <c r="M8" i="1" s="1"/>
  <c r="N8" i="1" s="1"/>
  <c r="O8" i="1" s="1"/>
  <c r="P8" i="1" s="1"/>
  <c r="K1111" i="1"/>
  <c r="K1059" i="1"/>
  <c r="D698" i="1"/>
  <c r="D1038" i="1" s="1"/>
  <c r="J1038" i="1" s="1"/>
  <c r="K1038" i="1" s="1"/>
  <c r="F23" i="1"/>
  <c r="D1064" i="1"/>
  <c r="D1143" i="1" s="1"/>
  <c r="D606" i="1"/>
  <c r="D1021" i="1" s="1"/>
  <c r="D607" i="1"/>
  <c r="D1022" i="1" s="1"/>
  <c r="J1022" i="1" s="1"/>
  <c r="K1022" i="1" s="1"/>
  <c r="X365" i="1"/>
  <c r="U365" i="1"/>
  <c r="W365" i="1" s="1"/>
  <c r="T365" i="1"/>
  <c r="V365" i="1" s="1"/>
  <c r="X364" i="1"/>
  <c r="U364" i="1"/>
  <c r="W364" i="1" s="1"/>
  <c r="T364" i="1"/>
  <c r="V364" i="1" s="1"/>
  <c r="X363" i="1"/>
  <c r="U363" i="1"/>
  <c r="W363" i="1" s="1"/>
  <c r="T363" i="1"/>
  <c r="V363" i="1" s="1"/>
  <c r="X374" i="1"/>
  <c r="U374" i="1"/>
  <c r="W374" i="1" s="1"/>
  <c r="T374" i="1"/>
  <c r="V374" i="1" s="1"/>
  <c r="X373" i="1"/>
  <c r="U373" i="1"/>
  <c r="W373" i="1" s="1"/>
  <c r="T373" i="1"/>
  <c r="V373" i="1" s="1"/>
  <c r="X372" i="1"/>
  <c r="U372" i="1"/>
  <c r="W372" i="1" s="1"/>
  <c r="T372" i="1"/>
  <c r="V372" i="1" s="1"/>
  <c r="X371" i="1"/>
  <c r="U371" i="1"/>
  <c r="W371" i="1" s="1"/>
  <c r="T371" i="1"/>
  <c r="V371" i="1" s="1"/>
  <c r="X370" i="1"/>
  <c r="U370" i="1"/>
  <c r="W370" i="1" s="1"/>
  <c r="T370" i="1"/>
  <c r="V370" i="1" s="1"/>
  <c r="X369" i="1"/>
  <c r="U369" i="1"/>
  <c r="W369" i="1" s="1"/>
  <c r="T369" i="1"/>
  <c r="V369" i="1" s="1"/>
  <c r="X368" i="1"/>
  <c r="U368" i="1"/>
  <c r="W368" i="1" s="1"/>
  <c r="T368" i="1"/>
  <c r="V368" i="1" s="1"/>
  <c r="X367" i="1"/>
  <c r="U367" i="1"/>
  <c r="W367" i="1" s="1"/>
  <c r="T367" i="1"/>
  <c r="V367" i="1" s="1"/>
  <c r="X366" i="1"/>
  <c r="U366" i="1"/>
  <c r="W366" i="1" s="1"/>
  <c r="T366" i="1"/>
  <c r="V366" i="1" s="1"/>
  <c r="I1153" i="1" l="1"/>
  <c r="I1132" i="1"/>
  <c r="I1157" i="1" s="1"/>
  <c r="F1132" i="1"/>
  <c r="F1157" i="1" s="1"/>
  <c r="F1153" i="1"/>
  <c r="K1064" i="1"/>
  <c r="K1143" i="1" s="1"/>
  <c r="K1112" i="1"/>
  <c r="K1146" i="1" s="1"/>
  <c r="D8" i="1"/>
  <c r="D915" i="1" s="1"/>
  <c r="J1021" i="1"/>
  <c r="K1021" i="1" s="1"/>
  <c r="E299" i="1"/>
  <c r="F289" i="1"/>
  <c r="G289" i="1"/>
  <c r="H289" i="1"/>
  <c r="I289" i="1"/>
  <c r="J289" i="1"/>
  <c r="K289" i="1"/>
  <c r="L289" i="1"/>
  <c r="M289" i="1"/>
  <c r="N289" i="1"/>
  <c r="O289" i="1"/>
  <c r="P289" i="1"/>
  <c r="F290" i="1"/>
  <c r="G290" i="1"/>
  <c r="H290" i="1"/>
  <c r="I290" i="1"/>
  <c r="J290" i="1"/>
  <c r="K290" i="1"/>
  <c r="L290" i="1"/>
  <c r="M290" i="1"/>
  <c r="N290" i="1"/>
  <c r="O290" i="1"/>
  <c r="P290" i="1"/>
  <c r="F291" i="1"/>
  <c r="G291" i="1"/>
  <c r="H291" i="1"/>
  <c r="I291" i="1"/>
  <c r="J291" i="1"/>
  <c r="K291" i="1"/>
  <c r="L291" i="1"/>
  <c r="M291" i="1"/>
  <c r="N291" i="1"/>
  <c r="O291" i="1"/>
  <c r="P291" i="1"/>
  <c r="F292" i="1"/>
  <c r="G292" i="1"/>
  <c r="H292" i="1"/>
  <c r="I292" i="1"/>
  <c r="J292" i="1"/>
  <c r="K292" i="1"/>
  <c r="L292" i="1"/>
  <c r="M292" i="1"/>
  <c r="N292" i="1"/>
  <c r="O292" i="1"/>
  <c r="P292" i="1"/>
  <c r="F293" i="1"/>
  <c r="G293" i="1"/>
  <c r="H293" i="1"/>
  <c r="I293" i="1"/>
  <c r="J293" i="1"/>
  <c r="K293" i="1"/>
  <c r="L293" i="1"/>
  <c r="M293" i="1"/>
  <c r="N293" i="1"/>
  <c r="O293" i="1"/>
  <c r="P293" i="1"/>
  <c r="F294" i="1"/>
  <c r="G294" i="1"/>
  <c r="H294" i="1"/>
  <c r="I294" i="1"/>
  <c r="J294" i="1"/>
  <c r="K294" i="1"/>
  <c r="L294" i="1"/>
  <c r="M294" i="1"/>
  <c r="N294" i="1"/>
  <c r="O294" i="1"/>
  <c r="P294" i="1"/>
  <c r="F295" i="1"/>
  <c r="G295" i="1"/>
  <c r="H295" i="1"/>
  <c r="I295" i="1"/>
  <c r="J295" i="1"/>
  <c r="K295" i="1"/>
  <c r="L295" i="1"/>
  <c r="M295" i="1"/>
  <c r="N295" i="1"/>
  <c r="O295" i="1"/>
  <c r="P295" i="1"/>
  <c r="F296" i="1"/>
  <c r="G296" i="1"/>
  <c r="H296" i="1"/>
  <c r="I296" i="1"/>
  <c r="J296" i="1"/>
  <c r="K296" i="1"/>
  <c r="L296" i="1"/>
  <c r="M296" i="1"/>
  <c r="N296" i="1"/>
  <c r="O296" i="1"/>
  <c r="P296" i="1"/>
  <c r="F297" i="1"/>
  <c r="G297" i="1"/>
  <c r="H297" i="1"/>
  <c r="I297" i="1"/>
  <c r="J297" i="1"/>
  <c r="K297" i="1"/>
  <c r="L297" i="1"/>
  <c r="M297" i="1"/>
  <c r="N297" i="1"/>
  <c r="O297" i="1"/>
  <c r="P297" i="1"/>
  <c r="F298" i="1"/>
  <c r="G298" i="1"/>
  <c r="H298" i="1"/>
  <c r="I298" i="1"/>
  <c r="J298" i="1"/>
  <c r="K298" i="1"/>
  <c r="L298" i="1"/>
  <c r="M298" i="1"/>
  <c r="N298" i="1"/>
  <c r="O298" i="1"/>
  <c r="P298" i="1"/>
  <c r="E298" i="1"/>
  <c r="E297" i="1"/>
  <c r="E296" i="1"/>
  <c r="E295" i="1"/>
  <c r="E294" i="1"/>
  <c r="E293" i="1"/>
  <c r="E292" i="1"/>
  <c r="E291" i="1"/>
  <c r="E290" i="1"/>
  <c r="E289" i="1"/>
  <c r="F287" i="1"/>
  <c r="G287" i="1"/>
  <c r="H287" i="1"/>
  <c r="I287" i="1"/>
  <c r="J287" i="1"/>
  <c r="K287" i="1"/>
  <c r="L287" i="1"/>
  <c r="M287" i="1"/>
  <c r="N287" i="1"/>
  <c r="O287" i="1"/>
  <c r="P287" i="1"/>
  <c r="F288" i="1"/>
  <c r="G288" i="1"/>
  <c r="H288" i="1"/>
  <c r="I288" i="1"/>
  <c r="J288" i="1"/>
  <c r="K288" i="1"/>
  <c r="L288" i="1"/>
  <c r="M288" i="1"/>
  <c r="N288" i="1"/>
  <c r="O288" i="1"/>
  <c r="P288" i="1"/>
  <c r="E288" i="1"/>
  <c r="E287" i="1"/>
  <c r="X289" i="1"/>
  <c r="U289" i="1"/>
  <c r="W289" i="1" s="1"/>
  <c r="T289" i="1"/>
  <c r="V289" i="1" s="1"/>
  <c r="X288" i="1"/>
  <c r="U288" i="1"/>
  <c r="W288" i="1" s="1"/>
  <c r="T288" i="1"/>
  <c r="V288" i="1" s="1"/>
  <c r="X287" i="1"/>
  <c r="U287" i="1"/>
  <c r="W287" i="1" s="1"/>
  <c r="T287" i="1"/>
  <c r="V287" i="1" s="1"/>
  <c r="X298" i="1"/>
  <c r="U298" i="1"/>
  <c r="W298" i="1" s="1"/>
  <c r="T298" i="1"/>
  <c r="V298" i="1" s="1"/>
  <c r="X297" i="1"/>
  <c r="U297" i="1"/>
  <c r="W297" i="1" s="1"/>
  <c r="T297" i="1"/>
  <c r="V297" i="1" s="1"/>
  <c r="X296" i="1"/>
  <c r="U296" i="1"/>
  <c r="W296" i="1" s="1"/>
  <c r="T296" i="1"/>
  <c r="V296" i="1" s="1"/>
  <c r="X295" i="1"/>
  <c r="U295" i="1"/>
  <c r="W295" i="1" s="1"/>
  <c r="T295" i="1"/>
  <c r="V295" i="1" s="1"/>
  <c r="X294" i="1"/>
  <c r="U294" i="1"/>
  <c r="W294" i="1" s="1"/>
  <c r="T294" i="1"/>
  <c r="V294" i="1" s="1"/>
  <c r="X293" i="1"/>
  <c r="U293" i="1"/>
  <c r="W293" i="1" s="1"/>
  <c r="T293" i="1"/>
  <c r="V293" i="1" s="1"/>
  <c r="X292" i="1"/>
  <c r="U292" i="1"/>
  <c r="W292" i="1" s="1"/>
  <c r="T292" i="1"/>
  <c r="V292" i="1" s="1"/>
  <c r="X291" i="1"/>
  <c r="U291" i="1"/>
  <c r="W291" i="1" s="1"/>
  <c r="T291" i="1"/>
  <c r="V291" i="1" s="1"/>
  <c r="X290" i="1"/>
  <c r="U290" i="1"/>
  <c r="W290" i="1" s="1"/>
  <c r="T290" i="1"/>
  <c r="V290" i="1" s="1"/>
  <c r="X236" i="1"/>
  <c r="U236" i="1"/>
  <c r="W236" i="1" s="1"/>
  <c r="T236" i="1"/>
  <c r="V236" i="1" s="1"/>
  <c r="X235" i="1"/>
  <c r="U235" i="1"/>
  <c r="W235" i="1" s="1"/>
  <c r="T235" i="1"/>
  <c r="V235" i="1" s="1"/>
  <c r="X234" i="1"/>
  <c r="U234" i="1"/>
  <c r="W234" i="1" s="1"/>
  <c r="T234" i="1"/>
  <c r="V234" i="1" s="1"/>
  <c r="X233" i="1"/>
  <c r="U233" i="1"/>
  <c r="W233" i="1" s="1"/>
  <c r="T233" i="1"/>
  <c r="V233" i="1" s="1"/>
  <c r="X232" i="1"/>
  <c r="U232" i="1"/>
  <c r="W232" i="1" s="1"/>
  <c r="T232" i="1"/>
  <c r="V232" i="1" s="1"/>
  <c r="X231" i="1"/>
  <c r="U231" i="1"/>
  <c r="W231" i="1" s="1"/>
  <c r="T231" i="1"/>
  <c r="V231" i="1" s="1"/>
  <c r="X230" i="1"/>
  <c r="U230" i="1"/>
  <c r="W230" i="1" s="1"/>
  <c r="T230" i="1"/>
  <c r="V230" i="1" s="1"/>
  <c r="X229" i="1"/>
  <c r="U229" i="1"/>
  <c r="W229" i="1" s="1"/>
  <c r="T229" i="1"/>
  <c r="V229" i="1" s="1"/>
  <c r="X228" i="1"/>
  <c r="U228" i="1"/>
  <c r="W228" i="1" s="1"/>
  <c r="T228" i="1"/>
  <c r="V228" i="1" s="1"/>
  <c r="X227" i="1"/>
  <c r="U227" i="1"/>
  <c r="W227" i="1" s="1"/>
  <c r="T227" i="1"/>
  <c r="V227" i="1" s="1"/>
  <c r="X226" i="1"/>
  <c r="U226" i="1"/>
  <c r="W226" i="1" s="1"/>
  <c r="T226" i="1"/>
  <c r="V226" i="1" s="1"/>
  <c r="X225" i="1"/>
  <c r="U225" i="1"/>
  <c r="W225" i="1" s="1"/>
  <c r="T225" i="1"/>
  <c r="V225" i="1" s="1"/>
  <c r="X224" i="1"/>
  <c r="U224" i="1"/>
  <c r="W224" i="1" s="1"/>
  <c r="T224" i="1"/>
  <c r="V224" i="1" s="1"/>
  <c r="X223" i="1"/>
  <c r="U223" i="1"/>
  <c r="W223" i="1" s="1"/>
  <c r="T223" i="1"/>
  <c r="V223" i="1" s="1"/>
  <c r="X222" i="1"/>
  <c r="U222" i="1"/>
  <c r="W222" i="1" s="1"/>
  <c r="T222" i="1"/>
  <c r="V222" i="1" s="1"/>
  <c r="X221" i="1"/>
  <c r="U221" i="1"/>
  <c r="W221" i="1" s="1"/>
  <c r="T221" i="1"/>
  <c r="V221" i="1" s="1"/>
  <c r="X220" i="1"/>
  <c r="U220" i="1"/>
  <c r="W220" i="1" s="1"/>
  <c r="T220" i="1"/>
  <c r="V220" i="1" s="1"/>
  <c r="X219" i="1"/>
  <c r="U219" i="1"/>
  <c r="W219" i="1" s="1"/>
  <c r="T219" i="1"/>
  <c r="V219" i="1" s="1"/>
  <c r="X218" i="1"/>
  <c r="U218" i="1"/>
  <c r="W218" i="1" s="1"/>
  <c r="T218" i="1"/>
  <c r="V218" i="1" s="1"/>
  <c r="X217" i="1"/>
  <c r="U217" i="1"/>
  <c r="W217" i="1" s="1"/>
  <c r="T217" i="1"/>
  <c r="V217" i="1" s="1"/>
  <c r="X216" i="1"/>
  <c r="U216" i="1"/>
  <c r="W216" i="1" s="1"/>
  <c r="T216" i="1"/>
  <c r="V216" i="1" s="1"/>
  <c r="X122" i="1"/>
  <c r="U122" i="1"/>
  <c r="W122" i="1" s="1"/>
  <c r="T122" i="1"/>
  <c r="V122" i="1" s="1"/>
  <c r="X121" i="1"/>
  <c r="U121" i="1"/>
  <c r="W121" i="1" s="1"/>
  <c r="T121" i="1"/>
  <c r="V121" i="1" s="1"/>
  <c r="X120" i="1"/>
  <c r="U120" i="1"/>
  <c r="W120" i="1" s="1"/>
  <c r="T120" i="1"/>
  <c r="V120" i="1" s="1"/>
  <c r="X119" i="1"/>
  <c r="U119" i="1"/>
  <c r="W119" i="1" s="1"/>
  <c r="T119" i="1"/>
  <c r="V119" i="1" s="1"/>
  <c r="X118" i="1"/>
  <c r="U118" i="1"/>
  <c r="W118" i="1" s="1"/>
  <c r="T118" i="1"/>
  <c r="V118" i="1" s="1"/>
  <c r="X117" i="1"/>
  <c r="U117" i="1"/>
  <c r="W117" i="1" s="1"/>
  <c r="T117" i="1"/>
  <c r="V117" i="1" s="1"/>
  <c r="X116" i="1"/>
  <c r="U116" i="1"/>
  <c r="W116" i="1" s="1"/>
  <c r="T116" i="1"/>
  <c r="V116" i="1" s="1"/>
  <c r="X115" i="1"/>
  <c r="U115" i="1"/>
  <c r="W115" i="1" s="1"/>
  <c r="T115" i="1"/>
  <c r="V115" i="1" s="1"/>
  <c r="X114" i="1"/>
  <c r="U114" i="1"/>
  <c r="W114" i="1" s="1"/>
  <c r="T114" i="1"/>
  <c r="V114" i="1" s="1"/>
  <c r="X113" i="1"/>
  <c r="U113" i="1"/>
  <c r="W113" i="1" s="1"/>
  <c r="T113" i="1"/>
  <c r="V113" i="1" s="1"/>
  <c r="X112" i="1"/>
  <c r="U112" i="1"/>
  <c r="W112" i="1" s="1"/>
  <c r="T112" i="1"/>
  <c r="V112" i="1" s="1"/>
  <c r="X111" i="1"/>
  <c r="U111" i="1"/>
  <c r="W111" i="1" s="1"/>
  <c r="T111" i="1"/>
  <c r="V111" i="1" s="1"/>
  <c r="X110" i="1"/>
  <c r="U110" i="1"/>
  <c r="W110" i="1" s="1"/>
  <c r="T110" i="1"/>
  <c r="V110" i="1" s="1"/>
  <c r="X109" i="1"/>
  <c r="U109" i="1"/>
  <c r="W109" i="1" s="1"/>
  <c r="T109" i="1"/>
  <c r="V109" i="1" s="1"/>
  <c r="X108" i="1"/>
  <c r="U108" i="1"/>
  <c r="W108" i="1" s="1"/>
  <c r="T108" i="1"/>
  <c r="V108" i="1" s="1"/>
  <c r="X107" i="1"/>
  <c r="U107" i="1"/>
  <c r="W107" i="1" s="1"/>
  <c r="T107" i="1"/>
  <c r="V107" i="1" s="1"/>
  <c r="X106" i="1"/>
  <c r="U106" i="1"/>
  <c r="W106" i="1" s="1"/>
  <c r="T106" i="1"/>
  <c r="V106" i="1" s="1"/>
  <c r="X105" i="1"/>
  <c r="U105" i="1"/>
  <c r="W105" i="1" s="1"/>
  <c r="T105" i="1"/>
  <c r="V105" i="1" s="1"/>
  <c r="X104" i="1"/>
  <c r="U104" i="1"/>
  <c r="W104" i="1" s="1"/>
  <c r="T104" i="1"/>
  <c r="V104" i="1" s="1"/>
  <c r="X103" i="1"/>
  <c r="U103" i="1"/>
  <c r="W103" i="1" s="1"/>
  <c r="T103" i="1"/>
  <c r="V103" i="1" s="1"/>
  <c r="X102" i="1"/>
  <c r="U102" i="1"/>
  <c r="W102" i="1" s="1"/>
  <c r="T102" i="1"/>
  <c r="V102" i="1" s="1"/>
  <c r="X101" i="1"/>
  <c r="U101" i="1"/>
  <c r="W101" i="1" s="1"/>
  <c r="T101" i="1"/>
  <c r="V101" i="1" s="1"/>
  <c r="X100" i="1"/>
  <c r="U100" i="1"/>
  <c r="W100" i="1" s="1"/>
  <c r="T100" i="1"/>
  <c r="V100" i="1" s="1"/>
  <c r="X99" i="1"/>
  <c r="U99" i="1"/>
  <c r="W99" i="1" s="1"/>
  <c r="T99" i="1"/>
  <c r="V99" i="1" s="1"/>
  <c r="X98" i="1"/>
  <c r="U98" i="1"/>
  <c r="W98" i="1" s="1"/>
  <c r="T98" i="1"/>
  <c r="V98" i="1" s="1"/>
  <c r="X97" i="1"/>
  <c r="U97" i="1"/>
  <c r="W97" i="1" s="1"/>
  <c r="T97" i="1"/>
  <c r="V97" i="1" s="1"/>
  <c r="X96" i="1"/>
  <c r="U96" i="1"/>
  <c r="W96" i="1" s="1"/>
  <c r="T96" i="1"/>
  <c r="V96" i="1" s="1"/>
  <c r="X92" i="1"/>
  <c r="U92" i="1"/>
  <c r="W92" i="1" s="1"/>
  <c r="T92" i="1"/>
  <c r="V92" i="1" s="1"/>
  <c r="X91" i="1"/>
  <c r="U91" i="1"/>
  <c r="W91" i="1" s="1"/>
  <c r="T91" i="1"/>
  <c r="V91" i="1" s="1"/>
  <c r="X90" i="1"/>
  <c r="U90" i="1"/>
  <c r="W90" i="1" s="1"/>
  <c r="T90" i="1"/>
  <c r="V90" i="1" s="1"/>
  <c r="X89" i="1"/>
  <c r="U89" i="1"/>
  <c r="W89" i="1" s="1"/>
  <c r="T89" i="1"/>
  <c r="V89" i="1" s="1"/>
  <c r="X88" i="1"/>
  <c r="U88" i="1"/>
  <c r="W88" i="1" s="1"/>
  <c r="T88" i="1"/>
  <c r="V88" i="1" s="1"/>
  <c r="X87" i="1"/>
  <c r="U87" i="1"/>
  <c r="W87" i="1" s="1"/>
  <c r="T87" i="1"/>
  <c r="V87" i="1" s="1"/>
  <c r="X86" i="1"/>
  <c r="U86" i="1"/>
  <c r="W86" i="1" s="1"/>
  <c r="T86" i="1"/>
  <c r="V86" i="1" s="1"/>
  <c r="X85" i="1"/>
  <c r="U85" i="1"/>
  <c r="W85" i="1" s="1"/>
  <c r="T85" i="1"/>
  <c r="V85" i="1" s="1"/>
  <c r="X84" i="1"/>
  <c r="U84" i="1"/>
  <c r="W84" i="1" s="1"/>
  <c r="T84" i="1"/>
  <c r="V84" i="1" s="1"/>
  <c r="X83" i="1"/>
  <c r="U83" i="1"/>
  <c r="W83" i="1" s="1"/>
  <c r="T83" i="1"/>
  <c r="V83" i="1" s="1"/>
  <c r="X82" i="1"/>
  <c r="U82" i="1"/>
  <c r="W82" i="1" s="1"/>
  <c r="T82" i="1"/>
  <c r="V82" i="1" s="1"/>
  <c r="X81" i="1"/>
  <c r="U81" i="1"/>
  <c r="W81" i="1" s="1"/>
  <c r="T81" i="1"/>
  <c r="V81" i="1" s="1"/>
  <c r="X80" i="1"/>
  <c r="U80" i="1"/>
  <c r="W80" i="1" s="1"/>
  <c r="T80" i="1"/>
  <c r="V80" i="1" s="1"/>
  <c r="X79" i="1"/>
  <c r="U79" i="1"/>
  <c r="W79" i="1" s="1"/>
  <c r="T79" i="1"/>
  <c r="V79" i="1" s="1"/>
  <c r="X78" i="1"/>
  <c r="U78" i="1"/>
  <c r="W78" i="1" s="1"/>
  <c r="T78" i="1"/>
  <c r="V78" i="1" s="1"/>
  <c r="X77" i="1"/>
  <c r="U77" i="1"/>
  <c r="W77" i="1" s="1"/>
  <c r="T77" i="1"/>
  <c r="V77" i="1" s="1"/>
  <c r="X76" i="1"/>
  <c r="U76" i="1"/>
  <c r="W76" i="1" s="1"/>
  <c r="T76" i="1"/>
  <c r="V76" i="1" s="1"/>
  <c r="X75" i="1"/>
  <c r="U75" i="1"/>
  <c r="W75" i="1" s="1"/>
  <c r="T75" i="1"/>
  <c r="V75" i="1" s="1"/>
  <c r="X74" i="1"/>
  <c r="U74" i="1"/>
  <c r="W74" i="1" s="1"/>
  <c r="T74" i="1"/>
  <c r="V74" i="1" s="1"/>
  <c r="X73" i="1"/>
  <c r="U73" i="1"/>
  <c r="W73" i="1" s="1"/>
  <c r="T73" i="1"/>
  <c r="V73" i="1" s="1"/>
  <c r="X72" i="1"/>
  <c r="U72" i="1"/>
  <c r="W72" i="1" s="1"/>
  <c r="T72" i="1"/>
  <c r="V72" i="1" s="1"/>
  <c r="X71" i="1"/>
  <c r="U71" i="1"/>
  <c r="W71" i="1" s="1"/>
  <c r="T71" i="1"/>
  <c r="V71" i="1" s="1"/>
  <c r="X70" i="1"/>
  <c r="U70" i="1"/>
  <c r="W70" i="1" s="1"/>
  <c r="T70" i="1"/>
  <c r="V70" i="1" s="1"/>
  <c r="X69" i="1"/>
  <c r="U69" i="1"/>
  <c r="W69" i="1" s="1"/>
  <c r="T69" i="1"/>
  <c r="V69" i="1" s="1"/>
  <c r="X68" i="1"/>
  <c r="U68" i="1"/>
  <c r="W68" i="1" s="1"/>
  <c r="T68" i="1"/>
  <c r="V68" i="1" s="1"/>
  <c r="X67" i="1"/>
  <c r="U67" i="1"/>
  <c r="W67" i="1" s="1"/>
  <c r="T67" i="1"/>
  <c r="V67" i="1" s="1"/>
  <c r="X66" i="1"/>
  <c r="U66" i="1"/>
  <c r="W66" i="1" s="1"/>
  <c r="T66" i="1"/>
  <c r="V66" i="1" s="1"/>
  <c r="X197" i="1"/>
  <c r="U197" i="1"/>
  <c r="W197" i="1" s="1"/>
  <c r="T197" i="1"/>
  <c r="V197" i="1" s="1"/>
  <c r="X196" i="1"/>
  <c r="U196" i="1"/>
  <c r="W196" i="1" s="1"/>
  <c r="T196" i="1"/>
  <c r="V196" i="1" s="1"/>
  <c r="X195" i="1"/>
  <c r="U195" i="1"/>
  <c r="W195" i="1" s="1"/>
  <c r="T195" i="1"/>
  <c r="V195" i="1" s="1"/>
  <c r="X167" i="1"/>
  <c r="U167" i="1"/>
  <c r="W167" i="1" s="1"/>
  <c r="T167" i="1"/>
  <c r="V167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X166" i="1"/>
  <c r="U166" i="1"/>
  <c r="W166" i="1" s="1"/>
  <c r="T166" i="1"/>
  <c r="V166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X165" i="1"/>
  <c r="U165" i="1"/>
  <c r="W165" i="1" s="1"/>
  <c r="T165" i="1"/>
  <c r="V165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X137" i="1"/>
  <c r="U137" i="1"/>
  <c r="W137" i="1" s="1"/>
  <c r="T137" i="1"/>
  <c r="V137" i="1" s="1"/>
  <c r="X136" i="1"/>
  <c r="U136" i="1"/>
  <c r="W136" i="1" s="1"/>
  <c r="T136" i="1"/>
  <c r="V136" i="1" s="1"/>
  <c r="X135" i="1"/>
  <c r="U135" i="1"/>
  <c r="W135" i="1" s="1"/>
  <c r="T135" i="1"/>
  <c r="V135" i="1" s="1"/>
  <c r="E61" i="1"/>
  <c r="D253" i="1" s="1"/>
  <c r="D946" i="1" s="1"/>
  <c r="J946" i="1" s="1"/>
  <c r="K946" i="1" s="1"/>
  <c r="X61" i="1"/>
  <c r="U61" i="1"/>
  <c r="W61" i="1" s="1"/>
  <c r="T61" i="1"/>
  <c r="V61" i="1" s="1"/>
  <c r="E37" i="1"/>
  <c r="P99" i="1" s="1"/>
  <c r="X45" i="1"/>
  <c r="U45" i="1"/>
  <c r="W45" i="1" s="1"/>
  <c r="T45" i="1"/>
  <c r="V45" i="1" s="1"/>
  <c r="E45" i="1"/>
  <c r="X44" i="1"/>
  <c r="U44" i="1"/>
  <c r="W44" i="1" s="1"/>
  <c r="T44" i="1"/>
  <c r="V44" i="1" s="1"/>
  <c r="E44" i="1"/>
  <c r="X43" i="1"/>
  <c r="U43" i="1"/>
  <c r="W43" i="1" s="1"/>
  <c r="T43" i="1"/>
  <c r="V43" i="1" s="1"/>
  <c r="E43" i="1"/>
  <c r="P105" i="1" s="1"/>
  <c r="L107" i="1" l="1"/>
  <c r="L491" i="1" s="1"/>
  <c r="P107" i="1"/>
  <c r="P491" i="1" s="1"/>
  <c r="J106" i="1"/>
  <c r="J412" i="1" s="1"/>
  <c r="P106" i="1"/>
  <c r="P490" i="1" s="1"/>
  <c r="P489" i="1"/>
  <c r="P411" i="1"/>
  <c r="P372" i="1"/>
  <c r="D291" i="1"/>
  <c r="J105" i="1"/>
  <c r="J489" i="1" s="1"/>
  <c r="N105" i="1"/>
  <c r="N489" i="1" s="1"/>
  <c r="N107" i="1"/>
  <c r="N491" i="1" s="1"/>
  <c r="F105" i="1"/>
  <c r="F489" i="1" s="1"/>
  <c r="J107" i="1"/>
  <c r="J491" i="1" s="1"/>
  <c r="D290" i="1"/>
  <c r="I105" i="1"/>
  <c r="I489" i="1" s="1"/>
  <c r="M107" i="1"/>
  <c r="M491" i="1" s="1"/>
  <c r="D295" i="1"/>
  <c r="D293" i="1"/>
  <c r="K105" i="1"/>
  <c r="K489" i="1" s="1"/>
  <c r="O107" i="1"/>
  <c r="O491" i="1" s="1"/>
  <c r="D294" i="1"/>
  <c r="D292" i="1"/>
  <c r="E107" i="1"/>
  <c r="E491" i="1" s="1"/>
  <c r="F107" i="1"/>
  <c r="F491" i="1" s="1"/>
  <c r="G107" i="1"/>
  <c r="G491" i="1" s="1"/>
  <c r="D288" i="1"/>
  <c r="D296" i="1"/>
  <c r="D289" i="1"/>
  <c r="D287" i="1"/>
  <c r="L105" i="1"/>
  <c r="L489" i="1" s="1"/>
  <c r="H107" i="1"/>
  <c r="H491" i="1" s="1"/>
  <c r="D165" i="1"/>
  <c r="D167" i="1"/>
  <c r="D225" i="1"/>
  <c r="D227" i="1"/>
  <c r="E105" i="1"/>
  <c r="E489" i="1" s="1"/>
  <c r="M105" i="1"/>
  <c r="M489" i="1" s="1"/>
  <c r="I107" i="1"/>
  <c r="I491" i="1" s="1"/>
  <c r="G105" i="1"/>
  <c r="G489" i="1" s="1"/>
  <c r="O105" i="1"/>
  <c r="O489" i="1" s="1"/>
  <c r="K107" i="1"/>
  <c r="K491" i="1" s="1"/>
  <c r="H105" i="1"/>
  <c r="H489" i="1" s="1"/>
  <c r="D226" i="1"/>
  <c r="D166" i="1"/>
  <c r="L106" i="1"/>
  <c r="L490" i="1" s="1"/>
  <c r="E106" i="1"/>
  <c r="M106" i="1"/>
  <c r="M490" i="1" s="1"/>
  <c r="N106" i="1"/>
  <c r="N490" i="1" s="1"/>
  <c r="G106" i="1"/>
  <c r="G490" i="1" s="1"/>
  <c r="O106" i="1"/>
  <c r="O490" i="1" s="1"/>
  <c r="K106" i="1"/>
  <c r="K490" i="1" s="1"/>
  <c r="H106" i="1"/>
  <c r="H490" i="1" s="1"/>
  <c r="F106" i="1"/>
  <c r="F490" i="1" s="1"/>
  <c r="I106" i="1"/>
  <c r="I490" i="1" s="1"/>
  <c r="L374" i="1" l="1"/>
  <c r="L413" i="1"/>
  <c r="J373" i="1"/>
  <c r="J490" i="1"/>
  <c r="E490" i="1"/>
  <c r="L412" i="1"/>
  <c r="L411" i="1"/>
  <c r="M411" i="1"/>
  <c r="H412" i="1"/>
  <c r="O412" i="1"/>
  <c r="H411" i="1"/>
  <c r="K411" i="1"/>
  <c r="N413" i="1"/>
  <c r="N411" i="1"/>
  <c r="F411" i="1"/>
  <c r="N412" i="1"/>
  <c r="O411" i="1"/>
  <c r="G413" i="1"/>
  <c r="J411" i="1"/>
  <c r="K412" i="1"/>
  <c r="K413" i="1"/>
  <c r="M412" i="1"/>
  <c r="G411" i="1"/>
  <c r="P413" i="1"/>
  <c r="F413" i="1"/>
  <c r="M413" i="1"/>
  <c r="P412" i="1"/>
  <c r="E411" i="1"/>
  <c r="J413" i="1"/>
  <c r="O413" i="1"/>
  <c r="G412" i="1"/>
  <c r="I412" i="1"/>
  <c r="F412" i="1"/>
  <c r="E412" i="1"/>
  <c r="I413" i="1"/>
  <c r="H413" i="1"/>
  <c r="E413" i="1"/>
  <c r="I411" i="1"/>
  <c r="K374" i="1"/>
  <c r="N372" i="1"/>
  <c r="N373" i="1"/>
  <c r="O372" i="1"/>
  <c r="G374" i="1"/>
  <c r="J372" i="1"/>
  <c r="I373" i="1"/>
  <c r="M373" i="1"/>
  <c r="G372" i="1"/>
  <c r="P374" i="1"/>
  <c r="F374" i="1"/>
  <c r="M374" i="1"/>
  <c r="H372" i="1"/>
  <c r="K372" i="1"/>
  <c r="G373" i="1"/>
  <c r="F373" i="1"/>
  <c r="E373" i="1"/>
  <c r="H374" i="1"/>
  <c r="E374" i="1"/>
  <c r="I372" i="1"/>
  <c r="H373" i="1"/>
  <c r="E372" i="1"/>
  <c r="J374" i="1"/>
  <c r="O373" i="1"/>
  <c r="N374" i="1"/>
  <c r="I374" i="1"/>
  <c r="P373" i="1"/>
  <c r="L373" i="1"/>
  <c r="M372" i="1"/>
  <c r="L372" i="1"/>
  <c r="K373" i="1"/>
  <c r="O374" i="1"/>
  <c r="F372" i="1"/>
  <c r="D107" i="1"/>
  <c r="D105" i="1"/>
  <c r="D298" i="1"/>
  <c r="D106" i="1"/>
  <c r="D489" i="1" l="1"/>
  <c r="D491" i="1"/>
  <c r="D490" i="1"/>
  <c r="D374" i="1"/>
  <c r="D372" i="1"/>
  <c r="D373" i="1"/>
  <c r="D413" i="1"/>
  <c r="D411" i="1"/>
  <c r="D412" i="1"/>
  <c r="D297" i="1"/>
  <c r="X194" i="1" l="1"/>
  <c r="U194" i="1"/>
  <c r="W194" i="1" s="1"/>
  <c r="T194" i="1"/>
  <c r="V194" i="1" s="1"/>
  <c r="X193" i="1"/>
  <c r="U193" i="1"/>
  <c r="W193" i="1" s="1"/>
  <c r="T193" i="1"/>
  <c r="V193" i="1" s="1"/>
  <c r="X192" i="1"/>
  <c r="U192" i="1"/>
  <c r="W192" i="1" s="1"/>
  <c r="T192" i="1"/>
  <c r="V192" i="1" s="1"/>
  <c r="X191" i="1"/>
  <c r="U191" i="1"/>
  <c r="W191" i="1" s="1"/>
  <c r="T191" i="1"/>
  <c r="V191" i="1" s="1"/>
  <c r="X190" i="1"/>
  <c r="U190" i="1"/>
  <c r="W190" i="1" s="1"/>
  <c r="T190" i="1"/>
  <c r="V190" i="1" s="1"/>
  <c r="X189" i="1"/>
  <c r="U189" i="1"/>
  <c r="W189" i="1" s="1"/>
  <c r="T189" i="1"/>
  <c r="V189" i="1" s="1"/>
  <c r="X188" i="1"/>
  <c r="U188" i="1"/>
  <c r="W188" i="1" s="1"/>
  <c r="T188" i="1"/>
  <c r="V188" i="1" s="1"/>
  <c r="X187" i="1"/>
  <c r="U187" i="1"/>
  <c r="W187" i="1" s="1"/>
  <c r="T187" i="1"/>
  <c r="V187" i="1" s="1"/>
  <c r="X186" i="1"/>
  <c r="U186" i="1"/>
  <c r="W186" i="1" s="1"/>
  <c r="T186" i="1"/>
  <c r="V186" i="1" s="1"/>
  <c r="X164" i="1"/>
  <c r="U164" i="1"/>
  <c r="W164" i="1" s="1"/>
  <c r="T164" i="1"/>
  <c r="V164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X163" i="1"/>
  <c r="U163" i="1"/>
  <c r="W163" i="1" s="1"/>
  <c r="T163" i="1"/>
  <c r="V163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X162" i="1"/>
  <c r="U162" i="1"/>
  <c r="W162" i="1" s="1"/>
  <c r="T162" i="1"/>
  <c r="V162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X161" i="1"/>
  <c r="U161" i="1"/>
  <c r="W161" i="1" s="1"/>
  <c r="T161" i="1"/>
  <c r="V161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X160" i="1"/>
  <c r="U160" i="1"/>
  <c r="W160" i="1" s="1"/>
  <c r="T160" i="1"/>
  <c r="V160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X159" i="1"/>
  <c r="U159" i="1"/>
  <c r="W159" i="1" s="1"/>
  <c r="T159" i="1"/>
  <c r="V159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X158" i="1"/>
  <c r="U158" i="1"/>
  <c r="W158" i="1" s="1"/>
  <c r="T158" i="1"/>
  <c r="V158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X157" i="1"/>
  <c r="U157" i="1"/>
  <c r="W157" i="1" s="1"/>
  <c r="T157" i="1"/>
  <c r="V157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X156" i="1"/>
  <c r="U156" i="1"/>
  <c r="W156" i="1" s="1"/>
  <c r="T156" i="1"/>
  <c r="V156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X134" i="1"/>
  <c r="U134" i="1"/>
  <c r="W134" i="1" s="1"/>
  <c r="T134" i="1"/>
  <c r="V134" i="1" s="1"/>
  <c r="X133" i="1"/>
  <c r="U133" i="1"/>
  <c r="W133" i="1" s="1"/>
  <c r="T133" i="1"/>
  <c r="V133" i="1" s="1"/>
  <c r="X132" i="1"/>
  <c r="U132" i="1"/>
  <c r="W132" i="1" s="1"/>
  <c r="T132" i="1"/>
  <c r="V132" i="1" s="1"/>
  <c r="X131" i="1"/>
  <c r="U131" i="1"/>
  <c r="W131" i="1" s="1"/>
  <c r="T131" i="1"/>
  <c r="V131" i="1" s="1"/>
  <c r="X130" i="1"/>
  <c r="U130" i="1"/>
  <c r="W130" i="1" s="1"/>
  <c r="T130" i="1"/>
  <c r="V130" i="1" s="1"/>
  <c r="X129" i="1"/>
  <c r="U129" i="1"/>
  <c r="W129" i="1" s="1"/>
  <c r="T129" i="1"/>
  <c r="V129" i="1" s="1"/>
  <c r="X128" i="1"/>
  <c r="U128" i="1"/>
  <c r="W128" i="1" s="1"/>
  <c r="T128" i="1"/>
  <c r="V128" i="1" s="1"/>
  <c r="X127" i="1"/>
  <c r="U127" i="1"/>
  <c r="W127" i="1" s="1"/>
  <c r="T127" i="1"/>
  <c r="V127" i="1" s="1"/>
  <c r="X126" i="1"/>
  <c r="U126" i="1"/>
  <c r="W126" i="1" s="1"/>
  <c r="T126" i="1"/>
  <c r="V126" i="1" s="1"/>
  <c r="X42" i="1"/>
  <c r="U42" i="1"/>
  <c r="W42" i="1" s="1"/>
  <c r="T42" i="1"/>
  <c r="V42" i="1" s="1"/>
  <c r="E42" i="1"/>
  <c r="X41" i="1"/>
  <c r="U41" i="1"/>
  <c r="W41" i="1" s="1"/>
  <c r="T41" i="1"/>
  <c r="V41" i="1" s="1"/>
  <c r="E41" i="1"/>
  <c r="X40" i="1"/>
  <c r="U40" i="1"/>
  <c r="W40" i="1" s="1"/>
  <c r="T40" i="1"/>
  <c r="V40" i="1" s="1"/>
  <c r="E40" i="1"/>
  <c r="X39" i="1"/>
  <c r="U39" i="1"/>
  <c r="W39" i="1" s="1"/>
  <c r="T39" i="1"/>
  <c r="V39" i="1" s="1"/>
  <c r="E39" i="1"/>
  <c r="X38" i="1"/>
  <c r="U38" i="1"/>
  <c r="W38" i="1" s="1"/>
  <c r="T38" i="1"/>
  <c r="V38" i="1" s="1"/>
  <c r="E38" i="1"/>
  <c r="X37" i="1"/>
  <c r="U37" i="1"/>
  <c r="W37" i="1" s="1"/>
  <c r="T37" i="1"/>
  <c r="V37" i="1" s="1"/>
  <c r="O99" i="1"/>
  <c r="X36" i="1"/>
  <c r="U36" i="1"/>
  <c r="W36" i="1" s="1"/>
  <c r="T36" i="1"/>
  <c r="V36" i="1" s="1"/>
  <c r="E36" i="1"/>
  <c r="X35" i="1"/>
  <c r="U35" i="1"/>
  <c r="W35" i="1" s="1"/>
  <c r="T35" i="1"/>
  <c r="V35" i="1" s="1"/>
  <c r="E35" i="1"/>
  <c r="X34" i="1"/>
  <c r="U34" i="1"/>
  <c r="W34" i="1" s="1"/>
  <c r="T34" i="1"/>
  <c r="V34" i="1" s="1"/>
  <c r="E34" i="1"/>
  <c r="K97" i="1" l="1"/>
  <c r="K403" i="1" s="1"/>
  <c r="P97" i="1"/>
  <c r="K101" i="1"/>
  <c r="K407" i="1" s="1"/>
  <c r="P101" i="1"/>
  <c r="P485" i="1" s="1"/>
  <c r="O103" i="1"/>
  <c r="O409" i="1" s="1"/>
  <c r="P103" i="1"/>
  <c r="P487" i="1" s="1"/>
  <c r="M96" i="1"/>
  <c r="M402" i="1" s="1"/>
  <c r="P96" i="1"/>
  <c r="I98" i="1"/>
  <c r="I482" i="1" s="1"/>
  <c r="P98" i="1"/>
  <c r="P482" i="1" s="1"/>
  <c r="M100" i="1"/>
  <c r="M406" i="1" s="1"/>
  <c r="P100" i="1"/>
  <c r="P484" i="1" s="1"/>
  <c r="I102" i="1"/>
  <c r="I486" i="1" s="1"/>
  <c r="P102" i="1"/>
  <c r="P486" i="1" s="1"/>
  <c r="M104" i="1"/>
  <c r="M410" i="1" s="1"/>
  <c r="P104" i="1"/>
  <c r="P488" i="1" s="1"/>
  <c r="D216" i="1"/>
  <c r="O483" i="1"/>
  <c r="K485" i="1"/>
  <c r="O405" i="1"/>
  <c r="O366" i="1"/>
  <c r="M367" i="1"/>
  <c r="D161" i="1"/>
  <c r="D160" i="1"/>
  <c r="D159" i="1"/>
  <c r="D157" i="1"/>
  <c r="D158" i="1"/>
  <c r="D221" i="1"/>
  <c r="D218" i="1"/>
  <c r="D220" i="1"/>
  <c r="D156" i="1"/>
  <c r="D219" i="1"/>
  <c r="D223" i="1"/>
  <c r="D164" i="1"/>
  <c r="D163" i="1"/>
  <c r="D217" i="1"/>
  <c r="D162" i="1"/>
  <c r="D222" i="1"/>
  <c r="D224" i="1"/>
  <c r="L101" i="1"/>
  <c r="L485" i="1" s="1"/>
  <c r="F96" i="1"/>
  <c r="N96" i="1"/>
  <c r="J98" i="1"/>
  <c r="J482" i="1" s="1"/>
  <c r="F100" i="1"/>
  <c r="F484" i="1" s="1"/>
  <c r="N100" i="1"/>
  <c r="N484" i="1" s="1"/>
  <c r="J102" i="1"/>
  <c r="J486" i="1" s="1"/>
  <c r="H103" i="1"/>
  <c r="H487" i="1" s="1"/>
  <c r="F104" i="1"/>
  <c r="F488" i="1" s="1"/>
  <c r="N104" i="1"/>
  <c r="N488" i="1" s="1"/>
  <c r="G96" i="1"/>
  <c r="O96" i="1"/>
  <c r="E97" i="1"/>
  <c r="M97" i="1"/>
  <c r="K98" i="1"/>
  <c r="K482" i="1" s="1"/>
  <c r="I99" i="1"/>
  <c r="I483" i="1" s="1"/>
  <c r="G100" i="1"/>
  <c r="G484" i="1" s="1"/>
  <c r="O100" i="1"/>
  <c r="O484" i="1" s="1"/>
  <c r="E101" i="1"/>
  <c r="E485" i="1" s="1"/>
  <c r="M101" i="1"/>
  <c r="M485" i="1" s="1"/>
  <c r="K102" i="1"/>
  <c r="K486" i="1" s="1"/>
  <c r="I103" i="1"/>
  <c r="I487" i="1" s="1"/>
  <c r="G104" i="1"/>
  <c r="G488" i="1" s="1"/>
  <c r="O104" i="1"/>
  <c r="O488" i="1" s="1"/>
  <c r="H96" i="1"/>
  <c r="F97" i="1"/>
  <c r="N97" i="1"/>
  <c r="L98" i="1"/>
  <c r="L482" i="1" s="1"/>
  <c r="J99" i="1"/>
  <c r="J483" i="1" s="1"/>
  <c r="H100" i="1"/>
  <c r="H484" i="1" s="1"/>
  <c r="F101" i="1"/>
  <c r="F485" i="1" s="1"/>
  <c r="N101" i="1"/>
  <c r="N485" i="1" s="1"/>
  <c r="L102" i="1"/>
  <c r="L486" i="1" s="1"/>
  <c r="J103" i="1"/>
  <c r="J487" i="1" s="1"/>
  <c r="H104" i="1"/>
  <c r="H488" i="1" s="1"/>
  <c r="I96" i="1"/>
  <c r="G97" i="1"/>
  <c r="O97" i="1"/>
  <c r="E98" i="1"/>
  <c r="M98" i="1"/>
  <c r="M482" i="1" s="1"/>
  <c r="K99" i="1"/>
  <c r="K483" i="1" s="1"/>
  <c r="I100" i="1"/>
  <c r="I484" i="1" s="1"/>
  <c r="G101" i="1"/>
  <c r="G485" i="1" s="1"/>
  <c r="O101" i="1"/>
  <c r="O485" i="1" s="1"/>
  <c r="E102" i="1"/>
  <c r="E486" i="1" s="1"/>
  <c r="M102" i="1"/>
  <c r="M486" i="1" s="1"/>
  <c r="K103" i="1"/>
  <c r="K487" i="1" s="1"/>
  <c r="I104" i="1"/>
  <c r="I488" i="1" s="1"/>
  <c r="P483" i="1"/>
  <c r="J96" i="1"/>
  <c r="H97" i="1"/>
  <c r="F98" i="1"/>
  <c r="F482" i="1" s="1"/>
  <c r="N98" i="1"/>
  <c r="N482" i="1" s="1"/>
  <c r="L99" i="1"/>
  <c r="L483" i="1" s="1"/>
  <c r="J100" i="1"/>
  <c r="J484" i="1" s="1"/>
  <c r="H101" i="1"/>
  <c r="H485" i="1" s="1"/>
  <c r="F102" i="1"/>
  <c r="F486" i="1" s="1"/>
  <c r="N102" i="1"/>
  <c r="N486" i="1" s="1"/>
  <c r="L103" i="1"/>
  <c r="L487" i="1" s="1"/>
  <c r="J104" i="1"/>
  <c r="J488" i="1" s="1"/>
  <c r="K96" i="1"/>
  <c r="I97" i="1"/>
  <c r="G98" i="1"/>
  <c r="G482" i="1" s="1"/>
  <c r="O98" i="1"/>
  <c r="O482" i="1" s="1"/>
  <c r="E99" i="1"/>
  <c r="E483" i="1" s="1"/>
  <c r="M99" i="1"/>
  <c r="M483" i="1" s="1"/>
  <c r="K100" i="1"/>
  <c r="K484" i="1" s="1"/>
  <c r="I101" i="1"/>
  <c r="I485" i="1" s="1"/>
  <c r="G102" i="1"/>
  <c r="G486" i="1" s="1"/>
  <c r="O102" i="1"/>
  <c r="O486" i="1" s="1"/>
  <c r="E103" i="1"/>
  <c r="E487" i="1" s="1"/>
  <c r="M103" i="1"/>
  <c r="M487" i="1" s="1"/>
  <c r="K104" i="1"/>
  <c r="K488" i="1" s="1"/>
  <c r="L97" i="1"/>
  <c r="H99" i="1"/>
  <c r="H483" i="1" s="1"/>
  <c r="L96" i="1"/>
  <c r="J97" i="1"/>
  <c r="H98" i="1"/>
  <c r="H482" i="1" s="1"/>
  <c r="F99" i="1"/>
  <c r="F483" i="1" s="1"/>
  <c r="N99" i="1"/>
  <c r="N483" i="1" s="1"/>
  <c r="L100" i="1"/>
  <c r="L484" i="1" s="1"/>
  <c r="J101" i="1"/>
  <c r="J485" i="1" s="1"/>
  <c r="H102" i="1"/>
  <c r="H486" i="1" s="1"/>
  <c r="F103" i="1"/>
  <c r="F487" i="1" s="1"/>
  <c r="N103" i="1"/>
  <c r="N487" i="1" s="1"/>
  <c r="L104" i="1"/>
  <c r="L488" i="1" s="1"/>
  <c r="E96" i="1"/>
  <c r="E402" i="1" s="1"/>
  <c r="G99" i="1"/>
  <c r="G483" i="1" s="1"/>
  <c r="E100" i="1"/>
  <c r="E484" i="1" s="1"/>
  <c r="G103" i="1"/>
  <c r="G487" i="1" s="1"/>
  <c r="E104" i="1"/>
  <c r="E488" i="1" s="1"/>
  <c r="G17" i="1"/>
  <c r="G18" i="1" s="1"/>
  <c r="G19" i="1" s="1"/>
  <c r="X30" i="1"/>
  <c r="U30" i="1"/>
  <c r="W30" i="1" s="1"/>
  <c r="T30" i="1"/>
  <c r="V30" i="1" s="1"/>
  <c r="D934" i="1"/>
  <c r="J934" i="1" s="1"/>
  <c r="K934" i="1" s="1"/>
  <c r="X26" i="1"/>
  <c r="U26" i="1"/>
  <c r="W26" i="1" s="1"/>
  <c r="T26" i="1"/>
  <c r="V26" i="1" s="1"/>
  <c r="D26" i="1"/>
  <c r="X25" i="1"/>
  <c r="U25" i="1"/>
  <c r="W25" i="1" s="1"/>
  <c r="T25" i="1"/>
  <c r="V25" i="1" s="1"/>
  <c r="X23" i="1"/>
  <c r="U23" i="1"/>
  <c r="W23" i="1" s="1"/>
  <c r="T23" i="1"/>
  <c r="V23" i="1" s="1"/>
  <c r="D23" i="1"/>
  <c r="D929" i="1" s="1"/>
  <c r="J929" i="1" s="1"/>
  <c r="K929" i="1" s="1"/>
  <c r="X22" i="1"/>
  <c r="U22" i="1"/>
  <c r="W22" i="1" s="1"/>
  <c r="T22" i="1"/>
  <c r="V22" i="1" s="1"/>
  <c r="D22" i="1"/>
  <c r="D928" i="1" s="1"/>
  <c r="J928" i="1" s="1"/>
  <c r="K928" i="1" s="1"/>
  <c r="X21" i="1"/>
  <c r="U21" i="1"/>
  <c r="W21" i="1" s="1"/>
  <c r="T21" i="1"/>
  <c r="V21" i="1" s="1"/>
  <c r="X20" i="1"/>
  <c r="U20" i="1"/>
  <c r="W20" i="1" s="1"/>
  <c r="T20" i="1"/>
  <c r="V20" i="1" s="1"/>
  <c r="X19" i="1"/>
  <c r="U19" i="1"/>
  <c r="W19" i="1" s="1"/>
  <c r="T19" i="1"/>
  <c r="V19" i="1" s="1"/>
  <c r="X18" i="1"/>
  <c r="U18" i="1"/>
  <c r="W18" i="1" s="1"/>
  <c r="T18" i="1"/>
  <c r="V18" i="1" s="1"/>
  <c r="X17" i="1"/>
  <c r="U17" i="1"/>
  <c r="W17" i="1" s="1"/>
  <c r="T17" i="1"/>
  <c r="V17" i="1" s="1"/>
  <c r="X16" i="1"/>
  <c r="U16" i="1"/>
  <c r="W16" i="1" s="1"/>
  <c r="T16" i="1"/>
  <c r="V16" i="1" s="1"/>
  <c r="E482" i="1" l="1"/>
  <c r="D259" i="1"/>
  <c r="D951" i="1" s="1"/>
  <c r="J951" i="1" s="1"/>
  <c r="K951" i="1" s="1"/>
  <c r="D269" i="1"/>
  <c r="D960" i="1" s="1"/>
  <c r="K481" i="1"/>
  <c r="D257" i="1"/>
  <c r="D949" i="1" s="1"/>
  <c r="J949" i="1" s="1"/>
  <c r="K949" i="1" s="1"/>
  <c r="I404" i="1"/>
  <c r="I365" i="1"/>
  <c r="M364" i="1"/>
  <c r="K368" i="1"/>
  <c r="M488" i="1"/>
  <c r="D488" i="1" s="1"/>
  <c r="M484" i="1"/>
  <c r="M363" i="1"/>
  <c r="I369" i="1"/>
  <c r="O487" i="1"/>
  <c r="D487" i="1" s="1"/>
  <c r="O370" i="1"/>
  <c r="M371" i="1"/>
  <c r="I408" i="1"/>
  <c r="M480" i="1"/>
  <c r="F676" i="1"/>
  <c r="D676" i="1" s="1"/>
  <c r="D932" i="1"/>
  <c r="K932" i="1" s="1"/>
  <c r="H402" i="1"/>
  <c r="H480" i="1"/>
  <c r="G403" i="1"/>
  <c r="G481" i="1"/>
  <c r="L403" i="1"/>
  <c r="L481" i="1"/>
  <c r="P403" i="1"/>
  <c r="P481" i="1"/>
  <c r="I402" i="1"/>
  <c r="I480" i="1"/>
  <c r="E480" i="1"/>
  <c r="H403" i="1"/>
  <c r="H481" i="1"/>
  <c r="M403" i="1"/>
  <c r="M481" i="1"/>
  <c r="F402" i="1"/>
  <c r="F480" i="1"/>
  <c r="J402" i="1"/>
  <c r="J480" i="1"/>
  <c r="E403" i="1"/>
  <c r="E481" i="1"/>
  <c r="O403" i="1"/>
  <c r="O481" i="1"/>
  <c r="N403" i="1"/>
  <c r="N481" i="1"/>
  <c r="O402" i="1"/>
  <c r="O480" i="1"/>
  <c r="L402" i="1"/>
  <c r="L480" i="1"/>
  <c r="I403" i="1"/>
  <c r="I481" i="1"/>
  <c r="F403" i="1"/>
  <c r="F481" i="1"/>
  <c r="G402" i="1"/>
  <c r="G480" i="1"/>
  <c r="J403" i="1"/>
  <c r="J481" i="1"/>
  <c r="K402" i="1"/>
  <c r="K480" i="1"/>
  <c r="P402" i="1"/>
  <c r="P480" i="1"/>
  <c r="N402" i="1"/>
  <c r="N480" i="1"/>
  <c r="D486" i="1"/>
  <c r="F408" i="1"/>
  <c r="J405" i="1"/>
  <c r="J408" i="1"/>
  <c r="G405" i="1"/>
  <c r="L406" i="1"/>
  <c r="M405" i="1"/>
  <c r="N408" i="1"/>
  <c r="O407" i="1"/>
  <c r="H406" i="1"/>
  <c r="G410" i="1"/>
  <c r="H409" i="1"/>
  <c r="N405" i="1"/>
  <c r="P410" i="1"/>
  <c r="L410" i="1"/>
  <c r="F405" i="1"/>
  <c r="M409" i="1"/>
  <c r="P407" i="1"/>
  <c r="I406" i="1"/>
  <c r="H410" i="1"/>
  <c r="K408" i="1"/>
  <c r="N406" i="1"/>
  <c r="G407" i="1"/>
  <c r="N409" i="1"/>
  <c r="E409" i="1"/>
  <c r="H407" i="1"/>
  <c r="P405" i="1"/>
  <c r="K405" i="1"/>
  <c r="J409" i="1"/>
  <c r="M407" i="1"/>
  <c r="F406" i="1"/>
  <c r="F409" i="1"/>
  <c r="O408" i="1"/>
  <c r="J406" i="1"/>
  <c r="I410" i="1"/>
  <c r="L408" i="1"/>
  <c r="E407" i="1"/>
  <c r="E405" i="1"/>
  <c r="E410" i="1"/>
  <c r="P408" i="1"/>
  <c r="G408" i="1"/>
  <c r="L405" i="1"/>
  <c r="K409" i="1"/>
  <c r="N407" i="1"/>
  <c r="O406" i="1"/>
  <c r="N410" i="1"/>
  <c r="I409" i="1"/>
  <c r="G409" i="1"/>
  <c r="H408" i="1"/>
  <c r="I407" i="1"/>
  <c r="J410" i="1"/>
  <c r="M408" i="1"/>
  <c r="F407" i="1"/>
  <c r="G406" i="1"/>
  <c r="F410" i="1"/>
  <c r="K410" i="1"/>
  <c r="E406" i="1"/>
  <c r="J407" i="1"/>
  <c r="H405" i="1"/>
  <c r="K406" i="1"/>
  <c r="L409" i="1"/>
  <c r="E408" i="1"/>
  <c r="D483" i="1"/>
  <c r="P406" i="1"/>
  <c r="O410" i="1"/>
  <c r="I405" i="1"/>
  <c r="P409" i="1"/>
  <c r="L407" i="1"/>
  <c r="E404" i="1"/>
  <c r="H365" i="1"/>
  <c r="H404" i="1"/>
  <c r="M365" i="1"/>
  <c r="M404" i="1"/>
  <c r="J365" i="1"/>
  <c r="J404" i="1"/>
  <c r="N365" i="1"/>
  <c r="N404" i="1"/>
  <c r="F365" i="1"/>
  <c r="F404" i="1"/>
  <c r="K365" i="1"/>
  <c r="K404" i="1"/>
  <c r="O365" i="1"/>
  <c r="O404" i="1"/>
  <c r="L365" i="1"/>
  <c r="L404" i="1"/>
  <c r="P365" i="1"/>
  <c r="P404" i="1"/>
  <c r="G365" i="1"/>
  <c r="G404" i="1"/>
  <c r="G370" i="1"/>
  <c r="F371" i="1"/>
  <c r="G366" i="1"/>
  <c r="L367" i="1"/>
  <c r="M366" i="1"/>
  <c r="N369" i="1"/>
  <c r="O368" i="1"/>
  <c r="H367" i="1"/>
  <c r="G371" i="1"/>
  <c r="H370" i="1"/>
  <c r="K371" i="1"/>
  <c r="N367" i="1"/>
  <c r="N370" i="1"/>
  <c r="E370" i="1"/>
  <c r="H368" i="1"/>
  <c r="P366" i="1"/>
  <c r="K366" i="1"/>
  <c r="J370" i="1"/>
  <c r="M368" i="1"/>
  <c r="F367" i="1"/>
  <c r="G368" i="1"/>
  <c r="J366" i="1"/>
  <c r="L371" i="1"/>
  <c r="M370" i="1"/>
  <c r="I367" i="1"/>
  <c r="K369" i="1"/>
  <c r="F370" i="1"/>
  <c r="O369" i="1"/>
  <c r="J367" i="1"/>
  <c r="I371" i="1"/>
  <c r="L369" i="1"/>
  <c r="E368" i="1"/>
  <c r="N366" i="1"/>
  <c r="F369" i="1"/>
  <c r="P371" i="1"/>
  <c r="I370" i="1"/>
  <c r="J369" i="1"/>
  <c r="F366" i="1"/>
  <c r="P368" i="1"/>
  <c r="H371" i="1"/>
  <c r="E371" i="1"/>
  <c r="P369" i="1"/>
  <c r="G369" i="1"/>
  <c r="L366" i="1"/>
  <c r="K370" i="1"/>
  <c r="N368" i="1"/>
  <c r="O367" i="1"/>
  <c r="N371" i="1"/>
  <c r="H369" i="1"/>
  <c r="I368" i="1"/>
  <c r="J371" i="1"/>
  <c r="M369" i="1"/>
  <c r="F368" i="1"/>
  <c r="G367" i="1"/>
  <c r="E367" i="1"/>
  <c r="J368" i="1"/>
  <c r="H366" i="1"/>
  <c r="K367" i="1"/>
  <c r="L370" i="1"/>
  <c r="E369" i="1"/>
  <c r="P367" i="1"/>
  <c r="O371" i="1"/>
  <c r="I366" i="1"/>
  <c r="P370" i="1"/>
  <c r="L368" i="1"/>
  <c r="G363" i="1"/>
  <c r="G364" i="1"/>
  <c r="K364" i="1"/>
  <c r="K363" i="1"/>
  <c r="P363" i="1"/>
  <c r="P364" i="1"/>
  <c r="N363" i="1"/>
  <c r="N364" i="1"/>
  <c r="L364" i="1"/>
  <c r="L363" i="1"/>
  <c r="F363" i="1"/>
  <c r="F364" i="1"/>
  <c r="I363" i="1"/>
  <c r="I364" i="1"/>
  <c r="H363" i="1"/>
  <c r="H364" i="1"/>
  <c r="E363" i="1"/>
  <c r="E364" i="1"/>
  <c r="J363" i="1"/>
  <c r="J364" i="1"/>
  <c r="O363" i="1"/>
  <c r="O364" i="1"/>
  <c r="D270" i="1"/>
  <c r="D961" i="1" s="1"/>
  <c r="J961" i="1" s="1"/>
  <c r="K961" i="1" s="1"/>
  <c r="D96" i="1"/>
  <c r="D99" i="1"/>
  <c r="D98" i="1"/>
  <c r="D103" i="1"/>
  <c r="D97" i="1"/>
  <c r="D101" i="1"/>
  <c r="D451" i="1" s="1"/>
  <c r="D104" i="1"/>
  <c r="D100" i="1"/>
  <c r="D102" i="1"/>
  <c r="G20" i="1"/>
  <c r="D365" i="1" l="1"/>
  <c r="J960" i="1"/>
  <c r="K960" i="1" s="1"/>
  <c r="D445" i="1"/>
  <c r="K445" i="1" s="1"/>
  <c r="D447" i="1"/>
  <c r="D441" i="1"/>
  <c r="E441" i="1" s="1"/>
  <c r="F451" i="1"/>
  <c r="I451" i="1"/>
  <c r="J451" i="1"/>
  <c r="L451" i="1"/>
  <c r="N451" i="1"/>
  <c r="O451" i="1"/>
  <c r="E451" i="1"/>
  <c r="H451" i="1"/>
  <c r="M451" i="1"/>
  <c r="P451" i="1"/>
  <c r="G451" i="1"/>
  <c r="K451" i="1"/>
  <c r="D402" i="1"/>
  <c r="D443" i="1"/>
  <c r="H443" i="1" s="1"/>
  <c r="D449" i="1"/>
  <c r="D409" i="1"/>
  <c r="D410" i="1"/>
  <c r="D480" i="1"/>
  <c r="D408" i="1"/>
  <c r="D481" i="1"/>
  <c r="D482" i="1"/>
  <c r="D484" i="1"/>
  <c r="D448" i="1"/>
  <c r="D485" i="1"/>
  <c r="D444" i="1"/>
  <c r="O444" i="1" s="1"/>
  <c r="D446" i="1"/>
  <c r="O446" i="1" s="1"/>
  <c r="D450" i="1"/>
  <c r="D452" i="1"/>
  <c r="D246" i="1"/>
  <c r="D939" i="1" s="1"/>
  <c r="J939" i="1" s="1"/>
  <c r="K939" i="1" s="1"/>
  <c r="D442" i="1"/>
  <c r="H442" i="1" s="1"/>
  <c r="D367" i="1"/>
  <c r="D366" i="1"/>
  <c r="D568" i="1" s="1"/>
  <c r="D987" i="1" s="1"/>
  <c r="D369" i="1"/>
  <c r="D368" i="1"/>
  <c r="D370" i="1"/>
  <c r="D407" i="1"/>
  <c r="D406" i="1"/>
  <c r="D405" i="1"/>
  <c r="D371" i="1"/>
  <c r="D404" i="1"/>
  <c r="D403" i="1"/>
  <c r="D364" i="1"/>
  <c r="D363" i="1"/>
  <c r="D247" i="1"/>
  <c r="D940" i="1" s="1"/>
  <c r="J940" i="1" s="1"/>
  <c r="K940" i="1" s="1"/>
  <c r="F5" i="1"/>
  <c r="F9" i="1"/>
  <c r="G9" i="1" s="1"/>
  <c r="H9" i="1" s="1"/>
  <c r="I9" i="1" s="1"/>
  <c r="J9" i="1" s="1"/>
  <c r="F10" i="1"/>
  <c r="G10" i="1" s="1"/>
  <c r="F11" i="1"/>
  <c r="F12" i="1"/>
  <c r="F4" i="1"/>
  <c r="E518" i="1"/>
  <c r="F518" i="1" s="1"/>
  <c r="G518" i="1" s="1"/>
  <c r="H518" i="1" s="1"/>
  <c r="I518" i="1" s="1"/>
  <c r="J518" i="1" s="1"/>
  <c r="K518" i="1" s="1"/>
  <c r="L518" i="1" s="1"/>
  <c r="M518" i="1" s="1"/>
  <c r="N518" i="1" s="1"/>
  <c r="O518" i="1" s="1"/>
  <c r="P518" i="1" s="1"/>
  <c r="E479" i="1"/>
  <c r="F479" i="1" s="1"/>
  <c r="G479" i="1" s="1"/>
  <c r="H479" i="1" s="1"/>
  <c r="I479" i="1" s="1"/>
  <c r="J479" i="1" s="1"/>
  <c r="K479" i="1" s="1"/>
  <c r="L479" i="1" s="1"/>
  <c r="M479" i="1" s="1"/>
  <c r="N479" i="1" s="1"/>
  <c r="O479" i="1" s="1"/>
  <c r="P479" i="1" s="1"/>
  <c r="E440" i="1"/>
  <c r="F440" i="1" s="1"/>
  <c r="G440" i="1" s="1"/>
  <c r="H440" i="1" s="1"/>
  <c r="I440" i="1" s="1"/>
  <c r="J440" i="1" s="1"/>
  <c r="K440" i="1" s="1"/>
  <c r="L440" i="1" s="1"/>
  <c r="M440" i="1" s="1"/>
  <c r="N440" i="1" s="1"/>
  <c r="O440" i="1" s="1"/>
  <c r="P440" i="1" s="1"/>
  <c r="E401" i="1"/>
  <c r="F401" i="1" s="1"/>
  <c r="G401" i="1" s="1"/>
  <c r="H401" i="1" s="1"/>
  <c r="I401" i="1" s="1"/>
  <c r="J401" i="1" s="1"/>
  <c r="K401" i="1" s="1"/>
  <c r="L401" i="1" s="1"/>
  <c r="M401" i="1" s="1"/>
  <c r="N401" i="1" s="1"/>
  <c r="O401" i="1" s="1"/>
  <c r="P401" i="1" s="1"/>
  <c r="E362" i="1"/>
  <c r="F362" i="1" s="1"/>
  <c r="G362" i="1" s="1"/>
  <c r="H362" i="1" s="1"/>
  <c r="I362" i="1" s="1"/>
  <c r="J362" i="1" s="1"/>
  <c r="K362" i="1" s="1"/>
  <c r="L362" i="1" s="1"/>
  <c r="M362" i="1" s="1"/>
  <c r="N362" i="1" s="1"/>
  <c r="O362" i="1" s="1"/>
  <c r="P362" i="1" s="1"/>
  <c r="E323" i="1"/>
  <c r="F323" i="1" s="1"/>
  <c r="G323" i="1" s="1"/>
  <c r="H323" i="1" s="1"/>
  <c r="I323" i="1" s="1"/>
  <c r="J323" i="1" s="1"/>
  <c r="K323" i="1" s="1"/>
  <c r="L323" i="1" s="1"/>
  <c r="M323" i="1" s="1"/>
  <c r="N323" i="1" s="1"/>
  <c r="O323" i="1" s="1"/>
  <c r="P323" i="1" s="1"/>
  <c r="E286" i="1"/>
  <c r="F286" i="1" s="1"/>
  <c r="G286" i="1" s="1"/>
  <c r="H286" i="1" s="1"/>
  <c r="I286" i="1" s="1"/>
  <c r="J286" i="1" s="1"/>
  <c r="K286" i="1" s="1"/>
  <c r="L286" i="1" s="1"/>
  <c r="M286" i="1" s="1"/>
  <c r="N286" i="1" s="1"/>
  <c r="O286" i="1" s="1"/>
  <c r="P286" i="1" s="1"/>
  <c r="E215" i="1"/>
  <c r="F215" i="1" s="1"/>
  <c r="G215" i="1" s="1"/>
  <c r="H215" i="1" s="1"/>
  <c r="I215" i="1" s="1"/>
  <c r="J215" i="1" s="1"/>
  <c r="K215" i="1" s="1"/>
  <c r="L215" i="1" s="1"/>
  <c r="M215" i="1" s="1"/>
  <c r="N215" i="1" s="1"/>
  <c r="O215" i="1" s="1"/>
  <c r="P215" i="1" s="1"/>
  <c r="E185" i="1"/>
  <c r="F185" i="1" s="1"/>
  <c r="G185" i="1" s="1"/>
  <c r="H185" i="1" s="1"/>
  <c r="I185" i="1" s="1"/>
  <c r="J185" i="1" s="1"/>
  <c r="K185" i="1" s="1"/>
  <c r="L185" i="1" s="1"/>
  <c r="M185" i="1" s="1"/>
  <c r="N185" i="1" s="1"/>
  <c r="O185" i="1" s="1"/>
  <c r="P185" i="1" s="1"/>
  <c r="E155" i="1"/>
  <c r="F155" i="1" s="1"/>
  <c r="G155" i="1" s="1"/>
  <c r="H155" i="1" s="1"/>
  <c r="I155" i="1" s="1"/>
  <c r="J155" i="1" s="1"/>
  <c r="K155" i="1" s="1"/>
  <c r="L155" i="1" s="1"/>
  <c r="M155" i="1" s="1"/>
  <c r="N155" i="1" s="1"/>
  <c r="O155" i="1" s="1"/>
  <c r="P155" i="1" s="1"/>
  <c r="E125" i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P125" i="1" s="1"/>
  <c r="E95" i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E65" i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O441" i="1" l="1"/>
  <c r="F441" i="1"/>
  <c r="J441" i="1"/>
  <c r="L441" i="1"/>
  <c r="P441" i="1"/>
  <c r="M441" i="1"/>
  <c r="G441" i="1"/>
  <c r="I441" i="1"/>
  <c r="O445" i="1"/>
  <c r="D576" i="1"/>
  <c r="D994" i="1" s="1"/>
  <c r="L445" i="1"/>
  <c r="P445" i="1"/>
  <c r="E445" i="1"/>
  <c r="F445" i="1"/>
  <c r="J445" i="1"/>
  <c r="I445" i="1"/>
  <c r="G445" i="1"/>
  <c r="N441" i="1"/>
  <c r="H441" i="1"/>
  <c r="K441" i="1"/>
  <c r="I443" i="1"/>
  <c r="P443" i="1"/>
  <c r="J443" i="1"/>
  <c r="K443" i="1"/>
  <c r="E443" i="1"/>
  <c r="L443" i="1"/>
  <c r="M443" i="1"/>
  <c r="F443" i="1"/>
  <c r="O443" i="1"/>
  <c r="N443" i="1"/>
  <c r="G443" i="1"/>
  <c r="G11" i="1"/>
  <c r="H11" i="1" s="1"/>
  <c r="I11" i="1" s="1"/>
  <c r="J11" i="1" s="1"/>
  <c r="K11" i="1" s="1"/>
  <c r="L11" i="1" s="1"/>
  <c r="M11" i="1" s="1"/>
  <c r="N11" i="1" s="1"/>
  <c r="O11" i="1" s="1"/>
  <c r="P11" i="1" s="1"/>
  <c r="G5" i="1"/>
  <c r="H5" i="1" s="1"/>
  <c r="I5" i="1" s="1"/>
  <c r="J5" i="1" s="1"/>
  <c r="D597" i="1"/>
  <c r="D1013" i="1" s="1"/>
  <c r="D578" i="1"/>
  <c r="D996" i="1" s="1"/>
  <c r="J996" i="1" s="1"/>
  <c r="K996" i="1" s="1"/>
  <c r="D588" i="1"/>
  <c r="D1005" i="1" s="1"/>
  <c r="D598" i="1"/>
  <c r="D1014" i="1" s="1"/>
  <c r="J1014" i="1" s="1"/>
  <c r="K1014" i="1" s="1"/>
  <c r="D567" i="1"/>
  <c r="D986" i="1" s="1"/>
  <c r="D589" i="1"/>
  <c r="D1006" i="1" s="1"/>
  <c r="J1006" i="1" s="1"/>
  <c r="K1006" i="1" s="1"/>
  <c r="J987" i="1"/>
  <c r="K987" i="1" s="1"/>
  <c r="K442" i="1"/>
  <c r="F442" i="1"/>
  <c r="N442" i="1"/>
  <c r="J442" i="1"/>
  <c r="L442" i="1"/>
  <c r="I444" i="1"/>
  <c r="J444" i="1"/>
  <c r="P444" i="1"/>
  <c r="E442" i="1"/>
  <c r="E444" i="1"/>
  <c r="L444" i="1"/>
  <c r="M442" i="1"/>
  <c r="P442" i="1"/>
  <c r="F444" i="1"/>
  <c r="I442" i="1"/>
  <c r="G446" i="1"/>
  <c r="G444" i="1"/>
  <c r="H446" i="1"/>
  <c r="P446" i="1"/>
  <c r="K446" i="1"/>
  <c r="E446" i="1"/>
  <c r="M444" i="1"/>
  <c r="F446" i="1"/>
  <c r="J446" i="1"/>
  <c r="N446" i="1"/>
  <c r="H444" i="1"/>
  <c r="N444" i="1"/>
  <c r="K444" i="1"/>
  <c r="G442" i="1"/>
  <c r="J452" i="1"/>
  <c r="I452" i="1"/>
  <c r="K452" i="1"/>
  <c r="M452" i="1"/>
  <c r="P452" i="1"/>
  <c r="O452" i="1"/>
  <c r="E452" i="1"/>
  <c r="H452" i="1"/>
  <c r="F452" i="1"/>
  <c r="L452" i="1"/>
  <c r="G452" i="1"/>
  <c r="N452" i="1"/>
  <c r="O442" i="1"/>
  <c r="F450" i="1"/>
  <c r="J450" i="1"/>
  <c r="O450" i="1"/>
  <c r="G450" i="1"/>
  <c r="M450" i="1"/>
  <c r="I450" i="1"/>
  <c r="L450" i="1"/>
  <c r="E450" i="1"/>
  <c r="P450" i="1"/>
  <c r="H450" i="1"/>
  <c r="K450" i="1"/>
  <c r="N450" i="1"/>
  <c r="N448" i="1"/>
  <c r="F448" i="1"/>
  <c r="K448" i="1"/>
  <c r="M448" i="1"/>
  <c r="E448" i="1"/>
  <c r="L448" i="1"/>
  <c r="J448" i="1"/>
  <c r="I448" i="1"/>
  <c r="P448" i="1"/>
  <c r="H448" i="1"/>
  <c r="O448" i="1"/>
  <c r="G448" i="1"/>
  <c r="H445" i="1"/>
  <c r="M445" i="1"/>
  <c r="L449" i="1"/>
  <c r="I449" i="1"/>
  <c r="K449" i="1"/>
  <c r="J449" i="1"/>
  <c r="P449" i="1"/>
  <c r="H449" i="1"/>
  <c r="O449" i="1"/>
  <c r="G449" i="1"/>
  <c r="N449" i="1"/>
  <c r="F449" i="1"/>
  <c r="M449" i="1"/>
  <c r="E449" i="1"/>
  <c r="N445" i="1"/>
  <c r="M446" i="1"/>
  <c r="I446" i="1"/>
  <c r="P447" i="1"/>
  <c r="H447" i="1"/>
  <c r="M447" i="1"/>
  <c r="E447" i="1"/>
  <c r="O447" i="1"/>
  <c r="G447" i="1"/>
  <c r="N447" i="1"/>
  <c r="F447" i="1"/>
  <c r="L447" i="1"/>
  <c r="K447" i="1"/>
  <c r="J447" i="1"/>
  <c r="I447" i="1"/>
  <c r="L446" i="1"/>
  <c r="G4" i="1"/>
  <c r="H10" i="1"/>
  <c r="I10" i="1" s="1"/>
  <c r="J10" i="1" s="1"/>
  <c r="K10" i="1" s="1"/>
  <c r="L10" i="1" s="1"/>
  <c r="M10" i="1" s="1"/>
  <c r="N10" i="1" s="1"/>
  <c r="O10" i="1" s="1"/>
  <c r="P10" i="1" s="1"/>
  <c r="G12" i="1"/>
  <c r="H12" i="1" s="1"/>
  <c r="I12" i="1" s="1"/>
  <c r="J12" i="1" s="1"/>
  <c r="K12" i="1" s="1"/>
  <c r="L12" i="1" s="1"/>
  <c r="M12" i="1" s="1"/>
  <c r="N12" i="1" s="1"/>
  <c r="O12" i="1" s="1"/>
  <c r="P12" i="1" s="1"/>
  <c r="L9" i="1" l="1"/>
  <c r="E819" i="1"/>
  <c r="M9" i="1"/>
  <c r="N9" i="1" s="1"/>
  <c r="O9" i="1" s="1"/>
  <c r="P9" i="1" s="1"/>
  <c r="J986" i="1"/>
  <c r="K986" i="1" s="1"/>
  <c r="J1013" i="1"/>
  <c r="K1013" i="1" s="1"/>
  <c r="J994" i="1"/>
  <c r="K994" i="1" s="1"/>
  <c r="J1005" i="1"/>
  <c r="K1005" i="1" s="1"/>
  <c r="L5" i="1"/>
  <c r="M5" i="1" s="1"/>
  <c r="N5" i="1" s="1"/>
  <c r="O5" i="1" s="1"/>
  <c r="P5" i="1" s="1"/>
  <c r="E641" i="1"/>
  <c r="H4" i="1"/>
  <c r="D10" i="1"/>
  <c r="E25" i="1" s="1"/>
  <c r="D11" i="1"/>
  <c r="D918" i="1" s="1"/>
  <c r="D12" i="1"/>
  <c r="D616" i="1"/>
  <c r="D617" i="1"/>
  <c r="D618" i="1"/>
  <c r="D619" i="1"/>
  <c r="D620" i="1"/>
  <c r="D621" i="1"/>
  <c r="D622" i="1"/>
  <c r="D623" i="1"/>
  <c r="D624" i="1"/>
  <c r="D625" i="1"/>
  <c r="D626" i="1"/>
  <c r="D643" i="1"/>
  <c r="D700" i="1" s="1"/>
  <c r="D1040" i="1" s="1"/>
  <c r="J1040" i="1" s="1"/>
  <c r="K1040" i="1" s="1"/>
  <c r="D648" i="1"/>
  <c r="D649" i="1"/>
  <c r="D650" i="1"/>
  <c r="D654" i="1"/>
  <c r="D707" i="1" s="1"/>
  <c r="D1047" i="1" s="1"/>
  <c r="J1047" i="1" s="1"/>
  <c r="K1047" i="1" s="1"/>
  <c r="D679" i="1"/>
  <c r="D711" i="1" s="1"/>
  <c r="D1051" i="1" s="1"/>
  <c r="J1051" i="1" s="1"/>
  <c r="K1051" i="1" s="1"/>
  <c r="D634" i="1"/>
  <c r="D697" i="1" s="1"/>
  <c r="D1037" i="1" s="1"/>
  <c r="J1037" i="1" s="1"/>
  <c r="K1037" i="1" s="1"/>
  <c r="D630" i="1"/>
  <c r="D693" i="1" s="1"/>
  <c r="D1033" i="1" s="1"/>
  <c r="J1033" i="1" s="1"/>
  <c r="K1033" i="1" s="1"/>
  <c r="D644" i="1"/>
  <c r="D645" i="1"/>
  <c r="D651" i="1"/>
  <c r="D704" i="1" s="1"/>
  <c r="D1044" i="1" s="1"/>
  <c r="J1044" i="1" s="1"/>
  <c r="K1044" i="1" s="1"/>
  <c r="D652" i="1"/>
  <c r="D705" i="1" s="1"/>
  <c r="D1045" i="1" s="1"/>
  <c r="J1045" i="1" s="1"/>
  <c r="K1045" i="1" s="1"/>
  <c r="D655" i="1"/>
  <c r="D656" i="1"/>
  <c r="D657" i="1"/>
  <c r="D658" i="1"/>
  <c r="D631" i="1"/>
  <c r="D694" i="1" s="1"/>
  <c r="D1034" i="1" s="1"/>
  <c r="J1034" i="1" s="1"/>
  <c r="K1034" i="1" s="1"/>
  <c r="D646" i="1"/>
  <c r="D647" i="1"/>
  <c r="D653" i="1"/>
  <c r="D706" i="1" s="1"/>
  <c r="D1046" i="1" s="1"/>
  <c r="J1046" i="1" s="1"/>
  <c r="K1046" i="1" s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4" i="1"/>
  <c r="D675" i="1"/>
  <c r="D677" i="1"/>
  <c r="D678" i="1"/>
  <c r="D687" i="1"/>
  <c r="D715" i="1" s="1"/>
  <c r="D1055" i="1" s="1"/>
  <c r="J1055" i="1" s="1"/>
  <c r="K1055" i="1" s="1"/>
  <c r="D680" i="1"/>
  <c r="D681" i="1"/>
  <c r="D682" i="1"/>
  <c r="D683" i="1"/>
  <c r="D684" i="1"/>
  <c r="D686" i="1"/>
  <c r="D714" i="1" s="1"/>
  <c r="D1054" i="1" s="1"/>
  <c r="J1054" i="1" s="1"/>
  <c r="K1054" i="1" s="1"/>
  <c r="D640" i="1"/>
  <c r="D641" i="1"/>
  <c r="D615" i="1"/>
  <c r="D692" i="1" s="1"/>
  <c r="X642" i="1"/>
  <c r="U642" i="1"/>
  <c r="W642" i="1" s="1"/>
  <c r="T642" i="1"/>
  <c r="V642" i="1" s="1"/>
  <c r="X641" i="1"/>
  <c r="U641" i="1"/>
  <c r="W641" i="1" s="1"/>
  <c r="T641" i="1"/>
  <c r="V641" i="1" s="1"/>
  <c r="X640" i="1"/>
  <c r="U640" i="1"/>
  <c r="W640" i="1" s="1"/>
  <c r="T640" i="1"/>
  <c r="V640" i="1" s="1"/>
  <c r="X639" i="1"/>
  <c r="U639" i="1"/>
  <c r="W639" i="1" s="1"/>
  <c r="T639" i="1"/>
  <c r="V639" i="1" s="1"/>
  <c r="X638" i="1"/>
  <c r="U638" i="1"/>
  <c r="W638" i="1" s="1"/>
  <c r="T638" i="1"/>
  <c r="V638" i="1" s="1"/>
  <c r="X637" i="1"/>
  <c r="U637" i="1"/>
  <c r="W637" i="1" s="1"/>
  <c r="T637" i="1"/>
  <c r="V637" i="1" s="1"/>
  <c r="X635" i="1"/>
  <c r="U635" i="1"/>
  <c r="W635" i="1" s="1"/>
  <c r="T635" i="1"/>
  <c r="V635" i="1" s="1"/>
  <c r="X686" i="1"/>
  <c r="U686" i="1"/>
  <c r="W686" i="1" s="1"/>
  <c r="T686" i="1"/>
  <c r="V686" i="1" s="1"/>
  <c r="X684" i="1"/>
  <c r="U684" i="1"/>
  <c r="W684" i="1" s="1"/>
  <c r="T684" i="1"/>
  <c r="V684" i="1" s="1"/>
  <c r="X683" i="1"/>
  <c r="U683" i="1"/>
  <c r="W683" i="1" s="1"/>
  <c r="T683" i="1"/>
  <c r="V683" i="1" s="1"/>
  <c r="X682" i="1"/>
  <c r="U682" i="1"/>
  <c r="W682" i="1" s="1"/>
  <c r="T682" i="1"/>
  <c r="V682" i="1" s="1"/>
  <c r="X681" i="1"/>
  <c r="U681" i="1"/>
  <c r="W681" i="1" s="1"/>
  <c r="T681" i="1"/>
  <c r="V681" i="1" s="1"/>
  <c r="X680" i="1"/>
  <c r="U680" i="1"/>
  <c r="W680" i="1" s="1"/>
  <c r="T680" i="1"/>
  <c r="V680" i="1" s="1"/>
  <c r="X687" i="1"/>
  <c r="U687" i="1"/>
  <c r="W687" i="1" s="1"/>
  <c r="T687" i="1"/>
  <c r="V687" i="1" s="1"/>
  <c r="X678" i="1"/>
  <c r="U678" i="1"/>
  <c r="W678" i="1" s="1"/>
  <c r="T678" i="1"/>
  <c r="V678" i="1" s="1"/>
  <c r="X677" i="1"/>
  <c r="U677" i="1"/>
  <c r="W677" i="1" s="1"/>
  <c r="T677" i="1"/>
  <c r="V677" i="1" s="1"/>
  <c r="X676" i="1"/>
  <c r="U676" i="1"/>
  <c r="W676" i="1" s="1"/>
  <c r="T676" i="1"/>
  <c r="V676" i="1" s="1"/>
  <c r="X675" i="1"/>
  <c r="U675" i="1"/>
  <c r="W675" i="1" s="1"/>
  <c r="T675" i="1"/>
  <c r="V675" i="1" s="1"/>
  <c r="X674" i="1"/>
  <c r="U674" i="1"/>
  <c r="W674" i="1" s="1"/>
  <c r="T674" i="1"/>
  <c r="V674" i="1" s="1"/>
  <c r="X673" i="1"/>
  <c r="U673" i="1"/>
  <c r="W673" i="1" s="1"/>
  <c r="T673" i="1"/>
  <c r="V673" i="1" s="1"/>
  <c r="X672" i="1"/>
  <c r="U672" i="1"/>
  <c r="W672" i="1" s="1"/>
  <c r="T672" i="1"/>
  <c r="V672" i="1" s="1"/>
  <c r="X671" i="1"/>
  <c r="U671" i="1"/>
  <c r="W671" i="1" s="1"/>
  <c r="T671" i="1"/>
  <c r="V671" i="1" s="1"/>
  <c r="X670" i="1"/>
  <c r="U670" i="1"/>
  <c r="W670" i="1" s="1"/>
  <c r="T670" i="1"/>
  <c r="V670" i="1" s="1"/>
  <c r="X669" i="1"/>
  <c r="U669" i="1"/>
  <c r="W669" i="1" s="1"/>
  <c r="T669" i="1"/>
  <c r="V669" i="1" s="1"/>
  <c r="X668" i="1"/>
  <c r="U668" i="1"/>
  <c r="W668" i="1" s="1"/>
  <c r="T668" i="1"/>
  <c r="V668" i="1" s="1"/>
  <c r="X667" i="1"/>
  <c r="U667" i="1"/>
  <c r="W667" i="1" s="1"/>
  <c r="T667" i="1"/>
  <c r="V667" i="1" s="1"/>
  <c r="X666" i="1"/>
  <c r="U666" i="1"/>
  <c r="W666" i="1" s="1"/>
  <c r="T666" i="1"/>
  <c r="V666" i="1" s="1"/>
  <c r="X665" i="1"/>
  <c r="U665" i="1"/>
  <c r="W665" i="1" s="1"/>
  <c r="T665" i="1"/>
  <c r="V665" i="1" s="1"/>
  <c r="X664" i="1"/>
  <c r="U664" i="1"/>
  <c r="W664" i="1" s="1"/>
  <c r="T664" i="1"/>
  <c r="V664" i="1" s="1"/>
  <c r="X663" i="1"/>
  <c r="U663" i="1"/>
  <c r="W663" i="1" s="1"/>
  <c r="T663" i="1"/>
  <c r="V663" i="1" s="1"/>
  <c r="X662" i="1"/>
  <c r="U662" i="1"/>
  <c r="W662" i="1" s="1"/>
  <c r="T662" i="1"/>
  <c r="V662" i="1" s="1"/>
  <c r="X661" i="1"/>
  <c r="U661" i="1"/>
  <c r="W661" i="1" s="1"/>
  <c r="T661" i="1"/>
  <c r="V661" i="1" s="1"/>
  <c r="X660" i="1"/>
  <c r="U660" i="1"/>
  <c r="W660" i="1" s="1"/>
  <c r="T660" i="1"/>
  <c r="V660" i="1" s="1"/>
  <c r="X659" i="1"/>
  <c r="U659" i="1"/>
  <c r="W659" i="1" s="1"/>
  <c r="T659" i="1"/>
  <c r="V659" i="1" s="1"/>
  <c r="X653" i="1"/>
  <c r="U653" i="1"/>
  <c r="W653" i="1" s="1"/>
  <c r="T653" i="1"/>
  <c r="V653" i="1" s="1"/>
  <c r="X647" i="1"/>
  <c r="U647" i="1"/>
  <c r="W647" i="1" s="1"/>
  <c r="T647" i="1"/>
  <c r="V647" i="1" s="1"/>
  <c r="X646" i="1"/>
  <c r="U646" i="1"/>
  <c r="W646" i="1" s="1"/>
  <c r="T646" i="1"/>
  <c r="V646" i="1" s="1"/>
  <c r="X631" i="1"/>
  <c r="U631" i="1"/>
  <c r="W631" i="1" s="1"/>
  <c r="T631" i="1"/>
  <c r="V631" i="1" s="1"/>
  <c r="X658" i="1"/>
  <c r="U658" i="1"/>
  <c r="W658" i="1" s="1"/>
  <c r="T658" i="1"/>
  <c r="V658" i="1" s="1"/>
  <c r="X657" i="1"/>
  <c r="U657" i="1"/>
  <c r="W657" i="1" s="1"/>
  <c r="T657" i="1"/>
  <c r="V657" i="1" s="1"/>
  <c r="X656" i="1"/>
  <c r="U656" i="1"/>
  <c r="W656" i="1" s="1"/>
  <c r="T656" i="1"/>
  <c r="V656" i="1" s="1"/>
  <c r="X655" i="1"/>
  <c r="U655" i="1"/>
  <c r="W655" i="1" s="1"/>
  <c r="T655" i="1"/>
  <c r="V655" i="1" s="1"/>
  <c r="X652" i="1"/>
  <c r="U652" i="1"/>
  <c r="W652" i="1" s="1"/>
  <c r="T652" i="1"/>
  <c r="V652" i="1" s="1"/>
  <c r="X651" i="1"/>
  <c r="U651" i="1"/>
  <c r="W651" i="1" s="1"/>
  <c r="T651" i="1"/>
  <c r="V651" i="1" s="1"/>
  <c r="X645" i="1"/>
  <c r="U645" i="1"/>
  <c r="W645" i="1" s="1"/>
  <c r="T645" i="1"/>
  <c r="V645" i="1" s="1"/>
  <c r="X644" i="1"/>
  <c r="U644" i="1"/>
  <c r="W644" i="1" s="1"/>
  <c r="T644" i="1"/>
  <c r="V644" i="1" s="1"/>
  <c r="X630" i="1"/>
  <c r="U630" i="1"/>
  <c r="W630" i="1" s="1"/>
  <c r="T630" i="1"/>
  <c r="V630" i="1" s="1"/>
  <c r="X634" i="1"/>
  <c r="U634" i="1"/>
  <c r="W634" i="1" s="1"/>
  <c r="T634" i="1"/>
  <c r="V634" i="1" s="1"/>
  <c r="X633" i="1"/>
  <c r="U633" i="1"/>
  <c r="W633" i="1" s="1"/>
  <c r="T633" i="1"/>
  <c r="V633" i="1" s="1"/>
  <c r="X632" i="1"/>
  <c r="U632" i="1"/>
  <c r="W632" i="1" s="1"/>
  <c r="T632" i="1"/>
  <c r="V632" i="1" s="1"/>
  <c r="X679" i="1"/>
  <c r="U679" i="1"/>
  <c r="W679" i="1" s="1"/>
  <c r="T679" i="1"/>
  <c r="V679" i="1" s="1"/>
  <c r="X654" i="1"/>
  <c r="U654" i="1"/>
  <c r="W654" i="1" s="1"/>
  <c r="T654" i="1"/>
  <c r="V654" i="1" s="1"/>
  <c r="X650" i="1"/>
  <c r="U650" i="1"/>
  <c r="W650" i="1" s="1"/>
  <c r="T650" i="1"/>
  <c r="V650" i="1" s="1"/>
  <c r="X649" i="1"/>
  <c r="U649" i="1"/>
  <c r="W649" i="1" s="1"/>
  <c r="T649" i="1"/>
  <c r="V649" i="1" s="1"/>
  <c r="X648" i="1"/>
  <c r="U648" i="1"/>
  <c r="W648" i="1" s="1"/>
  <c r="T648" i="1"/>
  <c r="V648" i="1" s="1"/>
  <c r="X643" i="1"/>
  <c r="U643" i="1"/>
  <c r="W643" i="1" s="1"/>
  <c r="T643" i="1"/>
  <c r="V643" i="1" s="1"/>
  <c r="X626" i="1"/>
  <c r="U626" i="1"/>
  <c r="W626" i="1" s="1"/>
  <c r="T626" i="1"/>
  <c r="V626" i="1" s="1"/>
  <c r="X625" i="1"/>
  <c r="U625" i="1"/>
  <c r="W625" i="1" s="1"/>
  <c r="T625" i="1"/>
  <c r="V625" i="1" s="1"/>
  <c r="X624" i="1"/>
  <c r="U624" i="1"/>
  <c r="W624" i="1" s="1"/>
  <c r="T624" i="1"/>
  <c r="V624" i="1" s="1"/>
  <c r="X623" i="1"/>
  <c r="U623" i="1"/>
  <c r="W623" i="1" s="1"/>
  <c r="T623" i="1"/>
  <c r="V623" i="1" s="1"/>
  <c r="X622" i="1"/>
  <c r="U622" i="1"/>
  <c r="W622" i="1" s="1"/>
  <c r="T622" i="1"/>
  <c r="V622" i="1" s="1"/>
  <c r="X621" i="1"/>
  <c r="U621" i="1"/>
  <c r="W621" i="1" s="1"/>
  <c r="T621" i="1"/>
  <c r="V621" i="1" s="1"/>
  <c r="X620" i="1"/>
  <c r="U620" i="1"/>
  <c r="W620" i="1" s="1"/>
  <c r="T620" i="1"/>
  <c r="V620" i="1" s="1"/>
  <c r="X619" i="1"/>
  <c r="U619" i="1"/>
  <c r="W619" i="1" s="1"/>
  <c r="T619" i="1"/>
  <c r="V619" i="1" s="1"/>
  <c r="X618" i="1"/>
  <c r="U618" i="1"/>
  <c r="W618" i="1" s="1"/>
  <c r="T618" i="1"/>
  <c r="V618" i="1" s="1"/>
  <c r="X617" i="1"/>
  <c r="U617" i="1"/>
  <c r="W617" i="1" s="1"/>
  <c r="T617" i="1"/>
  <c r="V617" i="1" s="1"/>
  <c r="X616" i="1"/>
  <c r="U616" i="1"/>
  <c r="W616" i="1" s="1"/>
  <c r="T616" i="1"/>
  <c r="V616" i="1" s="1"/>
  <c r="X615" i="1"/>
  <c r="U615" i="1"/>
  <c r="W615" i="1" s="1"/>
  <c r="T615" i="1"/>
  <c r="V615" i="1" s="1"/>
  <c r="D919" i="1" l="1"/>
  <c r="D27" i="1"/>
  <c r="D933" i="1" s="1"/>
  <c r="D9" i="1"/>
  <c r="D916" i="1" s="1"/>
  <c r="D5" i="1"/>
  <c r="D914" i="1" s="1"/>
  <c r="D25" i="1"/>
  <c r="D931" i="1" s="1"/>
  <c r="J931" i="1" s="1"/>
  <c r="K931" i="1" s="1"/>
  <c r="F24" i="1"/>
  <c r="D24" i="1" s="1"/>
  <c r="D930" i="1" s="1"/>
  <c r="J930" i="1" s="1"/>
  <c r="D1032" i="1"/>
  <c r="J1032" i="1" s="1"/>
  <c r="K1032" i="1" s="1"/>
  <c r="D21" i="1"/>
  <c r="D927" i="1" s="1"/>
  <c r="J927" i="1" s="1"/>
  <c r="K927" i="1" s="1"/>
  <c r="D917" i="1"/>
  <c r="D709" i="1"/>
  <c r="D1049" i="1" s="1"/>
  <c r="J1049" i="1" s="1"/>
  <c r="K1049" i="1" s="1"/>
  <c r="D712" i="1"/>
  <c r="D1052" i="1" s="1"/>
  <c r="J1052" i="1" s="1"/>
  <c r="K1052" i="1" s="1"/>
  <c r="D701" i="1"/>
  <c r="D1041" i="1" s="1"/>
  <c r="J1041" i="1" s="1"/>
  <c r="K1041" i="1" s="1"/>
  <c r="D691" i="1"/>
  <c r="D1031" i="1" s="1"/>
  <c r="J1031" i="1" s="1"/>
  <c r="K1031" i="1" s="1"/>
  <c r="D708" i="1"/>
  <c r="D1048" i="1" s="1"/>
  <c r="J1048" i="1" s="1"/>
  <c r="K1048" i="1" s="1"/>
  <c r="D702" i="1"/>
  <c r="D1042" i="1" s="1"/>
  <c r="J1042" i="1" s="1"/>
  <c r="K1042" i="1" s="1"/>
  <c r="D703" i="1"/>
  <c r="D1043" i="1" s="1"/>
  <c r="J1043" i="1" s="1"/>
  <c r="K1043" i="1" s="1"/>
  <c r="I4" i="1"/>
  <c r="K933" i="1" l="1"/>
  <c r="K930" i="1"/>
  <c r="J4" i="1"/>
  <c r="E539" i="1"/>
  <c r="E537" i="1"/>
  <c r="P539" i="1"/>
  <c r="O539" i="1"/>
  <c r="N539" i="1"/>
  <c r="M539" i="1"/>
  <c r="L539" i="1"/>
  <c r="K539" i="1"/>
  <c r="J539" i="1"/>
  <c r="I539" i="1"/>
  <c r="H539" i="1"/>
  <c r="G539" i="1"/>
  <c r="F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P537" i="1"/>
  <c r="O537" i="1"/>
  <c r="N537" i="1"/>
  <c r="M537" i="1"/>
  <c r="L537" i="1"/>
  <c r="K537" i="1"/>
  <c r="J537" i="1"/>
  <c r="I537" i="1"/>
  <c r="H537" i="1"/>
  <c r="G537" i="1"/>
  <c r="F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X539" i="1"/>
  <c r="U539" i="1"/>
  <c r="W539" i="1" s="1"/>
  <c r="T539" i="1"/>
  <c r="V539" i="1" s="1"/>
  <c r="X538" i="1"/>
  <c r="U538" i="1"/>
  <c r="W538" i="1" s="1"/>
  <c r="T538" i="1"/>
  <c r="V538" i="1" s="1"/>
  <c r="X537" i="1"/>
  <c r="U537" i="1"/>
  <c r="W537" i="1" s="1"/>
  <c r="T537" i="1"/>
  <c r="V537" i="1" s="1"/>
  <c r="X536" i="1"/>
  <c r="U536" i="1"/>
  <c r="W536" i="1" s="1"/>
  <c r="T536" i="1"/>
  <c r="V536" i="1" s="1"/>
  <c r="X535" i="1"/>
  <c r="U535" i="1"/>
  <c r="W535" i="1" s="1"/>
  <c r="T535" i="1"/>
  <c r="V535" i="1" s="1"/>
  <c r="X534" i="1"/>
  <c r="U534" i="1"/>
  <c r="W534" i="1" s="1"/>
  <c r="T534" i="1"/>
  <c r="V534" i="1" s="1"/>
  <c r="X533" i="1"/>
  <c r="U533" i="1"/>
  <c r="W533" i="1" s="1"/>
  <c r="T533" i="1"/>
  <c r="V533" i="1" s="1"/>
  <c r="X532" i="1"/>
  <c r="U532" i="1"/>
  <c r="W532" i="1" s="1"/>
  <c r="V532" i="1"/>
  <c r="X531" i="1"/>
  <c r="U531" i="1"/>
  <c r="W531" i="1" s="1"/>
  <c r="T531" i="1"/>
  <c r="V531" i="1" s="1"/>
  <c r="X506" i="1"/>
  <c r="U506" i="1"/>
  <c r="W506" i="1" s="1"/>
  <c r="T506" i="1"/>
  <c r="V506" i="1" s="1"/>
  <c r="X505" i="1"/>
  <c r="U505" i="1"/>
  <c r="W505" i="1" s="1"/>
  <c r="T505" i="1"/>
  <c r="V505" i="1" s="1"/>
  <c r="X504" i="1"/>
  <c r="U504" i="1"/>
  <c r="W504" i="1" s="1"/>
  <c r="T504" i="1"/>
  <c r="V504" i="1" s="1"/>
  <c r="X503" i="1"/>
  <c r="U503" i="1"/>
  <c r="W503" i="1" s="1"/>
  <c r="T503" i="1"/>
  <c r="V503" i="1" s="1"/>
  <c r="X502" i="1"/>
  <c r="U502" i="1"/>
  <c r="W502" i="1" s="1"/>
  <c r="T502" i="1"/>
  <c r="V502" i="1" s="1"/>
  <c r="X501" i="1"/>
  <c r="U501" i="1"/>
  <c r="W501" i="1" s="1"/>
  <c r="T501" i="1"/>
  <c r="V501" i="1" s="1"/>
  <c r="X500" i="1"/>
  <c r="U500" i="1"/>
  <c r="W500" i="1" s="1"/>
  <c r="T500" i="1"/>
  <c r="V500" i="1" s="1"/>
  <c r="X499" i="1"/>
  <c r="U499" i="1"/>
  <c r="W499" i="1" s="1"/>
  <c r="T499" i="1"/>
  <c r="V499" i="1" s="1"/>
  <c r="X498" i="1"/>
  <c r="U498" i="1"/>
  <c r="W498" i="1" s="1"/>
  <c r="T498" i="1"/>
  <c r="V498" i="1" s="1"/>
  <c r="X497" i="1"/>
  <c r="U497" i="1"/>
  <c r="W497" i="1" s="1"/>
  <c r="T497" i="1"/>
  <c r="V497" i="1" s="1"/>
  <c r="X496" i="1"/>
  <c r="U496" i="1"/>
  <c r="W496" i="1" s="1"/>
  <c r="T496" i="1"/>
  <c r="V496" i="1" s="1"/>
  <c r="X495" i="1"/>
  <c r="U495" i="1"/>
  <c r="W495" i="1" s="1"/>
  <c r="T495" i="1"/>
  <c r="V495" i="1" s="1"/>
  <c r="X494" i="1"/>
  <c r="U494" i="1"/>
  <c r="W494" i="1" s="1"/>
  <c r="T494" i="1"/>
  <c r="V494" i="1" s="1"/>
  <c r="X493" i="1"/>
  <c r="U493" i="1"/>
  <c r="W493" i="1" s="1"/>
  <c r="T493" i="1"/>
  <c r="V493" i="1" s="1"/>
  <c r="X492" i="1"/>
  <c r="U492" i="1"/>
  <c r="W492" i="1" s="1"/>
  <c r="T492" i="1"/>
  <c r="V492" i="1" s="1"/>
  <c r="X467" i="1"/>
  <c r="U467" i="1"/>
  <c r="W467" i="1" s="1"/>
  <c r="T467" i="1"/>
  <c r="V467" i="1" s="1"/>
  <c r="X466" i="1"/>
  <c r="U466" i="1"/>
  <c r="W466" i="1" s="1"/>
  <c r="T466" i="1"/>
  <c r="V466" i="1" s="1"/>
  <c r="X465" i="1"/>
  <c r="U465" i="1"/>
  <c r="W465" i="1" s="1"/>
  <c r="T465" i="1"/>
  <c r="V465" i="1" s="1"/>
  <c r="X464" i="1"/>
  <c r="U464" i="1"/>
  <c r="W464" i="1" s="1"/>
  <c r="T464" i="1"/>
  <c r="V464" i="1" s="1"/>
  <c r="X463" i="1"/>
  <c r="U463" i="1"/>
  <c r="W463" i="1" s="1"/>
  <c r="T463" i="1"/>
  <c r="V463" i="1" s="1"/>
  <c r="X462" i="1"/>
  <c r="U462" i="1"/>
  <c r="W462" i="1" s="1"/>
  <c r="T462" i="1"/>
  <c r="V462" i="1" s="1"/>
  <c r="X461" i="1"/>
  <c r="U461" i="1"/>
  <c r="W461" i="1" s="1"/>
  <c r="T461" i="1"/>
  <c r="V461" i="1" s="1"/>
  <c r="X460" i="1"/>
  <c r="U460" i="1"/>
  <c r="W460" i="1" s="1"/>
  <c r="T460" i="1"/>
  <c r="V460" i="1" s="1"/>
  <c r="X459" i="1"/>
  <c r="U459" i="1"/>
  <c r="W459" i="1" s="1"/>
  <c r="T459" i="1"/>
  <c r="V459" i="1" s="1"/>
  <c r="X458" i="1"/>
  <c r="U458" i="1"/>
  <c r="W458" i="1" s="1"/>
  <c r="T458" i="1"/>
  <c r="V458" i="1" s="1"/>
  <c r="X457" i="1"/>
  <c r="U457" i="1"/>
  <c r="W457" i="1" s="1"/>
  <c r="T457" i="1"/>
  <c r="V457" i="1" s="1"/>
  <c r="X456" i="1"/>
  <c r="U456" i="1"/>
  <c r="W456" i="1" s="1"/>
  <c r="T456" i="1"/>
  <c r="V456" i="1" s="1"/>
  <c r="X455" i="1"/>
  <c r="U455" i="1"/>
  <c r="W455" i="1" s="1"/>
  <c r="T455" i="1"/>
  <c r="V455" i="1" s="1"/>
  <c r="X454" i="1"/>
  <c r="U454" i="1"/>
  <c r="W454" i="1" s="1"/>
  <c r="T454" i="1"/>
  <c r="V454" i="1" s="1"/>
  <c r="X453" i="1"/>
  <c r="U453" i="1"/>
  <c r="W453" i="1" s="1"/>
  <c r="T453" i="1"/>
  <c r="V453" i="1" s="1"/>
  <c r="D537" i="1" l="1"/>
  <c r="D539" i="1"/>
  <c r="D534" i="1"/>
  <c r="D538" i="1"/>
  <c r="D535" i="1"/>
  <c r="D536" i="1"/>
  <c r="D531" i="1"/>
  <c r="D532" i="1"/>
  <c r="D533" i="1"/>
  <c r="T415" i="1"/>
  <c r="V415" i="1" s="1"/>
  <c r="U415" i="1"/>
  <c r="W415" i="1" s="1"/>
  <c r="X415" i="1"/>
  <c r="T416" i="1"/>
  <c r="V416" i="1" s="1"/>
  <c r="U416" i="1"/>
  <c r="W416" i="1" s="1"/>
  <c r="X416" i="1"/>
  <c r="T417" i="1"/>
  <c r="V417" i="1" s="1"/>
  <c r="U417" i="1"/>
  <c r="W417" i="1" s="1"/>
  <c r="X417" i="1"/>
  <c r="T418" i="1"/>
  <c r="V418" i="1" s="1"/>
  <c r="U418" i="1"/>
  <c r="W418" i="1" s="1"/>
  <c r="X418" i="1"/>
  <c r="T419" i="1"/>
  <c r="V419" i="1" s="1"/>
  <c r="U419" i="1"/>
  <c r="W419" i="1" s="1"/>
  <c r="X419" i="1"/>
  <c r="T420" i="1"/>
  <c r="V420" i="1" s="1"/>
  <c r="U420" i="1"/>
  <c r="W420" i="1" s="1"/>
  <c r="X420" i="1"/>
  <c r="T421" i="1"/>
  <c r="V421" i="1" s="1"/>
  <c r="U421" i="1"/>
  <c r="W421" i="1" s="1"/>
  <c r="X421" i="1"/>
  <c r="T422" i="1"/>
  <c r="V422" i="1" s="1"/>
  <c r="U422" i="1"/>
  <c r="W422" i="1" s="1"/>
  <c r="X422" i="1"/>
  <c r="T423" i="1"/>
  <c r="V423" i="1" s="1"/>
  <c r="U423" i="1"/>
  <c r="W423" i="1" s="1"/>
  <c r="X423" i="1"/>
  <c r="T424" i="1"/>
  <c r="V424" i="1" s="1"/>
  <c r="U424" i="1"/>
  <c r="W424" i="1" s="1"/>
  <c r="X424" i="1"/>
  <c r="T425" i="1"/>
  <c r="V425" i="1" s="1"/>
  <c r="U425" i="1"/>
  <c r="W425" i="1" s="1"/>
  <c r="X425" i="1"/>
  <c r="T426" i="1"/>
  <c r="V426" i="1" s="1"/>
  <c r="U426" i="1"/>
  <c r="W426" i="1" s="1"/>
  <c r="X426" i="1"/>
  <c r="T427" i="1"/>
  <c r="V427" i="1" s="1"/>
  <c r="U427" i="1"/>
  <c r="W427" i="1" s="1"/>
  <c r="X427" i="1"/>
  <c r="T428" i="1"/>
  <c r="V428" i="1" s="1"/>
  <c r="U428" i="1"/>
  <c r="W428" i="1" s="1"/>
  <c r="X428" i="1"/>
  <c r="X414" i="1"/>
  <c r="U414" i="1"/>
  <c r="W414" i="1" s="1"/>
  <c r="T414" i="1"/>
  <c r="V414" i="1" s="1"/>
  <c r="X383" i="1"/>
  <c r="U383" i="1"/>
  <c r="W383" i="1" s="1"/>
  <c r="T383" i="1"/>
  <c r="V383" i="1" s="1"/>
  <c r="X382" i="1"/>
  <c r="U382" i="1"/>
  <c r="W382" i="1" s="1"/>
  <c r="T382" i="1"/>
  <c r="V382" i="1" s="1"/>
  <c r="X381" i="1"/>
  <c r="U381" i="1"/>
  <c r="W381" i="1" s="1"/>
  <c r="T381" i="1"/>
  <c r="V381" i="1" s="1"/>
  <c r="X380" i="1"/>
  <c r="U380" i="1"/>
  <c r="W380" i="1" s="1"/>
  <c r="T380" i="1"/>
  <c r="V380" i="1" s="1"/>
  <c r="X379" i="1"/>
  <c r="U379" i="1"/>
  <c r="W379" i="1" s="1"/>
  <c r="T379" i="1"/>
  <c r="V379" i="1" s="1"/>
  <c r="X378" i="1"/>
  <c r="U378" i="1"/>
  <c r="W378" i="1" s="1"/>
  <c r="T378" i="1"/>
  <c r="V378" i="1" s="1"/>
  <c r="X377" i="1"/>
  <c r="U377" i="1"/>
  <c r="W377" i="1" s="1"/>
  <c r="T377" i="1"/>
  <c r="V377" i="1" s="1"/>
  <c r="X376" i="1"/>
  <c r="U376" i="1"/>
  <c r="W376" i="1" s="1"/>
  <c r="T376" i="1"/>
  <c r="V376" i="1" s="1"/>
  <c r="X375" i="1"/>
  <c r="U375" i="1"/>
  <c r="W375" i="1" s="1"/>
  <c r="T375" i="1"/>
  <c r="V375" i="1" s="1"/>
  <c r="X350" i="1"/>
  <c r="U350" i="1"/>
  <c r="W350" i="1" s="1"/>
  <c r="T350" i="1"/>
  <c r="V350" i="1" s="1"/>
  <c r="T345" i="1"/>
  <c r="V345" i="1" s="1"/>
  <c r="U345" i="1"/>
  <c r="W345" i="1" s="1"/>
  <c r="X345" i="1"/>
  <c r="T346" i="1"/>
  <c r="V346" i="1" s="1"/>
  <c r="U346" i="1"/>
  <c r="W346" i="1" s="1"/>
  <c r="X346" i="1"/>
  <c r="T347" i="1"/>
  <c r="V347" i="1" s="1"/>
  <c r="U347" i="1"/>
  <c r="W347" i="1" s="1"/>
  <c r="X347" i="1"/>
  <c r="T348" i="1"/>
  <c r="V348" i="1" s="1"/>
  <c r="U348" i="1"/>
  <c r="W348" i="1" s="1"/>
  <c r="X348" i="1"/>
  <c r="T349" i="1"/>
  <c r="V349" i="1" s="1"/>
  <c r="U349" i="1"/>
  <c r="W349" i="1" s="1"/>
  <c r="X349" i="1"/>
  <c r="D857" i="1" l="1"/>
  <c r="D1095" i="1" s="1"/>
  <c r="J1095" i="1" s="1"/>
  <c r="K1095" i="1" s="1"/>
  <c r="D610" i="1"/>
  <c r="D1025" i="1" s="1"/>
  <c r="J1025" i="1" s="1"/>
  <c r="K1025" i="1" s="1"/>
  <c r="D608" i="1"/>
  <c r="D1023" i="1" s="1"/>
  <c r="D609" i="1"/>
  <c r="D1024" i="1" s="1"/>
  <c r="J1024" i="1" s="1"/>
  <c r="K1024" i="1" s="1"/>
  <c r="L4" i="1"/>
  <c r="D855" i="1" l="1"/>
  <c r="D1093" i="1" s="1"/>
  <c r="J1093" i="1" s="1"/>
  <c r="D1027" i="1"/>
  <c r="M4" i="1"/>
  <c r="X301" i="1"/>
  <c r="U301" i="1"/>
  <c r="W301" i="1" s="1"/>
  <c r="T301" i="1"/>
  <c r="V301" i="1" s="1"/>
  <c r="X300" i="1"/>
  <c r="U300" i="1"/>
  <c r="W300" i="1" s="1"/>
  <c r="T300" i="1"/>
  <c r="V300" i="1" s="1"/>
  <c r="I303" i="1"/>
  <c r="F299" i="1"/>
  <c r="G299" i="1"/>
  <c r="H299" i="1"/>
  <c r="I299" i="1"/>
  <c r="J299" i="1"/>
  <c r="K299" i="1"/>
  <c r="L299" i="1"/>
  <c r="M299" i="1"/>
  <c r="N299" i="1"/>
  <c r="O299" i="1"/>
  <c r="P299" i="1"/>
  <c r="F300" i="1"/>
  <c r="G300" i="1"/>
  <c r="H300" i="1"/>
  <c r="I300" i="1"/>
  <c r="J300" i="1"/>
  <c r="K300" i="1"/>
  <c r="L300" i="1"/>
  <c r="M300" i="1"/>
  <c r="N300" i="1"/>
  <c r="O300" i="1"/>
  <c r="P300" i="1"/>
  <c r="F301" i="1"/>
  <c r="G301" i="1"/>
  <c r="H301" i="1"/>
  <c r="I301" i="1"/>
  <c r="J301" i="1"/>
  <c r="K301" i="1"/>
  <c r="L301" i="1"/>
  <c r="M301" i="1"/>
  <c r="N301" i="1"/>
  <c r="O301" i="1"/>
  <c r="P301" i="1"/>
  <c r="F302" i="1"/>
  <c r="G302" i="1"/>
  <c r="H302" i="1"/>
  <c r="I302" i="1"/>
  <c r="J302" i="1"/>
  <c r="K302" i="1"/>
  <c r="L302" i="1"/>
  <c r="M302" i="1"/>
  <c r="N302" i="1"/>
  <c r="O302" i="1"/>
  <c r="P302" i="1"/>
  <c r="F303" i="1"/>
  <c r="G303" i="1"/>
  <c r="H303" i="1"/>
  <c r="J303" i="1"/>
  <c r="K303" i="1"/>
  <c r="L303" i="1"/>
  <c r="M303" i="1"/>
  <c r="N303" i="1"/>
  <c r="O303" i="1"/>
  <c r="P303" i="1"/>
  <c r="F304" i="1"/>
  <c r="G304" i="1"/>
  <c r="H304" i="1"/>
  <c r="I304" i="1"/>
  <c r="J304" i="1"/>
  <c r="K304" i="1"/>
  <c r="L304" i="1"/>
  <c r="M304" i="1"/>
  <c r="N304" i="1"/>
  <c r="O304" i="1"/>
  <c r="P304" i="1"/>
  <c r="F305" i="1"/>
  <c r="G305" i="1"/>
  <c r="H305" i="1"/>
  <c r="I305" i="1"/>
  <c r="J305" i="1"/>
  <c r="K305" i="1"/>
  <c r="L305" i="1"/>
  <c r="M305" i="1"/>
  <c r="N305" i="1"/>
  <c r="O305" i="1"/>
  <c r="P305" i="1"/>
  <c r="E304" i="1"/>
  <c r="E303" i="1"/>
  <c r="E302" i="1"/>
  <c r="E301" i="1"/>
  <c r="E300" i="1"/>
  <c r="X307" i="1"/>
  <c r="U307" i="1"/>
  <c r="W307" i="1" s="1"/>
  <c r="T307" i="1"/>
  <c r="V307" i="1" s="1"/>
  <c r="X306" i="1"/>
  <c r="U306" i="1"/>
  <c r="W306" i="1" s="1"/>
  <c r="T306" i="1"/>
  <c r="V306" i="1" s="1"/>
  <c r="X305" i="1"/>
  <c r="U305" i="1"/>
  <c r="W305" i="1" s="1"/>
  <c r="T305" i="1"/>
  <c r="V305" i="1" s="1"/>
  <c r="X304" i="1"/>
  <c r="U304" i="1"/>
  <c r="W304" i="1" s="1"/>
  <c r="T304" i="1"/>
  <c r="V304" i="1" s="1"/>
  <c r="X303" i="1"/>
  <c r="U303" i="1"/>
  <c r="W303" i="1" s="1"/>
  <c r="T303" i="1"/>
  <c r="V303" i="1" s="1"/>
  <c r="X302" i="1"/>
  <c r="U302" i="1"/>
  <c r="W302" i="1" s="1"/>
  <c r="T302" i="1"/>
  <c r="V302" i="1" s="1"/>
  <c r="X299" i="1"/>
  <c r="U299" i="1"/>
  <c r="W299" i="1" s="1"/>
  <c r="T299" i="1"/>
  <c r="V299" i="1" s="1"/>
  <c r="E49" i="1"/>
  <c r="P111" i="1" s="1"/>
  <c r="X206" i="1"/>
  <c r="U206" i="1"/>
  <c r="W206" i="1" s="1"/>
  <c r="T206" i="1"/>
  <c r="V206" i="1" s="1"/>
  <c r="X205" i="1"/>
  <c r="U205" i="1"/>
  <c r="W205" i="1" s="1"/>
  <c r="T205" i="1"/>
  <c r="V205" i="1" s="1"/>
  <c r="X204" i="1"/>
  <c r="U204" i="1"/>
  <c r="W204" i="1" s="1"/>
  <c r="T204" i="1"/>
  <c r="V204" i="1" s="1"/>
  <c r="X203" i="1"/>
  <c r="U203" i="1"/>
  <c r="W203" i="1" s="1"/>
  <c r="T203" i="1"/>
  <c r="V203" i="1" s="1"/>
  <c r="X202" i="1"/>
  <c r="U202" i="1"/>
  <c r="W202" i="1" s="1"/>
  <c r="T202" i="1"/>
  <c r="V202" i="1" s="1"/>
  <c r="X201" i="1"/>
  <c r="U201" i="1"/>
  <c r="W201" i="1" s="1"/>
  <c r="T201" i="1"/>
  <c r="V201" i="1" s="1"/>
  <c r="X200" i="1"/>
  <c r="U200" i="1"/>
  <c r="W200" i="1" s="1"/>
  <c r="T200" i="1"/>
  <c r="V200" i="1" s="1"/>
  <c r="X199" i="1"/>
  <c r="U199" i="1"/>
  <c r="W199" i="1" s="1"/>
  <c r="T199" i="1"/>
  <c r="V199" i="1" s="1"/>
  <c r="X198" i="1"/>
  <c r="U198" i="1"/>
  <c r="W198" i="1" s="1"/>
  <c r="T198" i="1"/>
  <c r="V198" i="1" s="1"/>
  <c r="X146" i="1"/>
  <c r="U146" i="1"/>
  <c r="W146" i="1" s="1"/>
  <c r="T146" i="1"/>
  <c r="V146" i="1" s="1"/>
  <c r="X145" i="1"/>
  <c r="U145" i="1"/>
  <c r="W145" i="1" s="1"/>
  <c r="T145" i="1"/>
  <c r="V145" i="1" s="1"/>
  <c r="X144" i="1"/>
  <c r="U144" i="1"/>
  <c r="W144" i="1" s="1"/>
  <c r="T144" i="1"/>
  <c r="V144" i="1" s="1"/>
  <c r="X143" i="1"/>
  <c r="U143" i="1"/>
  <c r="W143" i="1" s="1"/>
  <c r="T143" i="1"/>
  <c r="V143" i="1" s="1"/>
  <c r="X142" i="1"/>
  <c r="U142" i="1"/>
  <c r="W142" i="1" s="1"/>
  <c r="T142" i="1"/>
  <c r="V142" i="1" s="1"/>
  <c r="X141" i="1"/>
  <c r="U141" i="1"/>
  <c r="W141" i="1" s="1"/>
  <c r="T141" i="1"/>
  <c r="V141" i="1" s="1"/>
  <c r="X140" i="1"/>
  <c r="U140" i="1"/>
  <c r="W140" i="1" s="1"/>
  <c r="T140" i="1"/>
  <c r="V140" i="1" s="1"/>
  <c r="X139" i="1"/>
  <c r="U139" i="1"/>
  <c r="W139" i="1" s="1"/>
  <c r="T139" i="1"/>
  <c r="V139" i="1" s="1"/>
  <c r="X138" i="1"/>
  <c r="U138" i="1"/>
  <c r="W138" i="1" s="1"/>
  <c r="T138" i="1"/>
  <c r="V138" i="1" s="1"/>
  <c r="E168" i="1"/>
  <c r="F171" i="1"/>
  <c r="K174" i="1"/>
  <c r="X173" i="1"/>
  <c r="U173" i="1"/>
  <c r="W173" i="1" s="1"/>
  <c r="T173" i="1"/>
  <c r="V173" i="1" s="1"/>
  <c r="X172" i="1"/>
  <c r="U172" i="1"/>
  <c r="W172" i="1" s="1"/>
  <c r="T172" i="1"/>
  <c r="V172" i="1" s="1"/>
  <c r="X171" i="1"/>
  <c r="U171" i="1"/>
  <c r="W171" i="1" s="1"/>
  <c r="T171" i="1"/>
  <c r="V171" i="1" s="1"/>
  <c r="X170" i="1"/>
  <c r="U170" i="1"/>
  <c r="W170" i="1" s="1"/>
  <c r="T170" i="1"/>
  <c r="V170" i="1" s="1"/>
  <c r="X169" i="1"/>
  <c r="U169" i="1"/>
  <c r="W169" i="1" s="1"/>
  <c r="T169" i="1"/>
  <c r="V169" i="1" s="1"/>
  <c r="K1093" i="1" l="1"/>
  <c r="D1108" i="1"/>
  <c r="D1145" i="1" s="1"/>
  <c r="D305" i="1"/>
  <c r="J1023" i="1"/>
  <c r="N4" i="1"/>
  <c r="D301" i="1"/>
  <c r="D306" i="1"/>
  <c r="D302" i="1"/>
  <c r="D303" i="1"/>
  <c r="D304" i="1"/>
  <c r="D300" i="1"/>
  <c r="D299" i="1"/>
  <c r="D229" i="1"/>
  <c r="D235" i="1"/>
  <c r="D228" i="1"/>
  <c r="D236" i="1"/>
  <c r="D963" i="1"/>
  <c r="J963" i="1" s="1"/>
  <c r="K963" i="1" s="1"/>
  <c r="D230" i="1"/>
  <c r="K1108" i="1" l="1"/>
  <c r="K1145" i="1" s="1"/>
  <c r="K1023" i="1"/>
  <c r="K1027" i="1" s="1"/>
  <c r="D271" i="1"/>
  <c r="D962" i="1" s="1"/>
  <c r="D273" i="1"/>
  <c r="D964" i="1" s="1"/>
  <c r="D551" i="1"/>
  <c r="D972" i="1" s="1"/>
  <c r="J972" i="1" s="1"/>
  <c r="K972" i="1" s="1"/>
  <c r="D549" i="1"/>
  <c r="D970" i="1" s="1"/>
  <c r="D550" i="1"/>
  <c r="D971" i="1" s="1"/>
  <c r="J971" i="1" s="1"/>
  <c r="K971" i="1" s="1"/>
  <c r="D552" i="1"/>
  <c r="D973" i="1" s="1"/>
  <c r="J973" i="1" s="1"/>
  <c r="K973" i="1" s="1"/>
  <c r="D307" i="1"/>
  <c r="D553" i="1" s="1"/>
  <c r="D974" i="1" s="1"/>
  <c r="J974" i="1" s="1"/>
  <c r="K974" i="1" s="1"/>
  <c r="O4" i="1"/>
  <c r="J962" i="1" l="1"/>
  <c r="K962" i="1" s="1"/>
  <c r="D966" i="1"/>
  <c r="D976" i="1"/>
  <c r="J964" i="1"/>
  <c r="K964" i="1" s="1"/>
  <c r="P4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P174" i="1"/>
  <c r="O174" i="1"/>
  <c r="N174" i="1"/>
  <c r="M174" i="1"/>
  <c r="L174" i="1"/>
  <c r="J174" i="1"/>
  <c r="I174" i="1"/>
  <c r="H174" i="1"/>
  <c r="G174" i="1"/>
  <c r="F174" i="1"/>
  <c r="E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P171" i="1"/>
  <c r="O171" i="1"/>
  <c r="N171" i="1"/>
  <c r="M171" i="1"/>
  <c r="L171" i="1"/>
  <c r="K171" i="1"/>
  <c r="J171" i="1"/>
  <c r="I171" i="1"/>
  <c r="H171" i="1"/>
  <c r="G171" i="1"/>
  <c r="E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P168" i="1"/>
  <c r="O168" i="1"/>
  <c r="N168" i="1"/>
  <c r="M168" i="1"/>
  <c r="L168" i="1"/>
  <c r="K168" i="1"/>
  <c r="J168" i="1"/>
  <c r="I168" i="1"/>
  <c r="H168" i="1"/>
  <c r="G168" i="1"/>
  <c r="F168" i="1"/>
  <c r="X176" i="1"/>
  <c r="U176" i="1"/>
  <c r="W176" i="1" s="1"/>
  <c r="T176" i="1"/>
  <c r="V176" i="1" s="1"/>
  <c r="X175" i="1"/>
  <c r="U175" i="1"/>
  <c r="W175" i="1" s="1"/>
  <c r="T175" i="1"/>
  <c r="V175" i="1" s="1"/>
  <c r="X174" i="1"/>
  <c r="U174" i="1"/>
  <c r="W174" i="1" s="1"/>
  <c r="T174" i="1"/>
  <c r="V174" i="1" s="1"/>
  <c r="X168" i="1"/>
  <c r="U168" i="1"/>
  <c r="W168" i="1" s="1"/>
  <c r="T168" i="1"/>
  <c r="V168" i="1" s="1"/>
  <c r="K966" i="1" l="1"/>
  <c r="J970" i="1"/>
  <c r="D4" i="1"/>
  <c r="D16" i="1" l="1"/>
  <c r="D638" i="1"/>
  <c r="D748" i="1"/>
  <c r="D788" i="1" s="1"/>
  <c r="D1068" i="1" s="1"/>
  <c r="J1068" i="1" s="1"/>
  <c r="K1068" i="1" s="1"/>
  <c r="D637" i="1"/>
  <c r="E892" i="1"/>
  <c r="D892" i="1" s="1"/>
  <c r="D747" i="1"/>
  <c r="D642" i="1"/>
  <c r="D635" i="1"/>
  <c r="D782" i="1"/>
  <c r="D806" i="1" s="1"/>
  <c r="D1086" i="1" s="1"/>
  <c r="J1086" i="1" s="1"/>
  <c r="K1086" i="1" s="1"/>
  <c r="D639" i="1"/>
  <c r="K970" i="1"/>
  <c r="K976" i="1" s="1"/>
  <c r="E895" i="1"/>
  <c r="D895" i="1" s="1"/>
  <c r="D913" i="1"/>
  <c r="D757" i="1"/>
  <c r="D794" i="1" s="1"/>
  <c r="D1074" i="1" s="1"/>
  <c r="D633" i="1"/>
  <c r="D696" i="1" s="1"/>
  <c r="D1036" i="1" s="1"/>
  <c r="J1036" i="1" s="1"/>
  <c r="K1036" i="1" s="1"/>
  <c r="D632" i="1"/>
  <c r="D695" i="1" s="1"/>
  <c r="D1035" i="1" s="1"/>
  <c r="J1035" i="1" s="1"/>
  <c r="K1035" i="1" s="1"/>
  <c r="F18" i="1"/>
  <c r="D18" i="1" s="1"/>
  <c r="D924" i="1" s="1"/>
  <c r="J924" i="1" s="1"/>
  <c r="K924" i="1" s="1"/>
  <c r="F17" i="1"/>
  <c r="D17" i="1" s="1"/>
  <c r="D923" i="1" s="1"/>
  <c r="J923" i="1" s="1"/>
  <c r="F20" i="1"/>
  <c r="D20" i="1" s="1"/>
  <c r="D926" i="1" s="1"/>
  <c r="J926" i="1" s="1"/>
  <c r="K926" i="1" s="1"/>
  <c r="F19" i="1"/>
  <c r="D19" i="1" s="1"/>
  <c r="D925" i="1" s="1"/>
  <c r="J925" i="1" s="1"/>
  <c r="K925" i="1" s="1"/>
  <c r="E56" i="1"/>
  <c r="E57" i="1"/>
  <c r="E58" i="1"/>
  <c r="E59" i="1"/>
  <c r="E60" i="1"/>
  <c r="E55" i="1"/>
  <c r="E47" i="1"/>
  <c r="P109" i="1" s="1"/>
  <c r="E48" i="1"/>
  <c r="P110" i="1" s="1"/>
  <c r="E50" i="1"/>
  <c r="P112" i="1" s="1"/>
  <c r="E51" i="1"/>
  <c r="P113" i="1" s="1"/>
  <c r="E52" i="1"/>
  <c r="P114" i="1" s="1"/>
  <c r="E53" i="1"/>
  <c r="P115" i="1" s="1"/>
  <c r="E54" i="1"/>
  <c r="P116" i="1" s="1"/>
  <c r="X60" i="1"/>
  <c r="U60" i="1"/>
  <c r="W60" i="1" s="1"/>
  <c r="T60" i="1"/>
  <c r="V60" i="1" s="1"/>
  <c r="X59" i="1"/>
  <c r="U59" i="1"/>
  <c r="W59" i="1" s="1"/>
  <c r="T59" i="1"/>
  <c r="V59" i="1" s="1"/>
  <c r="X58" i="1"/>
  <c r="U58" i="1"/>
  <c r="W58" i="1" s="1"/>
  <c r="T58" i="1"/>
  <c r="V58" i="1" s="1"/>
  <c r="X57" i="1"/>
  <c r="U57" i="1"/>
  <c r="W57" i="1" s="1"/>
  <c r="T57" i="1"/>
  <c r="V57" i="1" s="1"/>
  <c r="X56" i="1"/>
  <c r="U56" i="1"/>
  <c r="W56" i="1" s="1"/>
  <c r="T56" i="1"/>
  <c r="V56" i="1" s="1"/>
  <c r="X55" i="1"/>
  <c r="U55" i="1"/>
  <c r="W55" i="1" s="1"/>
  <c r="T55" i="1"/>
  <c r="V55" i="1" s="1"/>
  <c r="X54" i="1"/>
  <c r="U54" i="1"/>
  <c r="W54" i="1" s="1"/>
  <c r="T54" i="1"/>
  <c r="V54" i="1" s="1"/>
  <c r="X53" i="1"/>
  <c r="U53" i="1"/>
  <c r="W53" i="1" s="1"/>
  <c r="T53" i="1"/>
  <c r="V53" i="1" s="1"/>
  <c r="X52" i="1"/>
  <c r="U52" i="1"/>
  <c r="W52" i="1" s="1"/>
  <c r="T52" i="1"/>
  <c r="V52" i="1" s="1"/>
  <c r="X51" i="1"/>
  <c r="U51" i="1"/>
  <c r="W51" i="1" s="1"/>
  <c r="T51" i="1"/>
  <c r="V51" i="1" s="1"/>
  <c r="X50" i="1"/>
  <c r="U50" i="1"/>
  <c r="W50" i="1" s="1"/>
  <c r="T50" i="1"/>
  <c r="V50" i="1" s="1"/>
  <c r="X49" i="1"/>
  <c r="U49" i="1"/>
  <c r="W49" i="1" s="1"/>
  <c r="T49" i="1"/>
  <c r="V49" i="1" s="1"/>
  <c r="X48" i="1"/>
  <c r="U48" i="1"/>
  <c r="W48" i="1" s="1"/>
  <c r="T48" i="1"/>
  <c r="V48" i="1" s="1"/>
  <c r="X47" i="1"/>
  <c r="U47" i="1"/>
  <c r="W47" i="1" s="1"/>
  <c r="T47" i="1"/>
  <c r="V47" i="1" s="1"/>
  <c r="X46" i="1"/>
  <c r="U46" i="1"/>
  <c r="W46" i="1" s="1"/>
  <c r="T46" i="1"/>
  <c r="V46" i="1" s="1"/>
  <c r="D787" i="1" l="1"/>
  <c r="D1067" i="1" s="1"/>
  <c r="K923" i="1"/>
  <c r="J935" i="1"/>
  <c r="J1138" i="1" s="1"/>
  <c r="D699" i="1"/>
  <c r="D1039" i="1" s="1"/>
  <c r="J1039" i="1" s="1"/>
  <c r="K1039" i="1" s="1"/>
  <c r="D906" i="1"/>
  <c r="D1120" i="1" s="1"/>
  <c r="D1122" i="1" s="1"/>
  <c r="D1147" i="1" s="1"/>
  <c r="J1067" i="1"/>
  <c r="D922" i="1"/>
  <c r="D935" i="1" s="1"/>
  <c r="D673" i="1"/>
  <c r="D710" i="1" s="1"/>
  <c r="D1050" i="1" s="1"/>
  <c r="E108" i="1"/>
  <c r="E375" i="1" s="1"/>
  <c r="P108" i="1"/>
  <c r="O115" i="1"/>
  <c r="F115" i="1"/>
  <c r="N115" i="1"/>
  <c r="E115" i="1"/>
  <c r="M115" i="1"/>
  <c r="L115" i="1"/>
  <c r="K115" i="1"/>
  <c r="J115" i="1"/>
  <c r="I115" i="1"/>
  <c r="H115" i="1"/>
  <c r="G115" i="1"/>
  <c r="O117" i="1"/>
  <c r="G117" i="1"/>
  <c r="N117" i="1"/>
  <c r="F117" i="1"/>
  <c r="M117" i="1"/>
  <c r="E117" i="1"/>
  <c r="L117" i="1"/>
  <c r="K117" i="1"/>
  <c r="J117" i="1"/>
  <c r="I117" i="1"/>
  <c r="P117" i="1"/>
  <c r="H117" i="1"/>
  <c r="J114" i="1"/>
  <c r="I114" i="1"/>
  <c r="H114" i="1"/>
  <c r="O114" i="1"/>
  <c r="G114" i="1"/>
  <c r="N114" i="1"/>
  <c r="F114" i="1"/>
  <c r="M114" i="1"/>
  <c r="E114" i="1"/>
  <c r="E381" i="1" s="1"/>
  <c r="L114" i="1"/>
  <c r="K114" i="1"/>
  <c r="N113" i="1"/>
  <c r="F113" i="1"/>
  <c r="M113" i="1"/>
  <c r="E113" i="1"/>
  <c r="L113" i="1"/>
  <c r="K113" i="1"/>
  <c r="J113" i="1"/>
  <c r="I113" i="1"/>
  <c r="H113" i="1"/>
  <c r="O113" i="1"/>
  <c r="G113" i="1"/>
  <c r="J112" i="1"/>
  <c r="I112" i="1"/>
  <c r="H112" i="1"/>
  <c r="O112" i="1"/>
  <c r="G112" i="1"/>
  <c r="N112" i="1"/>
  <c r="F112" i="1"/>
  <c r="M112" i="1"/>
  <c r="E112" i="1"/>
  <c r="L112" i="1"/>
  <c r="K112" i="1"/>
  <c r="N111" i="1"/>
  <c r="F111" i="1"/>
  <c r="M111" i="1"/>
  <c r="E111" i="1"/>
  <c r="L111" i="1"/>
  <c r="K111" i="1"/>
  <c r="J111" i="1"/>
  <c r="I111" i="1"/>
  <c r="H111" i="1"/>
  <c r="O111" i="1"/>
  <c r="G111" i="1"/>
  <c r="J110" i="1"/>
  <c r="I110" i="1"/>
  <c r="H110" i="1"/>
  <c r="O110" i="1"/>
  <c r="G110" i="1"/>
  <c r="N110" i="1"/>
  <c r="F110" i="1"/>
  <c r="M110" i="1"/>
  <c r="E110" i="1"/>
  <c r="L110" i="1"/>
  <c r="K110" i="1"/>
  <c r="K116" i="1"/>
  <c r="J116" i="1"/>
  <c r="I116" i="1"/>
  <c r="H116" i="1"/>
  <c r="O116" i="1"/>
  <c r="G116" i="1"/>
  <c r="N116" i="1"/>
  <c r="F116" i="1"/>
  <c r="M116" i="1"/>
  <c r="E116" i="1"/>
  <c r="L116" i="1"/>
  <c r="O122" i="1"/>
  <c r="G122" i="1"/>
  <c r="I122" i="1"/>
  <c r="N122" i="1"/>
  <c r="F122" i="1"/>
  <c r="M122" i="1"/>
  <c r="E122" i="1"/>
  <c r="L122" i="1"/>
  <c r="K122" i="1"/>
  <c r="J122" i="1"/>
  <c r="P122" i="1"/>
  <c r="H122" i="1"/>
  <c r="O120" i="1"/>
  <c r="G120" i="1"/>
  <c r="N120" i="1"/>
  <c r="F120" i="1"/>
  <c r="M120" i="1"/>
  <c r="E120" i="1"/>
  <c r="L120" i="1"/>
  <c r="K120" i="1"/>
  <c r="J120" i="1"/>
  <c r="I120" i="1"/>
  <c r="P120" i="1"/>
  <c r="H120" i="1"/>
  <c r="K119" i="1"/>
  <c r="J119" i="1"/>
  <c r="E119" i="1"/>
  <c r="I119" i="1"/>
  <c r="P119" i="1"/>
  <c r="H119" i="1"/>
  <c r="O119" i="1"/>
  <c r="G119" i="1"/>
  <c r="M119" i="1"/>
  <c r="N119" i="1"/>
  <c r="F119" i="1"/>
  <c r="L119" i="1"/>
  <c r="K121" i="1"/>
  <c r="J121" i="1"/>
  <c r="I121" i="1"/>
  <c r="P121" i="1"/>
  <c r="H121" i="1"/>
  <c r="M121" i="1"/>
  <c r="O121" i="1"/>
  <c r="G121" i="1"/>
  <c r="N121" i="1"/>
  <c r="F121" i="1"/>
  <c r="L121" i="1"/>
  <c r="E121" i="1"/>
  <c r="O118" i="1"/>
  <c r="G118" i="1"/>
  <c r="I118" i="1"/>
  <c r="N118" i="1"/>
  <c r="F118" i="1"/>
  <c r="M118" i="1"/>
  <c r="E118" i="1"/>
  <c r="L118" i="1"/>
  <c r="K118" i="1"/>
  <c r="J118" i="1"/>
  <c r="P118" i="1"/>
  <c r="H118" i="1"/>
  <c r="J109" i="1"/>
  <c r="I109" i="1"/>
  <c r="M109" i="1"/>
  <c r="L109" i="1"/>
  <c r="H109" i="1"/>
  <c r="N109" i="1"/>
  <c r="E109" i="1"/>
  <c r="K109" i="1"/>
  <c r="O109" i="1"/>
  <c r="G109" i="1"/>
  <c r="F109" i="1"/>
  <c r="O108" i="1"/>
  <c r="G108" i="1"/>
  <c r="M108" i="1"/>
  <c r="N108" i="1"/>
  <c r="F108" i="1"/>
  <c r="L108" i="1"/>
  <c r="K108" i="1"/>
  <c r="J108" i="1"/>
  <c r="I108" i="1"/>
  <c r="H108" i="1"/>
  <c r="D1088" i="1" l="1"/>
  <c r="D1144" i="1" s="1"/>
  <c r="K1067" i="1"/>
  <c r="D1138" i="1"/>
  <c r="J922" i="1"/>
  <c r="J1120" i="1"/>
  <c r="J1074" i="1"/>
  <c r="D1056" i="1"/>
  <c r="D1142" i="1" s="1"/>
  <c r="E492" i="1"/>
  <c r="E414" i="1"/>
  <c r="N502" i="1"/>
  <c r="N346" i="1"/>
  <c r="N424" i="1"/>
  <c r="L493" i="1"/>
  <c r="L415" i="1"/>
  <c r="L376" i="1"/>
  <c r="G503" i="1"/>
  <c r="G425" i="1"/>
  <c r="G347" i="1"/>
  <c r="L500" i="1"/>
  <c r="L422" i="1"/>
  <c r="L383" i="1"/>
  <c r="E378" i="1"/>
  <c r="E495" i="1"/>
  <c r="E417" i="1"/>
  <c r="F501" i="1"/>
  <c r="F423" i="1"/>
  <c r="F345" i="1"/>
  <c r="N492" i="1"/>
  <c r="N414" i="1"/>
  <c r="N375" i="1"/>
  <c r="K493" i="1"/>
  <c r="K415" i="1"/>
  <c r="K376" i="1"/>
  <c r="J493" i="1"/>
  <c r="J415" i="1"/>
  <c r="J376" i="1"/>
  <c r="F502" i="1"/>
  <c r="F346" i="1"/>
  <c r="F424" i="1"/>
  <c r="N505" i="1"/>
  <c r="N427" i="1"/>
  <c r="N349" i="1"/>
  <c r="K505" i="1"/>
  <c r="K349" i="1"/>
  <c r="K427" i="1"/>
  <c r="P503" i="1"/>
  <c r="P347" i="1"/>
  <c r="P425" i="1"/>
  <c r="J504" i="1"/>
  <c r="J426" i="1"/>
  <c r="J348" i="1"/>
  <c r="O504" i="1"/>
  <c r="O348" i="1"/>
  <c r="O426" i="1"/>
  <c r="F506" i="1"/>
  <c r="F350" i="1"/>
  <c r="F428" i="1"/>
  <c r="F500" i="1"/>
  <c r="F383" i="1"/>
  <c r="F422" i="1"/>
  <c r="K500" i="1"/>
  <c r="K422" i="1"/>
  <c r="K383" i="1"/>
  <c r="O494" i="1"/>
  <c r="O416" i="1"/>
  <c r="O377" i="1"/>
  <c r="P378" i="1"/>
  <c r="P495" i="1"/>
  <c r="P417" i="1"/>
  <c r="N378" i="1"/>
  <c r="N495" i="1"/>
  <c r="N417" i="1"/>
  <c r="O496" i="1"/>
  <c r="O379" i="1"/>
  <c r="O418" i="1"/>
  <c r="P497" i="1"/>
  <c r="P380" i="1"/>
  <c r="P419" i="1"/>
  <c r="N497" i="1"/>
  <c r="N419" i="1"/>
  <c r="N380" i="1"/>
  <c r="O498" i="1"/>
  <c r="O381" i="1"/>
  <c r="O420" i="1"/>
  <c r="J501" i="1"/>
  <c r="J345" i="1"/>
  <c r="J423" i="1"/>
  <c r="O501" i="1"/>
  <c r="O423" i="1"/>
  <c r="O345" i="1"/>
  <c r="M499" i="1"/>
  <c r="M421" i="1"/>
  <c r="M382" i="1"/>
  <c r="D169" i="1"/>
  <c r="E493" i="1"/>
  <c r="E415" i="1"/>
  <c r="E376" i="1"/>
  <c r="L503" i="1"/>
  <c r="L347" i="1"/>
  <c r="L425" i="1"/>
  <c r="H506" i="1"/>
  <c r="H350" i="1"/>
  <c r="H428" i="1"/>
  <c r="K494" i="1"/>
  <c r="K416" i="1"/>
  <c r="K377" i="1"/>
  <c r="I378" i="1"/>
  <c r="I495" i="1"/>
  <c r="I417" i="1"/>
  <c r="H496" i="1"/>
  <c r="H379" i="1"/>
  <c r="H418" i="1"/>
  <c r="H498" i="1"/>
  <c r="H381" i="1"/>
  <c r="H420" i="1"/>
  <c r="E499" i="1"/>
  <c r="E382" i="1"/>
  <c r="E421" i="1"/>
  <c r="H492" i="1"/>
  <c r="H414" i="1"/>
  <c r="H375" i="1"/>
  <c r="G492" i="1"/>
  <c r="G414" i="1"/>
  <c r="G375" i="1"/>
  <c r="N493" i="1"/>
  <c r="N415" i="1"/>
  <c r="N376" i="1"/>
  <c r="P502" i="1"/>
  <c r="P346" i="1"/>
  <c r="P424" i="1"/>
  <c r="I502" i="1"/>
  <c r="I424" i="1"/>
  <c r="I346" i="1"/>
  <c r="O505" i="1"/>
  <c r="O427" i="1"/>
  <c r="O349" i="1"/>
  <c r="F503" i="1"/>
  <c r="F425" i="1"/>
  <c r="F347" i="1"/>
  <c r="E503" i="1"/>
  <c r="E425" i="1"/>
  <c r="E347" i="1"/>
  <c r="L504" i="1"/>
  <c r="L348" i="1"/>
  <c r="L426" i="1"/>
  <c r="P506" i="1"/>
  <c r="P350" i="1"/>
  <c r="P428" i="1"/>
  <c r="I506" i="1"/>
  <c r="I350" i="1"/>
  <c r="I428" i="1"/>
  <c r="G500" i="1"/>
  <c r="G383" i="1"/>
  <c r="G422" i="1"/>
  <c r="L494" i="1"/>
  <c r="L377" i="1"/>
  <c r="L416" i="1"/>
  <c r="P494" i="1"/>
  <c r="P416" i="1"/>
  <c r="P377" i="1"/>
  <c r="J378" i="1"/>
  <c r="J495" i="1"/>
  <c r="J417" i="1"/>
  <c r="L496" i="1"/>
  <c r="L379" i="1"/>
  <c r="L418" i="1"/>
  <c r="P496" i="1"/>
  <c r="P379" i="1"/>
  <c r="P418" i="1"/>
  <c r="J497" i="1"/>
  <c r="J380" i="1"/>
  <c r="J419" i="1"/>
  <c r="L498" i="1"/>
  <c r="L381" i="1"/>
  <c r="L420" i="1"/>
  <c r="P498" i="1"/>
  <c r="P381" i="1"/>
  <c r="P420" i="1"/>
  <c r="L501" i="1"/>
  <c r="L345" i="1"/>
  <c r="L423" i="1"/>
  <c r="P499" i="1"/>
  <c r="P421" i="1"/>
  <c r="P382" i="1"/>
  <c r="N499" i="1"/>
  <c r="N421" i="1"/>
  <c r="N382" i="1"/>
  <c r="H502" i="1"/>
  <c r="H346" i="1"/>
  <c r="H424" i="1"/>
  <c r="I503" i="1"/>
  <c r="I347" i="1"/>
  <c r="I425" i="1"/>
  <c r="N506" i="1"/>
  <c r="N350" i="1"/>
  <c r="N428" i="1"/>
  <c r="H494" i="1"/>
  <c r="H416" i="1"/>
  <c r="H377" i="1"/>
  <c r="I497" i="1"/>
  <c r="I380" i="1"/>
  <c r="I419" i="1"/>
  <c r="G499" i="1"/>
  <c r="G421" i="1"/>
  <c r="G382" i="1"/>
  <c r="O492" i="1"/>
  <c r="O414" i="1"/>
  <c r="O375" i="1"/>
  <c r="H493" i="1"/>
  <c r="H376" i="1"/>
  <c r="H415" i="1"/>
  <c r="J502" i="1"/>
  <c r="J424" i="1"/>
  <c r="J346" i="1"/>
  <c r="G502" i="1"/>
  <c r="G346" i="1"/>
  <c r="G424" i="1"/>
  <c r="M505" i="1"/>
  <c r="M349" i="1"/>
  <c r="M427" i="1"/>
  <c r="N503" i="1"/>
  <c r="N425" i="1"/>
  <c r="N347" i="1"/>
  <c r="J503" i="1"/>
  <c r="J347" i="1"/>
  <c r="J425" i="1"/>
  <c r="E504" i="1"/>
  <c r="E348" i="1"/>
  <c r="E426" i="1"/>
  <c r="J506" i="1"/>
  <c r="J428" i="1"/>
  <c r="J350" i="1"/>
  <c r="G506" i="1"/>
  <c r="G350" i="1"/>
  <c r="G428" i="1"/>
  <c r="O500" i="1"/>
  <c r="O383" i="1"/>
  <c r="O422" i="1"/>
  <c r="E494" i="1"/>
  <c r="E416" i="1"/>
  <c r="E377" i="1"/>
  <c r="I494" i="1"/>
  <c r="I416" i="1"/>
  <c r="I377" i="1"/>
  <c r="K378" i="1"/>
  <c r="K495" i="1"/>
  <c r="K417" i="1"/>
  <c r="E496" i="1"/>
  <c r="E379" i="1"/>
  <c r="E418" i="1"/>
  <c r="I496" i="1"/>
  <c r="I418" i="1"/>
  <c r="I379" i="1"/>
  <c r="K497" i="1"/>
  <c r="K380" i="1"/>
  <c r="K419" i="1"/>
  <c r="E498" i="1"/>
  <c r="E420" i="1"/>
  <c r="I498" i="1"/>
  <c r="I420" i="1"/>
  <c r="I381" i="1"/>
  <c r="E501" i="1"/>
  <c r="E423" i="1"/>
  <c r="E345" i="1"/>
  <c r="H499" i="1"/>
  <c r="H421" i="1"/>
  <c r="H382" i="1"/>
  <c r="F499" i="1"/>
  <c r="F421" i="1"/>
  <c r="F382" i="1"/>
  <c r="G505" i="1"/>
  <c r="G427" i="1"/>
  <c r="G349" i="1"/>
  <c r="K504" i="1"/>
  <c r="K426" i="1"/>
  <c r="K348" i="1"/>
  <c r="N500" i="1"/>
  <c r="N383" i="1"/>
  <c r="N422" i="1"/>
  <c r="K496" i="1"/>
  <c r="K418" i="1"/>
  <c r="K379" i="1"/>
  <c r="K498" i="1"/>
  <c r="K420" i="1"/>
  <c r="K381" i="1"/>
  <c r="K501" i="1"/>
  <c r="K345" i="1"/>
  <c r="K423" i="1"/>
  <c r="I492" i="1"/>
  <c r="I414" i="1"/>
  <c r="I375" i="1"/>
  <c r="J492" i="1"/>
  <c r="J414" i="1"/>
  <c r="J375" i="1"/>
  <c r="P492" i="1"/>
  <c r="P414" i="1"/>
  <c r="P375" i="1"/>
  <c r="P493" i="1"/>
  <c r="P376" i="1"/>
  <c r="P415" i="1"/>
  <c r="K502" i="1"/>
  <c r="K424" i="1"/>
  <c r="K346" i="1"/>
  <c r="O502" i="1"/>
  <c r="O346" i="1"/>
  <c r="O424" i="1"/>
  <c r="H505" i="1"/>
  <c r="H349" i="1"/>
  <c r="H427" i="1"/>
  <c r="M503" i="1"/>
  <c r="M425" i="1"/>
  <c r="M347" i="1"/>
  <c r="K503" i="1"/>
  <c r="K347" i="1"/>
  <c r="K425" i="1"/>
  <c r="M504" i="1"/>
  <c r="M348" i="1"/>
  <c r="M426" i="1"/>
  <c r="K506" i="1"/>
  <c r="K428" i="1"/>
  <c r="K350" i="1"/>
  <c r="O506" i="1"/>
  <c r="O350" i="1"/>
  <c r="O428" i="1"/>
  <c r="H500" i="1"/>
  <c r="H383" i="1"/>
  <c r="H422" i="1"/>
  <c r="M494" i="1"/>
  <c r="M377" i="1"/>
  <c r="M416" i="1"/>
  <c r="J494" i="1"/>
  <c r="J416" i="1"/>
  <c r="J377" i="1"/>
  <c r="L378" i="1"/>
  <c r="L495" i="1"/>
  <c r="L417" i="1"/>
  <c r="M496" i="1"/>
  <c r="M379" i="1"/>
  <c r="M418" i="1"/>
  <c r="J496" i="1"/>
  <c r="J418" i="1"/>
  <c r="J379" i="1"/>
  <c r="L497" i="1"/>
  <c r="L380" i="1"/>
  <c r="L419" i="1"/>
  <c r="M498" i="1"/>
  <c r="M381" i="1"/>
  <c r="M420" i="1"/>
  <c r="J498" i="1"/>
  <c r="J420" i="1"/>
  <c r="J381" i="1"/>
  <c r="M501" i="1"/>
  <c r="M423" i="1"/>
  <c r="M345" i="1"/>
  <c r="I499" i="1"/>
  <c r="I382" i="1"/>
  <c r="I421" i="1"/>
  <c r="O499" i="1"/>
  <c r="O421" i="1"/>
  <c r="O382" i="1"/>
  <c r="F493" i="1"/>
  <c r="F415" i="1"/>
  <c r="F376" i="1"/>
  <c r="E505" i="1"/>
  <c r="E427" i="1"/>
  <c r="E349" i="1"/>
  <c r="F504" i="1"/>
  <c r="F426" i="1"/>
  <c r="F348" i="1"/>
  <c r="P500" i="1"/>
  <c r="P383" i="1"/>
  <c r="P422" i="1"/>
  <c r="G378" i="1"/>
  <c r="G495" i="1"/>
  <c r="G417" i="1"/>
  <c r="G497" i="1"/>
  <c r="G419" i="1"/>
  <c r="G380" i="1"/>
  <c r="F498" i="1"/>
  <c r="F381" i="1"/>
  <c r="F420" i="1"/>
  <c r="L492" i="1"/>
  <c r="L375" i="1"/>
  <c r="L414" i="1"/>
  <c r="G493" i="1"/>
  <c r="G415" i="1"/>
  <c r="G376" i="1"/>
  <c r="M493" i="1"/>
  <c r="M415" i="1"/>
  <c r="M376" i="1"/>
  <c r="E502" i="1"/>
  <c r="E346" i="1"/>
  <c r="E424" i="1"/>
  <c r="L505" i="1"/>
  <c r="L349" i="1"/>
  <c r="L427" i="1"/>
  <c r="I505" i="1"/>
  <c r="I349" i="1"/>
  <c r="I427" i="1"/>
  <c r="O503" i="1"/>
  <c r="O425" i="1"/>
  <c r="O347" i="1"/>
  <c r="P504" i="1"/>
  <c r="P348" i="1"/>
  <c r="P426" i="1"/>
  <c r="N504" i="1"/>
  <c r="N348" i="1"/>
  <c r="N426" i="1"/>
  <c r="E506" i="1"/>
  <c r="E350" i="1"/>
  <c r="E428" i="1"/>
  <c r="E500" i="1"/>
  <c r="E383" i="1"/>
  <c r="E422" i="1"/>
  <c r="I500" i="1"/>
  <c r="I422" i="1"/>
  <c r="I383" i="1"/>
  <c r="N494" i="1"/>
  <c r="N416" i="1"/>
  <c r="N377" i="1"/>
  <c r="O378" i="1"/>
  <c r="O495" i="1"/>
  <c r="O417" i="1"/>
  <c r="M378" i="1"/>
  <c r="M495" i="1"/>
  <c r="M417" i="1"/>
  <c r="N496" i="1"/>
  <c r="N379" i="1"/>
  <c r="N418" i="1"/>
  <c r="O497" i="1"/>
  <c r="O419" i="1"/>
  <c r="O380" i="1"/>
  <c r="M497" i="1"/>
  <c r="M419" i="1"/>
  <c r="M380" i="1"/>
  <c r="N498" i="1"/>
  <c r="N381" i="1"/>
  <c r="N420" i="1"/>
  <c r="P501" i="1"/>
  <c r="P345" i="1"/>
  <c r="P423" i="1"/>
  <c r="N501" i="1"/>
  <c r="N423" i="1"/>
  <c r="N345" i="1"/>
  <c r="K499" i="1"/>
  <c r="K382" i="1"/>
  <c r="K421" i="1"/>
  <c r="M492" i="1"/>
  <c r="M414" i="1"/>
  <c r="M375" i="1"/>
  <c r="K492" i="1"/>
  <c r="K414" i="1"/>
  <c r="K375" i="1"/>
  <c r="L502" i="1"/>
  <c r="L346" i="1"/>
  <c r="L424" i="1"/>
  <c r="P505" i="1"/>
  <c r="P349" i="1"/>
  <c r="P427" i="1"/>
  <c r="H504" i="1"/>
  <c r="H348" i="1"/>
  <c r="H426" i="1"/>
  <c r="L506" i="1"/>
  <c r="L350" i="1"/>
  <c r="L428" i="1"/>
  <c r="F494" i="1"/>
  <c r="F416" i="1"/>
  <c r="F377" i="1"/>
  <c r="F496" i="1"/>
  <c r="F379" i="1"/>
  <c r="F418" i="1"/>
  <c r="E497" i="1"/>
  <c r="E419" i="1"/>
  <c r="E380" i="1"/>
  <c r="H501" i="1"/>
  <c r="H345" i="1"/>
  <c r="H423" i="1"/>
  <c r="J499" i="1"/>
  <c r="J382" i="1"/>
  <c r="J421" i="1"/>
  <c r="F492" i="1"/>
  <c r="F414" i="1"/>
  <c r="F375" i="1"/>
  <c r="O493" i="1"/>
  <c r="O415" i="1"/>
  <c r="O376" i="1"/>
  <c r="I493" i="1"/>
  <c r="I415" i="1"/>
  <c r="I376" i="1"/>
  <c r="M502" i="1"/>
  <c r="M346" i="1"/>
  <c r="M424" i="1"/>
  <c r="F505" i="1"/>
  <c r="F427" i="1"/>
  <c r="F349" i="1"/>
  <c r="J505" i="1"/>
  <c r="J349" i="1"/>
  <c r="J427" i="1"/>
  <c r="H503" i="1"/>
  <c r="H347" i="1"/>
  <c r="H425" i="1"/>
  <c r="I504" i="1"/>
  <c r="I426" i="1"/>
  <c r="I348" i="1"/>
  <c r="G504" i="1"/>
  <c r="G348" i="1"/>
  <c r="G426" i="1"/>
  <c r="M506" i="1"/>
  <c r="M350" i="1"/>
  <c r="M428" i="1"/>
  <c r="M500" i="1"/>
  <c r="M383" i="1"/>
  <c r="M422" i="1"/>
  <c r="J500" i="1"/>
  <c r="J422" i="1"/>
  <c r="J383" i="1"/>
  <c r="G494" i="1"/>
  <c r="G416" i="1"/>
  <c r="G377" i="1"/>
  <c r="H378" i="1"/>
  <c r="H495" i="1"/>
  <c r="H417" i="1"/>
  <c r="F378" i="1"/>
  <c r="F495" i="1"/>
  <c r="F417" i="1"/>
  <c r="G496" i="1"/>
  <c r="G379" i="1"/>
  <c r="G418" i="1"/>
  <c r="H497" i="1"/>
  <c r="H380" i="1"/>
  <c r="H419" i="1"/>
  <c r="F497" i="1"/>
  <c r="F419" i="1"/>
  <c r="F380" i="1"/>
  <c r="G498" i="1"/>
  <c r="G381" i="1"/>
  <c r="G420" i="1"/>
  <c r="I501" i="1"/>
  <c r="I345" i="1"/>
  <c r="I423" i="1"/>
  <c r="G501" i="1"/>
  <c r="G423" i="1"/>
  <c r="G345" i="1"/>
  <c r="L499" i="1"/>
  <c r="L382" i="1"/>
  <c r="L421" i="1"/>
  <c r="D108" i="1"/>
  <c r="D170" i="1"/>
  <c r="D110" i="1"/>
  <c r="D455" i="1" s="1"/>
  <c r="D172" i="1"/>
  <c r="D112" i="1"/>
  <c r="D457" i="1" s="1"/>
  <c r="D114" i="1"/>
  <c r="D171" i="1"/>
  <c r="D111" i="1"/>
  <c r="D113" i="1"/>
  <c r="D458" i="1" s="1"/>
  <c r="D173" i="1"/>
  <c r="D174" i="1"/>
  <c r="D264" i="1" s="1"/>
  <c r="D168" i="1"/>
  <c r="D116" i="1"/>
  <c r="D461" i="1" s="1"/>
  <c r="D176" i="1"/>
  <c r="D117" i="1"/>
  <c r="D115" i="1"/>
  <c r="D460" i="1" s="1"/>
  <c r="D175" i="1"/>
  <c r="D120" i="1"/>
  <c r="D465" i="1" s="1"/>
  <c r="D121" i="1"/>
  <c r="D466" i="1" s="1"/>
  <c r="D118" i="1"/>
  <c r="D463" i="1" s="1"/>
  <c r="D122" i="1"/>
  <c r="D467" i="1" s="1"/>
  <c r="D119" i="1"/>
  <c r="D464" i="1" s="1"/>
  <c r="D109" i="1"/>
  <c r="D262" i="1" l="1"/>
  <c r="D954" i="1" s="1"/>
  <c r="J954" i="1" s="1"/>
  <c r="K954" i="1" s="1"/>
  <c r="K922" i="1"/>
  <c r="K1120" i="1"/>
  <c r="K1074" i="1"/>
  <c r="J1050" i="1"/>
  <c r="D261" i="1"/>
  <c r="D953" i="1" s="1"/>
  <c r="J953" i="1" s="1"/>
  <c r="K953" i="1" s="1"/>
  <c r="D956" i="1"/>
  <c r="J956" i="1" s="1"/>
  <c r="K956" i="1" s="1"/>
  <c r="D252" i="1"/>
  <c r="D945" i="1" s="1"/>
  <c r="J945" i="1" s="1"/>
  <c r="K945" i="1" s="1"/>
  <c r="D454" i="1"/>
  <c r="H454" i="1" s="1"/>
  <c r="D248" i="1"/>
  <c r="D941" i="1" s="1"/>
  <c r="J941" i="1" s="1"/>
  <c r="K941" i="1" s="1"/>
  <c r="D251" i="1"/>
  <c r="D944" i="1" s="1"/>
  <c r="J944" i="1" s="1"/>
  <c r="K944" i="1" s="1"/>
  <c r="D250" i="1"/>
  <c r="D943" i="1" s="1"/>
  <c r="J943" i="1" s="1"/>
  <c r="K943" i="1" s="1"/>
  <c r="D459" i="1"/>
  <c r="D456" i="1"/>
  <c r="D591" i="1" s="1"/>
  <c r="D1008" i="1" s="1"/>
  <c r="J1008" i="1" s="1"/>
  <c r="K1008" i="1" s="1"/>
  <c r="D453" i="1"/>
  <c r="D345" i="1"/>
  <c r="D492" i="1"/>
  <c r="D424" i="1"/>
  <c r="D506" i="1"/>
  <c r="D378" i="1"/>
  <c r="D375" i="1"/>
  <c r="D383" i="1"/>
  <c r="F457" i="1"/>
  <c r="G457" i="1"/>
  <c r="O457" i="1"/>
  <c r="K457" i="1"/>
  <c r="N457" i="1"/>
  <c r="H457" i="1"/>
  <c r="P457" i="1"/>
  <c r="I457" i="1"/>
  <c r="M457" i="1"/>
  <c r="J457" i="1"/>
  <c r="E457" i="1"/>
  <c r="L457" i="1"/>
  <c r="D348" i="1"/>
  <c r="D503" i="1"/>
  <c r="M466" i="1"/>
  <c r="F466" i="1"/>
  <c r="G466" i="1"/>
  <c r="O466" i="1"/>
  <c r="E466" i="1"/>
  <c r="H466" i="1"/>
  <c r="P466" i="1"/>
  <c r="I466" i="1"/>
  <c r="J466" i="1"/>
  <c r="K466" i="1"/>
  <c r="L466" i="1"/>
  <c r="N466" i="1"/>
  <c r="J465" i="1"/>
  <c r="E465" i="1"/>
  <c r="F465" i="1"/>
  <c r="I465" i="1"/>
  <c r="K465" i="1"/>
  <c r="L465" i="1"/>
  <c r="N465" i="1"/>
  <c r="P465" i="1"/>
  <c r="M465" i="1"/>
  <c r="H465" i="1"/>
  <c r="G465" i="1"/>
  <c r="O465" i="1"/>
  <c r="D422" i="1"/>
  <c r="D423" i="1"/>
  <c r="D498" i="1"/>
  <c r="D379" i="1"/>
  <c r="D377" i="1"/>
  <c r="D376" i="1"/>
  <c r="J458" i="1"/>
  <c r="K458" i="1"/>
  <c r="L458" i="1"/>
  <c r="P458" i="1"/>
  <c r="E458" i="1"/>
  <c r="M458" i="1"/>
  <c r="F458" i="1"/>
  <c r="N458" i="1"/>
  <c r="H458" i="1"/>
  <c r="G458" i="1"/>
  <c r="O458" i="1"/>
  <c r="I458" i="1"/>
  <c r="D417" i="1"/>
  <c r="K460" i="1"/>
  <c r="F460" i="1"/>
  <c r="E460" i="1"/>
  <c r="J460" i="1"/>
  <c r="N460" i="1"/>
  <c r="I460" i="1"/>
  <c r="M460" i="1"/>
  <c r="P460" i="1"/>
  <c r="L460" i="1"/>
  <c r="H460" i="1"/>
  <c r="O460" i="1"/>
  <c r="G460" i="1"/>
  <c r="D500" i="1"/>
  <c r="D427" i="1"/>
  <c r="D494" i="1"/>
  <c r="D493" i="1"/>
  <c r="D495" i="1"/>
  <c r="D349" i="1"/>
  <c r="D501" i="1"/>
  <c r="D496" i="1"/>
  <c r="D428" i="1"/>
  <c r="D505" i="1"/>
  <c r="D347" i="1"/>
  <c r="D421" i="1"/>
  <c r="D416" i="1"/>
  <c r="D415" i="1"/>
  <c r="D462" i="1"/>
  <c r="M464" i="1"/>
  <c r="F464" i="1"/>
  <c r="N464" i="1"/>
  <c r="K464" i="1"/>
  <c r="G464" i="1"/>
  <c r="O464" i="1"/>
  <c r="E464" i="1"/>
  <c r="H464" i="1"/>
  <c r="P464" i="1"/>
  <c r="I464" i="1"/>
  <c r="L464" i="1"/>
  <c r="J464" i="1"/>
  <c r="D380" i="1"/>
  <c r="D350" i="1"/>
  <c r="D426" i="1"/>
  <c r="D425" i="1"/>
  <c r="D382" i="1"/>
  <c r="F461" i="1"/>
  <c r="N461" i="1"/>
  <c r="G461" i="1"/>
  <c r="O461" i="1"/>
  <c r="H461" i="1"/>
  <c r="P461" i="1"/>
  <c r="E461" i="1"/>
  <c r="L461" i="1"/>
  <c r="M461" i="1"/>
  <c r="I461" i="1"/>
  <c r="J461" i="1"/>
  <c r="K461" i="1"/>
  <c r="D419" i="1"/>
  <c r="D499" i="1"/>
  <c r="G463" i="1"/>
  <c r="H463" i="1"/>
  <c r="P463" i="1"/>
  <c r="N463" i="1"/>
  <c r="O463" i="1"/>
  <c r="I463" i="1"/>
  <c r="J463" i="1"/>
  <c r="L463" i="1"/>
  <c r="F463" i="1"/>
  <c r="K463" i="1"/>
  <c r="E463" i="1"/>
  <c r="M463" i="1"/>
  <c r="D497" i="1"/>
  <c r="D346" i="1"/>
  <c r="D420" i="1"/>
  <c r="D504" i="1"/>
  <c r="D414" i="1"/>
  <c r="L467" i="1"/>
  <c r="H467" i="1"/>
  <c r="M467" i="1"/>
  <c r="K467" i="1"/>
  <c r="F467" i="1"/>
  <c r="N467" i="1"/>
  <c r="E467" i="1"/>
  <c r="G467" i="1"/>
  <c r="O467" i="1"/>
  <c r="P467" i="1"/>
  <c r="J467" i="1"/>
  <c r="I467" i="1"/>
  <c r="M455" i="1"/>
  <c r="I455" i="1"/>
  <c r="K455" i="1"/>
  <c r="L455" i="1"/>
  <c r="F455" i="1"/>
  <c r="N455" i="1"/>
  <c r="E455" i="1"/>
  <c r="G455" i="1"/>
  <c r="O455" i="1"/>
  <c r="H455" i="1"/>
  <c r="P455" i="1"/>
  <c r="J455" i="1"/>
  <c r="D502" i="1"/>
  <c r="D381" i="1"/>
  <c r="D418" i="1"/>
  <c r="K958" i="1" l="1"/>
  <c r="K947" i="1"/>
  <c r="K967" i="1" s="1"/>
  <c r="K1122" i="1"/>
  <c r="K1147" i="1" s="1"/>
  <c r="K1088" i="1"/>
  <c r="K935" i="1"/>
  <c r="K1138" i="1" s="1"/>
  <c r="K1050" i="1"/>
  <c r="D580" i="1"/>
  <c r="D998" i="1" s="1"/>
  <c r="D583" i="1"/>
  <c r="D1001" i="1" s="1"/>
  <c r="J1001" i="1" s="1"/>
  <c r="K1001" i="1" s="1"/>
  <c r="D958" i="1"/>
  <c r="D947" i="1"/>
  <c r="P454" i="1"/>
  <c r="K454" i="1"/>
  <c r="D590" i="1"/>
  <c r="D1007" i="1" s="1"/>
  <c r="J454" i="1"/>
  <c r="I454" i="1"/>
  <c r="D571" i="1"/>
  <c r="D990" i="1" s="1"/>
  <c r="J990" i="1" s="1"/>
  <c r="K990" i="1" s="1"/>
  <c r="D581" i="1"/>
  <c r="D999" i="1" s="1"/>
  <c r="J999" i="1" s="1"/>
  <c r="K999" i="1" s="1"/>
  <c r="D570" i="1"/>
  <c r="D989" i="1" s="1"/>
  <c r="J989" i="1" s="1"/>
  <c r="K989" i="1" s="1"/>
  <c r="D599" i="1"/>
  <c r="D1015" i="1" s="1"/>
  <c r="D600" i="1"/>
  <c r="D1016" i="1" s="1"/>
  <c r="J1016" i="1" s="1"/>
  <c r="K1016" i="1" s="1"/>
  <c r="D563" i="1"/>
  <c r="D983" i="1" s="1"/>
  <c r="D984" i="1" s="1"/>
  <c r="D601" i="1"/>
  <c r="D1017" i="1" s="1"/>
  <c r="J1017" i="1" s="1"/>
  <c r="K1017" i="1" s="1"/>
  <c r="D569" i="1"/>
  <c r="D988" i="1" s="1"/>
  <c r="H459" i="1"/>
  <c r="D592" i="1"/>
  <c r="D1009" i="1" s="1"/>
  <c r="J1009" i="1" s="1"/>
  <c r="K1009" i="1" s="1"/>
  <c r="K453" i="1"/>
  <c r="L456" i="1"/>
  <c r="L454" i="1"/>
  <c r="O454" i="1"/>
  <c r="E454" i="1"/>
  <c r="N454" i="1"/>
  <c r="M454" i="1"/>
  <c r="G454" i="1"/>
  <c r="F454" i="1"/>
  <c r="M453" i="1"/>
  <c r="P453" i="1"/>
  <c r="H453" i="1"/>
  <c r="N453" i="1"/>
  <c r="G453" i="1"/>
  <c r="E453" i="1"/>
  <c r="I453" i="1"/>
  <c r="J453" i="1"/>
  <c r="M456" i="1"/>
  <c r="L453" i="1"/>
  <c r="P459" i="1"/>
  <c r="E459" i="1"/>
  <c r="F459" i="1"/>
  <c r="I459" i="1"/>
  <c r="G459" i="1"/>
  <c r="L459" i="1"/>
  <c r="M459" i="1"/>
  <c r="K459" i="1"/>
  <c r="O459" i="1"/>
  <c r="N459" i="1"/>
  <c r="J459" i="1"/>
  <c r="O453" i="1"/>
  <c r="F453" i="1"/>
  <c r="G456" i="1"/>
  <c r="P456" i="1"/>
  <c r="H456" i="1"/>
  <c r="E456" i="1"/>
  <c r="I456" i="1"/>
  <c r="J456" i="1"/>
  <c r="K456" i="1"/>
  <c r="F456" i="1"/>
  <c r="N456" i="1"/>
  <c r="O456" i="1"/>
  <c r="K462" i="1"/>
  <c r="O462" i="1"/>
  <c r="L462" i="1"/>
  <c r="I462" i="1"/>
  <c r="M462" i="1"/>
  <c r="F462" i="1"/>
  <c r="N462" i="1"/>
  <c r="J462" i="1"/>
  <c r="G462" i="1"/>
  <c r="H462" i="1"/>
  <c r="P462" i="1"/>
  <c r="E462" i="1"/>
  <c r="D967" i="1" l="1"/>
  <c r="K1056" i="1"/>
  <c r="K1142" i="1" s="1"/>
  <c r="K1144" i="1"/>
  <c r="K1140" i="1"/>
  <c r="D992" i="1"/>
  <c r="D1019" i="1"/>
  <c r="D1011" i="1"/>
  <c r="D1003" i="1"/>
  <c r="D1140" i="1"/>
  <c r="J983" i="1" l="1"/>
  <c r="J1007" i="1"/>
  <c r="J988" i="1"/>
  <c r="J998" i="1"/>
  <c r="J1015" i="1"/>
  <c r="D1028" i="1"/>
  <c r="D1124" i="1" l="1"/>
  <c r="D1128" i="1" s="1"/>
  <c r="D1141" i="1"/>
  <c r="K983" i="1"/>
  <c r="K984" i="1" s="1"/>
  <c r="K1015" i="1"/>
  <c r="K1019" i="1" s="1"/>
  <c r="K1007" i="1"/>
  <c r="K1011" i="1" s="1"/>
  <c r="K998" i="1"/>
  <c r="K1003" i="1" s="1"/>
  <c r="K988" i="1"/>
  <c r="K992" i="1" s="1"/>
  <c r="K1028" i="1" l="1"/>
  <c r="K1124" i="1" s="1"/>
  <c r="D1153" i="1"/>
  <c r="D1132" i="1"/>
  <c r="D1157" i="1" s="1"/>
  <c r="D1149" i="1"/>
  <c r="H1128" i="1" l="1"/>
  <c r="H1132" i="1" s="1"/>
  <c r="H1157" i="1" s="1"/>
  <c r="K1141" i="1"/>
  <c r="H1153" i="1" l="1"/>
  <c r="K1128" i="1"/>
  <c r="K1153" i="1" s="1"/>
  <c r="K1149" i="1"/>
  <c r="J1128" i="1"/>
  <c r="J1153" i="1" l="1"/>
  <c r="J1132" i="1"/>
  <c r="J1157" i="1" s="1"/>
  <c r="K1132" i="1"/>
  <c r="K1157" i="1" s="1"/>
</calcChain>
</file>

<file path=xl/sharedStrings.xml><?xml version="1.0" encoding="utf-8"?>
<sst xmlns="http://schemas.openxmlformats.org/spreadsheetml/2006/main" count="3976" uniqueCount="1089">
  <si>
    <t>01</t>
  </si>
  <si>
    <t>02</t>
  </si>
  <si>
    <t>03</t>
  </si>
  <si>
    <t>04</t>
  </si>
  <si>
    <t>05</t>
  </si>
  <si>
    <t>06</t>
  </si>
  <si>
    <t>07</t>
  </si>
  <si>
    <t>Instruction-Salaries of Regular Employees Paid to Teachers</t>
  </si>
  <si>
    <t>Office of the Principal-Salaries of Regular Employees Paid to Licensed Admin</t>
  </si>
  <si>
    <t>Office of the Principal-Salaries of Regular Employees Paid to Other Classified/Support Staff</t>
  </si>
  <si>
    <t>Office of the Principal-Salaries of Temporary Employees Paid to Other Classified/Support Staff</t>
  </si>
  <si>
    <t>Director of Site Administration</t>
  </si>
  <si>
    <t>Office Manager</t>
  </si>
  <si>
    <t>Educational Advising Coordinator</t>
  </si>
  <si>
    <t>Student Worker</t>
  </si>
  <si>
    <t>CNT</t>
  </si>
  <si>
    <t>08</t>
  </si>
  <si>
    <t>09</t>
  </si>
  <si>
    <t>10</t>
  </si>
  <si>
    <t>ER Rate</t>
  </si>
  <si>
    <t>Annual</t>
  </si>
  <si>
    <t>Hrs/wk</t>
  </si>
  <si>
    <t>11</t>
  </si>
  <si>
    <t>12</t>
  </si>
  <si>
    <t>13</t>
  </si>
  <si>
    <t>14</t>
  </si>
  <si>
    <t>15</t>
  </si>
  <si>
    <t>HrlyRate</t>
  </si>
  <si>
    <t>PERS</t>
  </si>
  <si>
    <t>EE</t>
  </si>
  <si>
    <t>ER</t>
  </si>
  <si>
    <t>Contract</t>
  </si>
  <si>
    <t>EE Factor</t>
  </si>
  <si>
    <t>Code</t>
  </si>
  <si>
    <t>Monthly Salary</t>
  </si>
  <si>
    <t>Budget</t>
  </si>
  <si>
    <t>Initials</t>
  </si>
  <si>
    <t>JN</t>
  </si>
  <si>
    <t>Position Allocation</t>
  </si>
  <si>
    <t>ExtDtyRt</t>
  </si>
  <si>
    <t>Hours of Extra Duty</t>
  </si>
  <si>
    <t>Extra Duty Pay</t>
  </si>
  <si>
    <t>Instruction-Extra Duties Paid to Licensed Teachers</t>
  </si>
  <si>
    <t>Office of the Principal-Extra Duties Paid to Other Classified/Support Staff</t>
  </si>
  <si>
    <t>Number of Performance Incentives</t>
  </si>
  <si>
    <t>Performance Incentive Pay</t>
  </si>
  <si>
    <t>Office of the Principal-Extra Duties Paid to Licensed Administration</t>
  </si>
  <si>
    <t>Office of the Principal-Additional Compensation Paid to Licensed Admin.</t>
  </si>
  <si>
    <t>Instruction-Additional Compensation Paid to Licensed Teachers</t>
  </si>
  <si>
    <t>Office of the Principal-Additional Compensation Paid to Other Classified/Support Staff</t>
  </si>
  <si>
    <t>Budgeted Salary Amounts</t>
  </si>
  <si>
    <t>Budgeted Extra Duty Pay</t>
  </si>
  <si>
    <t>Budgeted Performance Pay</t>
  </si>
  <si>
    <t>Contracted Amounts</t>
  </si>
  <si>
    <t>Goup Insurance</t>
  </si>
  <si>
    <t>AD&amp;D</t>
  </si>
  <si>
    <t>TermLife</t>
  </si>
  <si>
    <t>LTD</t>
  </si>
  <si>
    <t>Monthly Group Insurance Amounts</t>
  </si>
  <si>
    <t>Office of the Principal-Group Insurance for Licensed Admin.</t>
  </si>
  <si>
    <t>Instruction-Group Insurance for Teachers</t>
  </si>
  <si>
    <t>Office of the Principal-Group Insurance for Other Classified/Support Staff</t>
  </si>
  <si>
    <t>FICA</t>
  </si>
  <si>
    <t>Social Security (FICA)</t>
  </si>
  <si>
    <t>Social Security (FICA) Percentages</t>
  </si>
  <si>
    <t>Office of the Principal-Social Security Contributions for Other Classified/Support Staff</t>
  </si>
  <si>
    <t>PERS Retirement Percentages</t>
  </si>
  <si>
    <t>PERS Contribution Amount</t>
  </si>
  <si>
    <t>Office of the Principal-Retirement Contributions for Other Classified/Support Staff</t>
  </si>
  <si>
    <t>Office of the Principal-Retirement Contributions for Licensed Admin.</t>
  </si>
  <si>
    <t>Instruction-Retirement Contributions for Teachers</t>
  </si>
  <si>
    <t>Medicare Percentages</t>
  </si>
  <si>
    <t>Medicare Tax Amount</t>
  </si>
  <si>
    <t>Tax</t>
  </si>
  <si>
    <t>Office of the Principal-Medicare Payments for Licensed Admin.</t>
  </si>
  <si>
    <t>Instruction-Medicare Payments for Teachers</t>
  </si>
  <si>
    <t>Office of the Principal-Medicare Payments for Other Classified/Support Staff</t>
  </si>
  <si>
    <t>Unemployment Percentages</t>
  </si>
  <si>
    <t>Unemployment Tax Amounts</t>
  </si>
  <si>
    <t>SUI</t>
  </si>
  <si>
    <t>CEP</t>
  </si>
  <si>
    <t>SUI CAP</t>
  </si>
  <si>
    <t>Office of the Principal-Unemployment Compensation Paid for Licensed Admin.</t>
  </si>
  <si>
    <t>Instruction-Unemployment Compensation Paid for Teachers</t>
  </si>
  <si>
    <t>Office of the Principal-Unemployment Compensation Paid for Other Classified/Support Staff</t>
  </si>
  <si>
    <t>Workman's Comp. Percentage</t>
  </si>
  <si>
    <t>Workman's Compensation Amounts</t>
  </si>
  <si>
    <t>%</t>
  </si>
  <si>
    <t>Office of the Principal-Worker's Compensation for Licensed Admin.</t>
  </si>
  <si>
    <t>Instruction-Worker's Compensation Paid for Teachers</t>
  </si>
  <si>
    <t>Office of the Principal-Worker's Compensation for Other Classified/Support Staff</t>
  </si>
  <si>
    <t>Healthcare Insurance Amounts</t>
  </si>
  <si>
    <t>Health</t>
  </si>
  <si>
    <t>Dental</t>
  </si>
  <si>
    <t>Vision</t>
  </si>
  <si>
    <t>Healthcare Insurance</t>
  </si>
  <si>
    <t>Instruction-Health Benefits Paid for Teachers</t>
  </si>
  <si>
    <t>Office of the Principal-Health Benefits Paid for Licensed Admin.</t>
  </si>
  <si>
    <t>Office of the Principal-Health Benefits Paid for Other Classified/Support Staff</t>
  </si>
  <si>
    <t>Budgeted Group Insurance</t>
  </si>
  <si>
    <t>Budgeted Social Security (FICA)</t>
  </si>
  <si>
    <t>Budgeted PERS Retirement</t>
  </si>
  <si>
    <t>Budgeted Medicare</t>
  </si>
  <si>
    <t>Budgeted Workman's Compensation</t>
  </si>
  <si>
    <t>Budgeted Unemployment</t>
  </si>
  <si>
    <t>Budgeted Healthcare Insurance</t>
  </si>
  <si>
    <t>Quanity</t>
  </si>
  <si>
    <t>Amount</t>
  </si>
  <si>
    <t>Instruction-Purchased Professional and Technical Services</t>
  </si>
  <si>
    <t>Executive Administration-Purchased Professional and Technical Services</t>
  </si>
  <si>
    <t>Office of the Principal-Purchased Professional and Technical Services</t>
  </si>
  <si>
    <t>Central Services-Purchased Professional and Technical Services</t>
  </si>
  <si>
    <t>Guidance Services-Professional Educational Services</t>
  </si>
  <si>
    <t>Health Services-Professional Educational Services</t>
  </si>
  <si>
    <t>Psychological Services-Professional Educational Services</t>
  </si>
  <si>
    <t>2wk course: Rate03 $500 per person daylong per session</t>
  </si>
  <si>
    <t>Transition course: Rate02 $300 per person daylong per session</t>
  </si>
  <si>
    <t>Transition course: Rate03 $500 per person daylong per session</t>
  </si>
  <si>
    <t>Study skills course: Rate01 $100 per person per 2-hr session</t>
  </si>
  <si>
    <t>Study skills course: Rate03 $140 per person per 2-hr session</t>
  </si>
  <si>
    <t>2wk makeup course: Rate02 $300/person/daylong session</t>
  </si>
  <si>
    <t>YES</t>
  </si>
  <si>
    <t>NO</t>
  </si>
  <si>
    <t>Special Education Consulting at $150 per hour</t>
  </si>
  <si>
    <t>Other services hired at an average rate of $50 per hour</t>
  </si>
  <si>
    <t>Legal services hired at a rate of $300 per hour</t>
  </si>
  <si>
    <t>Guidance counselor at a rate of $60 per student</t>
  </si>
  <si>
    <t>Nurse for review of records approximately $2.50 per student</t>
  </si>
  <si>
    <t>Instruction-Prof-Dev/Instructional Lic. Personnel</t>
  </si>
  <si>
    <t>Office of the Principal-Prof-Dev/Administrative Lic. Personnel</t>
  </si>
  <si>
    <t>Office of the Principal-Prof-Dev/Other Classfied-Support Personnel</t>
  </si>
  <si>
    <t>Instruction-Prof-Dev/Technology Training</t>
  </si>
  <si>
    <t>Office of the Principal-Prof-Dev/Technology Training</t>
  </si>
  <si>
    <t>Professional Development at $500/year for each OM</t>
  </si>
  <si>
    <t>Technology training at $500/year for each EAC</t>
  </si>
  <si>
    <t>Psychological evaluations 504 &amp; Sped $750/evaluation</t>
  </si>
  <si>
    <t>Other services hired at a rate of $20/hr Manpower</t>
  </si>
  <si>
    <t>Public Information Services-Purchased Professional and Technical Services</t>
  </si>
  <si>
    <t>Executive Administration-Prof-Dev/Administrative Lic. Personnel</t>
  </si>
  <si>
    <t>Central Services-Prof-Dev/Other Classfied-Support Personnel</t>
  </si>
  <si>
    <t>Executive Administration-Prof-Dev/Technology Training</t>
  </si>
  <si>
    <t>Technology training at $500/year for each COO</t>
  </si>
  <si>
    <t>Technology training at $500/year for each CAO</t>
  </si>
  <si>
    <t>Central Services-Prof-Dev/Technology Training</t>
  </si>
  <si>
    <t>Technology training at $500/year for each PC</t>
  </si>
  <si>
    <t>Technology training at $500/year for each AC</t>
  </si>
  <si>
    <t>Professional Development at $2500/year for each COO</t>
  </si>
  <si>
    <t>Professional Development at $2500/year for each CAO</t>
  </si>
  <si>
    <t>Professional Development at $500/year for each AC</t>
  </si>
  <si>
    <t>Professional Development at $500/year for each PC</t>
  </si>
  <si>
    <t>Professional Development at $500/year for each OPM</t>
  </si>
  <si>
    <t>Professional Development at $500/year for each BSM</t>
  </si>
  <si>
    <t>Technology training at $500/year for each BSM</t>
  </si>
  <si>
    <t>Technology training at $500/year for each OPM</t>
  </si>
  <si>
    <t>Fiscal Services-Other Professional Services</t>
  </si>
  <si>
    <t>Accountant: $1000/qtr for state reporting &amp; financials</t>
  </si>
  <si>
    <t>Accountant: $3500/yr for financial statements for audit</t>
  </si>
  <si>
    <t>Accountant: $1200/yr for budget in NDE format</t>
  </si>
  <si>
    <t>Accountant: $350/yr for W2s and 1099s</t>
  </si>
  <si>
    <t>Accountant: $1750/yr for NRS 387.303 reporting</t>
  </si>
  <si>
    <t>Accountant: $900/yr for annual F33 report</t>
  </si>
  <si>
    <t>Accountant: $1200/yr for GASB68 disclosure calculation</t>
  </si>
  <si>
    <t>Accountant: $500/qtr. For additional services</t>
  </si>
  <si>
    <t>Auditor: $16,500/yr for annual independent audit</t>
  </si>
  <si>
    <t>$50/mo. for bookkeeper monthly reconcilations</t>
  </si>
  <si>
    <t>$50/mo. for TSA retirement broker 403b &amp; 457 plans</t>
  </si>
  <si>
    <t>$750/yr. consultant flat fee for filing with Erate services</t>
  </si>
  <si>
    <t>Public Information Services-Marketing</t>
  </si>
  <si>
    <t>15% of awarded amount for consultant with Erate</t>
  </si>
  <si>
    <t>Operation of Buildings-Other Professional Services</t>
  </si>
  <si>
    <t>$2000/yr for graphic artist postcard, awards, &amp; grad. program</t>
  </si>
  <si>
    <t>$350/yr. Latin Chamber of Commerce Sponsorship</t>
  </si>
  <si>
    <t>$600/yr. Charter School Association Sponsorship</t>
  </si>
  <si>
    <t>$300/yr. Henderson Chamber of Commerce Sponsorship</t>
  </si>
  <si>
    <t>Administrative Technology Services-Technical Services</t>
  </si>
  <si>
    <t>Academic Student Assessment-Data Processing and Coding Services</t>
  </si>
  <si>
    <t>$6.50/ACT Engage pre &amp; post: 20% + (MAX # of student)</t>
  </si>
  <si>
    <t>$25/ELL student for WIDA testing material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</si>
  <si>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</si>
  <si>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</si>
  <si>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</si>
  <si>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</si>
  <si>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</si>
  <si>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</si>
  <si>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</si>
  <si>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</si>
  <si>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</si>
  <si>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</si>
  <si>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</si>
  <si>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</si>
  <si>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</si>
  <si>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</si>
  <si>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</si>
  <si>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</si>
  <si>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</si>
  <si>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</si>
  <si>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</si>
  <si>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</si>
  <si>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</si>
  <si>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</si>
  <si>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</si>
  <si>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</si>
  <si>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</si>
  <si>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</si>
  <si>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</si>
  <si>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</si>
  <si>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</si>
  <si>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</si>
  <si>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</si>
  <si>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</si>
  <si>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</si>
  <si>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</si>
  <si>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</si>
  <si>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</si>
  <si>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</si>
  <si>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</si>
  <si>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</si>
  <si>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</si>
  <si>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</si>
  <si>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</si>
  <si>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</si>
  <si>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</si>
  <si>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</si>
  <si>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</si>
  <si>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</si>
  <si>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</si>
  <si>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</si>
  <si>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</si>
  <si>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</si>
  <si>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</si>
  <si>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Professional Services and Narrative</t>
  </si>
  <si>
    <t>Budgeted Professional Services</t>
  </si>
  <si>
    <t>Average</t>
  </si>
  <si>
    <t>Start Date of the Fiscal Year</t>
  </si>
  <si>
    <t>Enrollment and Counts</t>
  </si>
  <si>
    <t>Number that are Special Education</t>
  </si>
  <si>
    <t>Number that are 504 Students</t>
  </si>
  <si>
    <t>Number that are English Language Learners</t>
  </si>
  <si>
    <t>Number that are 11th Grade (new recruits)</t>
  </si>
  <si>
    <t>Number that are 12th Grade (new recurits + 70% retention)</t>
  </si>
  <si>
    <t>Semester Increase</t>
  </si>
  <si>
    <t>Number that qualify for free or reduced lunch</t>
  </si>
  <si>
    <t>Revenues</t>
  </si>
  <si>
    <t>CSO %</t>
  </si>
  <si>
    <t>Federal: Special Education Part B</t>
  </si>
  <si>
    <t>DSA: Ad Valorem Taxes</t>
  </si>
  <si>
    <t>DSA: Sales and Use Taxes</t>
  </si>
  <si>
    <t>DSA: Franchise Fees</t>
  </si>
  <si>
    <t>DSA: Basic General Governmental Services Tax</t>
  </si>
  <si>
    <t>DSA: Distributive School Acct (DSA) Basic Support</t>
  </si>
  <si>
    <t>State: College and Career Readiness (CCR)</t>
  </si>
  <si>
    <t>State: Special Education portion to DSA</t>
  </si>
  <si>
    <t>Chief Academic Officer</t>
  </si>
  <si>
    <t>Chief Operations Officer</t>
  </si>
  <si>
    <t>Business Manager</t>
  </si>
  <si>
    <t>WH</t>
  </si>
  <si>
    <t>JH</t>
  </si>
  <si>
    <t>JC</t>
  </si>
  <si>
    <t>EC</t>
  </si>
  <si>
    <t>LS</t>
  </si>
  <si>
    <t>Board Members</t>
  </si>
  <si>
    <t>Members</t>
  </si>
  <si>
    <t>Executive Administration-Salaries of Regular Employees Paid to Licensed Admin</t>
  </si>
  <si>
    <t>Central Services-Salaries of Regular Employees Paid to Other Classified/Support Staff</t>
  </si>
  <si>
    <t>Board of Education-Salaries of Regular Employees Paid to Other Classified/Support Staff</t>
  </si>
  <si>
    <t>Executive Administration-Extra Duties Paid to Licensed Administration</t>
  </si>
  <si>
    <t>Central Services-Extra Duties Paid to Other Classified/Support Staff</t>
  </si>
  <si>
    <t>Executive Administration-Additional Compensation Paid to Licensed Admin.</t>
  </si>
  <si>
    <t>Central Services-Additional Compensation Paid to Other Classified/Support Staff</t>
  </si>
  <si>
    <t>CSO Chiefs</t>
  </si>
  <si>
    <t>CSO Coordinators and Managers</t>
  </si>
  <si>
    <t>Executive Administration-Retirement Contributions for Licensed Admin.</t>
  </si>
  <si>
    <t>Executive Administration-Group Insurance for Licensed Admin.</t>
  </si>
  <si>
    <t>Central Services-Group Insurance for Licensed Admin.</t>
  </si>
  <si>
    <t>Executive Administration-Medicare Payments for Licensed Admin.</t>
  </si>
  <si>
    <t>Central Services-Retirement Contributions for Other Classified/Support Staff</t>
  </si>
  <si>
    <t>Central Services-Medicare Payments for Other Classified/Support Staff</t>
  </si>
  <si>
    <t>Executive Administration-Unemployment Compensation Paid for Licensed Admin.</t>
  </si>
  <si>
    <t>Central Services-Unemployment Compensation Paid for Licensed Admin.</t>
  </si>
  <si>
    <t>Executive Administration-Worker's Compensation for Licensed Admin.</t>
  </si>
  <si>
    <t>Central Services-Worker's Compensation for Other Classified/Support Staff</t>
  </si>
  <si>
    <t>Executive Administration-Health Benefits Paid for Licensed Admin.</t>
  </si>
  <si>
    <t>Central Services-Health Benefits Paid for Other Classified/Support Staff</t>
  </si>
  <si>
    <t>Operation of Buildings-Utility Services</t>
  </si>
  <si>
    <t>$135/mo. for water bill</t>
  </si>
  <si>
    <t>$475/mo. cleaning</t>
  </si>
  <si>
    <t>Maintenance of Buildings-Cleaning Services</t>
  </si>
  <si>
    <t>Instruction-Renting Land and Buildings</t>
  </si>
  <si>
    <t>Operation and Maintenance of Plant-Renting Land and Buildings</t>
  </si>
  <si>
    <t>Maintenance of Buildings-Repairs and Maintenance Services</t>
  </si>
  <si>
    <t>$125/mo. garbage collection service</t>
  </si>
  <si>
    <t>$100/yr backflow inspection</t>
  </si>
  <si>
    <t>$175/qtr for HAVC Units filtering and cleaning</t>
  </si>
  <si>
    <t>$1000/yr rental of a space for statewide testing</t>
  </si>
  <si>
    <t>Property Services and Narrative</t>
  </si>
  <si>
    <t>Budgeted Property Services</t>
  </si>
  <si>
    <t>Other Purchased Services</t>
  </si>
  <si>
    <t>Vehicle Operation-Student Transportation Purcchased From Other Sources</t>
  </si>
  <si>
    <t>Instruction-Liability Insurance "Errors and Omissions"</t>
  </si>
  <si>
    <t>($0.50 + $1.80) = $2.30/stu./yr. fidelity &amp; excess fidelity</t>
  </si>
  <si>
    <t>Instruction-Fidelity / Other Insurance "Umbrella"</t>
  </si>
  <si>
    <t xml:space="preserve">Instruction-Tuition for Clasroom Fees </t>
  </si>
  <si>
    <t>Instruction-Tuition-Other</t>
  </si>
  <si>
    <t>Instruction-Travel</t>
  </si>
  <si>
    <t>$7.21/stu/yr for directors and officers insurance</t>
  </si>
  <si>
    <t>Board of Education-Fidelity / Other Insurance "Umbrella"</t>
  </si>
  <si>
    <t>Executive Administration-Telephone-Cell phone services</t>
  </si>
  <si>
    <t>$2000/CAO: annual travel, hotel, rental car, and per diem</t>
  </si>
  <si>
    <t>Executive Administration-Travel</t>
  </si>
  <si>
    <t>$5000/COO: annual travel, hotel, rental car, and per diem</t>
  </si>
  <si>
    <t>Office of the Principal-Travel</t>
  </si>
  <si>
    <t>Central Servies-Postage</t>
  </si>
  <si>
    <t>$50/mo. (stamps.com) + $45/mo./1 roll of stamps = $95/mo.</t>
  </si>
  <si>
    <t>Internet additional service from COX $144/mo.</t>
  </si>
  <si>
    <t xml:space="preserve">Central Servies-Data Communications, Internet, Video, T-lines etc. </t>
  </si>
  <si>
    <t>Central Services-Travel</t>
  </si>
  <si>
    <t xml:space="preserve">Public Information Services-Advertsing </t>
  </si>
  <si>
    <t>$500/mo. Social media boosts</t>
  </si>
  <si>
    <t>$1100/yr. for acces to Teachers-teachers.com portal</t>
  </si>
  <si>
    <t xml:space="preserve">Personel Servies-Advertising </t>
  </si>
  <si>
    <t>$1500/yr. other job posting portals</t>
  </si>
  <si>
    <t>$2.35/student for crime insurance</t>
  </si>
  <si>
    <t xml:space="preserve">Operations of Buildings-Property Insurance "Business Owners" </t>
  </si>
  <si>
    <t>Budgeted Other Purchased Services</t>
  </si>
  <si>
    <t>Instruction-Liability Insurance ''Errors and Omissions''</t>
  </si>
  <si>
    <t>Instruction-Fidelity / Other Insurance ''Umbrella''</t>
  </si>
  <si>
    <t>Board of Education-Fidelity / Other Insurance ''Umbrella''</t>
  </si>
  <si>
    <t>Central Services-Postage</t>
  </si>
  <si>
    <t>Central Services-Data Communications, Internet, Video, T-lines, etc.</t>
  </si>
  <si>
    <t>Public Information Services-Advertising</t>
  </si>
  <si>
    <t>Personnel Services-Advertising</t>
  </si>
  <si>
    <t>Operation of Buildings-Property Insurance ''Business Owners''</t>
  </si>
  <si>
    <t>Supplies</t>
  </si>
  <si>
    <t>Instruction-General Supplies</t>
  </si>
  <si>
    <t>Instruction-Textbooks</t>
  </si>
  <si>
    <t xml:space="preserve">Instruction-Classroom Technology Fees </t>
  </si>
  <si>
    <t>Instruction-Supplies-Technology-related</t>
  </si>
  <si>
    <t>Advising Personnel-Supplies-Tech-Software</t>
  </si>
  <si>
    <t xml:space="preserve">$20/mo. plaques, etc. </t>
  </si>
  <si>
    <t>Board of Education-General Supplies</t>
  </si>
  <si>
    <t>Executive Administration-General Supplies</t>
  </si>
  <si>
    <t>Executive Administration-Supplies-Technology-related</t>
  </si>
  <si>
    <t>Office of the Principal-General Supplies</t>
  </si>
  <si>
    <t>Office of the Principal-Supplies-Technology-related</t>
  </si>
  <si>
    <t>Central Services-General Supplies</t>
  </si>
  <si>
    <t>Central Services-Supplies-Technology-related</t>
  </si>
  <si>
    <t>Administrative Technology Services-Supplies-Tech-Software</t>
  </si>
  <si>
    <t>$300/yr SurveyMonkey</t>
  </si>
  <si>
    <t>$25/mo monthly monitoring reports</t>
  </si>
  <si>
    <t>$900/yr actiTIME portal</t>
  </si>
  <si>
    <t>$276/yr actiPLANS portal</t>
  </si>
  <si>
    <t>$100/yr dropbox portal</t>
  </si>
  <si>
    <t>$1400/yr Adobe Subscription</t>
  </si>
  <si>
    <t>Operation of Buldings-Electricity</t>
  </si>
  <si>
    <t>Maintenance of Buildings-General Supplies</t>
  </si>
  <si>
    <t>Budgeted Supplies</t>
  </si>
  <si>
    <t xml:space="preserve">Instruction-Textbooks </t>
  </si>
  <si>
    <t>Instruction-Classroom Technology Fees</t>
  </si>
  <si>
    <t>Executive Administration-Dues and Fees</t>
  </si>
  <si>
    <t>Fiscal Services-Dues and Fees</t>
  </si>
  <si>
    <t>Administrative Technology Services-Supplies -Tech -Software</t>
  </si>
  <si>
    <t>Operation of Buildings-Electricity</t>
  </si>
  <si>
    <t>Other Support Services-Dues and Fees</t>
  </si>
  <si>
    <t xml:space="preserve">Property </t>
  </si>
  <si>
    <t>Equitment purchased over $5000, otherwise, classify as supply</t>
  </si>
  <si>
    <t xml:space="preserve">Budgeted Property </t>
  </si>
  <si>
    <t>Administrative Technology Services-Technology-Related Hardware</t>
  </si>
  <si>
    <t>Debt Service and Miscellaneous</t>
  </si>
  <si>
    <t>$239/yr for membership to ACSD</t>
  </si>
  <si>
    <t>$119/yr for membership to Harvard Business Review</t>
  </si>
  <si>
    <t>$79/yr for membership to Education Week</t>
  </si>
  <si>
    <t>$249/yr for membership to AudioTech</t>
  </si>
  <si>
    <t>Executive Administration-Indirect Costs</t>
  </si>
  <si>
    <t>$90/mo client analysis bank charge for CEO portal</t>
  </si>
  <si>
    <t>$118/yr SNHD Health Distrcit Permit</t>
  </si>
  <si>
    <t>$1.55/student for amortizing insurance over the year</t>
  </si>
  <si>
    <t>$35/yr to Clark County School District for Addresses</t>
  </si>
  <si>
    <t>Budgeted Debt Service and Miscellaneous</t>
  </si>
  <si>
    <t>Number that are funded for College and Career Readiness</t>
  </si>
  <si>
    <t>100-000-0000-1110-000-00-</t>
  </si>
  <si>
    <t>100-000-0000-1120-000-00-</t>
  </si>
  <si>
    <t>100-000-0000-1191-000-00-</t>
  </si>
  <si>
    <t>100-000-0000-1192-000-00-</t>
  </si>
  <si>
    <t>100-000-0000-3110-000-00-</t>
  </si>
  <si>
    <t>100-000-0000-3115-000-00-</t>
  </si>
  <si>
    <t>100-000-0000-3200-325-00-</t>
  </si>
  <si>
    <t>100-000-0000-3200-352-00-</t>
  </si>
  <si>
    <t>100-000-0000-4500-709-00-</t>
  </si>
  <si>
    <t>100-000-0000-4571-000-00-</t>
  </si>
  <si>
    <t>100-000-0000-4703-000-00-</t>
  </si>
  <si>
    <t>100-000-0000-4500-661-00-</t>
  </si>
  <si>
    <t>100-100-2320-6114-000-32-</t>
  </si>
  <si>
    <t>100-100-2500-6117-000-32-</t>
  </si>
  <si>
    <t>100-100-2410-6114-000-32-</t>
  </si>
  <si>
    <t>100-100-1000-6111-000-32-</t>
  </si>
  <si>
    <t>100-100-2410-6117-000-32-</t>
  </si>
  <si>
    <t>100-100-2410-6127-000-32-</t>
  </si>
  <si>
    <t>100-100-2310-6117-000-32-</t>
  </si>
  <si>
    <t>100-100-2320-6164-000-32-</t>
  </si>
  <si>
    <t>100-100-2500-6167-000-32-</t>
  </si>
  <si>
    <t>100-100-2410-6164-000-32-</t>
  </si>
  <si>
    <t>100-100-1000-6161-000-32-</t>
  </si>
  <si>
    <t>100-100-2410-6167-000-32-</t>
  </si>
  <si>
    <t>100-100-2320-6154-000-32-</t>
  </si>
  <si>
    <t>100-100-2500-6157-000-32-</t>
  </si>
  <si>
    <t>100-100-2410-6154-000-32-</t>
  </si>
  <si>
    <t>100-100-1000-6151-000-32-</t>
  </si>
  <si>
    <t>100-100-2410-6157-000-32-</t>
  </si>
  <si>
    <t>100-100-2320-6214-000-32-</t>
  </si>
  <si>
    <t>100-100-2500-6217-000-32-</t>
  </si>
  <si>
    <t>100-100-2410-6214-000-32-</t>
  </si>
  <si>
    <t>100-100-1000-6211-000-32-</t>
  </si>
  <si>
    <t>100-100-2410-6217-000-32-</t>
  </si>
  <si>
    <t>100-100-2410-6227-000-32-</t>
  </si>
  <si>
    <t>100-100-2320-6234-000-32-</t>
  </si>
  <si>
    <t>100-100-2500-6237-000-32-</t>
  </si>
  <si>
    <t>100-100-2410-6234-000-32-</t>
  </si>
  <si>
    <t>100-100-1000-6231-000-32-</t>
  </si>
  <si>
    <t>100-100-2410-6237-000-32-</t>
  </si>
  <si>
    <t>100-100-2320-6244-000-32-</t>
  </si>
  <si>
    <t>100-100-2500-6247-000-32-</t>
  </si>
  <si>
    <t>100-100-2410-6244-000-32-</t>
  </si>
  <si>
    <t>100-100-1000-6241-000-32-</t>
  </si>
  <si>
    <t>100-100-2410-6247-000-32-</t>
  </si>
  <si>
    <t>100-100-2320-6264-000-32-</t>
  </si>
  <si>
    <t>100-100-2500-6267-000-32-</t>
  </si>
  <si>
    <t>100-100-2410-6264-000-32-</t>
  </si>
  <si>
    <t>100-100-1000-6261-000-32-</t>
  </si>
  <si>
    <t>100-100-2410-6267-000-32-</t>
  </si>
  <si>
    <t>100-100-2320-6274-000-32-</t>
  </si>
  <si>
    <t>100-100-2500-6277-000-32-</t>
  </si>
  <si>
    <t>100-100-2410-6274-000-32-</t>
  </si>
  <si>
    <t>100-100-1000-6271-000-32-</t>
  </si>
  <si>
    <t>100-100-2410-6277-000-32-</t>
  </si>
  <si>
    <t>100-100-2320-6284-000-32-</t>
  </si>
  <si>
    <t>100-100-2500-6287-000-32-</t>
  </si>
  <si>
    <t>100-100-2410-6284-000-32-</t>
  </si>
  <si>
    <t>100-100-1000-6281-000-32-</t>
  </si>
  <si>
    <t>100-100-2410-6287-000-32-</t>
  </si>
  <si>
    <t>100-100-1000-6300-000-32-</t>
  </si>
  <si>
    <t>100-100-1000-6331-000-32-</t>
  </si>
  <si>
    <t>100-100-1000-6337-000-32-</t>
  </si>
  <si>
    <t>100-100-2120-6320-000-32-</t>
  </si>
  <si>
    <t>100-100-2130-6320-000-32-</t>
  </si>
  <si>
    <t>100-100-2140-6320-000-32-</t>
  </si>
  <si>
    <t>100-100-2240-6351-000-32-</t>
  </si>
  <si>
    <t>100-100-2320-6300-000-32-</t>
  </si>
  <si>
    <t>100-100-2320-6333-000-32-</t>
  </si>
  <si>
    <t>100-100-2320-6337-000-32-</t>
  </si>
  <si>
    <t>100-100-2410-6300-000-32-</t>
  </si>
  <si>
    <t>100-100-2410-6333-000-32-</t>
  </si>
  <si>
    <t>100-100-2410-6336-000-32-</t>
  </si>
  <si>
    <t>100-100-2410-6337-000-32-</t>
  </si>
  <si>
    <t>100-100-2500-6300-000-32-</t>
  </si>
  <si>
    <t>100-100-2500-6336-000-32-</t>
  </si>
  <si>
    <t>100-100-2500-6337-000-32-</t>
  </si>
  <si>
    <t>100-100-2510-6340-000-32-</t>
  </si>
  <si>
    <t>100-100-2560-6300-000-32-</t>
  </si>
  <si>
    <t>100-100-2560-6345-000-32-</t>
  </si>
  <si>
    <t>100-100-2580-6350-000-32-</t>
  </si>
  <si>
    <t>100-100-2610-6340-000-32-</t>
  </si>
  <si>
    <t>100-100-1000-6441-000-32-</t>
  </si>
  <si>
    <t>100-100-2600-6441-000-32-</t>
  </si>
  <si>
    <t>100-100-2610-6410-000-32-</t>
  </si>
  <si>
    <t>100-100-2620-6420-000-32-</t>
  </si>
  <si>
    <t>100-100-2620-6430-000-32-</t>
  </si>
  <si>
    <t>100-100-1000-6522-000-32-</t>
  </si>
  <si>
    <t>100-100-1000-6523-000-32-</t>
  </si>
  <si>
    <t>100-100-1000-6568-352-32-</t>
  </si>
  <si>
    <t>100-100-1000-6569-000-32-</t>
  </si>
  <si>
    <t>100-100-1000-6580-000-32-</t>
  </si>
  <si>
    <t>100-100-2310-6523-000-32-</t>
  </si>
  <si>
    <t>100-100-2320-6534-000-32-</t>
  </si>
  <si>
    <t>100-100-2320-6580-000-32-</t>
  </si>
  <si>
    <t>100-100-2410-6580-000-32-</t>
  </si>
  <si>
    <t>100-100-2500-6531-000-32-</t>
  </si>
  <si>
    <t>100-100-2500-6535-000-32-</t>
  </si>
  <si>
    <t>100-100-2500-6580-000-32-</t>
  </si>
  <si>
    <t>100-100-2560-6540-000-32-</t>
  </si>
  <si>
    <t>100-100-2570-6540-000-32-</t>
  </si>
  <si>
    <t>100-100-2610-6521-000-32-</t>
  </si>
  <si>
    <t>100-100-2710-6519-000-32-</t>
  </si>
  <si>
    <t>100-100-1000-6610-000-32-</t>
  </si>
  <si>
    <t>100-100-1000-6641-000-32-</t>
  </si>
  <si>
    <t>100-100-1000-6642-000-32-</t>
  </si>
  <si>
    <t>100-100-1000-6650-000-32-</t>
  </si>
  <si>
    <t>100-100-1001-6651-000-32-</t>
  </si>
  <si>
    <t>100-100-2310-6610-000-32-</t>
  </si>
  <si>
    <t>100-100-2320-6610-000-32-</t>
  </si>
  <si>
    <t>100-100-2320-6650-000-32-</t>
  </si>
  <si>
    <t>100-100-2410-6610-000-32-</t>
  </si>
  <si>
    <t>100-100-2410-6650-000-32-</t>
  </si>
  <si>
    <t>100-100-2500-6610-000-32-</t>
  </si>
  <si>
    <t>100-100-2500-6650-000-32-</t>
  </si>
  <si>
    <t>100-100-2580-6651-000-32-</t>
  </si>
  <si>
    <t>100-100-2610-6622-000-32-</t>
  </si>
  <si>
    <t>100-100-2620-6610-000-32-</t>
  </si>
  <si>
    <t>100-100-2580-6734-000-32-</t>
  </si>
  <si>
    <t>100-100-2320-6810-000-32-</t>
  </si>
  <si>
    <t>100-100-2320-6893-000-32-</t>
  </si>
  <si>
    <t>100-100-2510-6810-000-32-</t>
  </si>
  <si>
    <t>100-100-2900-6810-000-32-</t>
  </si>
  <si>
    <t>62</t>
  </si>
  <si>
    <t>100-100-1000-6569-352-32-</t>
  </si>
  <si>
    <t>CCR Grant - Fees fall ($6.50 X 9 credits/stu) = $58.50/student</t>
  </si>
  <si>
    <t>CCR Grant - Fees spng ($6.50 X 12 credits/stu) = $78/student</t>
  </si>
  <si>
    <t>100-100-1000-6641-352-32-</t>
  </si>
  <si>
    <t>100-100-2240-6351-352-32-</t>
  </si>
  <si>
    <t>CCR Grant - WorkKeys $36/assessment (max # of CCR students)</t>
  </si>
  <si>
    <t>PPupil Amt</t>
  </si>
  <si>
    <t>100-100-1000-6300-709-32-</t>
  </si>
  <si>
    <t>Title II Grant - Teacher Mentor ($75 per hour)</t>
  </si>
  <si>
    <t>Title II Grant - Travel to conference for staff ($1500/employee)</t>
  </si>
  <si>
    <t>100-100-1000-6580-709-32-</t>
  </si>
  <si>
    <t>100-100-2320-6580-709-32-</t>
  </si>
  <si>
    <t>100-100-2500-6580-709-32-</t>
  </si>
  <si>
    <t>Instruction-Travel-Title II Grant</t>
  </si>
  <si>
    <t>Executive Administration-Travel-Title II Grant</t>
  </si>
  <si>
    <t>Central Services-Travel-Title II Grant</t>
  </si>
  <si>
    <t>Instruction-Tuition for Classroom Fees-CCR Grant</t>
  </si>
  <si>
    <t>Academic Assessment-Data Process &amp; Coding Services</t>
  </si>
  <si>
    <t>Academic Assessment-Data Process &amp; Coding Services-CCR Grant</t>
  </si>
  <si>
    <t>Instruction-Purchased Professional and Technical Services-Title II</t>
  </si>
  <si>
    <t>Executive Administration-Purchased Prof. and Tech. Services</t>
  </si>
  <si>
    <t>Office of the Principal-Purchased Prof. and Tech. Services</t>
  </si>
  <si>
    <t>Public Information Services-Purchased Prof. and Tech. Services</t>
  </si>
  <si>
    <t>100-100-2320-6810-709-32-</t>
  </si>
  <si>
    <t>100-100-1000-6810-709-32-</t>
  </si>
  <si>
    <t>Instruction-Dues and Fees</t>
  </si>
  <si>
    <t>100-100-2500-6810-709-32-</t>
  </si>
  <si>
    <t>Central Services-Dues and Fees</t>
  </si>
  <si>
    <t>Fiscal Services-Dues and Fees-Title II</t>
  </si>
  <si>
    <t>Instruction-Dues and Fees-Titlle II</t>
  </si>
  <si>
    <t>Executive Administration-Dues and Fees-Title II</t>
  </si>
  <si>
    <t>Title II Grant - Conference Registration Teacher ($595/employee)</t>
  </si>
  <si>
    <t>Title II Grant - Conference Registration Admin ($595/employee)</t>
  </si>
  <si>
    <t>Title II Grant - Conference Registration Staff ($595/employee)</t>
  </si>
  <si>
    <t>Instruction-Textbooks-CCR Grant</t>
  </si>
  <si>
    <t>Federal: E-rate (Funded at 50% of Internet ONLY)</t>
  </si>
  <si>
    <t>100-100-1000-6100-661-32-</t>
  </si>
  <si>
    <t>Training Attendees for CSP Grant</t>
  </si>
  <si>
    <t>100-100-2500-6167-661-32-</t>
  </si>
  <si>
    <t>CSO Coordinators and Managers: CSP Grant</t>
  </si>
  <si>
    <t>100-100-2320-6164-661-32-</t>
  </si>
  <si>
    <t>CSO Chiefs: CSP Grant</t>
  </si>
  <si>
    <t>Educational Advising Coordinator: CSP Grant</t>
  </si>
  <si>
    <t>100-100-2320-6244-661-32-</t>
  </si>
  <si>
    <t>100-100-2500-6247-661-32-</t>
  </si>
  <si>
    <t>100-100-1000-6241-661-32-</t>
  </si>
  <si>
    <t>100-100-2580-6320-661-32-</t>
  </si>
  <si>
    <t>Administrative Technology Services-Professional Educational Services</t>
  </si>
  <si>
    <t>$65/mo. AM Fire &amp; Electronic Services for montitoring</t>
  </si>
  <si>
    <t>$800/6mo. AM Fire &amp; Electronic Services for monitoring</t>
  </si>
  <si>
    <t>100-100-2320-6580-661-32-</t>
  </si>
  <si>
    <t>CSP Grant - Travel to Reno for Training (554/trip X 4 trips)</t>
  </si>
  <si>
    <t>Executive Administration-Travel-CSP Grant</t>
  </si>
  <si>
    <t>CSP Grant - ($25/month X 12 months= $300 X 35 partcipants</t>
  </si>
  <si>
    <t>Administrative Technology Services-Prof. Educational Services-CSP Grant</t>
  </si>
  <si>
    <t>Federal: Charter Schools Program (CSP) Dissemination</t>
  </si>
  <si>
    <t>Averages</t>
  </si>
  <si>
    <t>Total Revenues</t>
  </si>
  <si>
    <t>Subtotal Salaries</t>
  </si>
  <si>
    <t>Subtotal Extra Duty Pay</t>
  </si>
  <si>
    <t>Subtotal Performance Pay</t>
  </si>
  <si>
    <t>Subtotal Group Insurance</t>
  </si>
  <si>
    <t>Subtotal Social Security (FICA)</t>
  </si>
  <si>
    <t>Subtotal PERS Retirement</t>
  </si>
  <si>
    <t>Subtotal Medicare</t>
  </si>
  <si>
    <t>Subtotal Unemployment</t>
  </si>
  <si>
    <t>Subtotal Workman's Compensation</t>
  </si>
  <si>
    <t>Subtotal Healthcare Insuarnce</t>
  </si>
  <si>
    <t>CSO Chiefs (State EE pays into PERS)</t>
  </si>
  <si>
    <t>CSO Coordinators and Managers (State EE pays into PERS)</t>
  </si>
  <si>
    <t>Director of Site Administration (State EE pays into PERS)</t>
  </si>
  <si>
    <t>Educational Advising Coordinator (State EE pays into PERS)</t>
  </si>
  <si>
    <t>Office Manager (State EE pays into PERS)</t>
  </si>
  <si>
    <t>Office Manager and Student Workers</t>
  </si>
  <si>
    <t>Student Worker (not PERS eligible &lt; 1040 hrs/yr.)</t>
  </si>
  <si>
    <t>STAFFInctv</t>
  </si>
  <si>
    <t>ADMINInctv</t>
  </si>
  <si>
    <t>BuyoutRate</t>
  </si>
  <si>
    <t>BuyoutDays</t>
  </si>
  <si>
    <t>69</t>
  </si>
  <si>
    <t>70</t>
  </si>
  <si>
    <t>71</t>
  </si>
  <si>
    <t>72</t>
  </si>
  <si>
    <t>73</t>
  </si>
  <si>
    <t>Professional Services</t>
  </si>
  <si>
    <t>Property Services</t>
  </si>
  <si>
    <t>Wages: Performance Pay</t>
  </si>
  <si>
    <t>Wages: Extra Duty Pay</t>
  </si>
  <si>
    <t>Wages: Salaries</t>
  </si>
  <si>
    <t>Benefits: Social Security (FICA)</t>
  </si>
  <si>
    <t>Benefits: PERS Retirement</t>
  </si>
  <si>
    <t>Benefits: Medicare</t>
  </si>
  <si>
    <t>Benefits: Unemployment</t>
  </si>
  <si>
    <t>Benefits: Workman's Compensation</t>
  </si>
  <si>
    <t>Benefits: Healthcare Insurance</t>
  </si>
  <si>
    <t>Benefits: Group Insurance AD&amp;D, LTD, Life</t>
  </si>
  <si>
    <t>Total 100 Wages</t>
  </si>
  <si>
    <t>Total 200 Benefits</t>
  </si>
  <si>
    <t>Total 300 Professional Services</t>
  </si>
  <si>
    <t>Total 400 Property Services</t>
  </si>
  <si>
    <t>Total 500 Other Purchased Services</t>
  </si>
  <si>
    <t>Total 600 Supplies</t>
  </si>
  <si>
    <t>Total 700 Property</t>
  </si>
  <si>
    <t>Total 800 Debt Service and Miscellaneous</t>
  </si>
  <si>
    <t>Total Expenditures</t>
  </si>
  <si>
    <t>Expenditures</t>
  </si>
  <si>
    <t>Total Other Financing Sources (Uses)</t>
  </si>
  <si>
    <t>Excess (deficiency) of revenues and other financing</t>
  </si>
  <si>
    <t>Fund Balance, Beginning of the year</t>
  </si>
  <si>
    <t>Fund Balance, End of the year</t>
  </si>
  <si>
    <t>Site code</t>
  </si>
  <si>
    <t>CSO Entry</t>
  </si>
  <si>
    <t>Key:</t>
  </si>
  <si>
    <t>Site Entry</t>
  </si>
  <si>
    <t>CCR Grant</t>
  </si>
  <si>
    <t>Ttl II Grant</t>
  </si>
  <si>
    <t>CSP Grant</t>
  </si>
  <si>
    <t>$400 each for AptaFund services to open&amp;close fiscal years</t>
  </si>
  <si>
    <t>$9000/yr for AptaFund software</t>
  </si>
  <si>
    <t>$85/mo. for constant contact</t>
  </si>
  <si>
    <t>State: Reimbursement for Teacher Supplies #FTE</t>
  </si>
  <si>
    <t>$45/mo. pest control service</t>
  </si>
  <si>
    <t>$250/qtr. cleaning supplies</t>
  </si>
  <si>
    <t>$1000/EAC: annual travel, hotel, rental car, and per diem</t>
  </si>
  <si>
    <t>($135/mo/cell phone) X 2 phones = $270/mo.</t>
  </si>
  <si>
    <t>$1500/DSA: annual travel, hotel, rental car, and per diem</t>
  </si>
  <si>
    <t>$1000/EE: annual travel, hotel, rental car, and per diem AC and PC</t>
  </si>
  <si>
    <t>$1000/EE: annual travel, hotel, rental car, and per diem BM and OM</t>
  </si>
  <si>
    <t xml:space="preserve">$35/mo./RTC pass X 10mo. = $350/student </t>
  </si>
  <si>
    <t>$6500/postcard mailer to approx. 50K inform the public</t>
  </si>
  <si>
    <t>$650/computer for students</t>
  </si>
  <si>
    <t>$245/mo Squidix offsite servers for websites &amp; MOODLE applciation</t>
  </si>
  <si>
    <t>$1070/computer for administration</t>
  </si>
  <si>
    <t>Tchr Grant</t>
  </si>
  <si>
    <t>100-100-1000-6610-325-32-</t>
  </si>
  <si>
    <t>Teacher Supply Grant - $125/# of FTE teachers</t>
  </si>
  <si>
    <t>$250/yr Esign Genie</t>
  </si>
  <si>
    <t>$9000/yr for TrackVia Enterprise Version</t>
  </si>
  <si>
    <t>$45/mo Mojo help ticket system</t>
  </si>
  <si>
    <t>$1125/yr/switch: Comprehensive Security Bundle</t>
  </si>
  <si>
    <t>$1265/yr/switch: Sonic Wall Upgrade</t>
  </si>
  <si>
    <t>$250/yr/account join.me portal</t>
  </si>
  <si>
    <t>$1070/computer for principal's office</t>
  </si>
  <si>
    <t>$10/mo. adaptors, cords, micellaneous, etc. for instruction</t>
  </si>
  <si>
    <t>$10/mo. adaptors, cords, micellaneous, etc. for executive admin.</t>
  </si>
  <si>
    <t>$10/mo. adaptors, cords, micellaneous, etc. for principal's office</t>
  </si>
  <si>
    <t>$100/mo. for general central office supplies (eg. online/store purchases)</t>
  </si>
  <si>
    <t>$300/mo. for general central office supplies (eg. Staples.com)</t>
  </si>
  <si>
    <t>$1070/computer for general office</t>
  </si>
  <si>
    <t>$10/mo. for adaptors, cords, micellaneous, etc. for central office</t>
  </si>
  <si>
    <t>$700/mo. avg. cost of electricity</t>
  </si>
  <si>
    <t>Instruction-General Supplies-Teacher Supply Grant</t>
  </si>
  <si>
    <t>$X Indirect costs no longer prermissible for Carson program</t>
  </si>
  <si>
    <t>Business Line of Credit Interest</t>
  </si>
  <si>
    <t>$5.00/money order fee X (2 semesters X # of students)</t>
  </si>
  <si>
    <t>$1650 NDE One-time True-up (Sept. thru Dec. estimated)</t>
  </si>
  <si>
    <t>Federal: Title II Grant</t>
  </si>
  <si>
    <t>100-000-0000-1110-000-00-01</t>
  </si>
  <si>
    <t>100-000-0000-1110-000-00-02</t>
  </si>
  <si>
    <t>100-000-0000-1110-000-00-03</t>
  </si>
  <si>
    <t>100-000-0000-1110-000-00-04</t>
  </si>
  <si>
    <t>100-000-0000-1110-000-00-05</t>
  </si>
  <si>
    <t>100-000-0000-1120-000-00-01</t>
  </si>
  <si>
    <t>100-000-0000-1120-000-00-02</t>
  </si>
  <si>
    <t>100-000-0000-1120-000-00-03</t>
  </si>
  <si>
    <t>100-000-0000-1120-000-00-04</t>
  </si>
  <si>
    <t>100-000-0000-1120-000-00-05</t>
  </si>
  <si>
    <t>100-000-0000-1191-000-00-01</t>
  </si>
  <si>
    <t>100-000-0000-1191-000-00-02</t>
  </si>
  <si>
    <t>100-000-0000-1191-000-00-03</t>
  </si>
  <si>
    <t>100-000-0000-1191-000-00-04</t>
  </si>
  <si>
    <t>100-000-0000-1191-000-00-05</t>
  </si>
  <si>
    <t>100-000-0000-1192-000-00-01</t>
  </si>
  <si>
    <t>100-000-0000-1192-000-00-02</t>
  </si>
  <si>
    <t>100-000-0000-1192-000-00-03</t>
  </si>
  <si>
    <t>100-000-0000-1192-000-00-04</t>
  </si>
  <si>
    <t>100-000-0000-1192-000-00-05</t>
  </si>
  <si>
    <t>100-000-0000-3110-000-00-00</t>
  </si>
  <si>
    <t>100-000-0000-3110-000-00-01</t>
  </si>
  <si>
    <t>100-000-0000-3110-000-00-02</t>
  </si>
  <si>
    <t>100-000-0000-3110-000-00-03</t>
  </si>
  <si>
    <t>100-000-0000-3110-000-00-04</t>
  </si>
  <si>
    <t>100-000-0000-3110-000-00-05</t>
  </si>
  <si>
    <t>100-000-0000-3115-000-00-01</t>
  </si>
  <si>
    <t>100-000-0000-3115-000-00-02</t>
  </si>
  <si>
    <t>100-000-0000-3115-000-00-03</t>
  </si>
  <si>
    <t>100-000-0000-4500-661-00-05</t>
  </si>
  <si>
    <t>100-000-0000-4500-709-00-00</t>
  </si>
  <si>
    <t>100-000-0000-4500-709-00-05</t>
  </si>
  <si>
    <t>100-000-0000-4571-000-00-01</t>
  </si>
  <si>
    <t>100-000-0000-4571-000-00-02</t>
  </si>
  <si>
    <t>100-000-0000-4571-000-00-03</t>
  </si>
  <si>
    <t>100-000-0000-4703-000-00-05</t>
  </si>
  <si>
    <t>100-100-1000-6100-661-32-05</t>
  </si>
  <si>
    <t>100-100-1000-6111-000-32-01</t>
  </si>
  <si>
    <t>100-100-1000-6151-000-32-01</t>
  </si>
  <si>
    <t>100-100-1000-6161-661-32-05</t>
  </si>
  <si>
    <t>100-100-1000-6211-000-32-01</t>
  </si>
  <si>
    <t>100-100-1000-6231-000-32-01</t>
  </si>
  <si>
    <t>100-100-1000-6241-000-32-01</t>
  </si>
  <si>
    <t>100-100-1000-6241-661-32-05</t>
  </si>
  <si>
    <t>100-100-1000-6261-000-32-01</t>
  </si>
  <si>
    <t>100-100-1000-6261-661-32-05</t>
  </si>
  <si>
    <t>100-100-1000-6271-000-32-01</t>
  </si>
  <si>
    <t>100-100-1000-6281-000-32-01</t>
  </si>
  <si>
    <t>100-100-1000-6300-000-32-01</t>
  </si>
  <si>
    <t>100-100-1000-6300-000-32-02</t>
  </si>
  <si>
    <t>100-100-1000-6300-000-32-05</t>
  </si>
  <si>
    <t>100-100-1000-6300-709-32-05</t>
  </si>
  <si>
    <t>100-100-1000-6331-000-32-01</t>
  </si>
  <si>
    <t>100-100-1000-6337-000-32-01</t>
  </si>
  <si>
    <t>100-100-1000-6441-000-32-01</t>
  </si>
  <si>
    <t>100-100-1000-6441-000-32-02</t>
  </si>
  <si>
    <t>100-100-1000-6441-000-32-05</t>
  </si>
  <si>
    <t>100-100-1000-6522-000-32-01</t>
  </si>
  <si>
    <t>100-100-1000-6522-000-32-05</t>
  </si>
  <si>
    <t>100-100-1000-6523-000-32-05</t>
  </si>
  <si>
    <t>100-100-1000-6568-000-32-01</t>
  </si>
  <si>
    <t>100-100-1000-6568-000-32-02</t>
  </si>
  <si>
    <t>100-100-1000-6568-000-32-03</t>
  </si>
  <si>
    <t>100-100-1000-6568-000-32-04</t>
  </si>
  <si>
    <t>100-100-1000-6568-352-32-01</t>
  </si>
  <si>
    <t>100-100-1000-6568-352-32-02</t>
  </si>
  <si>
    <t>100-100-1000-6568-352-32-03</t>
  </si>
  <si>
    <t>100-100-1000-6568-352-32-04</t>
  </si>
  <si>
    <t>100-100-1000-6569-000-32-01</t>
  </si>
  <si>
    <t>100-100-1000-6569-000-32-02</t>
  </si>
  <si>
    <t>100-100-1000-6569-000-32-03</t>
  </si>
  <si>
    <t>100-100-1000-6569-000-32-04</t>
  </si>
  <si>
    <t>100-100-1000-6569-352-32-01</t>
  </si>
  <si>
    <t>100-100-1000-6569-352-32-02</t>
  </si>
  <si>
    <t>100-100-1000-6569-352-32-03</t>
  </si>
  <si>
    <t>100-100-1000-6569-352-32-04</t>
  </si>
  <si>
    <t>100-100-1000-6580-000-32-01</t>
  </si>
  <si>
    <t>100-100-1000-6580-000-32-02</t>
  </si>
  <si>
    <t>100-100-1000-6580-709-32-05</t>
  </si>
  <si>
    <t>100-100-1000-6610-000-32-01</t>
  </si>
  <si>
    <t>100-100-1000-6610-000-32-02</t>
  </si>
  <si>
    <t>100-100-1000-6610-000-32-03</t>
  </si>
  <si>
    <t>100-100-1000-6610-000-32-04</t>
  </si>
  <si>
    <t>100-100-1000-6610-000-32-05</t>
  </si>
  <si>
    <t>100-100-1000-6640-000-32-01</t>
  </si>
  <si>
    <t>100-100-1000-6641-000-32-01</t>
  </si>
  <si>
    <t>100-100-1000-6641-000-32-02</t>
  </si>
  <si>
    <t>100-100-1000-6641-000-32-03</t>
  </si>
  <si>
    <t>100-100-1000-6641-000-32-04</t>
  </si>
  <si>
    <t>100-100-1000-6641-352-32-01</t>
  </si>
  <si>
    <t>100-100-1000-6641-352-32-02</t>
  </si>
  <si>
    <t>100-100-1000-6641-352-32-03</t>
  </si>
  <si>
    <t>100-100-1000-6641-352-32-04</t>
  </si>
  <si>
    <t>100-100-1000-6642-000-32-01</t>
  </si>
  <si>
    <t>100-100-1000-6642-000-32-02</t>
  </si>
  <si>
    <t>100-100-1000-6642-000-32-03</t>
  </si>
  <si>
    <t>100-100-1000-6642-000-32-04</t>
  </si>
  <si>
    <t>100-100-1000-6650-000-32-01</t>
  </si>
  <si>
    <t>100-100-1000-6810-709-32-05</t>
  </si>
  <si>
    <t>100-100-1001-6441-000-32-05</t>
  </si>
  <si>
    <t>100-100-1001-6651-000-32-05</t>
  </si>
  <si>
    <t>100-100-2120-6320-000-32-01</t>
  </si>
  <si>
    <t>100-100-2120-6320-000-32-02</t>
  </si>
  <si>
    <t>100-100-2120-6320-000-32-03</t>
  </si>
  <si>
    <t>100-100-2120-6320-000-32-04</t>
  </si>
  <si>
    <t>100-100-2130-6300-000-32-05</t>
  </si>
  <si>
    <t>100-100-2130-6320-000-32-01</t>
  </si>
  <si>
    <t>100-100-2130-6320-000-32-02</t>
  </si>
  <si>
    <t>100-100-2130-6320-000-32-03</t>
  </si>
  <si>
    <t>100-100-2130-6320-000-32-04</t>
  </si>
  <si>
    <t>100-100-2140-6320-000-32-01</t>
  </si>
  <si>
    <t>100-100-2140-6320-000-32-02</t>
  </si>
  <si>
    <t>100-100-2140-6320-000-32-03</t>
  </si>
  <si>
    <t>100-100-2240-6351-000-32-01</t>
  </si>
  <si>
    <t>100-100-2240-6351-000-32-03</t>
  </si>
  <si>
    <t>100-100-2240-6351-000-32-04</t>
  </si>
  <si>
    <t>100-100-2240-6351-000-32-05</t>
  </si>
  <si>
    <t>100-100-2240-6351-352-32-05</t>
  </si>
  <si>
    <t>100-100-2310-6117-000-32-05</t>
  </si>
  <si>
    <t>100-100-2310-6522-000-32-05</t>
  </si>
  <si>
    <t>100-100-2310-6523-000-32-05</t>
  </si>
  <si>
    <t>100-100-2320-6114-000-32-05</t>
  </si>
  <si>
    <t>100-100-2320-6154-000-32-05</t>
  </si>
  <si>
    <t>100-100-2320-6164-000-32-05</t>
  </si>
  <si>
    <t>100-100-2320-6164-661-32-05</t>
  </si>
  <si>
    <t>100-100-2320-6214-000-32-05</t>
  </si>
  <si>
    <t>100-100-2320-6234-000-32-05</t>
  </si>
  <si>
    <t>100-100-2320-6244-000-32-05</t>
  </si>
  <si>
    <t>100-100-2320-6244-661-32-05</t>
  </si>
  <si>
    <t>100-100-2320-6264-000-32-05</t>
  </si>
  <si>
    <t>100-100-2320-6274-000-32-05</t>
  </si>
  <si>
    <t>100-100-2320-6284-000-32-05</t>
  </si>
  <si>
    <t>100-100-2320-6300-000-32-01</t>
  </si>
  <si>
    <t>100-100-2320-6300-000-32-02</t>
  </si>
  <si>
    <t>100-100-2320-6300-000-32-04</t>
  </si>
  <si>
    <t>100-100-2320-6300-000-32-05</t>
  </si>
  <si>
    <t>100-100-2320-6300-709-32-05</t>
  </si>
  <si>
    <t>100-100-2320-6333-000-32-01</t>
  </si>
  <si>
    <t>100-100-2320-6333-000-32-02</t>
  </si>
  <si>
    <t>100-100-2320-6333-000-32-03</t>
  </si>
  <si>
    <t>100-100-2320-6333-000-32-04</t>
  </si>
  <si>
    <t>100-100-2320-6333-000-32-05</t>
  </si>
  <si>
    <t>100-100-2320-6336-000-32-05</t>
  </si>
  <si>
    <t>100-100-2320-6337-000-32-05</t>
  </si>
  <si>
    <t>100-100-2320-6534-000-32-05</t>
  </si>
  <si>
    <t>100-100-2320-6580-000-32-05</t>
  </si>
  <si>
    <t>100-100-2320-6580-661-32-01</t>
  </si>
  <si>
    <t>100-100-2320-6580-661-32-05</t>
  </si>
  <si>
    <t>100-100-2320-6580-709-32-05</t>
  </si>
  <si>
    <t>100-100-2320-6610-000-32-05</t>
  </si>
  <si>
    <t>100-100-2320-6810-000-32-01</t>
  </si>
  <si>
    <t>100-100-2320-6810-000-32-02</t>
  </si>
  <si>
    <t>100-100-2320-6810-000-32-03</t>
  </si>
  <si>
    <t>100-100-2320-6810-000-32-04</t>
  </si>
  <si>
    <t>100-100-2320-6810-000-32-05</t>
  </si>
  <si>
    <t>100-100-2320-6810-709-32-05</t>
  </si>
  <si>
    <t>100-100-2410-6114-000-32-01</t>
  </si>
  <si>
    <t>100-100-2410-6114-000-32-02</t>
  </si>
  <si>
    <t>100-100-2410-6114-000-32-03</t>
  </si>
  <si>
    <t>100-100-2410-6117-000-32-01</t>
  </si>
  <si>
    <t>100-100-2410-6117-000-32-02</t>
  </si>
  <si>
    <t>100-100-2410-6117-000-32-03</t>
  </si>
  <si>
    <t>100-100-2410-6127-000-32-01</t>
  </si>
  <si>
    <t>100-100-2410-6127-000-32-02</t>
  </si>
  <si>
    <t>100-100-2410-6127-000-32-03</t>
  </si>
  <si>
    <t>100-100-2410-6127-000-32-05</t>
  </si>
  <si>
    <t>100-100-2410-6154-000-32-01</t>
  </si>
  <si>
    <t>100-100-2410-6154-000-32-02</t>
  </si>
  <si>
    <t>100-100-2410-6154-000-32-03</t>
  </si>
  <si>
    <t>100-100-2410-6157-000-32-01</t>
  </si>
  <si>
    <t>100-100-2410-6157-000-32-02</t>
  </si>
  <si>
    <t>100-100-2410-6214-000-32-01</t>
  </si>
  <si>
    <t>100-100-2410-6214-000-32-02</t>
  </si>
  <si>
    <t>100-100-2410-6214-000-32-03</t>
  </si>
  <si>
    <t>100-100-2410-6217-000-32-01</t>
  </si>
  <si>
    <t>100-100-2410-6217-000-32-02</t>
  </si>
  <si>
    <t>100-100-2410-6227-000-32-01</t>
  </si>
  <si>
    <t>100-100-2410-6227-000-32-02</t>
  </si>
  <si>
    <t>100-100-2410-6227-000-32-03</t>
  </si>
  <si>
    <t>100-100-2410-6227-000-32-05</t>
  </si>
  <si>
    <t>100-100-2410-6234-000-32-01</t>
  </si>
  <si>
    <t>100-100-2410-6234-000-32-02</t>
  </si>
  <si>
    <t>100-100-2410-6234-000-32-03</t>
  </si>
  <si>
    <t>100-100-2410-6237-000-32-01</t>
  </si>
  <si>
    <t>100-100-2410-6237-000-32-02</t>
  </si>
  <si>
    <t>100-100-2410-6244-000-32-01</t>
  </si>
  <si>
    <t>100-100-2410-6244-000-32-02</t>
  </si>
  <si>
    <t>100-100-2410-6244-000-32-03</t>
  </si>
  <si>
    <t>100-100-2410-6247-000-32-01</t>
  </si>
  <si>
    <t>100-100-2410-6247-000-32-02</t>
  </si>
  <si>
    <t>100-100-2410-6247-000-32-03</t>
  </si>
  <si>
    <t>100-100-2410-6247-000-32-05</t>
  </si>
  <si>
    <t>100-100-2410-6264-000-32-01</t>
  </si>
  <si>
    <t>100-100-2410-6264-000-32-02</t>
  </si>
  <si>
    <t>100-100-2410-6264-000-32-03</t>
  </si>
  <si>
    <t>100-100-2410-6267-000-32-01</t>
  </si>
  <si>
    <t>100-100-2410-6267-000-32-02</t>
  </si>
  <si>
    <t>100-100-2410-6267-000-32-03</t>
  </si>
  <si>
    <t>100-100-2410-6267-000-32-05</t>
  </si>
  <si>
    <t>100-100-2410-6274-000-32-01</t>
  </si>
  <si>
    <t>100-100-2410-6274-000-32-02</t>
  </si>
  <si>
    <t>100-100-2410-6274-000-32-03</t>
  </si>
  <si>
    <t>100-100-2410-6277-000-32-01</t>
  </si>
  <si>
    <t>100-100-2410-6277-000-32-02</t>
  </si>
  <si>
    <t>100-100-2410-6277-000-32-03</t>
  </si>
  <si>
    <t>100-100-2410-6277-000-32-05</t>
  </si>
  <si>
    <t>100-100-2410-6284-000-32-01</t>
  </si>
  <si>
    <t>100-100-2410-6284-000-32-02</t>
  </si>
  <si>
    <t>100-100-2410-6284-000-32-03</t>
  </si>
  <si>
    <t>100-100-2410-6287-000-32-01</t>
  </si>
  <si>
    <t>100-100-2410-6287-000-32-02</t>
  </si>
  <si>
    <t>100-100-2410-6300-000-32-01</t>
  </si>
  <si>
    <t>100-100-2410-6300-000-32-02</t>
  </si>
  <si>
    <t>100-100-2410-6300-000-32-04</t>
  </si>
  <si>
    <t>100-100-2410-6333-000-32-01</t>
  </si>
  <si>
    <t>100-100-2410-6333-000-32-02</t>
  </si>
  <si>
    <t>100-100-2410-6336-000-32-01</t>
  </si>
  <si>
    <t>100-100-2410-6336-000-32-02</t>
  </si>
  <si>
    <t>100-100-2410-6336-000-32-03</t>
  </si>
  <si>
    <t>100-100-2410-6337-000-32-01</t>
  </si>
  <si>
    <t>100-100-2410-6337-000-32-02</t>
  </si>
  <si>
    <t>100-100-2410-6337-000-32-03</t>
  </si>
  <si>
    <t>100-100-2410-6337-000-32-05</t>
  </si>
  <si>
    <t>100-100-2410-6580-000-32-01</t>
  </si>
  <si>
    <t>100-100-2410-6580-000-32-02</t>
  </si>
  <si>
    <t>100-100-2410-6610-000-32-01</t>
  </si>
  <si>
    <t>100-100-2410-6610-000-32-02</t>
  </si>
  <si>
    <t>100-100-2410-6610-000-32-03</t>
  </si>
  <si>
    <t>100-100-2410-6610-000-32-04</t>
  </si>
  <si>
    <t>100-100-2410-6610-000-32-05</t>
  </si>
  <si>
    <t>100-100-2410-6650-000-32-01</t>
  </si>
  <si>
    <t>100-100-2410-6810-000-32-01</t>
  </si>
  <si>
    <t>100-100-2410-6810-000-32-02</t>
  </si>
  <si>
    <t>100-100-2410-6810-000-32-03</t>
  </si>
  <si>
    <t>100-100-2500-6117-000-32-05</t>
  </si>
  <si>
    <t>100-100-2500-6157-000-32-05</t>
  </si>
  <si>
    <t>100-100-2500-6167-000-32-05</t>
  </si>
  <si>
    <t>100-100-2500-6167-661-32-05</t>
  </si>
  <si>
    <t>100-100-2500-6217-000-32-05</t>
  </si>
  <si>
    <t>100-100-2500-6237-000-32-05</t>
  </si>
  <si>
    <t>100-100-2500-6247-000-32-05</t>
  </si>
  <si>
    <t>100-100-2500-6247-661-32-05</t>
  </si>
  <si>
    <t>100-100-2500-6267-000-32-05</t>
  </si>
  <si>
    <t>100-100-2500-6267-661-32-05</t>
  </si>
  <si>
    <t>100-100-2500-6277-000-32-05</t>
  </si>
  <si>
    <t>100-100-2500-6287-000-32-05</t>
  </si>
  <si>
    <t>100-100-2500-6300-000-32-01</t>
  </si>
  <si>
    <t>100-100-2500-6300-000-32-02</t>
  </si>
  <si>
    <t>100-100-2500-6300-000-32-03</t>
  </si>
  <si>
    <t>100-100-2500-6336-000-32-05</t>
  </si>
  <si>
    <t>100-100-2500-6337-000-32-05</t>
  </si>
  <si>
    <t>100-100-2500-6531-000-32-01</t>
  </si>
  <si>
    <t>100-100-2500-6531-000-32-02</t>
  </si>
  <si>
    <t>100-100-2500-6531-000-32-04</t>
  </si>
  <si>
    <t>100-100-2500-6531-000-32-05</t>
  </si>
  <si>
    <t>100-100-2500-6535-000-32-01</t>
  </si>
  <si>
    <t>100-100-2500-6535-000-32-05</t>
  </si>
  <si>
    <t>100-100-2500-6580-000-32-05</t>
  </si>
  <si>
    <t>100-100-2500-6580-709-32-05</t>
  </si>
  <si>
    <t>100-100-2500-6610-000-32-01</t>
  </si>
  <si>
    <t>100-100-2500-6610-000-32-02</t>
  </si>
  <si>
    <t>100-100-2500-6610-000-32-03</t>
  </si>
  <si>
    <t>100-100-2500-6610-000-32-04</t>
  </si>
  <si>
    <t>100-100-2500-6610-000-32-05</t>
  </si>
  <si>
    <t>100-100-2500-6650-000-32-01</t>
  </si>
  <si>
    <t>100-100-2500-6650-000-32-02</t>
  </si>
  <si>
    <t>100-100-2500-6810-709-32-05</t>
  </si>
  <si>
    <t>100-100-2510-6340-000-32-01</t>
  </si>
  <si>
    <t>100-100-2510-6340-000-32-02</t>
  </si>
  <si>
    <t>100-100-2510-6340-000-32-03</t>
  </si>
  <si>
    <t>100-100-2510-6340-000-32-04</t>
  </si>
  <si>
    <t>100-100-2510-6340-000-32-05</t>
  </si>
  <si>
    <t>100-100-2510-6810-000-32-01</t>
  </si>
  <si>
    <t>100-100-2510-6810-000-32-02</t>
  </si>
  <si>
    <t>100-100-2510-6810-000-32-03</t>
  </si>
  <si>
    <t>100-100-2510-6810-000-32-04</t>
  </si>
  <si>
    <t>100-100-2510-6810-000-32-05</t>
  </si>
  <si>
    <t>100-100-2560-6300-000-32-05</t>
  </si>
  <si>
    <t>100-100-2560-6345-000-32-01</t>
  </si>
  <si>
    <t>100-100-2560-6345-000-32-02</t>
  </si>
  <si>
    <t>100-100-2560-6345-000-32-03</t>
  </si>
  <si>
    <t>100-100-2560-6345-000-32-04</t>
  </si>
  <si>
    <t>100-100-2560-6345-000-32-05</t>
  </si>
  <si>
    <t>100-100-2560-6540-000-32-01</t>
  </si>
  <si>
    <t>100-100-2560-6540-000-32-02</t>
  </si>
  <si>
    <t>100-100-2560-6540-000-32-04</t>
  </si>
  <si>
    <t>100-100-2560-6540-000-32-05</t>
  </si>
  <si>
    <t>100-100-2570-6540-000-32-01</t>
  </si>
  <si>
    <t>100-100-2570-6540-000-32-05</t>
  </si>
  <si>
    <t>100-100-2580-6320-661-32-01</t>
  </si>
  <si>
    <t>100-100-2580-6350-000-32-01</t>
  </si>
  <si>
    <t>100-100-2580-6350-000-32-02</t>
  </si>
  <si>
    <t>100-100-2580-6350-000-32-03</t>
  </si>
  <si>
    <t>100-100-2580-6350-000-32-05</t>
  </si>
  <si>
    <t>100-100-2580-6651-000-32-01</t>
  </si>
  <si>
    <t>100-100-2580-6651-000-32-02</t>
  </si>
  <si>
    <t>100-100-2580-6651-000-32-03</t>
  </si>
  <si>
    <t>100-100-2580-6651-000-32-04</t>
  </si>
  <si>
    <t>100-100-2580-6651-000-32-05</t>
  </si>
  <si>
    <t>100-100-2600-6441-000-32-01</t>
  </si>
  <si>
    <t>100-100-2600-6441-000-32-02</t>
  </si>
  <si>
    <t>100-100-2600-6441-000-32-03</t>
  </si>
  <si>
    <t>100-100-2600-6441-000-32-04</t>
  </si>
  <si>
    <t>100-100-2610-6340-000-32-01</t>
  </si>
  <si>
    <t>100-100-2610-6340-000-32-02</t>
  </si>
  <si>
    <t>100-100-2610-6410-000-32-01</t>
  </si>
  <si>
    <t>100-100-2610-6521-000-32-05</t>
  </si>
  <si>
    <t>100-100-2610-6622-000-32-01</t>
  </si>
  <si>
    <t>100-100-2610-6622-000-32-02</t>
  </si>
  <si>
    <t>100-100-2620-6420-000-32-01</t>
  </si>
  <si>
    <t>100-100-2620-6420-000-32-02</t>
  </si>
  <si>
    <t>100-100-2620-6430-000-00-05</t>
  </si>
  <si>
    <t>100-100-2620-6430-000-32-01</t>
  </si>
  <si>
    <t>100-100-2620-6430-000-32-02</t>
  </si>
  <si>
    <t>100-100-2900-6810-000-32-01</t>
  </si>
  <si>
    <t>100-100-2900-6810-000-32-02</t>
  </si>
  <si>
    <t>100-100-2900-6810-000-32-03</t>
  </si>
  <si>
    <t>100-100-2900-6810-000-32-04</t>
  </si>
  <si>
    <t>100-100-2900-6810-000-32-05</t>
  </si>
  <si>
    <t>970-000-0000-1790-000-00-00</t>
  </si>
  <si>
    <t>970-100-2900-6810-000-32-01</t>
  </si>
  <si>
    <t>970-900-1000-6610-000-32-01</t>
  </si>
  <si>
    <t>970-900-2400-6441-000-32-01</t>
  </si>
  <si>
    <t>970-900-2400-6610-000-32-01</t>
  </si>
  <si>
    <t>970-900-2410-6610-000-32-01</t>
  </si>
  <si>
    <t>970-900-2560-6345-000-32-01</t>
  </si>
  <si>
    <t>970-900-2900-6810-000-32-01</t>
  </si>
  <si>
    <t>971-000-0000-1790-000-00-00</t>
  </si>
  <si>
    <t>971-900-1000-6610-000-32-01</t>
  </si>
  <si>
    <t>971-900-2530-6550-000-32-01</t>
  </si>
  <si>
    <t>971-900-2710-6519-000-32-01</t>
  </si>
  <si>
    <t>971-900-2900-6441-000-32-01</t>
  </si>
  <si>
    <t>971-900-2900-6610-000-32-01</t>
  </si>
  <si>
    <t>971-900-2900-6810-000-32-01</t>
  </si>
  <si>
    <t>972-000-0000-1710-000-00-00</t>
  </si>
  <si>
    <t>972-000-0000-1790-000-00-00</t>
  </si>
  <si>
    <t>972-900-1000-6610-000-32-01</t>
  </si>
  <si>
    <t>972-900-2710-6519-000-32-01</t>
  </si>
  <si>
    <t>972-900-2900-6441-000-32-01</t>
  </si>
  <si>
    <t>972-900-2900-6610-000-32-01</t>
  </si>
  <si>
    <t>973-900-2400-6610-000-32-01</t>
  </si>
  <si>
    <t>974-900-2400-6610-000-32-02</t>
  </si>
  <si>
    <t>E-rate</t>
  </si>
  <si>
    <t>Sponsor Fee</t>
  </si>
  <si>
    <t>Actuals Q2</t>
  </si>
  <si>
    <t>Actuals Q1</t>
  </si>
  <si>
    <t>Actuals Q3</t>
  </si>
  <si>
    <t>Actuals Q4</t>
  </si>
  <si>
    <t>$600/yr carpet cleaning</t>
  </si>
  <si>
    <t>$12.00/ACT WorkKeys: English 75% X (MAX # of stu) minus 25% CCR</t>
  </si>
  <si>
    <t>$12.00/ACT WorkKeys: Math 100% X (MAX # of stu) minus 25% CCR</t>
  </si>
  <si>
    <t>$12.00/ACT WorkKeys: Locating 125% X (MAX # of stu) minus 50% CCR</t>
  </si>
  <si>
    <t>$3000/yr. for KeyTrain Site License</t>
  </si>
  <si>
    <t>Manpower for Office Manager $30/hr X 40hrs = $1200/wk (12wk+13wk)</t>
  </si>
  <si>
    <t>Professional Development at $1000/year for each EAC</t>
  </si>
  <si>
    <t>Professional Development at $2000/year for each DSA</t>
  </si>
  <si>
    <t>$4200 landscape one-time up keep</t>
  </si>
  <si>
    <t>$90/mo. Landscape</t>
  </si>
  <si>
    <t>($8453 X 9mo + $8665 X 3mo) = avg. $8506/mo main bldg. for 2017-18</t>
  </si>
  <si>
    <t>$250/mo. other discretionary adversiting + Rapid Color $5800/yr + Patrick Signs $1k/yr</t>
  </si>
  <si>
    <t>$500/OM: annual travel, hotel, rental car, and per diem</t>
  </si>
  <si>
    <t>$200/mo. for general instructional supplies (eg. Staples.com)</t>
  </si>
  <si>
    <t>$100/mo. for general principal office supplies (eg. Staples.com/online)</t>
  </si>
  <si>
    <t>100-100-2240-6351-000-32-02</t>
  </si>
  <si>
    <t>Actuals YTD</t>
  </si>
  <si>
    <t>Study skills course: Rate02 $120 per person per 2-hr session (Spring '18 SS NV Ed Consultants)</t>
  </si>
  <si>
    <t>Balance</t>
  </si>
  <si>
    <t>SITE</t>
  </si>
  <si>
    <t>2wk course fall 2017: NV Education Consultants $300/session</t>
  </si>
  <si>
    <t>2wk course spring 2018: NV Education Consultants $100/session</t>
  </si>
  <si>
    <t>Transition course fall 2017: NV Education Consultants $400/session</t>
  </si>
  <si>
    <t>2wk makeup course: NV Education Consultants $100/session</t>
  </si>
  <si>
    <t>Electric and Plumbing Repair $100/mo; Cubicle install $450/one time</t>
  </si>
  <si>
    <t>$280/mo. Storage unit</t>
  </si>
  <si>
    <t>Sub license renewal + Praxis test reimb $300/one time</t>
  </si>
  <si>
    <t xml:space="preserve">$300/mo. marketing services w/research, design, and action </t>
  </si>
  <si>
    <t>Calabash Support: $1000/mo + Trackvia Update $1800/one time</t>
  </si>
  <si>
    <t>Lines 1062</t>
  </si>
  <si>
    <t>First insurance - student accident code (need to increase?)</t>
  </si>
  <si>
    <t xml:space="preserve">$500 | one time purchase wireless access point </t>
  </si>
  <si>
    <t>$1200/yr MS Office Subscription + $1000/yr Windows upgrade</t>
  </si>
  <si>
    <t>$300/mo. for general executive supplies (eg. online/store purchases)</t>
  </si>
  <si>
    <t>First Insurance Service Fee $50/mo</t>
  </si>
  <si>
    <t>Current Qtr</t>
  </si>
  <si>
    <t>AMT</t>
  </si>
  <si>
    <t>Run Account Summary Report</t>
  </si>
  <si>
    <t>Academics/Accountability Director</t>
  </si>
  <si>
    <t>Data Coordinator</t>
  </si>
  <si>
    <t>Coordinator_01</t>
  </si>
  <si>
    <t>Finance/Operations Director</t>
  </si>
  <si>
    <t>Marketing/Engagement Director</t>
  </si>
  <si>
    <t>Marketing Coordinator</t>
  </si>
  <si>
    <t>Network Admin</t>
  </si>
  <si>
    <t>TBA</t>
  </si>
  <si>
    <t>Contracted Events: Charley Gibbs/SSO $300/event</t>
  </si>
  <si>
    <t>Title II Grant - EOS Worldwide ($4750/day)</t>
  </si>
  <si>
    <t>CCR Grant - Fees fall ($98.75 X 9 credits/stu) = $888.75/student</t>
  </si>
  <si>
    <t>CCR Grant - Fees spng ($98.75 X 12 credits/stu) = $1185/student</t>
  </si>
  <si>
    <t>($593/stu. + $285/stu.)=$878/stu fall '17 CSN (6 cred) &amp; GBC (6 cred) minus CCR</t>
  </si>
  <si>
    <t>($889/stu. + $285/stu.)=$1174/stu spring '18 CSN (9 cred) &amp; GBC (6 cred) minus CCR</t>
  </si>
  <si>
    <t>($10/stu. + $20/stu.)=$30/stu for fall '17 CSN &amp; GBC (avg. college fees)</t>
  </si>
  <si>
    <t>($20/stu. + $20/stu.)=$40/stu for spring '18 CSN &amp; GBC (avg. college fees)</t>
  </si>
  <si>
    <t>CCR Grant - Textooks fall $50/Semester</t>
  </si>
  <si>
    <t>CCR Grant - Textooks spring $50/semester</t>
  </si>
  <si>
    <t>($50/students FRL submission)</t>
  </si>
  <si>
    <t xml:space="preserve">($50/student FRL eligibility) </t>
  </si>
  <si>
    <t>($57/stu. + $17/stu. +$40/stu.)=$114/stu fall '17 CSN &amp; GBC &amp; New Stu Fee minus CCR (class fees)</t>
  </si>
  <si>
    <t>($86/stu. + $17/stu.)=$103/stu spg '18 CSN &amp; GBC &amp; New Stu Fee minus CCR (class fees)</t>
  </si>
  <si>
    <t xml:space="preserve">($42.40 + $11.70) = $54.10/stu./yr. liability &amp; excess liability </t>
  </si>
  <si>
    <t>$315/mo. Henderson access to internet</t>
  </si>
  <si>
    <t>$1680/mox3mo + $420/mox9mo=$735/mo ave. Summerlin access to internet</t>
  </si>
  <si>
    <t>$400/mo. Henderson access to IP phones, and phone rentals</t>
  </si>
  <si>
    <t>$400/mo. Summerlin access to IP phones, and phone rentals</t>
  </si>
  <si>
    <t>100-000-0000-1790-000-00-</t>
  </si>
  <si>
    <t>Other Income02</t>
  </si>
  <si>
    <t>Other Income03</t>
  </si>
  <si>
    <t>Other Income</t>
  </si>
  <si>
    <t>Other Income01: Network Support Fee for Replication Schools</t>
  </si>
  <si>
    <t>Number that are 11th Grade (new recruits) Replication Students</t>
  </si>
  <si>
    <t>Number that are 12th Grade (new recurits + 70% retention) Repliction Students</t>
  </si>
  <si>
    <t>Number that are 11th Grade (new recruits) Expansion Students</t>
  </si>
  <si>
    <t>Number that are 12th Grade (new recurits + 70% retention) Expansion Students</t>
  </si>
  <si>
    <t>$420/mo. Downtown + $930/mo. Reno access to internet</t>
  </si>
  <si>
    <t>$40/mo. Downtown + $60/mo. Reno access to IP phones, and phone rentals</t>
  </si>
  <si>
    <t>$2100/session for the two-week course at UNLV + $500/day TMCC Classrooms</t>
  </si>
  <si>
    <t>$2400/session x 8 transition course at UNLV + $500/day TMCC Classrooms</t>
  </si>
  <si>
    <t>$8.00/Accuplacer 100% X (MAX # of students) - PAID by NSHE</t>
  </si>
  <si>
    <t>SPCSA Sponsorhip Fee 1.5% + Support Fee of the school's total DSA revenue</t>
  </si>
  <si>
    <t>$16/mo. Stamps.com portals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</si>
</sst>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%"/>
    <numFmt numFmtId="167" formatCode="_(* #,##0.0_);_(* \(#,##0.0\);_(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6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AA290"/>
        <bgColor indexed="64"/>
      </patternFill>
    </fill>
    <fill>
      <patternFill patternType="solid">
        <fgColor rgb="FFBD9CEE"/>
        <bgColor indexed="64"/>
      </patternFill>
    </fill>
    <fill>
      <patternFill patternType="solid">
        <fgColor rgb="FF95DE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3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/>
    <xf numFmtId="0" fontId="3" fillId="2" borderId="2" xfId="0" applyFont="1" applyFill="1" applyBorder="1" applyAlignment="1">
      <alignment horizontal="left" vertical="top" wrapText="1" readingOrder="1"/>
    </xf>
    <xf numFmtId="0" fontId="2" fillId="0" borderId="2" xfId="0" applyFont="1" applyBorder="1"/>
    <xf numFmtId="0" fontId="2" fillId="0" borderId="2" xfId="0" applyFont="1" applyFill="1" applyBorder="1"/>
    <xf numFmtId="165" fontId="2" fillId="3" borderId="2" xfId="0" applyNumberFormat="1" applyFont="1" applyFill="1" applyBorder="1"/>
    <xf numFmtId="165" fontId="2" fillId="0" borderId="2" xfId="0" applyNumberFormat="1" applyFont="1" applyFill="1" applyBorder="1"/>
    <xf numFmtId="43" fontId="2" fillId="3" borderId="2" xfId="0" applyNumberFormat="1" applyFont="1" applyFill="1" applyBorder="1"/>
    <xf numFmtId="164" fontId="2" fillId="0" borderId="2" xfId="1" applyNumberFormat="1" applyFont="1" applyFill="1" applyBorder="1"/>
    <xf numFmtId="43" fontId="2" fillId="0" borderId="2" xfId="0" applyNumberFormat="1" applyFont="1" applyFill="1" applyBorder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17" fontId="2" fillId="0" borderId="2" xfId="0" applyNumberFormat="1" applyFont="1" applyBorder="1"/>
    <xf numFmtId="43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/>
    <xf numFmtId="17" fontId="2" fillId="0" borderId="0" xfId="0" applyNumberFormat="1" applyFont="1" applyFill="1" applyBorder="1"/>
    <xf numFmtId="164" fontId="2" fillId="0" borderId="0" xfId="1" applyNumberFormat="1" applyFont="1" applyFill="1" applyBorder="1"/>
    <xf numFmtId="0" fontId="2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 readingOrder="1"/>
    </xf>
    <xf numFmtId="10" fontId="2" fillId="0" borderId="2" xfId="1" applyNumberFormat="1" applyFont="1" applyFill="1" applyBorder="1"/>
    <xf numFmtId="0" fontId="2" fillId="0" borderId="0" xfId="0" applyFont="1" applyAlignment="1">
      <alignment horizontal="right"/>
    </xf>
    <xf numFmtId="166" fontId="2" fillId="3" borderId="2" xfId="1" applyNumberFormat="1" applyFont="1" applyFill="1" applyBorder="1"/>
    <xf numFmtId="0" fontId="2" fillId="4" borderId="2" xfId="0" applyFont="1" applyFill="1" applyBorder="1"/>
    <xf numFmtId="165" fontId="2" fillId="4" borderId="2" xfId="0" applyNumberFormat="1" applyFont="1" applyFill="1" applyBorder="1"/>
    <xf numFmtId="0" fontId="3" fillId="0" borderId="1" xfId="0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 applyProtection="1">
      <alignment vertical="center" wrapText="1"/>
    </xf>
    <xf numFmtId="0" fontId="2" fillId="0" borderId="3" xfId="0" applyFont="1" applyBorder="1" applyAlignment="1">
      <alignment horizontal="center"/>
    </xf>
    <xf numFmtId="9" fontId="2" fillId="0" borderId="0" xfId="1" applyFont="1"/>
    <xf numFmtId="43" fontId="2" fillId="4" borderId="2" xfId="0" applyNumberFormat="1" applyFont="1" applyFill="1" applyBorder="1"/>
    <xf numFmtId="0" fontId="2" fillId="5" borderId="2" xfId="0" applyFont="1" applyFill="1" applyBorder="1"/>
    <xf numFmtId="165" fontId="2" fillId="5" borderId="2" xfId="0" applyNumberFormat="1" applyFont="1" applyFill="1" applyBorder="1"/>
    <xf numFmtId="165" fontId="2" fillId="6" borderId="2" xfId="0" applyNumberFormat="1" applyFont="1" applyFill="1" applyBorder="1"/>
    <xf numFmtId="0" fontId="2" fillId="6" borderId="2" xfId="0" applyFont="1" applyFill="1" applyBorder="1"/>
    <xf numFmtId="165" fontId="2" fillId="0" borderId="0" xfId="0" applyNumberFormat="1" applyFont="1"/>
    <xf numFmtId="49" fontId="4" fillId="0" borderId="0" xfId="0" applyNumberFormat="1" applyFont="1"/>
    <xf numFmtId="0" fontId="2" fillId="0" borderId="2" xfId="0" applyFont="1" applyFill="1" applyBorder="1" applyAlignment="1">
      <alignment horizontal="center"/>
    </xf>
    <xf numFmtId="165" fontId="4" fillId="0" borderId="0" xfId="0" applyNumberFormat="1" applyFont="1" applyFill="1" applyBorder="1"/>
    <xf numFmtId="0" fontId="2" fillId="0" borderId="3" xfId="0" applyFont="1" applyBorder="1"/>
    <xf numFmtId="165" fontId="2" fillId="0" borderId="3" xfId="0" applyNumberFormat="1" applyFont="1" applyFill="1" applyBorder="1"/>
    <xf numFmtId="49" fontId="2" fillId="0" borderId="0" xfId="0" applyNumberFormat="1" applyFont="1" applyBorder="1"/>
    <xf numFmtId="0" fontId="4" fillId="0" borderId="0" xfId="0" applyFont="1" applyBorder="1"/>
    <xf numFmtId="165" fontId="7" fillId="0" borderId="0" xfId="0" applyNumberFormat="1" applyFont="1" applyFill="1" applyBorder="1"/>
    <xf numFmtId="0" fontId="8" fillId="0" borderId="2" xfId="0" applyFont="1" applyFill="1" applyBorder="1"/>
    <xf numFmtId="165" fontId="4" fillId="0" borderId="4" xfId="0" applyNumberFormat="1" applyFont="1" applyFill="1" applyBorder="1"/>
    <xf numFmtId="165" fontId="4" fillId="0" borderId="5" xfId="0" applyNumberFormat="1" applyFont="1" applyFill="1" applyBorder="1"/>
    <xf numFmtId="0" fontId="9" fillId="0" borderId="0" xfId="0" applyFont="1"/>
    <xf numFmtId="165" fontId="4" fillId="3" borderId="4" xfId="0" applyNumberFormat="1" applyFont="1" applyFill="1" applyBorder="1"/>
    <xf numFmtId="14" fontId="10" fillId="7" borderId="2" xfId="0" applyNumberFormat="1" applyFont="1" applyFill="1" applyBorder="1"/>
    <xf numFmtId="0" fontId="10" fillId="7" borderId="2" xfId="0" applyFont="1" applyFill="1" applyBorder="1"/>
    <xf numFmtId="0" fontId="10" fillId="7" borderId="2" xfId="0" applyFont="1" applyFill="1" applyBorder="1" applyAlignment="1">
      <alignment horizontal="center"/>
    </xf>
    <xf numFmtId="164" fontId="10" fillId="7" borderId="2" xfId="1" applyNumberFormat="1" applyFont="1" applyFill="1" applyBorder="1"/>
    <xf numFmtId="9" fontId="10" fillId="7" borderId="2" xfId="1" applyNumberFormat="1" applyFont="1" applyFill="1" applyBorder="1"/>
    <xf numFmtId="43" fontId="10" fillId="7" borderId="2" xfId="0" applyNumberFormat="1" applyFont="1" applyFill="1" applyBorder="1"/>
    <xf numFmtId="10" fontId="10" fillId="7" borderId="2" xfId="1" applyNumberFormat="1" applyFont="1" applyFill="1" applyBorder="1"/>
    <xf numFmtId="165" fontId="10" fillId="7" borderId="2" xfId="0" applyNumberFormat="1" applyFont="1" applyFill="1" applyBorder="1"/>
    <xf numFmtId="165" fontId="10" fillId="0" borderId="2" xfId="0" applyNumberFormat="1" applyFont="1" applyFill="1" applyBorder="1"/>
    <xf numFmtId="43" fontId="8" fillId="3" borderId="2" xfId="0" applyNumberFormat="1" applyFont="1" applyFill="1" applyBorder="1"/>
    <xf numFmtId="0" fontId="3" fillId="3" borderId="2" xfId="0" applyFont="1" applyFill="1" applyBorder="1" applyAlignment="1">
      <alignment horizontal="left" vertical="top" wrapText="1" readingOrder="1"/>
    </xf>
    <xf numFmtId="0" fontId="2" fillId="8" borderId="2" xfId="0" applyFont="1" applyFill="1" applyBorder="1"/>
    <xf numFmtId="165" fontId="2" fillId="8" borderId="2" xfId="0" applyNumberFormat="1" applyFont="1" applyFill="1" applyBorder="1"/>
    <xf numFmtId="0" fontId="11" fillId="0" borderId="0" xfId="0" applyFont="1" applyFill="1"/>
    <xf numFmtId="49" fontId="11" fillId="0" borderId="0" xfId="0" applyNumberFormat="1" applyFont="1" applyFill="1" applyAlignment="1">
      <alignment horizontal="left"/>
    </xf>
    <xf numFmtId="0" fontId="6" fillId="3" borderId="2" xfId="0" applyFont="1" applyFill="1" applyBorder="1" applyAlignment="1" applyProtection="1">
      <alignment vertic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2" borderId="2" xfId="0" applyFont="1" applyFill="1" applyBorder="1" applyAlignment="1">
      <alignment horizontal="left" vertical="top" wrapText="1" readingOrder="1"/>
    </xf>
    <xf numFmtId="0" fontId="12" fillId="0" borderId="2" xfId="0" applyFont="1" applyFill="1" applyBorder="1" applyAlignment="1">
      <alignment horizontal="left" vertical="top" wrapText="1" readingOrder="1"/>
    </xf>
    <xf numFmtId="0" fontId="12" fillId="2" borderId="3" xfId="0" applyFont="1" applyFill="1" applyBorder="1" applyAlignment="1">
      <alignment horizontal="left" vertical="top" wrapText="1" readingOrder="1"/>
    </xf>
    <xf numFmtId="0" fontId="12" fillId="5" borderId="2" xfId="0" applyFont="1" applyFill="1" applyBorder="1" applyAlignment="1">
      <alignment horizontal="left" vertical="top" wrapText="1" readingOrder="1"/>
    </xf>
    <xf numFmtId="0" fontId="12" fillId="3" borderId="2" xfId="0" applyFont="1" applyFill="1" applyBorder="1" applyAlignment="1">
      <alignment horizontal="left" vertical="top" wrapText="1" readingOrder="1"/>
    </xf>
    <xf numFmtId="0" fontId="2" fillId="9" borderId="2" xfId="0" applyFont="1" applyFill="1" applyBorder="1"/>
    <xf numFmtId="0" fontId="2" fillId="9" borderId="2" xfId="0" applyFont="1" applyFill="1" applyBorder="1" applyAlignment="1">
      <alignment horizontal="center"/>
    </xf>
    <xf numFmtId="0" fontId="2" fillId="10" borderId="2" xfId="0" applyFont="1" applyFill="1" applyBorder="1"/>
    <xf numFmtId="0" fontId="2" fillId="10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165" fontId="2" fillId="11" borderId="2" xfId="0" applyNumberFormat="1" applyFont="1" applyFill="1" applyBorder="1"/>
    <xf numFmtId="165" fontId="4" fillId="11" borderId="4" xfId="0" applyNumberFormat="1" applyFont="1" applyFill="1" applyBorder="1"/>
    <xf numFmtId="165" fontId="4" fillId="11" borderId="5" xfId="0" applyNumberFormat="1" applyFont="1" applyFill="1" applyBorder="1"/>
    <xf numFmtId="165" fontId="4" fillId="11" borderId="2" xfId="0" applyNumberFormat="1" applyFont="1" applyFill="1" applyBorder="1"/>
    <xf numFmtId="0" fontId="0" fillId="12" borderId="2" xfId="0" applyFill="1" applyBorder="1"/>
    <xf numFmtId="44" fontId="0" fillId="12" borderId="2" xfId="0" applyNumberFormat="1" applyFill="1" applyBorder="1"/>
    <xf numFmtId="0" fontId="4" fillId="0" borderId="2" xfId="0" applyFont="1" applyBorder="1"/>
    <xf numFmtId="165" fontId="4" fillId="0" borderId="2" xfId="0" applyNumberFormat="1" applyFont="1" applyFill="1" applyBorder="1"/>
    <xf numFmtId="49" fontId="2" fillId="0" borderId="0" xfId="0" applyNumberFormat="1" applyFont="1" applyFill="1"/>
    <xf numFmtId="0" fontId="4" fillId="0" borderId="0" xfId="0" applyFont="1" applyFill="1"/>
    <xf numFmtId="0" fontId="7" fillId="0" borderId="0" xfId="0" applyFont="1" applyFill="1" applyAlignment="1">
      <alignment horizontal="right"/>
    </xf>
    <xf numFmtId="49" fontId="2" fillId="0" borderId="0" xfId="0" applyNumberFormat="1" applyFont="1" applyFill="1" applyBorder="1"/>
    <xf numFmtId="0" fontId="4" fillId="0" borderId="0" xfId="0" applyFont="1" applyFill="1" applyBorder="1"/>
    <xf numFmtId="167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5DEF5"/>
      <color rgb="FFFAA290"/>
      <color rgb="FFBD9CEE"/>
      <color rgb="FF99B6F1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58"/>
  <sheetViews>
    <sheetView tabSelected="1" zoomScaleNormal="100" workbookViewId="0">
      <pane ySplit="1" topLeftCell="A2" activePane="bottomLeft" state="frozen"/>
      <selection pane="bottomLeft" activeCell="N22" sqref="N22"/>
    </sheetView>
  </sheetViews>
  <sheetFormatPr defaultRowHeight="12" x14ac:dyDescent="0.2"/>
  <cols>
    <col min="1" max="1" width="3.85546875" style="1" bestFit="1" customWidth="1"/>
    <col min="2" max="2" width="25.140625" style="2" bestFit="1" customWidth="1"/>
    <col min="3" max="3" width="77.140625" style="2" bestFit="1" customWidth="1"/>
    <col min="4" max="4" width="9.28515625" style="2" customWidth="1"/>
    <col min="5" max="5" width="9.28515625" style="2" bestFit="1" customWidth="1"/>
    <col min="6" max="8" width="8.85546875" style="2" customWidth="1"/>
    <col min="9" max="9" width="10" style="2" bestFit="1" customWidth="1"/>
    <col min="10" max="10" width="10.7109375" style="2" customWidth="1"/>
    <col min="11" max="15" width="8.85546875" style="2" customWidth="1"/>
    <col min="16" max="16" width="9.85546875" style="2" bestFit="1" customWidth="1"/>
    <col min="17" max="17" width="1.7109375" style="19" customWidth="1"/>
    <col min="18" max="19" width="22.85546875" style="2" hidden="1" customWidth="1"/>
    <col min="20" max="22" width="4.42578125" style="2" hidden="1" customWidth="1"/>
    <col min="23" max="23" width="3.5703125" style="2" hidden="1" customWidth="1"/>
    <col min="24" max="24" width="2.7109375" style="2" hidden="1" customWidth="1"/>
    <col min="25" max="25" width="70.28515625" style="2" hidden="1" customWidth="1"/>
    <col min="26" max="26" width="0" style="2" hidden="1" customWidth="1"/>
    <col min="27" max="16384" width="9.140625" style="2"/>
  </cols>
  <sheetData>
    <row r="1" spans="1:30" x14ac:dyDescent="0.2">
      <c r="A1" s="39"/>
      <c r="B1" s="65" t="s">
        <v>613</v>
      </c>
      <c r="C1" s="66" t="s">
        <v>4</v>
      </c>
      <c r="D1" s="25" t="s">
        <v>615</v>
      </c>
      <c r="E1" s="54" t="s">
        <v>614</v>
      </c>
      <c r="F1" s="8" t="s">
        <v>616</v>
      </c>
      <c r="G1" s="28" t="s">
        <v>617</v>
      </c>
      <c r="H1" s="35" t="s">
        <v>618</v>
      </c>
      <c r="I1" s="36" t="s">
        <v>619</v>
      </c>
      <c r="J1" s="63" t="s">
        <v>636</v>
      </c>
      <c r="K1" s="76" t="s">
        <v>1002</v>
      </c>
      <c r="L1" s="78" t="s">
        <v>1003</v>
      </c>
    </row>
    <row r="2" spans="1:30" x14ac:dyDescent="0.2">
      <c r="C2" s="25" t="s">
        <v>233</v>
      </c>
      <c r="D2" s="52">
        <v>42917</v>
      </c>
      <c r="J2" s="25" t="s">
        <v>240</v>
      </c>
      <c r="K2" s="26">
        <v>3.5000000000000003E-2</v>
      </c>
    </row>
    <row r="3" spans="1:30" x14ac:dyDescent="0.2">
      <c r="A3" s="1" t="s">
        <v>15</v>
      </c>
      <c r="C3" s="13" t="s">
        <v>234</v>
      </c>
      <c r="D3" s="7" t="s">
        <v>232</v>
      </c>
      <c r="E3" s="16">
        <f>$D$2</f>
        <v>42917</v>
      </c>
      <c r="F3" s="16">
        <f>E3+31</f>
        <v>42948</v>
      </c>
      <c r="G3" s="16">
        <f t="shared" ref="G3:P3" si="0">F3+31</f>
        <v>42979</v>
      </c>
      <c r="H3" s="16">
        <f t="shared" si="0"/>
        <v>43010</v>
      </c>
      <c r="I3" s="16">
        <f t="shared" si="0"/>
        <v>43041</v>
      </c>
      <c r="J3" s="16">
        <f t="shared" si="0"/>
        <v>43072</v>
      </c>
      <c r="K3" s="16">
        <f t="shared" si="0"/>
        <v>43103</v>
      </c>
      <c r="L3" s="16">
        <f t="shared" si="0"/>
        <v>43134</v>
      </c>
      <c r="M3" s="16">
        <f t="shared" si="0"/>
        <v>43165</v>
      </c>
      <c r="N3" s="16">
        <f t="shared" si="0"/>
        <v>43196</v>
      </c>
      <c r="O3" s="16">
        <f t="shared" si="0"/>
        <v>43227</v>
      </c>
      <c r="P3" s="16">
        <f t="shared" si="0"/>
        <v>43258</v>
      </c>
      <c r="Q3" s="15"/>
    </row>
    <row r="4" spans="1:30" x14ac:dyDescent="0.2">
      <c r="A4" s="1" t="s">
        <v>0</v>
      </c>
      <c r="B4" s="70"/>
      <c r="C4" s="6" t="s">
        <v>1080</v>
      </c>
      <c r="D4" s="9">
        <f>ROUND(AVERAGE(E4:P4),0)</f>
        <v>351</v>
      </c>
      <c r="E4" s="8">
        <v>345</v>
      </c>
      <c r="F4" s="9">
        <f>E4</f>
        <v>345</v>
      </c>
      <c r="G4" s="9">
        <f t="shared" ref="G4:J4" si="1">F4</f>
        <v>345</v>
      </c>
      <c r="H4" s="9">
        <f t="shared" si="1"/>
        <v>345</v>
      </c>
      <c r="I4" s="9">
        <f t="shared" si="1"/>
        <v>345</v>
      </c>
      <c r="J4" s="9">
        <f t="shared" si="1"/>
        <v>345</v>
      </c>
      <c r="K4" s="8">
        <f>ROUND((J4*(1+$K$2)),0)</f>
        <v>357</v>
      </c>
      <c r="L4" s="9">
        <f>K4</f>
        <v>357</v>
      </c>
      <c r="M4" s="9">
        <f t="shared" ref="M4:P4" si="2">L4</f>
        <v>357</v>
      </c>
      <c r="N4" s="9">
        <f t="shared" si="2"/>
        <v>357</v>
      </c>
      <c r="O4" s="9">
        <f t="shared" si="2"/>
        <v>357</v>
      </c>
      <c r="P4" s="9">
        <f t="shared" si="2"/>
        <v>357</v>
      </c>
      <c r="Q4" s="17"/>
      <c r="T4" s="3"/>
      <c r="U4" s="3"/>
      <c r="V4" s="3"/>
      <c r="W4" s="3"/>
      <c r="X4" s="3"/>
      <c r="Y4" s="3"/>
    </row>
    <row r="5" spans="1:30" x14ac:dyDescent="0.2">
      <c r="A5" s="1" t="s">
        <v>1</v>
      </c>
      <c r="B5" s="70"/>
      <c r="C5" s="6" t="s">
        <v>1081</v>
      </c>
      <c r="D5" s="9">
        <f t="shared" ref="D5:D12" si="3">ROUND(AVERAGE(E5:P5),0)</f>
        <v>311</v>
      </c>
      <c r="E5" s="8">
        <v>305</v>
      </c>
      <c r="F5" s="9">
        <f t="shared" ref="F5:J12" si="4">E5</f>
        <v>305</v>
      </c>
      <c r="G5" s="9">
        <f t="shared" si="4"/>
        <v>305</v>
      </c>
      <c r="H5" s="9">
        <f t="shared" si="4"/>
        <v>305</v>
      </c>
      <c r="I5" s="9">
        <f t="shared" si="4"/>
        <v>305</v>
      </c>
      <c r="J5" s="9">
        <f t="shared" si="4"/>
        <v>305</v>
      </c>
      <c r="K5" s="8">
        <f>ROUND((J5*(1+$K$2)),0)</f>
        <v>316</v>
      </c>
      <c r="L5" s="9">
        <f t="shared" ref="L5:P8" si="5">K5</f>
        <v>316</v>
      </c>
      <c r="M5" s="9">
        <f t="shared" si="5"/>
        <v>316</v>
      </c>
      <c r="N5" s="9">
        <f t="shared" si="5"/>
        <v>316</v>
      </c>
      <c r="O5" s="9">
        <f t="shared" si="5"/>
        <v>316</v>
      </c>
      <c r="P5" s="9">
        <f t="shared" si="5"/>
        <v>316</v>
      </c>
      <c r="Q5" s="17"/>
      <c r="T5" s="3"/>
      <c r="U5" s="3"/>
      <c r="V5" s="3"/>
      <c r="W5" s="3"/>
      <c r="X5" s="3"/>
      <c r="Y5" s="3"/>
      <c r="AD5" s="38"/>
    </row>
    <row r="6" spans="1:30" x14ac:dyDescent="0.2">
      <c r="A6" s="1" t="s">
        <v>2</v>
      </c>
      <c r="B6" s="70"/>
      <c r="C6" s="6" t="s">
        <v>1078</v>
      </c>
      <c r="D6" s="9">
        <f>ROUND(AVERAGE(E6:P6),0)</f>
        <v>36</v>
      </c>
      <c r="E6" s="8">
        <v>35</v>
      </c>
      <c r="F6" s="9">
        <f>E6</f>
        <v>35</v>
      </c>
      <c r="G6" s="9">
        <f t="shared" si="4"/>
        <v>35</v>
      </c>
      <c r="H6" s="9">
        <f t="shared" si="4"/>
        <v>35</v>
      </c>
      <c r="I6" s="9">
        <f t="shared" si="4"/>
        <v>35</v>
      </c>
      <c r="J6" s="9">
        <f t="shared" si="4"/>
        <v>35</v>
      </c>
      <c r="K6" s="8">
        <f>ROUND((J6*(1+$K$2)),0)</f>
        <v>36</v>
      </c>
      <c r="L6" s="9">
        <f>K6</f>
        <v>36</v>
      </c>
      <c r="M6" s="9">
        <f t="shared" si="5"/>
        <v>36</v>
      </c>
      <c r="N6" s="9">
        <f t="shared" si="5"/>
        <v>36</v>
      </c>
      <c r="O6" s="9">
        <f t="shared" si="5"/>
        <v>36</v>
      </c>
      <c r="P6" s="9">
        <f t="shared" si="5"/>
        <v>36</v>
      </c>
      <c r="Q6" s="17"/>
      <c r="T6" s="3"/>
      <c r="U6" s="3"/>
      <c r="V6" s="3"/>
      <c r="W6" s="3"/>
      <c r="X6" s="3"/>
      <c r="Y6" s="3"/>
    </row>
    <row r="7" spans="1:30" x14ac:dyDescent="0.2">
      <c r="A7" s="1" t="s">
        <v>3</v>
      </c>
      <c r="B7" s="70"/>
      <c r="C7" s="6" t="s">
        <v>1079</v>
      </c>
      <c r="D7" s="9">
        <f t="shared" ref="D7" si="6">ROUND(AVERAGE(E7:P7),0)</f>
        <v>26</v>
      </c>
      <c r="E7" s="8">
        <v>25</v>
      </c>
      <c r="F7" s="9">
        <f t="shared" ref="F7" si="7">E7</f>
        <v>25</v>
      </c>
      <c r="G7" s="9">
        <f t="shared" ref="G7" si="8">F7</f>
        <v>25</v>
      </c>
      <c r="H7" s="9">
        <f t="shared" ref="H7" si="9">G7</f>
        <v>25</v>
      </c>
      <c r="I7" s="9">
        <f t="shared" ref="I7" si="10">H7</f>
        <v>25</v>
      </c>
      <c r="J7" s="9">
        <f t="shared" ref="J7" si="11">I7</f>
        <v>25</v>
      </c>
      <c r="K7" s="8">
        <f>ROUND((J7*(1+$K$2)),0)</f>
        <v>26</v>
      </c>
      <c r="L7" s="9">
        <f t="shared" ref="L7" si="12">K7</f>
        <v>26</v>
      </c>
      <c r="M7" s="9">
        <f t="shared" ref="M7" si="13">L7</f>
        <v>26</v>
      </c>
      <c r="N7" s="9">
        <f t="shared" ref="N7" si="14">M7</f>
        <v>26</v>
      </c>
      <c r="O7" s="9">
        <f t="shared" ref="O7" si="15">N7</f>
        <v>26</v>
      </c>
      <c r="P7" s="9">
        <f t="shared" ref="P7" si="16">O7</f>
        <v>26</v>
      </c>
      <c r="Q7" s="17"/>
      <c r="T7" s="3"/>
      <c r="U7" s="3"/>
      <c r="V7" s="3"/>
      <c r="W7" s="3"/>
      <c r="X7" s="3"/>
      <c r="Y7" s="3"/>
    </row>
    <row r="8" spans="1:30" x14ac:dyDescent="0.2">
      <c r="A8" s="1" t="s">
        <v>4</v>
      </c>
      <c r="B8" s="70"/>
      <c r="C8" s="6" t="s">
        <v>378</v>
      </c>
      <c r="D8" s="9">
        <f t="shared" ref="D8" si="17">ROUND(AVERAGE(E8:P8),0)</f>
        <v>0</v>
      </c>
      <c r="E8" s="8">
        <v>0</v>
      </c>
      <c r="F8" s="9">
        <f t="shared" ref="F8" si="18">E8</f>
        <v>0</v>
      </c>
      <c r="G8" s="9">
        <f t="shared" ref="G8" si="19">F8</f>
        <v>0</v>
      </c>
      <c r="H8" s="9">
        <f t="shared" ref="H8" si="20">G8</f>
        <v>0</v>
      </c>
      <c r="I8" s="9">
        <f t="shared" ref="I8" si="21">H8</f>
        <v>0</v>
      </c>
      <c r="J8" s="9">
        <f t="shared" ref="J8" si="22">I8</f>
        <v>0</v>
      </c>
      <c r="K8" s="8">
        <f t="shared" ref="K8:K12" si="23">ROUND((J8*(1+$K$2)),0)</f>
        <v>0</v>
      </c>
      <c r="L8" s="9">
        <f t="shared" si="5"/>
        <v>0</v>
      </c>
      <c r="M8" s="9">
        <f t="shared" si="5"/>
        <v>0</v>
      </c>
      <c r="N8" s="9">
        <f t="shared" si="5"/>
        <v>0</v>
      </c>
      <c r="O8" s="9">
        <f t="shared" si="5"/>
        <v>0</v>
      </c>
      <c r="P8" s="9">
        <f t="shared" si="5"/>
        <v>0</v>
      </c>
      <c r="Q8" s="17"/>
      <c r="T8" s="3"/>
      <c r="U8" s="3"/>
      <c r="V8" s="3"/>
      <c r="W8" s="3"/>
      <c r="X8" s="3"/>
      <c r="Y8" s="3"/>
    </row>
    <row r="9" spans="1:30" x14ac:dyDescent="0.2">
      <c r="A9" s="1" t="s">
        <v>5</v>
      </c>
      <c r="B9" s="70"/>
      <c r="C9" s="6" t="s">
        <v>241</v>
      </c>
      <c r="D9" s="9">
        <f t="shared" si="3"/>
        <v>170</v>
      </c>
      <c r="E9" s="8">
        <v>167</v>
      </c>
      <c r="F9" s="9">
        <f t="shared" si="4"/>
        <v>167</v>
      </c>
      <c r="G9" s="9">
        <f t="shared" si="4"/>
        <v>167</v>
      </c>
      <c r="H9" s="9">
        <f t="shared" si="4"/>
        <v>167</v>
      </c>
      <c r="I9" s="9">
        <f t="shared" si="4"/>
        <v>167</v>
      </c>
      <c r="J9" s="9">
        <f t="shared" si="4"/>
        <v>167</v>
      </c>
      <c r="K9" s="8">
        <f>ROUND((J9*(1+$K$2)),0)</f>
        <v>173</v>
      </c>
      <c r="L9" s="9">
        <f t="shared" ref="L9:P9" si="24">K9</f>
        <v>173</v>
      </c>
      <c r="M9" s="9">
        <f t="shared" si="24"/>
        <v>173</v>
      </c>
      <c r="N9" s="9">
        <f t="shared" si="24"/>
        <v>173</v>
      </c>
      <c r="O9" s="9">
        <f t="shared" si="24"/>
        <v>173</v>
      </c>
      <c r="P9" s="9">
        <f t="shared" si="24"/>
        <v>173</v>
      </c>
      <c r="Q9" s="17"/>
      <c r="T9" s="3"/>
      <c r="U9" s="3"/>
      <c r="V9" s="3"/>
      <c r="W9" s="3"/>
      <c r="X9" s="3"/>
      <c r="Y9" s="3"/>
    </row>
    <row r="10" spans="1:30" x14ac:dyDescent="0.2">
      <c r="A10" s="1" t="s">
        <v>6</v>
      </c>
      <c r="B10" s="70"/>
      <c r="C10" s="6" t="s">
        <v>235</v>
      </c>
      <c r="D10" s="9">
        <f t="shared" si="3"/>
        <v>6</v>
      </c>
      <c r="E10" s="8">
        <v>6</v>
      </c>
      <c r="F10" s="9">
        <f t="shared" si="4"/>
        <v>6</v>
      </c>
      <c r="G10" s="9">
        <f t="shared" si="4"/>
        <v>6</v>
      </c>
      <c r="H10" s="9">
        <f t="shared" si="4"/>
        <v>6</v>
      </c>
      <c r="I10" s="9">
        <f t="shared" si="4"/>
        <v>6</v>
      </c>
      <c r="J10" s="9">
        <f t="shared" si="4"/>
        <v>6</v>
      </c>
      <c r="K10" s="8">
        <f t="shared" si="23"/>
        <v>6</v>
      </c>
      <c r="L10" s="9">
        <f t="shared" ref="L10:P10" si="25">K10</f>
        <v>6</v>
      </c>
      <c r="M10" s="9">
        <f t="shared" si="25"/>
        <v>6</v>
      </c>
      <c r="N10" s="9">
        <f t="shared" si="25"/>
        <v>6</v>
      </c>
      <c r="O10" s="9">
        <f t="shared" si="25"/>
        <v>6</v>
      </c>
      <c r="P10" s="9">
        <f t="shared" si="25"/>
        <v>6</v>
      </c>
      <c r="Q10" s="17"/>
      <c r="T10" s="3"/>
      <c r="U10" s="3"/>
      <c r="V10" s="3"/>
      <c r="W10" s="3"/>
      <c r="X10" s="3"/>
      <c r="Y10" s="3"/>
    </row>
    <row r="11" spans="1:30" x14ac:dyDescent="0.2">
      <c r="A11" s="1" t="s">
        <v>16</v>
      </c>
      <c r="B11" s="70"/>
      <c r="C11" s="6" t="s">
        <v>236</v>
      </c>
      <c r="D11" s="9">
        <f t="shared" si="3"/>
        <v>11</v>
      </c>
      <c r="E11" s="8">
        <v>11</v>
      </c>
      <c r="F11" s="9">
        <f t="shared" si="4"/>
        <v>11</v>
      </c>
      <c r="G11" s="9">
        <f t="shared" si="4"/>
        <v>11</v>
      </c>
      <c r="H11" s="9">
        <f t="shared" si="4"/>
        <v>11</v>
      </c>
      <c r="I11" s="9">
        <f t="shared" si="4"/>
        <v>11</v>
      </c>
      <c r="J11" s="9">
        <f t="shared" si="4"/>
        <v>11</v>
      </c>
      <c r="K11" s="8">
        <f t="shared" si="23"/>
        <v>11</v>
      </c>
      <c r="L11" s="9">
        <f t="shared" ref="L11:P11" si="26">K11</f>
        <v>11</v>
      </c>
      <c r="M11" s="9">
        <f t="shared" si="26"/>
        <v>11</v>
      </c>
      <c r="N11" s="9">
        <f t="shared" si="26"/>
        <v>11</v>
      </c>
      <c r="O11" s="9">
        <f t="shared" si="26"/>
        <v>11</v>
      </c>
      <c r="P11" s="9">
        <f t="shared" si="26"/>
        <v>11</v>
      </c>
      <c r="Q11" s="17"/>
      <c r="T11" s="3"/>
      <c r="U11" s="3"/>
      <c r="V11" s="3"/>
      <c r="W11" s="3"/>
      <c r="X11" s="3"/>
      <c r="Y11" s="3"/>
    </row>
    <row r="12" spans="1:30" x14ac:dyDescent="0.2">
      <c r="A12" s="1" t="s">
        <v>17</v>
      </c>
      <c r="B12" s="70"/>
      <c r="C12" s="6" t="s">
        <v>237</v>
      </c>
      <c r="D12" s="9">
        <f t="shared" si="3"/>
        <v>0</v>
      </c>
      <c r="E12" s="8"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8">
        <f t="shared" si="23"/>
        <v>0</v>
      </c>
      <c r="L12" s="9">
        <f t="shared" ref="L12:P12" si="27">K12</f>
        <v>0</v>
      </c>
      <c r="M12" s="9">
        <f t="shared" si="27"/>
        <v>0</v>
      </c>
      <c r="N12" s="9">
        <f t="shared" si="27"/>
        <v>0</v>
      </c>
      <c r="O12" s="9">
        <f t="shared" si="27"/>
        <v>0</v>
      </c>
      <c r="P12" s="9">
        <f t="shared" si="27"/>
        <v>0</v>
      </c>
      <c r="Q12" s="17"/>
      <c r="T12" s="3"/>
      <c r="U12" s="3"/>
      <c r="V12" s="3"/>
      <c r="W12" s="3"/>
      <c r="X12" s="3"/>
      <c r="Y12" s="3"/>
    </row>
    <row r="14" spans="1:30" x14ac:dyDescent="0.2">
      <c r="E14" s="2" t="s">
        <v>509</v>
      </c>
      <c r="F14" s="59">
        <v>6700</v>
      </c>
    </row>
    <row r="15" spans="1:30" x14ac:dyDescent="0.2">
      <c r="A15" s="1" t="s">
        <v>15</v>
      </c>
      <c r="B15" s="2" t="s">
        <v>33</v>
      </c>
      <c r="C15" s="13" t="s">
        <v>242</v>
      </c>
      <c r="D15" s="6" t="s">
        <v>35</v>
      </c>
      <c r="E15" s="6" t="s">
        <v>106</v>
      </c>
      <c r="F15" s="6" t="s">
        <v>107</v>
      </c>
      <c r="G15" s="7" t="s">
        <v>243</v>
      </c>
      <c r="H15" s="15"/>
      <c r="P15" s="19"/>
      <c r="Q15" s="2"/>
    </row>
    <row r="16" spans="1:30" x14ac:dyDescent="0.2">
      <c r="A16" s="1" t="s">
        <v>0</v>
      </c>
      <c r="B16" s="70" t="str">
        <f>CONCATENATE(R16,$C$1)</f>
        <v>100-000-0000-1110-000-00-05</v>
      </c>
      <c r="C16" s="7" t="s">
        <v>245</v>
      </c>
      <c r="D16" s="9">
        <f>E16*F16*G16</f>
        <v>351283.68</v>
      </c>
      <c r="E16" s="58">
        <v>0.26400000000000001</v>
      </c>
      <c r="F16" s="9">
        <f>(D4+D5)*$F$14</f>
        <v>4435400</v>
      </c>
      <c r="G16" s="58">
        <v>0.3</v>
      </c>
      <c r="H16" s="15"/>
      <c r="P16" s="19"/>
      <c r="R16" s="2" t="s">
        <v>379</v>
      </c>
      <c r="S16" s="2" t="str">
        <f>CONCATENATE(R16,$C$1)</f>
        <v>100-000-0000-1110-000-00-05</v>
      </c>
      <c r="T16" s="3" t="str">
        <f t="shared" ref="T16:T18" si="28">MID(S16,9,4)</f>
        <v>0000</v>
      </c>
      <c r="U16" s="3" t="str">
        <f t="shared" ref="U16:U19" si="29">MID(S16,14,4)</f>
        <v>1110</v>
      </c>
      <c r="V16" s="3" t="str">
        <f t="shared" ref="V16:V19" si="30">CONCATENATE(LEFT(T16,2),"00")</f>
        <v>0000</v>
      </c>
      <c r="W16" s="3" t="str">
        <f t="shared" ref="W16:W19" si="31">CONCATENATE(MID(U16,2,1),"00")</f>
        <v>100</v>
      </c>
      <c r="X16" s="3" t="str">
        <f t="shared" ref="X16:X19" si="32">RIGHT(S16,2)</f>
        <v>05</v>
      </c>
      <c r="Y16" s="3"/>
    </row>
    <row r="17" spans="1:25" x14ac:dyDescent="0.2">
      <c r="A17" s="1" t="s">
        <v>1</v>
      </c>
      <c r="B17" s="70" t="str">
        <f t="shared" ref="B17:B30" si="33">CONCATENATE(R17,$C$1)</f>
        <v>100-000-0000-1120-000-00-05</v>
      </c>
      <c r="C17" s="7" t="s">
        <v>246</v>
      </c>
      <c r="D17" s="9">
        <f t="shared" ref="D17:D20" si="34">E17*F17*G17</f>
        <v>385879.8</v>
      </c>
      <c r="E17" s="58">
        <v>0.28999999999999998</v>
      </c>
      <c r="F17" s="9">
        <f>(D4+D5)*$F$14</f>
        <v>4435400</v>
      </c>
      <c r="G17" s="24">
        <f>G16</f>
        <v>0.3</v>
      </c>
      <c r="H17" s="15"/>
      <c r="P17" s="19"/>
      <c r="R17" s="2" t="s">
        <v>380</v>
      </c>
      <c r="S17" s="2" t="str">
        <f t="shared" ref="S17:S30" si="35">CONCATENATE(R17,$C$1)</f>
        <v>100-000-0000-1120-000-00-05</v>
      </c>
      <c r="T17" s="3" t="str">
        <f t="shared" si="28"/>
        <v>0000</v>
      </c>
      <c r="U17" s="3" t="str">
        <f t="shared" si="29"/>
        <v>1120</v>
      </c>
      <c r="V17" s="3" t="str">
        <f t="shared" si="30"/>
        <v>0000</v>
      </c>
      <c r="W17" s="3" t="str">
        <f t="shared" si="31"/>
        <v>100</v>
      </c>
      <c r="X17" s="3" t="str">
        <f t="shared" si="32"/>
        <v>05</v>
      </c>
      <c r="Y17" s="3"/>
    </row>
    <row r="18" spans="1:25" x14ac:dyDescent="0.2">
      <c r="A18" s="1" t="s">
        <v>2</v>
      </c>
      <c r="B18" s="70" t="str">
        <f t="shared" si="33"/>
        <v>100-000-0000-1191-000-00-05</v>
      </c>
      <c r="C18" s="7" t="s">
        <v>247</v>
      </c>
      <c r="D18" s="9">
        <f t="shared" si="34"/>
        <v>1330.6200000000001</v>
      </c>
      <c r="E18" s="58">
        <v>1E-3</v>
      </c>
      <c r="F18" s="9">
        <f>(D4+D5)*$F$14</f>
        <v>4435400</v>
      </c>
      <c r="G18" s="24">
        <f t="shared" ref="G18:G20" si="36">G17</f>
        <v>0.3</v>
      </c>
      <c r="H18" s="15"/>
      <c r="P18" s="19"/>
      <c r="R18" s="2" t="s">
        <v>381</v>
      </c>
      <c r="S18" s="2" t="str">
        <f t="shared" si="35"/>
        <v>100-000-0000-1191-000-00-05</v>
      </c>
      <c r="T18" s="3" t="str">
        <f t="shared" si="28"/>
        <v>0000</v>
      </c>
      <c r="U18" s="3" t="str">
        <f t="shared" si="29"/>
        <v>1191</v>
      </c>
      <c r="V18" s="3" t="str">
        <f t="shared" si="30"/>
        <v>0000</v>
      </c>
      <c r="W18" s="3" t="str">
        <f t="shared" si="31"/>
        <v>100</v>
      </c>
      <c r="X18" s="3" t="str">
        <f t="shared" si="32"/>
        <v>05</v>
      </c>
      <c r="Y18" s="3"/>
    </row>
    <row r="19" spans="1:25" x14ac:dyDescent="0.2">
      <c r="A19" s="1" t="s">
        <v>3</v>
      </c>
      <c r="B19" s="70" t="str">
        <f t="shared" si="33"/>
        <v>100-000-0000-1192-000-00-05</v>
      </c>
      <c r="C19" s="7" t="s">
        <v>248</v>
      </c>
      <c r="D19" s="9">
        <f t="shared" si="34"/>
        <v>41249.219999999994</v>
      </c>
      <c r="E19" s="58">
        <v>3.1E-2</v>
      </c>
      <c r="F19" s="9">
        <f>(D4+D5)*$F$14</f>
        <v>4435400</v>
      </c>
      <c r="G19" s="24">
        <f t="shared" si="36"/>
        <v>0.3</v>
      </c>
      <c r="H19" s="15"/>
      <c r="P19" s="19"/>
      <c r="R19" s="2" t="s">
        <v>382</v>
      </c>
      <c r="S19" s="2" t="str">
        <f t="shared" si="35"/>
        <v>100-000-0000-1192-000-00-05</v>
      </c>
      <c r="T19" s="3" t="str">
        <f>MID(S19,9,4)</f>
        <v>0000</v>
      </c>
      <c r="U19" s="3" t="str">
        <f t="shared" si="29"/>
        <v>1192</v>
      </c>
      <c r="V19" s="3" t="str">
        <f t="shared" si="30"/>
        <v>0000</v>
      </c>
      <c r="W19" s="3" t="str">
        <f t="shared" si="31"/>
        <v>100</v>
      </c>
      <c r="X19" s="3" t="str">
        <f t="shared" si="32"/>
        <v>05</v>
      </c>
      <c r="Y19" s="3"/>
    </row>
    <row r="20" spans="1:25" x14ac:dyDescent="0.2">
      <c r="A20" s="1" t="s">
        <v>4</v>
      </c>
      <c r="B20" s="70" t="str">
        <f t="shared" si="33"/>
        <v>100-000-0000-3110-000-00-05</v>
      </c>
      <c r="C20" s="7" t="s">
        <v>249</v>
      </c>
      <c r="D20" s="9">
        <f t="shared" si="34"/>
        <v>550876.67999999993</v>
      </c>
      <c r="E20" s="58">
        <v>0.41399999999999998</v>
      </c>
      <c r="F20" s="9">
        <f>(D4+D5)*$F$14</f>
        <v>4435400</v>
      </c>
      <c r="G20" s="24">
        <f t="shared" si="36"/>
        <v>0.3</v>
      </c>
      <c r="H20" s="15"/>
      <c r="P20" s="19"/>
      <c r="R20" s="2" t="s">
        <v>383</v>
      </c>
      <c r="S20" s="2" t="str">
        <f t="shared" si="35"/>
        <v>100-000-0000-3110-000-00-05</v>
      </c>
      <c r="T20" s="3" t="str">
        <f>MID(S20,9,4)</f>
        <v>0000</v>
      </c>
      <c r="U20" s="3" t="str">
        <f>MID(S20,14,4)</f>
        <v>3110</v>
      </c>
      <c r="V20" s="3" t="str">
        <f>CONCATENATE(LEFT(T20,2),"00")</f>
        <v>0000</v>
      </c>
      <c r="W20" s="3" t="str">
        <f>CONCATENATE(MID(U20,2,1),"00")</f>
        <v>100</v>
      </c>
      <c r="X20" s="3" t="str">
        <f>RIGHT(S20,2)</f>
        <v>05</v>
      </c>
      <c r="Y20" s="3"/>
    </row>
    <row r="21" spans="1:25" x14ac:dyDescent="0.2">
      <c r="A21" s="1" t="s">
        <v>5</v>
      </c>
      <c r="B21" s="70" t="str">
        <f t="shared" si="33"/>
        <v>100-000-0000-3115-000-00-05</v>
      </c>
      <c r="C21" s="7" t="s">
        <v>251</v>
      </c>
      <c r="D21" s="9">
        <f t="shared" ref="D21:D26" si="37">IF(G21="NO",E21*F21,0)</f>
        <v>0</v>
      </c>
      <c r="E21" s="9">
        <v>0</v>
      </c>
      <c r="F21" s="59">
        <v>1250</v>
      </c>
      <c r="G21" s="40" t="s">
        <v>122</v>
      </c>
      <c r="H21" s="15"/>
      <c r="P21" s="19"/>
      <c r="R21" s="2" t="s">
        <v>384</v>
      </c>
      <c r="S21" s="2" t="str">
        <f t="shared" si="35"/>
        <v>100-000-0000-3115-000-00-05</v>
      </c>
      <c r="T21" s="3" t="str">
        <f>MID(S21,9,4)</f>
        <v>0000</v>
      </c>
      <c r="U21" s="3" t="str">
        <f>MID(S21,14,4)</f>
        <v>3115</v>
      </c>
      <c r="V21" s="3" t="str">
        <f>CONCATENATE(LEFT(T21,2),"00")</f>
        <v>0000</v>
      </c>
      <c r="W21" s="3" t="str">
        <f>CONCATENATE(MID(U21,2,1),"00")</f>
        <v>100</v>
      </c>
      <c r="X21" s="3" t="str">
        <f>RIGHT(S21,2)</f>
        <v>05</v>
      </c>
      <c r="Y21" s="3"/>
    </row>
    <row r="22" spans="1:25" x14ac:dyDescent="0.2">
      <c r="A22" s="1" t="s">
        <v>6</v>
      </c>
      <c r="B22" s="70" t="str">
        <f t="shared" si="33"/>
        <v>100-000-0000-3200-325-00-05</v>
      </c>
      <c r="C22" s="63" t="s">
        <v>623</v>
      </c>
      <c r="D22" s="9">
        <f t="shared" si="37"/>
        <v>0</v>
      </c>
      <c r="E22" s="59">
        <v>0</v>
      </c>
      <c r="F22" s="59">
        <v>125</v>
      </c>
      <c r="G22" s="40" t="s">
        <v>122</v>
      </c>
      <c r="H22" s="15"/>
      <c r="P22" s="19"/>
      <c r="R22" s="2" t="s">
        <v>385</v>
      </c>
      <c r="S22" s="2" t="str">
        <f t="shared" si="35"/>
        <v>100-000-0000-3200-325-00-05</v>
      </c>
      <c r="T22" s="3" t="str">
        <f t="shared" ref="T22:T30" si="38">MID(S22,9,4)</f>
        <v>0000</v>
      </c>
      <c r="U22" s="3" t="str">
        <f t="shared" ref="U22:U30" si="39">MID(S22,14,4)</f>
        <v>3200</v>
      </c>
      <c r="V22" s="3" t="str">
        <f t="shared" ref="V22:V30" si="40">CONCATENATE(LEFT(T22,2),"00")</f>
        <v>0000</v>
      </c>
      <c r="W22" s="3" t="str">
        <f t="shared" ref="W22:W30" si="41">CONCATENATE(MID(U22,2,1),"00")</f>
        <v>200</v>
      </c>
      <c r="X22" s="3" t="str">
        <f t="shared" ref="X22:X30" si="42">RIGHT(S22,2)</f>
        <v>05</v>
      </c>
      <c r="Y22" s="3"/>
    </row>
    <row r="23" spans="1:25" x14ac:dyDescent="0.2">
      <c r="A23" s="1" t="s">
        <v>16</v>
      </c>
      <c r="B23" s="70" t="str">
        <f t="shared" si="33"/>
        <v>100-000-0000-3200-352-00-05</v>
      </c>
      <c r="C23" s="27" t="s">
        <v>250</v>
      </c>
      <c r="D23" s="9">
        <f t="shared" si="37"/>
        <v>0</v>
      </c>
      <c r="E23" s="9">
        <v>1</v>
      </c>
      <c r="F23" s="9">
        <f>D636+D749+D750+D751+D752+D816+D817</f>
        <v>0</v>
      </c>
      <c r="G23" s="40" t="s">
        <v>122</v>
      </c>
      <c r="H23" s="15"/>
      <c r="P23" s="19"/>
      <c r="R23" s="2" t="s">
        <v>386</v>
      </c>
      <c r="S23" s="2" t="str">
        <f t="shared" si="35"/>
        <v>100-000-0000-3200-352-00-05</v>
      </c>
      <c r="T23" s="3" t="str">
        <f t="shared" si="38"/>
        <v>0000</v>
      </c>
      <c r="U23" s="3" t="str">
        <f t="shared" si="39"/>
        <v>3200</v>
      </c>
      <c r="V23" s="3" t="str">
        <f t="shared" si="40"/>
        <v>0000</v>
      </c>
      <c r="W23" s="3" t="str">
        <f t="shared" si="41"/>
        <v>200</v>
      </c>
      <c r="X23" s="3" t="str">
        <f t="shared" si="42"/>
        <v>05</v>
      </c>
      <c r="Y23" s="3"/>
    </row>
    <row r="24" spans="1:25" x14ac:dyDescent="0.2">
      <c r="A24" s="1" t="s">
        <v>17</v>
      </c>
      <c r="B24" s="70" t="str">
        <f t="shared" si="33"/>
        <v>100-000-0000-4500-709-00-05</v>
      </c>
      <c r="C24" s="34" t="s">
        <v>659</v>
      </c>
      <c r="D24" s="9">
        <f t="shared" ref="D24" si="43">IF(G24="NO",E24*F24,0)</f>
        <v>34160</v>
      </c>
      <c r="E24" s="9">
        <v>1</v>
      </c>
      <c r="F24" s="9">
        <f>D692+D793+D798+D802+D901+D902+D905</f>
        <v>34160</v>
      </c>
      <c r="G24" s="40" t="s">
        <v>122</v>
      </c>
      <c r="H24" s="15"/>
      <c r="P24" s="19"/>
      <c r="R24" s="2" t="s">
        <v>387</v>
      </c>
      <c r="S24" s="2" t="str">
        <f t="shared" si="35"/>
        <v>100-000-0000-4500-709-00-05</v>
      </c>
      <c r="T24" s="3" t="str">
        <f t="shared" ref="T24" si="44">MID(S24,9,4)</f>
        <v>0000</v>
      </c>
      <c r="U24" s="3" t="str">
        <f t="shared" ref="U24" si="45">MID(S24,14,4)</f>
        <v>4500</v>
      </c>
      <c r="V24" s="3" t="str">
        <f t="shared" ref="V24" si="46">CONCATENATE(LEFT(T24,2),"00")</f>
        <v>0000</v>
      </c>
      <c r="W24" s="3" t="str">
        <f t="shared" ref="W24" si="47">CONCATENATE(MID(U24,2,1),"00")</f>
        <v>500</v>
      </c>
      <c r="X24" s="3" t="str">
        <f t="shared" ref="X24" si="48">RIGHT(S24,2)</f>
        <v>05</v>
      </c>
      <c r="Y24" s="3"/>
    </row>
    <row r="25" spans="1:25" x14ac:dyDescent="0.2">
      <c r="A25" s="1" t="s">
        <v>18</v>
      </c>
      <c r="B25" s="70" t="str">
        <f t="shared" si="33"/>
        <v>100-000-0000-4571-000-00-05</v>
      </c>
      <c r="C25" s="7" t="s">
        <v>244</v>
      </c>
      <c r="D25" s="9">
        <f t="shared" si="37"/>
        <v>7500</v>
      </c>
      <c r="E25" s="9">
        <f>D10</f>
        <v>6</v>
      </c>
      <c r="F25" s="59">
        <v>1250</v>
      </c>
      <c r="G25" s="40" t="s">
        <v>122</v>
      </c>
      <c r="H25" s="15"/>
      <c r="P25" s="19"/>
      <c r="R25" s="2" t="s">
        <v>388</v>
      </c>
      <c r="S25" s="2" t="str">
        <f t="shared" si="35"/>
        <v>100-000-0000-4571-000-00-05</v>
      </c>
      <c r="T25" s="3" t="str">
        <f t="shared" si="38"/>
        <v>0000</v>
      </c>
      <c r="U25" s="3" t="str">
        <f t="shared" si="39"/>
        <v>4571</v>
      </c>
      <c r="V25" s="3" t="str">
        <f t="shared" si="40"/>
        <v>0000</v>
      </c>
      <c r="W25" s="3" t="str">
        <f t="shared" si="41"/>
        <v>500</v>
      </c>
      <c r="X25" s="3" t="str">
        <f t="shared" si="42"/>
        <v>05</v>
      </c>
      <c r="Y25" s="3"/>
    </row>
    <row r="26" spans="1:25" x14ac:dyDescent="0.2">
      <c r="A26" s="1" t="s">
        <v>22</v>
      </c>
      <c r="B26" s="70" t="str">
        <f t="shared" si="33"/>
        <v>100-000-0000-4703-000-00-05</v>
      </c>
      <c r="C26" s="75" t="s">
        <v>538</v>
      </c>
      <c r="D26" s="9">
        <f t="shared" si="37"/>
        <v>14400</v>
      </c>
      <c r="E26" s="56">
        <v>0.5</v>
      </c>
      <c r="F26" s="9">
        <f>SUM(D768:D770)</f>
        <v>28800</v>
      </c>
      <c r="G26" s="40" t="s">
        <v>122</v>
      </c>
      <c r="H26" s="15"/>
      <c r="P26" s="19"/>
      <c r="R26" s="2" t="s">
        <v>389</v>
      </c>
      <c r="S26" s="2" t="str">
        <f>CONCATENATE(R26,$C$1)</f>
        <v>100-000-0000-4703-000-00-05</v>
      </c>
      <c r="T26" s="3" t="str">
        <f t="shared" si="38"/>
        <v>0000</v>
      </c>
      <c r="U26" s="3" t="str">
        <f t="shared" si="39"/>
        <v>4703</v>
      </c>
      <c r="V26" s="3" t="str">
        <f t="shared" si="40"/>
        <v>0000</v>
      </c>
      <c r="W26" s="3" t="str">
        <f t="shared" si="41"/>
        <v>700</v>
      </c>
      <c r="X26" s="3" t="str">
        <f t="shared" si="42"/>
        <v>05</v>
      </c>
      <c r="Y26" s="3"/>
    </row>
    <row r="27" spans="1:25" x14ac:dyDescent="0.2">
      <c r="A27" s="1" t="s">
        <v>23</v>
      </c>
      <c r="B27" s="70" t="str">
        <f t="shared" si="33"/>
        <v>100-000-0000-1790-000-00-05</v>
      </c>
      <c r="C27" s="7" t="s">
        <v>1077</v>
      </c>
      <c r="D27" s="9">
        <f t="shared" ref="D27:D29" si="49">IF(G27="NO",E27*F27,0)</f>
        <v>128340</v>
      </c>
      <c r="E27" s="9">
        <v>1</v>
      </c>
      <c r="F27" s="59">
        <v>128340</v>
      </c>
      <c r="G27" s="40" t="s">
        <v>122</v>
      </c>
      <c r="H27" s="15"/>
      <c r="I27" s="93"/>
      <c r="P27" s="19"/>
      <c r="R27" s="2" t="s">
        <v>1073</v>
      </c>
      <c r="S27" s="2" t="str">
        <f>CONCATENATE(R27,$C$1)</f>
        <v>100-000-0000-1790-000-00-05</v>
      </c>
      <c r="T27" s="3" t="str">
        <f t="shared" ref="T27" si="50">MID(S27,9,4)</f>
        <v>0000</v>
      </c>
      <c r="U27" s="3" t="str">
        <f t="shared" ref="U27" si="51">MID(S27,14,4)</f>
        <v>1790</v>
      </c>
      <c r="V27" s="3" t="str">
        <f t="shared" ref="V27" si="52">CONCATENATE(LEFT(T27,2),"00")</f>
        <v>0000</v>
      </c>
      <c r="W27" s="3" t="str">
        <f t="shared" ref="W27" si="53">CONCATENATE(MID(U27,2,1),"00")</f>
        <v>700</v>
      </c>
      <c r="X27" s="3" t="str">
        <f t="shared" ref="X27" si="54">RIGHT(S27,2)</f>
        <v>05</v>
      </c>
      <c r="Y27" s="3"/>
    </row>
    <row r="28" spans="1:25" x14ac:dyDescent="0.2">
      <c r="A28" s="1" t="s">
        <v>24</v>
      </c>
      <c r="B28" s="70" t="str">
        <f t="shared" si="33"/>
        <v>100-000-0000-1790-000-00-05</v>
      </c>
      <c r="C28" s="7" t="s">
        <v>1074</v>
      </c>
      <c r="D28" s="9">
        <f t="shared" si="49"/>
        <v>0</v>
      </c>
      <c r="E28" s="9">
        <v>1</v>
      </c>
      <c r="F28" s="59">
        <v>0</v>
      </c>
      <c r="G28" s="40" t="s">
        <v>122</v>
      </c>
      <c r="H28" s="15"/>
      <c r="P28" s="19"/>
      <c r="R28" s="2" t="s">
        <v>1073</v>
      </c>
      <c r="S28" s="2" t="str">
        <f t="shared" ref="S28:S29" si="55">CONCATENATE(R28,$C$1)</f>
        <v>100-000-0000-1790-000-00-05</v>
      </c>
      <c r="T28" s="3" t="str">
        <f t="shared" ref="T28:T29" si="56">MID(S28,9,4)</f>
        <v>0000</v>
      </c>
      <c r="U28" s="3" t="str">
        <f t="shared" ref="U28:U29" si="57">MID(S28,14,4)</f>
        <v>1790</v>
      </c>
      <c r="V28" s="3" t="str">
        <f t="shared" ref="V28:V29" si="58">CONCATENATE(LEFT(T28,2),"00")</f>
        <v>0000</v>
      </c>
      <c r="W28" s="3" t="str">
        <f t="shared" ref="W28:W29" si="59">CONCATENATE(MID(U28,2,1),"00")</f>
        <v>700</v>
      </c>
      <c r="X28" s="3" t="str">
        <f t="shared" ref="X28:X29" si="60">RIGHT(S28,2)</f>
        <v>05</v>
      </c>
      <c r="Y28" s="3"/>
    </row>
    <row r="29" spans="1:25" x14ac:dyDescent="0.2">
      <c r="A29" s="1" t="s">
        <v>25</v>
      </c>
      <c r="B29" s="70" t="str">
        <f t="shared" si="33"/>
        <v>100-000-0000-1790-000-00-05</v>
      </c>
      <c r="C29" s="7" t="s">
        <v>1075</v>
      </c>
      <c r="D29" s="9">
        <f t="shared" si="49"/>
        <v>0</v>
      </c>
      <c r="E29" s="9">
        <v>1</v>
      </c>
      <c r="F29" s="59">
        <v>0</v>
      </c>
      <c r="G29" s="40" t="s">
        <v>122</v>
      </c>
      <c r="H29" s="15"/>
      <c r="P29" s="19"/>
      <c r="R29" s="2" t="s">
        <v>1073</v>
      </c>
      <c r="S29" s="2" t="str">
        <f t="shared" si="55"/>
        <v>100-000-0000-1790-000-00-05</v>
      </c>
      <c r="T29" s="3" t="str">
        <f t="shared" si="56"/>
        <v>0000</v>
      </c>
      <c r="U29" s="3" t="str">
        <f t="shared" si="57"/>
        <v>1790</v>
      </c>
      <c r="V29" s="3" t="str">
        <f t="shared" si="58"/>
        <v>0000</v>
      </c>
      <c r="W29" s="3" t="str">
        <f t="shared" si="59"/>
        <v>700</v>
      </c>
      <c r="X29" s="3" t="str">
        <f t="shared" si="60"/>
        <v>05</v>
      </c>
      <c r="Y29" s="3"/>
    </row>
    <row r="30" spans="1:25" x14ac:dyDescent="0.2">
      <c r="A30" s="1" t="s">
        <v>26</v>
      </c>
      <c r="B30" s="70" t="str">
        <f t="shared" si="33"/>
        <v>100-000-0000-4500-661-00-05</v>
      </c>
      <c r="C30" s="37" t="s">
        <v>558</v>
      </c>
      <c r="D30" s="9">
        <f>IF(G30="NO",E30*F30,0)</f>
        <v>0</v>
      </c>
      <c r="E30" s="9">
        <v>1</v>
      </c>
      <c r="F30" s="9">
        <f>D249+D258+D260+D263+D577+D579+D582+D685+D761</f>
        <v>0</v>
      </c>
      <c r="G30" s="40" t="s">
        <v>122</v>
      </c>
      <c r="H30" s="15"/>
      <c r="J30" s="38"/>
      <c r="P30" s="19"/>
      <c r="R30" s="2" t="s">
        <v>390</v>
      </c>
      <c r="S30" s="2" t="str">
        <f t="shared" si="35"/>
        <v>100-000-0000-4500-661-00-05</v>
      </c>
      <c r="T30" s="3" t="str">
        <f t="shared" si="38"/>
        <v>0000</v>
      </c>
      <c r="U30" s="3" t="str">
        <f t="shared" si="39"/>
        <v>4500</v>
      </c>
      <c r="V30" s="3" t="str">
        <f t="shared" si="40"/>
        <v>0000</v>
      </c>
      <c r="W30" s="3" t="str">
        <f t="shared" si="41"/>
        <v>500</v>
      </c>
      <c r="X30" s="3" t="str">
        <f t="shared" si="42"/>
        <v>05</v>
      </c>
      <c r="Y30" s="3"/>
    </row>
    <row r="33" spans="1:25" x14ac:dyDescent="0.2">
      <c r="A33" s="1" t="s">
        <v>15</v>
      </c>
      <c r="B33" s="2" t="s">
        <v>33</v>
      </c>
      <c r="C33" s="13" t="s">
        <v>53</v>
      </c>
      <c r="D33" s="7" t="s">
        <v>36</v>
      </c>
      <c r="E33" s="6" t="s">
        <v>20</v>
      </c>
      <c r="F33" s="6" t="s">
        <v>31</v>
      </c>
      <c r="G33" s="6" t="s">
        <v>28</v>
      </c>
      <c r="H33" s="6"/>
      <c r="I33" s="6" t="s">
        <v>27</v>
      </c>
      <c r="J33" s="6" t="s">
        <v>21</v>
      </c>
      <c r="K33" s="6" t="s">
        <v>261</v>
      </c>
      <c r="L33" s="6" t="s">
        <v>39</v>
      </c>
      <c r="M33" s="6" t="s">
        <v>580</v>
      </c>
      <c r="N33" s="6" t="s">
        <v>581</v>
      </c>
      <c r="O33" s="6" t="s">
        <v>578</v>
      </c>
      <c r="P33" s="6" t="s">
        <v>579</v>
      </c>
      <c r="Q33" s="15"/>
    </row>
    <row r="34" spans="1:25" x14ac:dyDescent="0.2">
      <c r="A34" s="1" t="s">
        <v>0</v>
      </c>
      <c r="B34" s="70" t="str">
        <f t="shared" ref="B34:B61" si="61">CONCATENATE(R34,$C$1)</f>
        <v>100-100-2320-6114-000-32-05</v>
      </c>
      <c r="C34" s="6" t="s">
        <v>252</v>
      </c>
      <c r="D34" s="7" t="s">
        <v>255</v>
      </c>
      <c r="E34" s="9">
        <f t="shared" ref="E34:E54" si="62">IF(G34="ER",(F34*(1-$F$62)),(F34*$H$62))</f>
        <v>118650</v>
      </c>
      <c r="F34" s="59">
        <v>120000</v>
      </c>
      <c r="G34" s="53" t="s">
        <v>30</v>
      </c>
      <c r="H34" s="55"/>
      <c r="I34" s="53"/>
      <c r="J34" s="53"/>
      <c r="K34" s="55"/>
      <c r="L34" s="57">
        <v>75</v>
      </c>
      <c r="M34" s="57">
        <v>250</v>
      </c>
      <c r="N34" s="57">
        <v>10</v>
      </c>
      <c r="O34" s="57"/>
      <c r="P34" s="59">
        <f>AVERAGE(O34:O39)*4*1.25</f>
        <v>4500</v>
      </c>
      <c r="Q34" s="15"/>
      <c r="R34" s="2" t="s">
        <v>391</v>
      </c>
      <c r="S34" s="2" t="str">
        <f t="shared" ref="S34:S61" si="63">CONCATENATE(R34,$C$1)</f>
        <v>100-100-2320-6114-000-32-05</v>
      </c>
      <c r="T34" s="3" t="str">
        <f t="shared" ref="T34" si="64">MID(S34,9,4)</f>
        <v>2320</v>
      </c>
      <c r="U34" s="3" t="str">
        <f t="shared" ref="U34" si="65">MID(S34,14,4)</f>
        <v>6114</v>
      </c>
      <c r="V34" s="3" t="str">
        <f t="shared" ref="V34" si="66">CONCATENATE(LEFT(T34,2),"00")</f>
        <v>2300</v>
      </c>
      <c r="W34" s="3" t="str">
        <f t="shared" ref="W34" si="67">CONCATENATE(MID(U34,2,1),"00")</f>
        <v>100</v>
      </c>
      <c r="X34" s="3" t="str">
        <f t="shared" ref="X34" si="68">RIGHT(S34,2)</f>
        <v>05</v>
      </c>
      <c r="Y34" s="3" t="s">
        <v>262</v>
      </c>
    </row>
    <row r="35" spans="1:25" x14ac:dyDescent="0.2">
      <c r="A35" s="1" t="s">
        <v>1</v>
      </c>
      <c r="B35" s="70" t="str">
        <f t="shared" si="61"/>
        <v>100-100-2320-6114-000-32-05</v>
      </c>
      <c r="C35" s="6" t="s">
        <v>253</v>
      </c>
      <c r="D35" s="7" t="s">
        <v>256</v>
      </c>
      <c r="E35" s="9">
        <f t="shared" si="62"/>
        <v>118650</v>
      </c>
      <c r="F35" s="59">
        <v>120000</v>
      </c>
      <c r="G35" s="53" t="s">
        <v>30</v>
      </c>
      <c r="H35" s="55"/>
      <c r="I35" s="53"/>
      <c r="J35" s="53"/>
      <c r="K35" s="55"/>
      <c r="L35" s="57">
        <v>75</v>
      </c>
      <c r="M35" s="57">
        <v>250</v>
      </c>
      <c r="N35" s="57">
        <v>10</v>
      </c>
      <c r="O35" s="57"/>
      <c r="P35" s="59">
        <f>AVERAGE(O40:O45)*4*1.25</f>
        <v>4000</v>
      </c>
      <c r="Q35" s="15"/>
      <c r="R35" s="2" t="s">
        <v>391</v>
      </c>
      <c r="S35" s="2" t="str">
        <f t="shared" si="63"/>
        <v>100-100-2320-6114-000-32-05</v>
      </c>
      <c r="T35" s="3" t="str">
        <f>MID(S35,9,4)</f>
        <v>2320</v>
      </c>
      <c r="U35" s="3" t="str">
        <f>MID(S35,14,4)</f>
        <v>6114</v>
      </c>
      <c r="V35" s="3" t="str">
        <f>CONCATENATE(LEFT(T35,2),"00")</f>
        <v>2300</v>
      </c>
      <c r="W35" s="3" t="str">
        <f>CONCATENATE(MID(U35,2,1),"00")</f>
        <v>100</v>
      </c>
      <c r="X35" s="3" t="str">
        <f>RIGHT(S35,2)</f>
        <v>05</v>
      </c>
      <c r="Y35" s="3" t="s">
        <v>262</v>
      </c>
    </row>
    <row r="36" spans="1:25" x14ac:dyDescent="0.2">
      <c r="A36" s="1" t="s">
        <v>2</v>
      </c>
      <c r="B36" s="70" t="str">
        <f t="shared" si="61"/>
        <v>100-100-2500-6117-000-32-05</v>
      </c>
      <c r="C36" s="6" t="s">
        <v>1046</v>
      </c>
      <c r="D36" s="7" t="s">
        <v>37</v>
      </c>
      <c r="E36" s="9">
        <f t="shared" si="62"/>
        <v>74413.755000000005</v>
      </c>
      <c r="F36" s="59">
        <v>65000</v>
      </c>
      <c r="G36" s="53" t="s">
        <v>29</v>
      </c>
      <c r="H36" s="55"/>
      <c r="I36" s="53"/>
      <c r="J36" s="53"/>
      <c r="K36" s="55"/>
      <c r="L36" s="57">
        <v>30</v>
      </c>
      <c r="M36" s="57">
        <v>75</v>
      </c>
      <c r="N36" s="57"/>
      <c r="O36" s="57">
        <v>900</v>
      </c>
      <c r="P36" s="57"/>
      <c r="Q36" s="15"/>
      <c r="R36" s="2" t="s">
        <v>392</v>
      </c>
      <c r="S36" s="2" t="str">
        <f t="shared" si="63"/>
        <v>100-100-2500-6117-000-32-05</v>
      </c>
      <c r="T36" s="3" t="str">
        <f>MID(S36,9,4)</f>
        <v>2500</v>
      </c>
      <c r="U36" s="3" t="str">
        <f>MID(S36,14,4)</f>
        <v>6117</v>
      </c>
      <c r="V36" s="3" t="str">
        <f>CONCATENATE(LEFT(T36,2),"00")</f>
        <v>2500</v>
      </c>
      <c r="W36" s="3" t="str">
        <f>CONCATENATE(MID(U36,2,1),"00")</f>
        <v>100</v>
      </c>
      <c r="X36" s="3" t="str">
        <f>RIGHT(S36,2)</f>
        <v>05</v>
      </c>
      <c r="Y36" s="3" t="s">
        <v>263</v>
      </c>
    </row>
    <row r="37" spans="1:25" x14ac:dyDescent="0.2">
      <c r="A37" s="1" t="s">
        <v>3</v>
      </c>
      <c r="B37" s="70" t="str">
        <f t="shared" si="61"/>
        <v>100-100-2500-6117-000-32-05</v>
      </c>
      <c r="C37" s="6" t="s">
        <v>1047</v>
      </c>
      <c r="D37" s="7" t="s">
        <v>257</v>
      </c>
      <c r="E37" s="9">
        <f t="shared" si="62"/>
        <v>59325</v>
      </c>
      <c r="F37" s="59">
        <v>60000</v>
      </c>
      <c r="G37" s="53" t="s">
        <v>30</v>
      </c>
      <c r="H37" s="55"/>
      <c r="I37" s="53"/>
      <c r="J37" s="53"/>
      <c r="K37" s="55"/>
      <c r="L37" s="57">
        <v>30</v>
      </c>
      <c r="M37" s="57">
        <v>75</v>
      </c>
      <c r="N37" s="57"/>
      <c r="O37" s="57">
        <v>900</v>
      </c>
      <c r="P37" s="57"/>
      <c r="Q37" s="15"/>
      <c r="R37" s="2" t="s">
        <v>392</v>
      </c>
      <c r="S37" s="2" t="str">
        <f t="shared" si="63"/>
        <v>100-100-2500-6117-000-32-05</v>
      </c>
      <c r="T37" s="3" t="str">
        <f>MID(S37,9,4)</f>
        <v>2500</v>
      </c>
      <c r="U37" s="3" t="str">
        <f t="shared" ref="U37" si="69">MID(S37,14,4)</f>
        <v>6117</v>
      </c>
      <c r="V37" s="3" t="str">
        <f t="shared" ref="V37" si="70">CONCATENATE(LEFT(T37,2),"00")</f>
        <v>2500</v>
      </c>
      <c r="W37" s="3" t="str">
        <f t="shared" ref="W37" si="71">CONCATENATE(MID(U37,2,1),"00")</f>
        <v>100</v>
      </c>
      <c r="X37" s="3" t="str">
        <f t="shared" ref="X37" si="72">RIGHT(S37,2)</f>
        <v>05</v>
      </c>
      <c r="Y37" s="3" t="s">
        <v>263</v>
      </c>
    </row>
    <row r="38" spans="1:25" x14ac:dyDescent="0.2">
      <c r="A38" s="1" t="s">
        <v>4</v>
      </c>
      <c r="B38" s="70" t="str">
        <f t="shared" si="61"/>
        <v>100-100-2500-6117-000-32-05</v>
      </c>
      <c r="C38" s="6" t="s">
        <v>1048</v>
      </c>
      <c r="D38" s="7"/>
      <c r="E38" s="9">
        <f t="shared" si="62"/>
        <v>0</v>
      </c>
      <c r="F38" s="59"/>
      <c r="G38" s="53"/>
      <c r="H38" s="55"/>
      <c r="I38" s="53"/>
      <c r="J38" s="53"/>
      <c r="K38" s="55"/>
      <c r="L38" s="57"/>
      <c r="M38" s="57"/>
      <c r="N38" s="57"/>
      <c r="O38" s="57"/>
      <c r="P38" s="57"/>
      <c r="Q38" s="15"/>
      <c r="R38" s="2" t="s">
        <v>392</v>
      </c>
      <c r="S38" s="2" t="str">
        <f t="shared" si="63"/>
        <v>100-100-2500-6117-000-32-05</v>
      </c>
      <c r="T38" s="3" t="str">
        <f>MID(S38,9,4)</f>
        <v>2500</v>
      </c>
      <c r="U38" s="3" t="str">
        <f>MID(S38,14,4)</f>
        <v>6117</v>
      </c>
      <c r="V38" s="3" t="str">
        <f>CONCATENATE(LEFT(T38,2),"00")</f>
        <v>2500</v>
      </c>
      <c r="W38" s="3" t="str">
        <f>CONCATENATE(MID(U38,2,1),"00")</f>
        <v>100</v>
      </c>
      <c r="X38" s="3" t="str">
        <f>RIGHT(S38,2)</f>
        <v>05</v>
      </c>
      <c r="Y38" s="3" t="s">
        <v>263</v>
      </c>
    </row>
    <row r="39" spans="1:25" x14ac:dyDescent="0.2">
      <c r="A39" s="1" t="s">
        <v>5</v>
      </c>
      <c r="B39" s="70" t="str">
        <f t="shared" si="61"/>
        <v>100-100-2500-6117-000-32-05</v>
      </c>
      <c r="C39" s="6" t="s">
        <v>1049</v>
      </c>
      <c r="D39" s="7" t="s">
        <v>258</v>
      </c>
      <c r="E39" s="9">
        <f t="shared" si="62"/>
        <v>59325</v>
      </c>
      <c r="F39" s="59">
        <v>60000</v>
      </c>
      <c r="G39" s="53" t="s">
        <v>30</v>
      </c>
      <c r="H39" s="55"/>
      <c r="I39" s="53"/>
      <c r="J39" s="53"/>
      <c r="K39" s="55"/>
      <c r="L39" s="57">
        <v>30</v>
      </c>
      <c r="M39" s="57">
        <v>75</v>
      </c>
      <c r="N39" s="57"/>
      <c r="O39" s="57">
        <v>900</v>
      </c>
      <c r="P39" s="57"/>
      <c r="Q39" s="15"/>
      <c r="R39" s="2" t="s">
        <v>392</v>
      </c>
      <c r="S39" s="2" t="str">
        <f t="shared" si="63"/>
        <v>100-100-2500-6117-000-32-05</v>
      </c>
      <c r="T39" s="3" t="str">
        <f>MID(S39,9,4)</f>
        <v>2500</v>
      </c>
      <c r="U39" s="3" t="str">
        <f>MID(S39,14,4)</f>
        <v>6117</v>
      </c>
      <c r="V39" s="3" t="str">
        <f>CONCATENATE(LEFT(T39,2),"00")</f>
        <v>2500</v>
      </c>
      <c r="W39" s="3" t="str">
        <f>CONCATENATE(MID(U39,2,1),"00")</f>
        <v>100</v>
      </c>
      <c r="X39" s="3" t="str">
        <f>RIGHT(S39,2)</f>
        <v>05</v>
      </c>
      <c r="Y39" s="3" t="s">
        <v>263</v>
      </c>
    </row>
    <row r="40" spans="1:25" x14ac:dyDescent="0.2">
      <c r="A40" s="1" t="s">
        <v>6</v>
      </c>
      <c r="B40" s="70" t="str">
        <f t="shared" si="61"/>
        <v>100-100-2500-6117-000-32-05</v>
      </c>
      <c r="C40" s="6" t="s">
        <v>254</v>
      </c>
      <c r="D40" s="7" t="s">
        <v>259</v>
      </c>
      <c r="E40" s="9">
        <f t="shared" si="62"/>
        <v>57241.35</v>
      </c>
      <c r="F40" s="59">
        <v>50000</v>
      </c>
      <c r="G40" s="53" t="s">
        <v>29</v>
      </c>
      <c r="H40" s="55"/>
      <c r="I40" s="53"/>
      <c r="J40" s="53"/>
      <c r="K40" s="55"/>
      <c r="L40" s="57">
        <v>30</v>
      </c>
      <c r="M40" s="57">
        <v>75</v>
      </c>
      <c r="N40" s="57"/>
      <c r="O40" s="57">
        <v>900</v>
      </c>
      <c r="P40" s="57"/>
      <c r="Q40" s="15"/>
      <c r="R40" s="2" t="s">
        <v>392</v>
      </c>
      <c r="S40" s="2" t="str">
        <f t="shared" si="63"/>
        <v>100-100-2500-6117-000-32-05</v>
      </c>
      <c r="T40" s="3" t="str">
        <f t="shared" ref="T40:T42" si="73">MID(S40,9,4)</f>
        <v>2500</v>
      </c>
      <c r="U40" s="3" t="str">
        <f t="shared" ref="U40:U42" si="74">MID(S40,14,4)</f>
        <v>6117</v>
      </c>
      <c r="V40" s="3" t="str">
        <f t="shared" ref="V40:V42" si="75">CONCATENATE(LEFT(T40,2),"00")</f>
        <v>2500</v>
      </c>
      <c r="W40" s="3" t="str">
        <f t="shared" ref="W40:W42" si="76">CONCATENATE(MID(U40,2,1),"00")</f>
        <v>100</v>
      </c>
      <c r="X40" s="3" t="str">
        <f t="shared" ref="X40:X42" si="77">RIGHT(S40,2)</f>
        <v>05</v>
      </c>
      <c r="Y40" s="3" t="s">
        <v>263</v>
      </c>
    </row>
    <row r="41" spans="1:25" x14ac:dyDescent="0.2">
      <c r="A41" s="1" t="s">
        <v>16</v>
      </c>
      <c r="B41" s="70" t="str">
        <f t="shared" si="61"/>
        <v>100-100-2500-6117-000-32-05</v>
      </c>
      <c r="C41" s="6" t="s">
        <v>1048</v>
      </c>
      <c r="D41" s="7"/>
      <c r="E41" s="9">
        <f t="shared" si="62"/>
        <v>0</v>
      </c>
      <c r="F41" s="59"/>
      <c r="G41" s="53"/>
      <c r="H41" s="55"/>
      <c r="I41" s="53"/>
      <c r="J41" s="53"/>
      <c r="K41" s="55"/>
      <c r="L41" s="57"/>
      <c r="M41" s="57"/>
      <c r="N41" s="57"/>
      <c r="O41" s="57"/>
      <c r="P41" s="57"/>
      <c r="Q41" s="15"/>
      <c r="R41" s="2" t="s">
        <v>392</v>
      </c>
      <c r="S41" s="2" t="str">
        <f t="shared" si="63"/>
        <v>100-100-2500-6117-000-32-05</v>
      </c>
      <c r="T41" s="3" t="str">
        <f t="shared" si="73"/>
        <v>2500</v>
      </c>
      <c r="U41" s="3" t="str">
        <f t="shared" si="74"/>
        <v>6117</v>
      </c>
      <c r="V41" s="3" t="str">
        <f t="shared" si="75"/>
        <v>2500</v>
      </c>
      <c r="W41" s="3" t="str">
        <f t="shared" si="76"/>
        <v>100</v>
      </c>
      <c r="X41" s="3" t="str">
        <f t="shared" si="77"/>
        <v>05</v>
      </c>
      <c r="Y41" s="3" t="s">
        <v>263</v>
      </c>
    </row>
    <row r="42" spans="1:25" x14ac:dyDescent="0.2">
      <c r="A42" s="1" t="s">
        <v>17</v>
      </c>
      <c r="B42" s="70" t="str">
        <f t="shared" si="61"/>
        <v>100-100-2500-6117-000-32-05</v>
      </c>
      <c r="C42" s="6" t="s">
        <v>1050</v>
      </c>
      <c r="D42" s="7" t="s">
        <v>1053</v>
      </c>
      <c r="E42" s="9">
        <f t="shared" si="62"/>
        <v>74413.755000000005</v>
      </c>
      <c r="F42" s="59">
        <v>65000</v>
      </c>
      <c r="G42" s="53" t="s">
        <v>29</v>
      </c>
      <c r="H42" s="55"/>
      <c r="I42" s="53"/>
      <c r="J42" s="53"/>
      <c r="K42" s="55"/>
      <c r="L42" s="57">
        <v>30</v>
      </c>
      <c r="M42" s="57">
        <v>75</v>
      </c>
      <c r="N42" s="57"/>
      <c r="O42" s="57">
        <v>750</v>
      </c>
      <c r="P42" s="57"/>
      <c r="Q42" s="15"/>
      <c r="R42" s="2" t="s">
        <v>392</v>
      </c>
      <c r="S42" s="2" t="str">
        <f t="shared" si="63"/>
        <v>100-100-2500-6117-000-32-05</v>
      </c>
      <c r="T42" s="3" t="str">
        <f t="shared" si="73"/>
        <v>2500</v>
      </c>
      <c r="U42" s="3" t="str">
        <f t="shared" si="74"/>
        <v>6117</v>
      </c>
      <c r="V42" s="3" t="str">
        <f t="shared" si="75"/>
        <v>2500</v>
      </c>
      <c r="W42" s="3" t="str">
        <f t="shared" si="76"/>
        <v>100</v>
      </c>
      <c r="X42" s="3" t="str">
        <f t="shared" si="77"/>
        <v>05</v>
      </c>
      <c r="Y42" s="3" t="s">
        <v>263</v>
      </c>
    </row>
    <row r="43" spans="1:25" x14ac:dyDescent="0.2">
      <c r="A43" s="1" t="s">
        <v>18</v>
      </c>
      <c r="B43" s="70" t="str">
        <f t="shared" si="61"/>
        <v>100-100-2500-6117-000-32-05</v>
      </c>
      <c r="C43" s="6" t="s">
        <v>1051</v>
      </c>
      <c r="D43" s="7"/>
      <c r="E43" s="9">
        <f t="shared" si="62"/>
        <v>0</v>
      </c>
      <c r="F43" s="59"/>
      <c r="G43" s="53"/>
      <c r="H43" s="55"/>
      <c r="I43" s="53"/>
      <c r="J43" s="53"/>
      <c r="K43" s="55"/>
      <c r="L43" s="57"/>
      <c r="M43" s="57"/>
      <c r="N43" s="57"/>
      <c r="O43" s="57"/>
      <c r="P43" s="57"/>
      <c r="Q43" s="15"/>
      <c r="R43" s="2" t="s">
        <v>392</v>
      </c>
      <c r="S43" s="2" t="str">
        <f t="shared" si="63"/>
        <v>100-100-2500-6117-000-32-05</v>
      </c>
      <c r="T43" s="3" t="str">
        <f t="shared" ref="T43:T45" si="78">MID(S43,9,4)</f>
        <v>2500</v>
      </c>
      <c r="U43" s="3" t="str">
        <f t="shared" ref="U43:U45" si="79">MID(S43,14,4)</f>
        <v>6117</v>
      </c>
      <c r="V43" s="3" t="str">
        <f t="shared" ref="V43:V45" si="80">CONCATENATE(LEFT(T43,2),"00")</f>
        <v>2500</v>
      </c>
      <c r="W43" s="3" t="str">
        <f t="shared" ref="W43:W45" si="81">CONCATENATE(MID(U43,2,1),"00")</f>
        <v>100</v>
      </c>
      <c r="X43" s="3" t="str">
        <f t="shared" ref="X43:X45" si="82">RIGHT(S43,2)</f>
        <v>05</v>
      </c>
      <c r="Y43" s="3" t="s">
        <v>263</v>
      </c>
    </row>
    <row r="44" spans="1:25" x14ac:dyDescent="0.2">
      <c r="A44" s="1" t="s">
        <v>22</v>
      </c>
      <c r="B44" s="70" t="str">
        <f t="shared" si="61"/>
        <v>100-100-2500-6117-000-32-05</v>
      </c>
      <c r="C44" s="6" t="s">
        <v>1048</v>
      </c>
      <c r="D44" s="7"/>
      <c r="E44" s="9">
        <f t="shared" si="62"/>
        <v>0</v>
      </c>
      <c r="F44" s="59"/>
      <c r="G44" s="53"/>
      <c r="H44" s="55"/>
      <c r="I44" s="53"/>
      <c r="J44" s="53"/>
      <c r="K44" s="55"/>
      <c r="L44" s="57"/>
      <c r="M44" s="57"/>
      <c r="N44" s="57"/>
      <c r="O44" s="57"/>
      <c r="P44" s="57"/>
      <c r="Q44" s="15"/>
      <c r="R44" s="2" t="s">
        <v>392</v>
      </c>
      <c r="S44" s="2" t="str">
        <f t="shared" si="63"/>
        <v>100-100-2500-6117-000-32-05</v>
      </c>
      <c r="T44" s="3" t="str">
        <f t="shared" si="78"/>
        <v>2500</v>
      </c>
      <c r="U44" s="3" t="str">
        <f t="shared" si="79"/>
        <v>6117</v>
      </c>
      <c r="V44" s="3" t="str">
        <f t="shared" si="80"/>
        <v>2500</v>
      </c>
      <c r="W44" s="3" t="str">
        <f t="shared" si="81"/>
        <v>100</v>
      </c>
      <c r="X44" s="3" t="str">
        <f t="shared" si="82"/>
        <v>05</v>
      </c>
      <c r="Y44" s="3" t="s">
        <v>263</v>
      </c>
    </row>
    <row r="45" spans="1:25" x14ac:dyDescent="0.2">
      <c r="A45" s="1" t="s">
        <v>23</v>
      </c>
      <c r="B45" s="70" t="str">
        <f t="shared" si="61"/>
        <v>100-100-2500-6117-000-32-05</v>
      </c>
      <c r="C45" s="6" t="s">
        <v>1052</v>
      </c>
      <c r="D45" s="7" t="s">
        <v>1053</v>
      </c>
      <c r="E45" s="9">
        <f t="shared" si="62"/>
        <v>0</v>
      </c>
      <c r="F45" s="59"/>
      <c r="G45" s="53"/>
      <c r="H45" s="55"/>
      <c r="I45" s="53"/>
      <c r="J45" s="53"/>
      <c r="K45" s="55"/>
      <c r="L45" s="57">
        <v>30</v>
      </c>
      <c r="M45" s="57">
        <v>75</v>
      </c>
      <c r="N45" s="57"/>
      <c r="O45" s="57">
        <v>750</v>
      </c>
      <c r="P45" s="57"/>
      <c r="Q45" s="15"/>
      <c r="R45" s="2" t="s">
        <v>392</v>
      </c>
      <c r="S45" s="2" t="str">
        <f t="shared" si="63"/>
        <v>100-100-2500-6117-000-32-05</v>
      </c>
      <c r="T45" s="3" t="str">
        <f t="shared" si="78"/>
        <v>2500</v>
      </c>
      <c r="U45" s="3" t="str">
        <f t="shared" si="79"/>
        <v>6117</v>
      </c>
      <c r="V45" s="3" t="str">
        <f t="shared" si="80"/>
        <v>2500</v>
      </c>
      <c r="W45" s="3" t="str">
        <f t="shared" si="81"/>
        <v>100</v>
      </c>
      <c r="X45" s="3" t="str">
        <f t="shared" si="82"/>
        <v>05</v>
      </c>
      <c r="Y45" s="3" t="s">
        <v>263</v>
      </c>
    </row>
    <row r="46" spans="1:25" x14ac:dyDescent="0.2">
      <c r="A46" s="1" t="s">
        <v>24</v>
      </c>
      <c r="B46" s="70" t="str">
        <f t="shared" si="61"/>
        <v>100-100-2410-6114-000-32-05</v>
      </c>
      <c r="C46" s="6" t="s">
        <v>11</v>
      </c>
      <c r="D46" s="7" t="s">
        <v>1053</v>
      </c>
      <c r="E46" s="9">
        <f t="shared" si="62"/>
        <v>118650</v>
      </c>
      <c r="F46" s="59">
        <v>120000</v>
      </c>
      <c r="G46" s="53" t="s">
        <v>30</v>
      </c>
      <c r="H46" s="55"/>
      <c r="I46" s="55"/>
      <c r="J46" s="55"/>
      <c r="K46" s="55"/>
      <c r="L46" s="57">
        <v>30</v>
      </c>
      <c r="M46" s="57">
        <v>75</v>
      </c>
      <c r="N46" s="57"/>
      <c r="O46" s="57">
        <v>750</v>
      </c>
      <c r="P46" s="57"/>
      <c r="Q46" s="15"/>
      <c r="R46" s="2" t="s">
        <v>393</v>
      </c>
      <c r="S46" s="2" t="str">
        <f t="shared" si="63"/>
        <v>100-100-2410-6114-000-32-05</v>
      </c>
      <c r="T46" s="3" t="str">
        <f t="shared" ref="T46" si="83">MID(S46,9,4)</f>
        <v>2410</v>
      </c>
      <c r="U46" s="3" t="str">
        <f t="shared" ref="U46" si="84">MID(S46,14,4)</f>
        <v>6114</v>
      </c>
      <c r="V46" s="3" t="str">
        <f t="shared" ref="V46" si="85">CONCATENATE(LEFT(T46,2),"00")</f>
        <v>2400</v>
      </c>
      <c r="W46" s="3" t="str">
        <f t="shared" ref="W46" si="86">CONCATENATE(MID(U46,2,1),"00")</f>
        <v>100</v>
      </c>
      <c r="X46" s="3" t="str">
        <f t="shared" ref="X46" si="87">RIGHT(S46,2)</f>
        <v>05</v>
      </c>
      <c r="Y46" s="3" t="s">
        <v>8</v>
      </c>
    </row>
    <row r="47" spans="1:25" x14ac:dyDescent="0.2">
      <c r="A47" s="1" t="s">
        <v>25</v>
      </c>
      <c r="B47" s="70" t="str">
        <f t="shared" si="61"/>
        <v>100-100-2410-6114-000-32-05</v>
      </c>
      <c r="C47" s="6" t="s">
        <v>11</v>
      </c>
      <c r="D47" s="7"/>
      <c r="E47" s="9">
        <f t="shared" si="62"/>
        <v>0</v>
      </c>
      <c r="F47" s="8"/>
      <c r="G47" s="4"/>
      <c r="H47" s="11"/>
      <c r="I47" s="7"/>
      <c r="J47" s="7"/>
      <c r="K47" s="11"/>
      <c r="L47" s="10"/>
      <c r="M47" s="10"/>
      <c r="N47" s="10"/>
      <c r="O47" s="10"/>
      <c r="P47" s="8"/>
      <c r="Q47" s="15"/>
      <c r="R47" s="2" t="s">
        <v>393</v>
      </c>
      <c r="S47" s="2" t="str">
        <f t="shared" si="63"/>
        <v>100-100-2410-6114-000-32-05</v>
      </c>
      <c r="T47" s="3" t="str">
        <f>MID(S47,9,4)</f>
        <v>2410</v>
      </c>
      <c r="U47" s="3" t="str">
        <f>MID(S47,14,4)</f>
        <v>6114</v>
      </c>
      <c r="V47" s="3" t="str">
        <f>CONCATENATE(LEFT(T47,2),"00")</f>
        <v>2400</v>
      </c>
      <c r="W47" s="3" t="str">
        <f>CONCATENATE(MID(U47,2,1),"00")</f>
        <v>100</v>
      </c>
      <c r="X47" s="3" t="str">
        <f>RIGHT(S47,2)</f>
        <v>05</v>
      </c>
      <c r="Y47" s="3" t="s">
        <v>8</v>
      </c>
    </row>
    <row r="48" spans="1:25" x14ac:dyDescent="0.2">
      <c r="A48" s="1" t="s">
        <v>26</v>
      </c>
      <c r="B48" s="70" t="str">
        <f t="shared" si="61"/>
        <v>100-100-2410-6114-000-32-05</v>
      </c>
      <c r="C48" s="6" t="s">
        <v>11</v>
      </c>
      <c r="D48" s="7"/>
      <c r="E48" s="9">
        <f t="shared" si="62"/>
        <v>0</v>
      </c>
      <c r="F48" s="8"/>
      <c r="G48" s="4"/>
      <c r="H48" s="11"/>
      <c r="I48" s="7"/>
      <c r="J48" s="7"/>
      <c r="K48" s="11"/>
      <c r="L48" s="10"/>
      <c r="M48" s="10"/>
      <c r="N48" s="10"/>
      <c r="O48" s="10"/>
      <c r="P48" s="8"/>
      <c r="Q48" s="15"/>
      <c r="R48" s="2" t="s">
        <v>393</v>
      </c>
      <c r="S48" s="2" t="str">
        <f t="shared" si="63"/>
        <v>100-100-2410-6114-000-32-05</v>
      </c>
      <c r="T48" s="3" t="str">
        <f>MID(S48,9,4)</f>
        <v>2410</v>
      </c>
      <c r="U48" s="3" t="str">
        <f>MID(S48,14,4)</f>
        <v>6114</v>
      </c>
      <c r="V48" s="3" t="str">
        <f>CONCATENATE(LEFT(T48,2),"00")</f>
        <v>2400</v>
      </c>
      <c r="W48" s="3" t="str">
        <f>CONCATENATE(MID(U48,2,1),"00")</f>
        <v>100</v>
      </c>
      <c r="X48" s="3" t="str">
        <f>RIGHT(S48,2)</f>
        <v>05</v>
      </c>
      <c r="Y48" s="3" t="s">
        <v>8</v>
      </c>
    </row>
    <row r="49" spans="1:25" x14ac:dyDescent="0.2">
      <c r="A49" s="1" t="s">
        <v>178</v>
      </c>
      <c r="B49" s="70" t="str">
        <f t="shared" si="61"/>
        <v>100-100-1000-6111-000-32-05</v>
      </c>
      <c r="C49" s="6" t="s">
        <v>13</v>
      </c>
      <c r="D49" s="7"/>
      <c r="E49" s="9">
        <f t="shared" si="62"/>
        <v>0</v>
      </c>
      <c r="F49" s="8"/>
      <c r="G49" s="4"/>
      <c r="H49" s="11"/>
      <c r="I49" s="7"/>
      <c r="J49" s="7"/>
      <c r="K49" s="11"/>
      <c r="L49" s="10"/>
      <c r="M49" s="10"/>
      <c r="N49" s="10"/>
      <c r="O49" s="10"/>
      <c r="P49" s="12"/>
      <c r="Q49" s="15"/>
      <c r="R49" s="2" t="s">
        <v>394</v>
      </c>
      <c r="S49" s="2" t="str">
        <f t="shared" si="63"/>
        <v>100-100-1000-6111-000-32-05</v>
      </c>
      <c r="T49" s="3" t="str">
        <f>MID(S49,9,4)</f>
        <v>1000</v>
      </c>
      <c r="U49" s="3" t="str">
        <f t="shared" ref="U49" si="88">MID(S49,14,4)</f>
        <v>6111</v>
      </c>
      <c r="V49" s="3" t="str">
        <f t="shared" ref="V49" si="89">CONCATENATE(LEFT(T49,2),"00")</f>
        <v>1000</v>
      </c>
      <c r="W49" s="3" t="str">
        <f t="shared" ref="W49" si="90">CONCATENATE(MID(U49,2,1),"00")</f>
        <v>100</v>
      </c>
      <c r="X49" s="3" t="str">
        <f t="shared" ref="X49" si="91">RIGHT(S49,2)</f>
        <v>05</v>
      </c>
      <c r="Y49" s="3" t="s">
        <v>7</v>
      </c>
    </row>
    <row r="50" spans="1:25" x14ac:dyDescent="0.2">
      <c r="A50" s="1" t="s">
        <v>179</v>
      </c>
      <c r="B50" s="70" t="str">
        <f t="shared" si="61"/>
        <v>100-100-1000-6111-000-32-05</v>
      </c>
      <c r="C50" s="6" t="s">
        <v>13</v>
      </c>
      <c r="D50" s="7"/>
      <c r="E50" s="9">
        <f t="shared" si="62"/>
        <v>0</v>
      </c>
      <c r="F50" s="8"/>
      <c r="G50" s="4"/>
      <c r="H50" s="11"/>
      <c r="I50" s="7"/>
      <c r="J50" s="7"/>
      <c r="K50" s="11"/>
      <c r="L50" s="10"/>
      <c r="M50" s="10"/>
      <c r="N50" s="10"/>
      <c r="O50" s="10"/>
      <c r="P50" s="12"/>
      <c r="Q50" s="15"/>
      <c r="R50" s="2" t="s">
        <v>394</v>
      </c>
      <c r="S50" s="2" t="str">
        <f t="shared" si="63"/>
        <v>100-100-1000-6111-000-32-05</v>
      </c>
      <c r="T50" s="3" t="str">
        <f>MID(S50,9,4)</f>
        <v>1000</v>
      </c>
      <c r="U50" s="3" t="str">
        <f>MID(S50,14,4)</f>
        <v>6111</v>
      </c>
      <c r="V50" s="3" t="str">
        <f>CONCATENATE(LEFT(T50,2),"00")</f>
        <v>1000</v>
      </c>
      <c r="W50" s="3" t="str">
        <f>CONCATENATE(MID(U50,2,1),"00")</f>
        <v>100</v>
      </c>
      <c r="X50" s="3" t="str">
        <f>RIGHT(S50,2)</f>
        <v>05</v>
      </c>
      <c r="Y50" s="3" t="s">
        <v>7</v>
      </c>
    </row>
    <row r="51" spans="1:25" x14ac:dyDescent="0.2">
      <c r="A51" s="1" t="s">
        <v>180</v>
      </c>
      <c r="B51" s="70" t="str">
        <f t="shared" si="61"/>
        <v>100-100-1000-6111-000-32-05</v>
      </c>
      <c r="C51" s="6" t="s">
        <v>13</v>
      </c>
      <c r="D51" s="7"/>
      <c r="E51" s="9">
        <f t="shared" si="62"/>
        <v>0</v>
      </c>
      <c r="F51" s="8"/>
      <c r="G51" s="4"/>
      <c r="H51" s="11"/>
      <c r="I51" s="7"/>
      <c r="J51" s="7"/>
      <c r="K51" s="11"/>
      <c r="L51" s="10"/>
      <c r="M51" s="10"/>
      <c r="N51" s="10"/>
      <c r="O51" s="10"/>
      <c r="P51" s="12"/>
      <c r="Q51" s="15"/>
      <c r="R51" s="2" t="s">
        <v>394</v>
      </c>
      <c r="S51" s="2" t="str">
        <f t="shared" si="63"/>
        <v>100-100-1000-6111-000-32-05</v>
      </c>
      <c r="T51" s="3" t="str">
        <f>MID(S51,9,4)</f>
        <v>1000</v>
      </c>
      <c r="U51" s="3" t="str">
        <f>MID(S51,14,4)</f>
        <v>6111</v>
      </c>
      <c r="V51" s="3" t="str">
        <f>CONCATENATE(LEFT(T51,2),"00")</f>
        <v>1000</v>
      </c>
      <c r="W51" s="3" t="str">
        <f>CONCATENATE(MID(U51,2,1),"00")</f>
        <v>100</v>
      </c>
      <c r="X51" s="3" t="str">
        <f>RIGHT(S51,2)</f>
        <v>05</v>
      </c>
      <c r="Y51" s="3" t="s">
        <v>7</v>
      </c>
    </row>
    <row r="52" spans="1:25" x14ac:dyDescent="0.2">
      <c r="A52" s="1" t="s">
        <v>181</v>
      </c>
      <c r="B52" s="70" t="str">
        <f t="shared" si="61"/>
        <v>100-100-2410-6117-000-32-05</v>
      </c>
      <c r="C52" s="6" t="s">
        <v>12</v>
      </c>
      <c r="D52" s="7"/>
      <c r="E52" s="9">
        <f t="shared" si="62"/>
        <v>0</v>
      </c>
      <c r="F52" s="8"/>
      <c r="G52" s="4"/>
      <c r="H52" s="11"/>
      <c r="I52" s="7"/>
      <c r="J52" s="7"/>
      <c r="K52" s="11"/>
      <c r="L52" s="10"/>
      <c r="M52" s="10"/>
      <c r="N52" s="10"/>
      <c r="O52" s="10"/>
      <c r="P52" s="12"/>
      <c r="Q52" s="15"/>
      <c r="R52" s="2" t="s">
        <v>395</v>
      </c>
      <c r="S52" s="2" t="str">
        <f t="shared" si="63"/>
        <v>100-100-2410-6117-000-32-05</v>
      </c>
      <c r="T52" s="3" t="str">
        <f t="shared" ref="T52:T60" si="92">MID(S52,9,4)</f>
        <v>2410</v>
      </c>
      <c r="U52" s="3" t="str">
        <f t="shared" ref="U52:U60" si="93">MID(S52,14,4)</f>
        <v>6117</v>
      </c>
      <c r="V52" s="3" t="str">
        <f t="shared" ref="V52:V60" si="94">CONCATENATE(LEFT(T52,2),"00")</f>
        <v>2400</v>
      </c>
      <c r="W52" s="3" t="str">
        <f t="shared" ref="W52:W60" si="95">CONCATENATE(MID(U52,2,1),"00")</f>
        <v>100</v>
      </c>
      <c r="X52" s="3" t="str">
        <f t="shared" ref="X52:X60" si="96">RIGHT(S52,2)</f>
        <v>05</v>
      </c>
      <c r="Y52" s="3" t="s">
        <v>9</v>
      </c>
    </row>
    <row r="53" spans="1:25" x14ac:dyDescent="0.2">
      <c r="A53" s="1" t="s">
        <v>182</v>
      </c>
      <c r="B53" s="70" t="str">
        <f t="shared" si="61"/>
        <v>100-100-2410-6117-000-32-05</v>
      </c>
      <c r="C53" s="6" t="s">
        <v>12</v>
      </c>
      <c r="D53" s="7"/>
      <c r="E53" s="9">
        <f t="shared" si="62"/>
        <v>0</v>
      </c>
      <c r="F53" s="8"/>
      <c r="G53" s="4"/>
      <c r="H53" s="11"/>
      <c r="I53" s="7"/>
      <c r="J53" s="7"/>
      <c r="K53" s="11"/>
      <c r="L53" s="10"/>
      <c r="M53" s="10"/>
      <c r="N53" s="10"/>
      <c r="O53" s="10"/>
      <c r="P53" s="12"/>
      <c r="Q53" s="15"/>
      <c r="R53" s="2" t="s">
        <v>395</v>
      </c>
      <c r="S53" s="2" t="str">
        <f t="shared" si="63"/>
        <v>100-100-2410-6117-000-32-05</v>
      </c>
      <c r="T53" s="3" t="str">
        <f t="shared" si="92"/>
        <v>2410</v>
      </c>
      <c r="U53" s="3" t="str">
        <f t="shared" si="93"/>
        <v>6117</v>
      </c>
      <c r="V53" s="3" t="str">
        <f t="shared" si="94"/>
        <v>2400</v>
      </c>
      <c r="W53" s="3" t="str">
        <f t="shared" si="95"/>
        <v>100</v>
      </c>
      <c r="X53" s="3" t="str">
        <f t="shared" si="96"/>
        <v>05</v>
      </c>
      <c r="Y53" s="3" t="s">
        <v>9</v>
      </c>
    </row>
    <row r="54" spans="1:25" x14ac:dyDescent="0.2">
      <c r="A54" s="1" t="s">
        <v>183</v>
      </c>
      <c r="B54" s="70" t="str">
        <f t="shared" si="61"/>
        <v>100-100-2410-6117-000-32-05</v>
      </c>
      <c r="C54" s="6" t="s">
        <v>12</v>
      </c>
      <c r="D54" s="7"/>
      <c r="E54" s="9">
        <f t="shared" si="62"/>
        <v>0</v>
      </c>
      <c r="F54" s="8"/>
      <c r="G54" s="4"/>
      <c r="H54" s="11"/>
      <c r="I54" s="7"/>
      <c r="J54" s="7"/>
      <c r="K54" s="11"/>
      <c r="L54" s="10"/>
      <c r="M54" s="10"/>
      <c r="N54" s="10"/>
      <c r="O54" s="10"/>
      <c r="P54" s="12"/>
      <c r="Q54" s="15"/>
      <c r="R54" s="2" t="s">
        <v>395</v>
      </c>
      <c r="S54" s="2" t="str">
        <f t="shared" si="63"/>
        <v>100-100-2410-6117-000-32-05</v>
      </c>
      <c r="T54" s="3" t="str">
        <f t="shared" si="92"/>
        <v>2410</v>
      </c>
      <c r="U54" s="3" t="str">
        <f t="shared" si="93"/>
        <v>6117</v>
      </c>
      <c r="V54" s="3" t="str">
        <f t="shared" si="94"/>
        <v>2400</v>
      </c>
      <c r="W54" s="3" t="str">
        <f t="shared" si="95"/>
        <v>100</v>
      </c>
      <c r="X54" s="3" t="str">
        <f t="shared" si="96"/>
        <v>05</v>
      </c>
      <c r="Y54" s="3" t="s">
        <v>9</v>
      </c>
    </row>
    <row r="55" spans="1:25" x14ac:dyDescent="0.2">
      <c r="A55" s="1" t="s">
        <v>184</v>
      </c>
      <c r="B55" s="70" t="str">
        <f t="shared" si="61"/>
        <v>100-100-2410-6127-000-32-05</v>
      </c>
      <c r="C55" s="6" t="s">
        <v>14</v>
      </c>
      <c r="D55" s="6"/>
      <c r="E55" s="9">
        <f>I55*J55*52</f>
        <v>0</v>
      </c>
      <c r="F55" s="7"/>
      <c r="G55" s="7"/>
      <c r="H55" s="7"/>
      <c r="I55" s="10"/>
      <c r="J55" s="8"/>
      <c r="K55" s="7"/>
      <c r="L55" s="7"/>
      <c r="M55" s="7"/>
      <c r="N55" s="7"/>
      <c r="O55" s="7"/>
      <c r="P55" s="7"/>
      <c r="Q55" s="15"/>
      <c r="R55" s="2" t="s">
        <v>396</v>
      </c>
      <c r="S55" s="2" t="str">
        <f t="shared" si="63"/>
        <v>100-100-2410-6127-000-32-05</v>
      </c>
      <c r="T55" s="3" t="str">
        <f t="shared" si="92"/>
        <v>2410</v>
      </c>
      <c r="U55" s="3" t="str">
        <f t="shared" si="93"/>
        <v>6127</v>
      </c>
      <c r="V55" s="3" t="str">
        <f t="shared" si="94"/>
        <v>2400</v>
      </c>
      <c r="W55" s="3" t="str">
        <f t="shared" si="95"/>
        <v>100</v>
      </c>
      <c r="X55" s="3" t="str">
        <f t="shared" si="96"/>
        <v>05</v>
      </c>
      <c r="Y55" s="3" t="s">
        <v>10</v>
      </c>
    </row>
    <row r="56" spans="1:25" x14ac:dyDescent="0.2">
      <c r="A56" s="1" t="s">
        <v>185</v>
      </c>
      <c r="B56" s="70" t="str">
        <f t="shared" si="61"/>
        <v>100-100-2410-6127-000-32-05</v>
      </c>
      <c r="C56" s="6" t="s">
        <v>14</v>
      </c>
      <c r="D56" s="6"/>
      <c r="E56" s="9">
        <f t="shared" ref="E56:E60" si="97">I56*J56*52</f>
        <v>0</v>
      </c>
      <c r="F56" s="7"/>
      <c r="G56" s="7"/>
      <c r="H56" s="7"/>
      <c r="I56" s="10"/>
      <c r="J56" s="8"/>
      <c r="K56" s="7"/>
      <c r="L56" s="7"/>
      <c r="M56" s="7"/>
      <c r="N56" s="7"/>
      <c r="O56" s="7"/>
      <c r="P56" s="7"/>
      <c r="Q56" s="15"/>
      <c r="R56" s="2" t="s">
        <v>396</v>
      </c>
      <c r="S56" s="2" t="str">
        <f t="shared" si="63"/>
        <v>100-100-2410-6127-000-32-05</v>
      </c>
      <c r="T56" s="3" t="str">
        <f t="shared" si="92"/>
        <v>2410</v>
      </c>
      <c r="U56" s="3" t="str">
        <f t="shared" si="93"/>
        <v>6127</v>
      </c>
      <c r="V56" s="3" t="str">
        <f t="shared" si="94"/>
        <v>2400</v>
      </c>
      <c r="W56" s="3" t="str">
        <f t="shared" si="95"/>
        <v>100</v>
      </c>
      <c r="X56" s="3" t="str">
        <f t="shared" si="96"/>
        <v>05</v>
      </c>
      <c r="Y56" s="3" t="s">
        <v>10</v>
      </c>
    </row>
    <row r="57" spans="1:25" x14ac:dyDescent="0.2">
      <c r="A57" s="1" t="s">
        <v>186</v>
      </c>
      <c r="B57" s="70" t="str">
        <f t="shared" si="61"/>
        <v>100-100-2410-6127-000-32-05</v>
      </c>
      <c r="C57" s="6" t="s">
        <v>14</v>
      </c>
      <c r="D57" s="6"/>
      <c r="E57" s="9">
        <f t="shared" si="97"/>
        <v>0</v>
      </c>
      <c r="F57" s="7"/>
      <c r="G57" s="7"/>
      <c r="H57" s="7"/>
      <c r="I57" s="10"/>
      <c r="J57" s="8"/>
      <c r="K57" s="7"/>
      <c r="L57" s="7"/>
      <c r="M57" s="7"/>
      <c r="N57" s="7"/>
      <c r="O57" s="7"/>
      <c r="P57" s="7"/>
      <c r="Q57" s="15"/>
      <c r="R57" s="2" t="s">
        <v>396</v>
      </c>
      <c r="S57" s="2" t="str">
        <f t="shared" si="63"/>
        <v>100-100-2410-6127-000-32-05</v>
      </c>
      <c r="T57" s="3" t="str">
        <f t="shared" si="92"/>
        <v>2410</v>
      </c>
      <c r="U57" s="3" t="str">
        <f t="shared" si="93"/>
        <v>6127</v>
      </c>
      <c r="V57" s="3" t="str">
        <f t="shared" si="94"/>
        <v>2400</v>
      </c>
      <c r="W57" s="3" t="str">
        <f t="shared" si="95"/>
        <v>100</v>
      </c>
      <c r="X57" s="3" t="str">
        <f t="shared" si="96"/>
        <v>05</v>
      </c>
      <c r="Y57" s="3" t="s">
        <v>10</v>
      </c>
    </row>
    <row r="58" spans="1:25" x14ac:dyDescent="0.2">
      <c r="A58" s="1" t="s">
        <v>187</v>
      </c>
      <c r="B58" s="70" t="str">
        <f t="shared" si="61"/>
        <v>100-100-2410-6127-000-32-05</v>
      </c>
      <c r="C58" s="6" t="s">
        <v>14</v>
      </c>
      <c r="D58" s="6"/>
      <c r="E58" s="9">
        <f t="shared" si="97"/>
        <v>0</v>
      </c>
      <c r="F58" s="7"/>
      <c r="G58" s="7"/>
      <c r="H58" s="7"/>
      <c r="I58" s="10"/>
      <c r="J58" s="8"/>
      <c r="K58" s="7"/>
      <c r="L58" s="7"/>
      <c r="M58" s="7"/>
      <c r="N58" s="7"/>
      <c r="O58" s="7"/>
      <c r="P58" s="7"/>
      <c r="Q58" s="15"/>
      <c r="R58" s="2" t="s">
        <v>396</v>
      </c>
      <c r="S58" s="2" t="str">
        <f t="shared" si="63"/>
        <v>100-100-2410-6127-000-32-05</v>
      </c>
      <c r="T58" s="3" t="str">
        <f t="shared" si="92"/>
        <v>2410</v>
      </c>
      <c r="U58" s="3" t="str">
        <f t="shared" si="93"/>
        <v>6127</v>
      </c>
      <c r="V58" s="3" t="str">
        <f t="shared" si="94"/>
        <v>2400</v>
      </c>
      <c r="W58" s="3" t="str">
        <f t="shared" si="95"/>
        <v>100</v>
      </c>
      <c r="X58" s="3" t="str">
        <f t="shared" si="96"/>
        <v>05</v>
      </c>
      <c r="Y58" s="3" t="s">
        <v>10</v>
      </c>
    </row>
    <row r="59" spans="1:25" x14ac:dyDescent="0.2">
      <c r="A59" s="1" t="s">
        <v>188</v>
      </c>
      <c r="B59" s="70" t="str">
        <f t="shared" si="61"/>
        <v>100-100-2410-6127-000-32-05</v>
      </c>
      <c r="C59" s="6" t="s">
        <v>14</v>
      </c>
      <c r="D59" s="6"/>
      <c r="E59" s="9">
        <f t="shared" si="97"/>
        <v>0</v>
      </c>
      <c r="F59" s="7"/>
      <c r="G59" s="7"/>
      <c r="H59" s="7"/>
      <c r="I59" s="10"/>
      <c r="J59" s="8"/>
      <c r="K59" s="7"/>
      <c r="L59" s="7"/>
      <c r="M59" s="7"/>
      <c r="N59" s="7"/>
      <c r="O59" s="7"/>
      <c r="P59" s="7"/>
      <c r="Q59" s="15"/>
      <c r="R59" s="2" t="s">
        <v>396</v>
      </c>
      <c r="S59" s="2" t="str">
        <f t="shared" si="63"/>
        <v>100-100-2410-6127-000-32-05</v>
      </c>
      <c r="T59" s="3" t="str">
        <f t="shared" si="92"/>
        <v>2410</v>
      </c>
      <c r="U59" s="3" t="str">
        <f t="shared" si="93"/>
        <v>6127</v>
      </c>
      <c r="V59" s="3" t="str">
        <f t="shared" si="94"/>
        <v>2400</v>
      </c>
      <c r="W59" s="3" t="str">
        <f t="shared" si="95"/>
        <v>100</v>
      </c>
      <c r="X59" s="3" t="str">
        <f t="shared" si="96"/>
        <v>05</v>
      </c>
      <c r="Y59" s="3" t="s">
        <v>10</v>
      </c>
    </row>
    <row r="60" spans="1:25" x14ac:dyDescent="0.2">
      <c r="A60" s="1" t="s">
        <v>189</v>
      </c>
      <c r="B60" s="70" t="str">
        <f t="shared" si="61"/>
        <v>100-100-2410-6127-000-32-05</v>
      </c>
      <c r="C60" s="6" t="s">
        <v>14</v>
      </c>
      <c r="D60" s="6"/>
      <c r="E60" s="9">
        <f t="shared" si="97"/>
        <v>0</v>
      </c>
      <c r="F60" s="7"/>
      <c r="G60" s="7"/>
      <c r="H60" s="7"/>
      <c r="I60" s="10"/>
      <c r="J60" s="8"/>
      <c r="K60" s="7"/>
      <c r="L60" s="7"/>
      <c r="M60" s="7"/>
      <c r="N60" s="7"/>
      <c r="O60" s="7"/>
      <c r="P60" s="7"/>
      <c r="Q60" s="15"/>
      <c r="R60" s="2" t="s">
        <v>396</v>
      </c>
      <c r="S60" s="2" t="str">
        <f t="shared" si="63"/>
        <v>100-100-2410-6127-000-32-05</v>
      </c>
      <c r="T60" s="3" t="str">
        <f t="shared" si="92"/>
        <v>2410</v>
      </c>
      <c r="U60" s="3" t="str">
        <f t="shared" si="93"/>
        <v>6127</v>
      </c>
      <c r="V60" s="3" t="str">
        <f t="shared" si="94"/>
        <v>2400</v>
      </c>
      <c r="W60" s="3" t="str">
        <f t="shared" si="95"/>
        <v>100</v>
      </c>
      <c r="X60" s="3" t="str">
        <f t="shared" si="96"/>
        <v>05</v>
      </c>
      <c r="Y60" s="3" t="s">
        <v>10</v>
      </c>
    </row>
    <row r="61" spans="1:25" x14ac:dyDescent="0.2">
      <c r="A61" s="1" t="s">
        <v>190</v>
      </c>
      <c r="B61" s="70" t="str">
        <f t="shared" si="61"/>
        <v>100-100-2310-6117-000-32-05</v>
      </c>
      <c r="C61" s="6" t="s">
        <v>260</v>
      </c>
      <c r="D61" s="6"/>
      <c r="E61" s="9">
        <f>I61*J61*K61</f>
        <v>2800</v>
      </c>
      <c r="F61" s="7"/>
      <c r="G61" s="7"/>
      <c r="H61" s="7"/>
      <c r="I61" s="57">
        <v>80</v>
      </c>
      <c r="J61" s="59">
        <v>5</v>
      </c>
      <c r="K61" s="53">
        <v>7</v>
      </c>
      <c r="L61" s="7"/>
      <c r="M61" s="7"/>
      <c r="N61" s="7"/>
      <c r="O61" s="7"/>
      <c r="P61" s="7"/>
      <c r="Q61" s="15"/>
      <c r="R61" s="2" t="s">
        <v>397</v>
      </c>
      <c r="S61" s="2" t="str">
        <f t="shared" si="63"/>
        <v>100-100-2310-6117-000-32-05</v>
      </c>
      <c r="T61" s="3" t="str">
        <f t="shared" ref="T61" si="98">MID(S61,9,4)</f>
        <v>2310</v>
      </c>
      <c r="U61" s="3" t="str">
        <f t="shared" ref="U61" si="99">MID(S61,14,4)</f>
        <v>6117</v>
      </c>
      <c r="V61" s="3" t="str">
        <f t="shared" ref="V61" si="100">CONCATENATE(LEFT(T61,2),"00")</f>
        <v>2300</v>
      </c>
      <c r="W61" s="3" t="str">
        <f t="shared" ref="W61" si="101">CONCATENATE(MID(U61,2,1),"00")</f>
        <v>100</v>
      </c>
      <c r="X61" s="3" t="str">
        <f t="shared" ref="X61" si="102">RIGHT(S61,2)</f>
        <v>05</v>
      </c>
      <c r="Y61" s="3" t="s">
        <v>264</v>
      </c>
    </row>
    <row r="62" spans="1:25" x14ac:dyDescent="0.2">
      <c r="E62" s="2" t="s">
        <v>19</v>
      </c>
      <c r="F62" s="55">
        <v>1.125E-2</v>
      </c>
      <c r="G62" s="2" t="s">
        <v>32</v>
      </c>
      <c r="H62" s="53">
        <v>1.144827</v>
      </c>
      <c r="K62" s="14"/>
      <c r="L62" s="14"/>
      <c r="M62" s="14"/>
      <c r="N62" s="14"/>
      <c r="O62" s="14"/>
      <c r="P62" s="14"/>
      <c r="Q62" s="14"/>
    </row>
    <row r="65" spans="1:25" x14ac:dyDescent="0.2">
      <c r="A65" s="1" t="s">
        <v>15</v>
      </c>
      <c r="B65" s="2" t="s">
        <v>33</v>
      </c>
      <c r="C65" s="13" t="s">
        <v>38</v>
      </c>
      <c r="D65" s="7" t="s">
        <v>36</v>
      </c>
      <c r="E65" s="16">
        <f>$D$2</f>
        <v>42917</v>
      </c>
      <c r="F65" s="16">
        <f>E65+31</f>
        <v>42948</v>
      </c>
      <c r="G65" s="16">
        <f t="shared" ref="G65:P65" si="103">F65+31</f>
        <v>42979</v>
      </c>
      <c r="H65" s="16">
        <f t="shared" si="103"/>
        <v>43010</v>
      </c>
      <c r="I65" s="16">
        <f t="shared" si="103"/>
        <v>43041</v>
      </c>
      <c r="J65" s="16">
        <f t="shared" si="103"/>
        <v>43072</v>
      </c>
      <c r="K65" s="16">
        <f t="shared" si="103"/>
        <v>43103</v>
      </c>
      <c r="L65" s="16">
        <f t="shared" si="103"/>
        <v>43134</v>
      </c>
      <c r="M65" s="16">
        <f t="shared" si="103"/>
        <v>43165</v>
      </c>
      <c r="N65" s="16">
        <f t="shared" si="103"/>
        <v>43196</v>
      </c>
      <c r="O65" s="16">
        <f t="shared" si="103"/>
        <v>43227</v>
      </c>
      <c r="P65" s="16">
        <f t="shared" si="103"/>
        <v>43258</v>
      </c>
      <c r="Q65" s="15"/>
    </row>
    <row r="66" spans="1:25" x14ac:dyDescent="0.2">
      <c r="A66" s="1" t="s">
        <v>0</v>
      </c>
      <c r="B66" s="70" t="str">
        <f t="shared" ref="B66:B92" si="104">CONCATENATE(R66,$C$1)</f>
        <v>100-100-2320-6114-000-32-05</v>
      </c>
      <c r="C66" s="6" t="s">
        <v>252</v>
      </c>
      <c r="D66" s="7" t="s">
        <v>255</v>
      </c>
      <c r="E66" s="57">
        <v>1</v>
      </c>
      <c r="F66" s="57">
        <v>1</v>
      </c>
      <c r="G66" s="57">
        <v>1</v>
      </c>
      <c r="H66" s="57">
        <v>1</v>
      </c>
      <c r="I66" s="57">
        <v>1</v>
      </c>
      <c r="J66" s="57">
        <v>1</v>
      </c>
      <c r="K66" s="57">
        <v>1</v>
      </c>
      <c r="L66" s="57">
        <v>1</v>
      </c>
      <c r="M66" s="57">
        <v>1</v>
      </c>
      <c r="N66" s="57">
        <v>1</v>
      </c>
      <c r="O66" s="57">
        <v>1</v>
      </c>
      <c r="P66" s="57">
        <v>1</v>
      </c>
      <c r="Q66" s="17"/>
      <c r="R66" s="2" t="s">
        <v>391</v>
      </c>
      <c r="S66" s="2" t="str">
        <f t="shared" ref="S66:S92" si="105">CONCATENATE(R66,$C$1)</f>
        <v>100-100-2320-6114-000-32-05</v>
      </c>
      <c r="T66" s="3" t="str">
        <f t="shared" ref="T66" si="106">MID(S66,9,4)</f>
        <v>2320</v>
      </c>
      <c r="U66" s="3" t="str">
        <f t="shared" ref="U66" si="107">MID(S66,14,4)</f>
        <v>6114</v>
      </c>
      <c r="V66" s="3" t="str">
        <f t="shared" ref="V66" si="108">CONCATENATE(LEFT(T66,2),"00")</f>
        <v>2300</v>
      </c>
      <c r="W66" s="3" t="str">
        <f t="shared" ref="W66" si="109">CONCATENATE(MID(U66,2,1),"00")</f>
        <v>100</v>
      </c>
      <c r="X66" s="3" t="str">
        <f t="shared" ref="X66" si="110">RIGHT(S66,2)</f>
        <v>05</v>
      </c>
      <c r="Y66" s="3" t="s">
        <v>262</v>
      </c>
    </row>
    <row r="67" spans="1:25" x14ac:dyDescent="0.2">
      <c r="A67" s="1" t="s">
        <v>1</v>
      </c>
      <c r="B67" s="70" t="str">
        <f t="shared" si="104"/>
        <v>100-100-2320-6114-000-32-05</v>
      </c>
      <c r="C67" s="6" t="s">
        <v>253</v>
      </c>
      <c r="D67" s="7" t="s">
        <v>256</v>
      </c>
      <c r="E67" s="57">
        <v>1</v>
      </c>
      <c r="F67" s="57">
        <v>1</v>
      </c>
      <c r="G67" s="57">
        <v>1</v>
      </c>
      <c r="H67" s="57">
        <v>1</v>
      </c>
      <c r="I67" s="57">
        <v>1</v>
      </c>
      <c r="J67" s="57">
        <v>1</v>
      </c>
      <c r="K67" s="57">
        <v>1</v>
      </c>
      <c r="L67" s="57">
        <v>1</v>
      </c>
      <c r="M67" s="57">
        <v>1</v>
      </c>
      <c r="N67" s="57">
        <v>1</v>
      </c>
      <c r="O67" s="57">
        <v>1</v>
      </c>
      <c r="P67" s="57">
        <v>1</v>
      </c>
      <c r="Q67" s="17"/>
      <c r="R67" s="2" t="s">
        <v>391</v>
      </c>
      <c r="S67" s="2" t="str">
        <f t="shared" si="105"/>
        <v>100-100-2320-6114-000-32-05</v>
      </c>
      <c r="T67" s="3" t="str">
        <f>MID(S67,9,4)</f>
        <v>2320</v>
      </c>
      <c r="U67" s="3" t="str">
        <f>MID(S67,14,4)</f>
        <v>6114</v>
      </c>
      <c r="V67" s="3" t="str">
        <f>CONCATENATE(LEFT(T67,2),"00")</f>
        <v>2300</v>
      </c>
      <c r="W67" s="3" t="str">
        <f>CONCATENATE(MID(U67,2,1),"00")</f>
        <v>100</v>
      </c>
      <c r="X67" s="3" t="str">
        <f>RIGHT(S67,2)</f>
        <v>05</v>
      </c>
      <c r="Y67" s="3" t="s">
        <v>262</v>
      </c>
    </row>
    <row r="68" spans="1:25" x14ac:dyDescent="0.2">
      <c r="A68" s="1" t="s">
        <v>2</v>
      </c>
      <c r="B68" s="70" t="str">
        <f t="shared" si="104"/>
        <v>100-100-2500-6117-000-32-05</v>
      </c>
      <c r="C68" s="6" t="s">
        <v>1046</v>
      </c>
      <c r="D68" s="7" t="s">
        <v>37</v>
      </c>
      <c r="E68" s="57">
        <v>1</v>
      </c>
      <c r="F68" s="57">
        <v>1</v>
      </c>
      <c r="G68" s="57">
        <v>1</v>
      </c>
      <c r="H68" s="57">
        <v>1</v>
      </c>
      <c r="I68" s="57">
        <v>1</v>
      </c>
      <c r="J68" s="57">
        <v>1</v>
      </c>
      <c r="K68" s="57">
        <v>1</v>
      </c>
      <c r="L68" s="57">
        <v>1</v>
      </c>
      <c r="M68" s="57">
        <v>1</v>
      </c>
      <c r="N68" s="57">
        <v>1</v>
      </c>
      <c r="O68" s="57">
        <v>1</v>
      </c>
      <c r="P68" s="57">
        <v>1</v>
      </c>
      <c r="Q68" s="17"/>
      <c r="R68" s="2" t="s">
        <v>392</v>
      </c>
      <c r="S68" s="2" t="str">
        <f t="shared" si="105"/>
        <v>100-100-2500-6117-000-32-05</v>
      </c>
      <c r="T68" s="3" t="str">
        <f>MID(S68,9,4)</f>
        <v>2500</v>
      </c>
      <c r="U68" s="3" t="str">
        <f>MID(S68,14,4)</f>
        <v>6117</v>
      </c>
      <c r="V68" s="3" t="str">
        <f>CONCATENATE(LEFT(T68,2),"00")</f>
        <v>2500</v>
      </c>
      <c r="W68" s="3" t="str">
        <f>CONCATENATE(MID(U68,2,1),"00")</f>
        <v>100</v>
      </c>
      <c r="X68" s="3" t="str">
        <f>RIGHT(S68,2)</f>
        <v>05</v>
      </c>
      <c r="Y68" s="3" t="s">
        <v>263</v>
      </c>
    </row>
    <row r="69" spans="1:25" x14ac:dyDescent="0.2">
      <c r="A69" s="1" t="s">
        <v>3</v>
      </c>
      <c r="B69" s="70" t="str">
        <f t="shared" si="104"/>
        <v>100-100-2500-6117-000-32-05</v>
      </c>
      <c r="C69" s="6" t="s">
        <v>1047</v>
      </c>
      <c r="D69" s="7" t="s">
        <v>257</v>
      </c>
      <c r="E69" s="57">
        <v>1</v>
      </c>
      <c r="F69" s="57">
        <v>1</v>
      </c>
      <c r="G69" s="57">
        <v>1</v>
      </c>
      <c r="H69" s="57">
        <v>1</v>
      </c>
      <c r="I69" s="57">
        <v>1</v>
      </c>
      <c r="J69" s="57">
        <v>1</v>
      </c>
      <c r="K69" s="57">
        <v>1</v>
      </c>
      <c r="L69" s="57">
        <v>1</v>
      </c>
      <c r="M69" s="57">
        <v>1</v>
      </c>
      <c r="N69" s="57">
        <v>1</v>
      </c>
      <c r="O69" s="57">
        <v>1</v>
      </c>
      <c r="P69" s="57">
        <v>1</v>
      </c>
      <c r="Q69" s="17"/>
      <c r="R69" s="2" t="s">
        <v>392</v>
      </c>
      <c r="S69" s="2" t="str">
        <f t="shared" si="105"/>
        <v>100-100-2500-6117-000-32-05</v>
      </c>
      <c r="T69" s="3" t="str">
        <f>MID(S69,9,4)</f>
        <v>2500</v>
      </c>
      <c r="U69" s="3" t="str">
        <f t="shared" ref="U69" si="111">MID(S69,14,4)</f>
        <v>6117</v>
      </c>
      <c r="V69" s="3" t="str">
        <f t="shared" ref="V69" si="112">CONCATENATE(LEFT(T69,2),"00")</f>
        <v>2500</v>
      </c>
      <c r="W69" s="3" t="str">
        <f t="shared" ref="W69" si="113">CONCATENATE(MID(U69,2,1),"00")</f>
        <v>100</v>
      </c>
      <c r="X69" s="3" t="str">
        <f t="shared" ref="X69" si="114">RIGHT(S69,2)</f>
        <v>05</v>
      </c>
      <c r="Y69" s="3" t="s">
        <v>263</v>
      </c>
    </row>
    <row r="70" spans="1:25" x14ac:dyDescent="0.2">
      <c r="A70" s="1" t="s">
        <v>4</v>
      </c>
      <c r="B70" s="70" t="str">
        <f t="shared" si="104"/>
        <v>100-100-2500-6117-000-32-05</v>
      </c>
      <c r="C70" s="6" t="s">
        <v>1048</v>
      </c>
      <c r="D70" s="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17"/>
      <c r="R70" s="2" t="s">
        <v>392</v>
      </c>
      <c r="S70" s="2" t="str">
        <f t="shared" si="105"/>
        <v>100-100-2500-6117-000-32-05</v>
      </c>
      <c r="T70" s="3" t="str">
        <f>MID(S70,9,4)</f>
        <v>2500</v>
      </c>
      <c r="U70" s="3" t="str">
        <f>MID(S70,14,4)</f>
        <v>6117</v>
      </c>
      <c r="V70" s="3" t="str">
        <f>CONCATENATE(LEFT(T70,2),"00")</f>
        <v>2500</v>
      </c>
      <c r="W70" s="3" t="str">
        <f>CONCATENATE(MID(U70,2,1),"00")</f>
        <v>100</v>
      </c>
      <c r="X70" s="3" t="str">
        <f>RIGHT(S70,2)</f>
        <v>05</v>
      </c>
      <c r="Y70" s="3" t="s">
        <v>263</v>
      </c>
    </row>
    <row r="71" spans="1:25" x14ac:dyDescent="0.2">
      <c r="A71" s="1" t="s">
        <v>5</v>
      </c>
      <c r="B71" s="70" t="str">
        <f t="shared" si="104"/>
        <v>100-100-2500-6117-000-32-05</v>
      </c>
      <c r="C71" s="6" t="s">
        <v>1049</v>
      </c>
      <c r="D71" s="7" t="s">
        <v>258</v>
      </c>
      <c r="E71" s="57">
        <v>1</v>
      </c>
      <c r="F71" s="57">
        <v>1</v>
      </c>
      <c r="G71" s="57">
        <v>1</v>
      </c>
      <c r="H71" s="57">
        <v>1</v>
      </c>
      <c r="I71" s="57">
        <v>1</v>
      </c>
      <c r="J71" s="57">
        <v>1</v>
      </c>
      <c r="K71" s="57">
        <v>1</v>
      </c>
      <c r="L71" s="57">
        <v>1</v>
      </c>
      <c r="M71" s="57">
        <v>1</v>
      </c>
      <c r="N71" s="57">
        <v>1</v>
      </c>
      <c r="O71" s="57">
        <v>1</v>
      </c>
      <c r="P71" s="57">
        <v>1</v>
      </c>
      <c r="Q71" s="17"/>
      <c r="R71" s="2" t="s">
        <v>392</v>
      </c>
      <c r="S71" s="2" t="str">
        <f t="shared" si="105"/>
        <v>100-100-2500-6117-000-32-05</v>
      </c>
      <c r="T71" s="3" t="str">
        <f>MID(S71,9,4)</f>
        <v>2500</v>
      </c>
      <c r="U71" s="3" t="str">
        <f>MID(S71,14,4)</f>
        <v>6117</v>
      </c>
      <c r="V71" s="3" t="str">
        <f>CONCATENATE(LEFT(T71,2),"00")</f>
        <v>2500</v>
      </c>
      <c r="W71" s="3" t="str">
        <f>CONCATENATE(MID(U71,2,1),"00")</f>
        <v>100</v>
      </c>
      <c r="X71" s="3" t="str">
        <f>RIGHT(S71,2)</f>
        <v>05</v>
      </c>
      <c r="Y71" s="3" t="s">
        <v>263</v>
      </c>
    </row>
    <row r="72" spans="1:25" x14ac:dyDescent="0.2">
      <c r="A72" s="1" t="s">
        <v>6</v>
      </c>
      <c r="B72" s="70" t="str">
        <f t="shared" si="104"/>
        <v>100-100-2500-6117-000-32-05</v>
      </c>
      <c r="C72" s="6" t="s">
        <v>254</v>
      </c>
      <c r="D72" s="7" t="s">
        <v>259</v>
      </c>
      <c r="E72" s="57">
        <v>1</v>
      </c>
      <c r="F72" s="57">
        <v>1</v>
      </c>
      <c r="G72" s="57">
        <v>1</v>
      </c>
      <c r="H72" s="57">
        <v>1</v>
      </c>
      <c r="I72" s="57">
        <v>1</v>
      </c>
      <c r="J72" s="57">
        <v>1</v>
      </c>
      <c r="K72" s="57">
        <v>1</v>
      </c>
      <c r="L72" s="57">
        <v>1</v>
      </c>
      <c r="M72" s="57">
        <v>1</v>
      </c>
      <c r="N72" s="57">
        <v>1</v>
      </c>
      <c r="O72" s="57">
        <v>1</v>
      </c>
      <c r="P72" s="57">
        <v>1</v>
      </c>
      <c r="Q72" s="17"/>
      <c r="R72" s="2" t="s">
        <v>392</v>
      </c>
      <c r="S72" s="2" t="str">
        <f t="shared" si="105"/>
        <v>100-100-2500-6117-000-32-05</v>
      </c>
      <c r="T72" s="3" t="str">
        <f t="shared" ref="T72:T78" si="115">MID(S72,9,4)</f>
        <v>2500</v>
      </c>
      <c r="U72" s="3" t="str">
        <f t="shared" ref="U72:U78" si="116">MID(S72,14,4)</f>
        <v>6117</v>
      </c>
      <c r="V72" s="3" t="str">
        <f t="shared" ref="V72:V78" si="117">CONCATENATE(LEFT(T72,2),"00")</f>
        <v>2500</v>
      </c>
      <c r="W72" s="3" t="str">
        <f t="shared" ref="W72:W78" si="118">CONCATENATE(MID(U72,2,1),"00")</f>
        <v>100</v>
      </c>
      <c r="X72" s="3" t="str">
        <f t="shared" ref="X72:X78" si="119">RIGHT(S72,2)</f>
        <v>05</v>
      </c>
      <c r="Y72" s="3" t="s">
        <v>263</v>
      </c>
    </row>
    <row r="73" spans="1:25" x14ac:dyDescent="0.2">
      <c r="A73" s="1" t="s">
        <v>16</v>
      </c>
      <c r="B73" s="70" t="str">
        <f t="shared" si="104"/>
        <v>100-100-2500-6117-000-32-05</v>
      </c>
      <c r="C73" s="6" t="s">
        <v>1048</v>
      </c>
      <c r="D73" s="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17"/>
      <c r="R73" s="2" t="s">
        <v>392</v>
      </c>
      <c r="S73" s="2" t="str">
        <f t="shared" si="105"/>
        <v>100-100-2500-6117-000-32-05</v>
      </c>
      <c r="T73" s="3" t="str">
        <f t="shared" si="115"/>
        <v>2500</v>
      </c>
      <c r="U73" s="3" t="str">
        <f t="shared" si="116"/>
        <v>6117</v>
      </c>
      <c r="V73" s="3" t="str">
        <f t="shared" si="117"/>
        <v>2500</v>
      </c>
      <c r="W73" s="3" t="str">
        <f t="shared" si="118"/>
        <v>100</v>
      </c>
      <c r="X73" s="3" t="str">
        <f t="shared" si="119"/>
        <v>05</v>
      </c>
      <c r="Y73" s="3" t="s">
        <v>263</v>
      </c>
    </row>
    <row r="74" spans="1:25" x14ac:dyDescent="0.2">
      <c r="A74" s="1" t="s">
        <v>17</v>
      </c>
      <c r="B74" s="70" t="str">
        <f t="shared" si="104"/>
        <v>100-100-2500-6117-000-32-05</v>
      </c>
      <c r="C74" s="6" t="s">
        <v>1050</v>
      </c>
      <c r="D74" s="7" t="s">
        <v>1053</v>
      </c>
      <c r="E74" s="57">
        <v>1</v>
      </c>
      <c r="F74" s="57">
        <v>1</v>
      </c>
      <c r="G74" s="57">
        <v>1</v>
      </c>
      <c r="H74" s="57">
        <v>1</v>
      </c>
      <c r="I74" s="57">
        <v>1</v>
      </c>
      <c r="J74" s="57">
        <v>1</v>
      </c>
      <c r="K74" s="57">
        <v>1</v>
      </c>
      <c r="L74" s="57">
        <v>1</v>
      </c>
      <c r="M74" s="57">
        <v>1</v>
      </c>
      <c r="N74" s="57">
        <v>1</v>
      </c>
      <c r="O74" s="57">
        <v>1</v>
      </c>
      <c r="P74" s="57">
        <v>1</v>
      </c>
      <c r="Q74" s="17"/>
      <c r="R74" s="2" t="s">
        <v>392</v>
      </c>
      <c r="S74" s="2" t="str">
        <f t="shared" si="105"/>
        <v>100-100-2500-6117-000-32-05</v>
      </c>
      <c r="T74" s="3" t="str">
        <f t="shared" si="115"/>
        <v>2500</v>
      </c>
      <c r="U74" s="3" t="str">
        <f t="shared" si="116"/>
        <v>6117</v>
      </c>
      <c r="V74" s="3" t="str">
        <f t="shared" si="117"/>
        <v>2500</v>
      </c>
      <c r="W74" s="3" t="str">
        <f t="shared" si="118"/>
        <v>100</v>
      </c>
      <c r="X74" s="3" t="str">
        <f t="shared" si="119"/>
        <v>05</v>
      </c>
      <c r="Y74" s="3" t="s">
        <v>263</v>
      </c>
    </row>
    <row r="75" spans="1:25" x14ac:dyDescent="0.2">
      <c r="A75" s="1" t="s">
        <v>18</v>
      </c>
      <c r="B75" s="70" t="str">
        <f t="shared" si="104"/>
        <v>100-100-2500-6117-000-32-05</v>
      </c>
      <c r="C75" s="6" t="s">
        <v>1051</v>
      </c>
      <c r="D75" s="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17"/>
      <c r="R75" s="2" t="s">
        <v>392</v>
      </c>
      <c r="S75" s="2" t="str">
        <f t="shared" si="105"/>
        <v>100-100-2500-6117-000-32-05</v>
      </c>
      <c r="T75" s="3" t="str">
        <f t="shared" si="115"/>
        <v>2500</v>
      </c>
      <c r="U75" s="3" t="str">
        <f t="shared" si="116"/>
        <v>6117</v>
      </c>
      <c r="V75" s="3" t="str">
        <f t="shared" si="117"/>
        <v>2500</v>
      </c>
      <c r="W75" s="3" t="str">
        <f t="shared" si="118"/>
        <v>100</v>
      </c>
      <c r="X75" s="3" t="str">
        <f t="shared" si="119"/>
        <v>05</v>
      </c>
      <c r="Y75" s="3" t="s">
        <v>263</v>
      </c>
    </row>
    <row r="76" spans="1:25" x14ac:dyDescent="0.2">
      <c r="A76" s="1" t="s">
        <v>22</v>
      </c>
      <c r="B76" s="70" t="str">
        <f t="shared" si="104"/>
        <v>100-100-2500-6117-000-32-05</v>
      </c>
      <c r="C76" s="6" t="s">
        <v>1048</v>
      </c>
      <c r="D76" s="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17"/>
      <c r="R76" s="2" t="s">
        <v>392</v>
      </c>
      <c r="S76" s="2" t="str">
        <f t="shared" si="105"/>
        <v>100-100-2500-6117-000-32-05</v>
      </c>
      <c r="T76" s="3" t="str">
        <f t="shared" si="115"/>
        <v>2500</v>
      </c>
      <c r="U76" s="3" t="str">
        <f t="shared" si="116"/>
        <v>6117</v>
      </c>
      <c r="V76" s="3" t="str">
        <f t="shared" si="117"/>
        <v>2500</v>
      </c>
      <c r="W76" s="3" t="str">
        <f t="shared" si="118"/>
        <v>100</v>
      </c>
      <c r="X76" s="3" t="str">
        <f t="shared" si="119"/>
        <v>05</v>
      </c>
      <c r="Y76" s="3" t="s">
        <v>263</v>
      </c>
    </row>
    <row r="77" spans="1:25" x14ac:dyDescent="0.2">
      <c r="A77" s="1" t="s">
        <v>23</v>
      </c>
      <c r="B77" s="70" t="str">
        <f t="shared" si="104"/>
        <v>100-100-2500-6117-000-32-05</v>
      </c>
      <c r="C77" s="6" t="s">
        <v>1052</v>
      </c>
      <c r="D77" s="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17"/>
      <c r="R77" s="2" t="s">
        <v>392</v>
      </c>
      <c r="S77" s="2" t="str">
        <f t="shared" si="105"/>
        <v>100-100-2500-6117-000-32-05</v>
      </c>
      <c r="T77" s="3" t="str">
        <f t="shared" si="115"/>
        <v>2500</v>
      </c>
      <c r="U77" s="3" t="str">
        <f t="shared" si="116"/>
        <v>6117</v>
      </c>
      <c r="V77" s="3" t="str">
        <f t="shared" si="117"/>
        <v>2500</v>
      </c>
      <c r="W77" s="3" t="str">
        <f t="shared" si="118"/>
        <v>100</v>
      </c>
      <c r="X77" s="3" t="str">
        <f t="shared" si="119"/>
        <v>05</v>
      </c>
      <c r="Y77" s="3" t="s">
        <v>263</v>
      </c>
    </row>
    <row r="78" spans="1:25" x14ac:dyDescent="0.2">
      <c r="A78" s="1" t="s">
        <v>24</v>
      </c>
      <c r="B78" s="70" t="str">
        <f t="shared" si="104"/>
        <v>100-100-2410-6114-000-32-05</v>
      </c>
      <c r="C78" s="6" t="s">
        <v>11</v>
      </c>
      <c r="D78" s="7" t="s">
        <v>1053</v>
      </c>
      <c r="E78" s="57">
        <v>1</v>
      </c>
      <c r="F78" s="57">
        <v>1</v>
      </c>
      <c r="G78" s="57">
        <v>1</v>
      </c>
      <c r="H78" s="57">
        <v>1</v>
      </c>
      <c r="I78" s="57">
        <v>1</v>
      </c>
      <c r="J78" s="57">
        <v>1</v>
      </c>
      <c r="K78" s="57">
        <v>1</v>
      </c>
      <c r="L78" s="57">
        <v>1</v>
      </c>
      <c r="M78" s="57">
        <v>1</v>
      </c>
      <c r="N78" s="57">
        <v>1</v>
      </c>
      <c r="O78" s="57">
        <v>1</v>
      </c>
      <c r="P78" s="57">
        <v>1</v>
      </c>
      <c r="Q78" s="17"/>
      <c r="R78" s="2" t="s">
        <v>393</v>
      </c>
      <c r="S78" s="2" t="str">
        <f t="shared" si="105"/>
        <v>100-100-2410-6114-000-32-05</v>
      </c>
      <c r="T78" s="3" t="str">
        <f t="shared" si="115"/>
        <v>2410</v>
      </c>
      <c r="U78" s="3" t="str">
        <f t="shared" si="116"/>
        <v>6114</v>
      </c>
      <c r="V78" s="3" t="str">
        <f t="shared" si="117"/>
        <v>2400</v>
      </c>
      <c r="W78" s="3" t="str">
        <f t="shared" si="118"/>
        <v>100</v>
      </c>
      <c r="X78" s="3" t="str">
        <f t="shared" si="119"/>
        <v>05</v>
      </c>
      <c r="Y78" s="3" t="s">
        <v>8</v>
      </c>
    </row>
    <row r="79" spans="1:25" x14ac:dyDescent="0.2">
      <c r="A79" s="1" t="s">
        <v>25</v>
      </c>
      <c r="B79" s="70" t="str">
        <f t="shared" si="104"/>
        <v>100-100-2410-6114-000-32-05</v>
      </c>
      <c r="C79" s="6" t="s">
        <v>11</v>
      </c>
      <c r="D79" s="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7"/>
      <c r="R79" s="2" t="s">
        <v>393</v>
      </c>
      <c r="S79" s="2" t="str">
        <f t="shared" si="105"/>
        <v>100-100-2410-6114-000-32-05</v>
      </c>
      <c r="T79" s="3" t="str">
        <f>MID(S79,9,4)</f>
        <v>2410</v>
      </c>
      <c r="U79" s="3" t="str">
        <f>MID(S79,14,4)</f>
        <v>6114</v>
      </c>
      <c r="V79" s="3" t="str">
        <f>CONCATENATE(LEFT(T79,2),"00")</f>
        <v>2400</v>
      </c>
      <c r="W79" s="3" t="str">
        <f>CONCATENATE(MID(U79,2,1),"00")</f>
        <v>100</v>
      </c>
      <c r="X79" s="3" t="str">
        <f>RIGHT(S79,2)</f>
        <v>05</v>
      </c>
      <c r="Y79" s="3" t="s">
        <v>8</v>
      </c>
    </row>
    <row r="80" spans="1:25" x14ac:dyDescent="0.2">
      <c r="A80" s="1" t="s">
        <v>26</v>
      </c>
      <c r="B80" s="70" t="str">
        <f t="shared" si="104"/>
        <v>100-100-2410-6114-000-32-05</v>
      </c>
      <c r="C80" s="6" t="s">
        <v>11</v>
      </c>
      <c r="D80" s="7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7"/>
      <c r="R80" s="2" t="s">
        <v>393</v>
      </c>
      <c r="S80" s="2" t="str">
        <f t="shared" si="105"/>
        <v>100-100-2410-6114-000-32-05</v>
      </c>
      <c r="T80" s="3" t="str">
        <f>MID(S80,9,4)</f>
        <v>2410</v>
      </c>
      <c r="U80" s="3" t="str">
        <f>MID(S80,14,4)</f>
        <v>6114</v>
      </c>
      <c r="V80" s="3" t="str">
        <f>CONCATENATE(LEFT(T80,2),"00")</f>
        <v>2400</v>
      </c>
      <c r="W80" s="3" t="str">
        <f>CONCATENATE(MID(U80,2,1),"00")</f>
        <v>100</v>
      </c>
      <c r="X80" s="3" t="str">
        <f>RIGHT(S80,2)</f>
        <v>05</v>
      </c>
      <c r="Y80" s="3" t="s">
        <v>8</v>
      </c>
    </row>
    <row r="81" spans="1:25" x14ac:dyDescent="0.2">
      <c r="A81" s="1" t="s">
        <v>178</v>
      </c>
      <c r="B81" s="70" t="str">
        <f t="shared" si="104"/>
        <v>100-100-1000-6111-000-32-05</v>
      </c>
      <c r="C81" s="6" t="s">
        <v>13</v>
      </c>
      <c r="D81" s="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7"/>
      <c r="R81" s="2" t="s">
        <v>394</v>
      </c>
      <c r="S81" s="2" t="str">
        <f t="shared" si="105"/>
        <v>100-100-1000-6111-000-32-05</v>
      </c>
      <c r="T81" s="3" t="str">
        <f>MID(S81,9,4)</f>
        <v>1000</v>
      </c>
      <c r="U81" s="3" t="str">
        <f t="shared" ref="U81" si="120">MID(S81,14,4)</f>
        <v>6111</v>
      </c>
      <c r="V81" s="3" t="str">
        <f t="shared" ref="V81" si="121">CONCATENATE(LEFT(T81,2),"00")</f>
        <v>1000</v>
      </c>
      <c r="W81" s="3" t="str">
        <f t="shared" ref="W81" si="122">CONCATENATE(MID(U81,2,1),"00")</f>
        <v>100</v>
      </c>
      <c r="X81" s="3" t="str">
        <f t="shared" ref="X81" si="123">RIGHT(S81,2)</f>
        <v>05</v>
      </c>
      <c r="Y81" s="3" t="s">
        <v>7</v>
      </c>
    </row>
    <row r="82" spans="1:25" x14ac:dyDescent="0.2">
      <c r="A82" s="1" t="s">
        <v>179</v>
      </c>
      <c r="B82" s="70" t="str">
        <f t="shared" si="104"/>
        <v>100-100-1000-6111-000-32-05</v>
      </c>
      <c r="C82" s="6" t="s">
        <v>13</v>
      </c>
      <c r="D82" s="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7"/>
      <c r="R82" s="2" t="s">
        <v>394</v>
      </c>
      <c r="S82" s="2" t="str">
        <f t="shared" si="105"/>
        <v>100-100-1000-6111-000-32-05</v>
      </c>
      <c r="T82" s="3" t="str">
        <f>MID(S82,9,4)</f>
        <v>1000</v>
      </c>
      <c r="U82" s="3" t="str">
        <f>MID(S82,14,4)</f>
        <v>6111</v>
      </c>
      <c r="V82" s="3" t="str">
        <f>CONCATENATE(LEFT(T82,2),"00")</f>
        <v>1000</v>
      </c>
      <c r="W82" s="3" t="str">
        <f>CONCATENATE(MID(U82,2,1),"00")</f>
        <v>100</v>
      </c>
      <c r="X82" s="3" t="str">
        <f>RIGHT(S82,2)</f>
        <v>05</v>
      </c>
      <c r="Y82" s="3" t="s">
        <v>7</v>
      </c>
    </row>
    <row r="83" spans="1:25" x14ac:dyDescent="0.2">
      <c r="A83" s="1" t="s">
        <v>180</v>
      </c>
      <c r="B83" s="70" t="str">
        <f t="shared" si="104"/>
        <v>100-100-1000-6111-000-32-05</v>
      </c>
      <c r="C83" s="6" t="s">
        <v>13</v>
      </c>
      <c r="D83" s="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7"/>
      <c r="R83" s="2" t="s">
        <v>394</v>
      </c>
      <c r="S83" s="2" t="str">
        <f t="shared" si="105"/>
        <v>100-100-1000-6111-000-32-05</v>
      </c>
      <c r="T83" s="3" t="str">
        <f>MID(S83,9,4)</f>
        <v>1000</v>
      </c>
      <c r="U83" s="3" t="str">
        <f>MID(S83,14,4)</f>
        <v>6111</v>
      </c>
      <c r="V83" s="3" t="str">
        <f>CONCATENATE(LEFT(T83,2),"00")</f>
        <v>1000</v>
      </c>
      <c r="W83" s="3" t="str">
        <f>CONCATENATE(MID(U83,2,1),"00")</f>
        <v>100</v>
      </c>
      <c r="X83" s="3" t="str">
        <f>RIGHT(S83,2)</f>
        <v>05</v>
      </c>
      <c r="Y83" s="3" t="s">
        <v>7</v>
      </c>
    </row>
    <row r="84" spans="1:25" x14ac:dyDescent="0.2">
      <c r="A84" s="1" t="s">
        <v>181</v>
      </c>
      <c r="B84" s="70" t="str">
        <f t="shared" si="104"/>
        <v>100-100-2410-6117-000-32-05</v>
      </c>
      <c r="C84" s="6" t="s">
        <v>12</v>
      </c>
      <c r="D84" s="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7"/>
      <c r="R84" s="2" t="s">
        <v>395</v>
      </c>
      <c r="S84" s="2" t="str">
        <f t="shared" si="105"/>
        <v>100-100-2410-6117-000-32-05</v>
      </c>
      <c r="T84" s="3" t="str">
        <f t="shared" ref="T84:T92" si="124">MID(S84,9,4)</f>
        <v>2410</v>
      </c>
      <c r="U84" s="3" t="str">
        <f t="shared" ref="U84:U92" si="125">MID(S84,14,4)</f>
        <v>6117</v>
      </c>
      <c r="V84" s="3" t="str">
        <f t="shared" ref="V84:V92" si="126">CONCATENATE(LEFT(T84,2),"00")</f>
        <v>2400</v>
      </c>
      <c r="W84" s="3" t="str">
        <f t="shared" ref="W84:W92" si="127">CONCATENATE(MID(U84,2,1),"00")</f>
        <v>100</v>
      </c>
      <c r="X84" s="3" t="str">
        <f t="shared" ref="X84:X92" si="128">RIGHT(S84,2)</f>
        <v>05</v>
      </c>
      <c r="Y84" s="3" t="s">
        <v>9</v>
      </c>
    </row>
    <row r="85" spans="1:25" x14ac:dyDescent="0.2">
      <c r="A85" s="1" t="s">
        <v>182</v>
      </c>
      <c r="B85" s="70" t="str">
        <f t="shared" si="104"/>
        <v>100-100-2410-6117-000-32-05</v>
      </c>
      <c r="C85" s="6" t="s">
        <v>12</v>
      </c>
      <c r="D85" s="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7"/>
      <c r="R85" s="2" t="s">
        <v>395</v>
      </c>
      <c r="S85" s="2" t="str">
        <f t="shared" si="105"/>
        <v>100-100-2410-6117-000-32-05</v>
      </c>
      <c r="T85" s="3" t="str">
        <f t="shared" si="124"/>
        <v>2410</v>
      </c>
      <c r="U85" s="3" t="str">
        <f t="shared" si="125"/>
        <v>6117</v>
      </c>
      <c r="V85" s="3" t="str">
        <f t="shared" si="126"/>
        <v>2400</v>
      </c>
      <c r="W85" s="3" t="str">
        <f t="shared" si="127"/>
        <v>100</v>
      </c>
      <c r="X85" s="3" t="str">
        <f t="shared" si="128"/>
        <v>05</v>
      </c>
      <c r="Y85" s="3" t="s">
        <v>9</v>
      </c>
    </row>
    <row r="86" spans="1:25" x14ac:dyDescent="0.2">
      <c r="A86" s="1" t="s">
        <v>183</v>
      </c>
      <c r="B86" s="70" t="str">
        <f t="shared" si="104"/>
        <v>100-100-2410-6117-000-32-05</v>
      </c>
      <c r="C86" s="6" t="s">
        <v>12</v>
      </c>
      <c r="D86" s="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7"/>
      <c r="R86" s="2" t="s">
        <v>395</v>
      </c>
      <c r="S86" s="2" t="str">
        <f t="shared" si="105"/>
        <v>100-100-2410-6117-000-32-05</v>
      </c>
      <c r="T86" s="3" t="str">
        <f t="shared" si="124"/>
        <v>2410</v>
      </c>
      <c r="U86" s="3" t="str">
        <f t="shared" si="125"/>
        <v>6117</v>
      </c>
      <c r="V86" s="3" t="str">
        <f t="shared" si="126"/>
        <v>2400</v>
      </c>
      <c r="W86" s="3" t="str">
        <f t="shared" si="127"/>
        <v>100</v>
      </c>
      <c r="X86" s="3" t="str">
        <f t="shared" si="128"/>
        <v>05</v>
      </c>
      <c r="Y86" s="3" t="s">
        <v>9</v>
      </c>
    </row>
    <row r="87" spans="1:25" x14ac:dyDescent="0.2">
      <c r="A87" s="1" t="s">
        <v>184</v>
      </c>
      <c r="B87" s="70" t="str">
        <f t="shared" si="104"/>
        <v>100-100-2410-6127-000-32-05</v>
      </c>
      <c r="C87" s="6" t="s">
        <v>14</v>
      </c>
      <c r="D87" s="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7"/>
      <c r="R87" s="2" t="s">
        <v>396</v>
      </c>
      <c r="S87" s="2" t="str">
        <f t="shared" si="105"/>
        <v>100-100-2410-6127-000-32-05</v>
      </c>
      <c r="T87" s="3" t="str">
        <f t="shared" si="124"/>
        <v>2410</v>
      </c>
      <c r="U87" s="3" t="str">
        <f t="shared" si="125"/>
        <v>6127</v>
      </c>
      <c r="V87" s="3" t="str">
        <f t="shared" si="126"/>
        <v>2400</v>
      </c>
      <c r="W87" s="3" t="str">
        <f t="shared" si="127"/>
        <v>100</v>
      </c>
      <c r="X87" s="3" t="str">
        <f t="shared" si="128"/>
        <v>05</v>
      </c>
      <c r="Y87" s="3" t="s">
        <v>10</v>
      </c>
    </row>
    <row r="88" spans="1:25" x14ac:dyDescent="0.2">
      <c r="A88" s="1" t="s">
        <v>185</v>
      </c>
      <c r="B88" s="70" t="str">
        <f t="shared" si="104"/>
        <v>100-100-2410-6127-000-32-05</v>
      </c>
      <c r="C88" s="6" t="s">
        <v>14</v>
      </c>
      <c r="D88" s="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7"/>
      <c r="R88" s="2" t="s">
        <v>396</v>
      </c>
      <c r="S88" s="2" t="str">
        <f t="shared" si="105"/>
        <v>100-100-2410-6127-000-32-05</v>
      </c>
      <c r="T88" s="3" t="str">
        <f t="shared" si="124"/>
        <v>2410</v>
      </c>
      <c r="U88" s="3" t="str">
        <f t="shared" si="125"/>
        <v>6127</v>
      </c>
      <c r="V88" s="3" t="str">
        <f t="shared" si="126"/>
        <v>2400</v>
      </c>
      <c r="W88" s="3" t="str">
        <f t="shared" si="127"/>
        <v>100</v>
      </c>
      <c r="X88" s="3" t="str">
        <f t="shared" si="128"/>
        <v>05</v>
      </c>
      <c r="Y88" s="3" t="s">
        <v>10</v>
      </c>
    </row>
    <row r="89" spans="1:25" x14ac:dyDescent="0.2">
      <c r="A89" s="1" t="s">
        <v>186</v>
      </c>
      <c r="B89" s="70" t="str">
        <f t="shared" si="104"/>
        <v>100-100-2410-6127-000-32-05</v>
      </c>
      <c r="C89" s="6" t="s">
        <v>14</v>
      </c>
      <c r="D89" s="7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7"/>
      <c r="R89" s="2" t="s">
        <v>396</v>
      </c>
      <c r="S89" s="2" t="str">
        <f t="shared" si="105"/>
        <v>100-100-2410-6127-000-32-05</v>
      </c>
      <c r="T89" s="3" t="str">
        <f t="shared" si="124"/>
        <v>2410</v>
      </c>
      <c r="U89" s="3" t="str">
        <f t="shared" si="125"/>
        <v>6127</v>
      </c>
      <c r="V89" s="3" t="str">
        <f t="shared" si="126"/>
        <v>2400</v>
      </c>
      <c r="W89" s="3" t="str">
        <f t="shared" si="127"/>
        <v>100</v>
      </c>
      <c r="X89" s="3" t="str">
        <f t="shared" si="128"/>
        <v>05</v>
      </c>
      <c r="Y89" s="3" t="s">
        <v>10</v>
      </c>
    </row>
    <row r="90" spans="1:25" x14ac:dyDescent="0.2">
      <c r="A90" s="1" t="s">
        <v>187</v>
      </c>
      <c r="B90" s="70" t="str">
        <f t="shared" si="104"/>
        <v>100-100-2410-6127-000-32-05</v>
      </c>
      <c r="C90" s="6" t="s">
        <v>14</v>
      </c>
      <c r="D90" s="7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7"/>
      <c r="R90" s="2" t="s">
        <v>396</v>
      </c>
      <c r="S90" s="2" t="str">
        <f t="shared" si="105"/>
        <v>100-100-2410-6127-000-32-05</v>
      </c>
      <c r="T90" s="3" t="str">
        <f t="shared" si="124"/>
        <v>2410</v>
      </c>
      <c r="U90" s="3" t="str">
        <f t="shared" si="125"/>
        <v>6127</v>
      </c>
      <c r="V90" s="3" t="str">
        <f t="shared" si="126"/>
        <v>2400</v>
      </c>
      <c r="W90" s="3" t="str">
        <f t="shared" si="127"/>
        <v>100</v>
      </c>
      <c r="X90" s="3" t="str">
        <f t="shared" si="128"/>
        <v>05</v>
      </c>
      <c r="Y90" s="3" t="s">
        <v>10</v>
      </c>
    </row>
    <row r="91" spans="1:25" x14ac:dyDescent="0.2">
      <c r="A91" s="1" t="s">
        <v>188</v>
      </c>
      <c r="B91" s="70" t="str">
        <f t="shared" si="104"/>
        <v>100-100-2410-6127-000-32-05</v>
      </c>
      <c r="C91" s="6" t="s">
        <v>14</v>
      </c>
      <c r="D91" s="7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7"/>
      <c r="R91" s="2" t="s">
        <v>396</v>
      </c>
      <c r="S91" s="2" t="str">
        <f t="shared" si="105"/>
        <v>100-100-2410-6127-000-32-05</v>
      </c>
      <c r="T91" s="3" t="str">
        <f t="shared" si="124"/>
        <v>2410</v>
      </c>
      <c r="U91" s="3" t="str">
        <f t="shared" si="125"/>
        <v>6127</v>
      </c>
      <c r="V91" s="3" t="str">
        <f t="shared" si="126"/>
        <v>2400</v>
      </c>
      <c r="W91" s="3" t="str">
        <f t="shared" si="127"/>
        <v>100</v>
      </c>
      <c r="X91" s="3" t="str">
        <f t="shared" si="128"/>
        <v>05</v>
      </c>
      <c r="Y91" s="3" t="s">
        <v>10</v>
      </c>
    </row>
    <row r="92" spans="1:25" x14ac:dyDescent="0.2">
      <c r="A92" s="1" t="s">
        <v>189</v>
      </c>
      <c r="B92" s="70" t="str">
        <f t="shared" si="104"/>
        <v>100-100-2410-6127-000-32-05</v>
      </c>
      <c r="C92" s="6" t="s">
        <v>14</v>
      </c>
      <c r="D92" s="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7"/>
      <c r="R92" s="2" t="s">
        <v>396</v>
      </c>
      <c r="S92" s="2" t="str">
        <f t="shared" si="105"/>
        <v>100-100-2410-6127-000-32-05</v>
      </c>
      <c r="T92" s="3" t="str">
        <f t="shared" si="124"/>
        <v>2410</v>
      </c>
      <c r="U92" s="3" t="str">
        <f t="shared" si="125"/>
        <v>6127</v>
      </c>
      <c r="V92" s="3" t="str">
        <f t="shared" si="126"/>
        <v>2400</v>
      </c>
      <c r="W92" s="3" t="str">
        <f t="shared" si="127"/>
        <v>100</v>
      </c>
      <c r="X92" s="3" t="str">
        <f t="shared" si="128"/>
        <v>05</v>
      </c>
      <c r="Y92" s="3" t="s">
        <v>10</v>
      </c>
    </row>
    <row r="95" spans="1:25" x14ac:dyDescent="0.2">
      <c r="A95" s="1" t="s">
        <v>15</v>
      </c>
      <c r="B95" s="2" t="s">
        <v>33</v>
      </c>
      <c r="C95" s="13" t="s">
        <v>34</v>
      </c>
      <c r="D95" s="7" t="s">
        <v>35</v>
      </c>
      <c r="E95" s="16">
        <f>$D$2</f>
        <v>42917</v>
      </c>
      <c r="F95" s="16">
        <f>E95+31</f>
        <v>42948</v>
      </c>
      <c r="G95" s="16">
        <f t="shared" ref="G95:P95" si="129">F95+31</f>
        <v>42979</v>
      </c>
      <c r="H95" s="16">
        <f t="shared" si="129"/>
        <v>43010</v>
      </c>
      <c r="I95" s="16">
        <f t="shared" si="129"/>
        <v>43041</v>
      </c>
      <c r="J95" s="16">
        <f t="shared" si="129"/>
        <v>43072</v>
      </c>
      <c r="K95" s="16">
        <f t="shared" si="129"/>
        <v>43103</v>
      </c>
      <c r="L95" s="16">
        <f t="shared" si="129"/>
        <v>43134</v>
      </c>
      <c r="M95" s="16">
        <f t="shared" si="129"/>
        <v>43165</v>
      </c>
      <c r="N95" s="16">
        <f t="shared" si="129"/>
        <v>43196</v>
      </c>
      <c r="O95" s="16">
        <f t="shared" si="129"/>
        <v>43227</v>
      </c>
      <c r="P95" s="16">
        <f t="shared" si="129"/>
        <v>43258</v>
      </c>
      <c r="Q95" s="20"/>
    </row>
    <row r="96" spans="1:25" x14ac:dyDescent="0.2">
      <c r="A96" s="1" t="s">
        <v>0</v>
      </c>
      <c r="B96" s="70" t="str">
        <f t="shared" ref="B96:B122" si="130">CONCATENATE(R96,$C$1)</f>
        <v>100-100-2320-6114-000-32-05</v>
      </c>
      <c r="C96" s="6" t="s">
        <v>252</v>
      </c>
      <c r="D96" s="9">
        <f>SUM(E96:P96)</f>
        <v>121150</v>
      </c>
      <c r="E96" s="60">
        <f t="shared" ref="E96:O96" si="131">E66*$E34/12</f>
        <v>9887.5</v>
      </c>
      <c r="F96" s="60">
        <f t="shared" si="131"/>
        <v>9887.5</v>
      </c>
      <c r="G96" s="60">
        <f t="shared" si="131"/>
        <v>9887.5</v>
      </c>
      <c r="H96" s="60">
        <f t="shared" si="131"/>
        <v>9887.5</v>
      </c>
      <c r="I96" s="60">
        <f t="shared" si="131"/>
        <v>9887.5</v>
      </c>
      <c r="J96" s="60">
        <f t="shared" si="131"/>
        <v>9887.5</v>
      </c>
      <c r="K96" s="60">
        <f t="shared" si="131"/>
        <v>9887.5</v>
      </c>
      <c r="L96" s="60">
        <f t="shared" si="131"/>
        <v>9887.5</v>
      </c>
      <c r="M96" s="60">
        <f t="shared" si="131"/>
        <v>9887.5</v>
      </c>
      <c r="N96" s="60">
        <f t="shared" si="131"/>
        <v>9887.5</v>
      </c>
      <c r="O96" s="60">
        <f t="shared" si="131"/>
        <v>9887.5</v>
      </c>
      <c r="P96" s="60">
        <f>(P66*$E34/12)+(M34*N34)</f>
        <v>12387.5</v>
      </c>
      <c r="Q96" s="18"/>
      <c r="R96" s="2" t="s">
        <v>391</v>
      </c>
      <c r="S96" s="2" t="str">
        <f t="shared" ref="S96:S122" si="132">CONCATENATE(R96,$C$1)</f>
        <v>100-100-2320-6114-000-32-05</v>
      </c>
      <c r="T96" s="3" t="str">
        <f t="shared" ref="T96" si="133">MID(S96,9,4)</f>
        <v>2320</v>
      </c>
      <c r="U96" s="3" t="str">
        <f t="shared" ref="U96" si="134">MID(S96,14,4)</f>
        <v>6114</v>
      </c>
      <c r="V96" s="3" t="str">
        <f t="shared" ref="V96" si="135">CONCATENATE(LEFT(T96,2),"00")</f>
        <v>2300</v>
      </c>
      <c r="W96" s="3" t="str">
        <f t="shared" ref="W96" si="136">CONCATENATE(MID(U96,2,1),"00")</f>
        <v>100</v>
      </c>
      <c r="X96" s="3" t="str">
        <f t="shared" ref="X96" si="137">RIGHT(S96,2)</f>
        <v>05</v>
      </c>
      <c r="Y96" s="3" t="s">
        <v>262</v>
      </c>
    </row>
    <row r="97" spans="1:25" x14ac:dyDescent="0.2">
      <c r="A97" s="1" t="s">
        <v>1</v>
      </c>
      <c r="B97" s="70" t="str">
        <f t="shared" si="130"/>
        <v>100-100-2320-6114-000-32-05</v>
      </c>
      <c r="C97" s="6" t="s">
        <v>253</v>
      </c>
      <c r="D97" s="9">
        <f t="shared" ref="D97:D104" si="138">SUM(E97:P97)</f>
        <v>121150</v>
      </c>
      <c r="E97" s="60">
        <f t="shared" ref="E97:O97" si="139">E67*$E35/12</f>
        <v>9887.5</v>
      </c>
      <c r="F97" s="60">
        <f t="shared" si="139"/>
        <v>9887.5</v>
      </c>
      <c r="G97" s="60">
        <f t="shared" si="139"/>
        <v>9887.5</v>
      </c>
      <c r="H97" s="60">
        <f t="shared" si="139"/>
        <v>9887.5</v>
      </c>
      <c r="I97" s="60">
        <f t="shared" si="139"/>
        <v>9887.5</v>
      </c>
      <c r="J97" s="60">
        <f t="shared" si="139"/>
        <v>9887.5</v>
      </c>
      <c r="K97" s="60">
        <f t="shared" si="139"/>
        <v>9887.5</v>
      </c>
      <c r="L97" s="60">
        <f t="shared" si="139"/>
        <v>9887.5</v>
      </c>
      <c r="M97" s="60">
        <f t="shared" si="139"/>
        <v>9887.5</v>
      </c>
      <c r="N97" s="60">
        <f t="shared" si="139"/>
        <v>9887.5</v>
      </c>
      <c r="O97" s="60">
        <f t="shared" si="139"/>
        <v>9887.5</v>
      </c>
      <c r="P97" s="60">
        <f>(P67*$E35/12)+(M35*N35)</f>
        <v>12387.5</v>
      </c>
      <c r="Q97" s="18"/>
      <c r="R97" s="2" t="s">
        <v>391</v>
      </c>
      <c r="S97" s="2" t="str">
        <f t="shared" si="132"/>
        <v>100-100-2320-6114-000-32-05</v>
      </c>
      <c r="T97" s="3" t="str">
        <f>MID(S97,9,4)</f>
        <v>2320</v>
      </c>
      <c r="U97" s="3" t="str">
        <f>MID(S97,14,4)</f>
        <v>6114</v>
      </c>
      <c r="V97" s="3" t="str">
        <f>CONCATENATE(LEFT(T97,2),"00")</f>
        <v>2300</v>
      </c>
      <c r="W97" s="3" t="str">
        <f>CONCATENATE(MID(U97,2,1),"00")</f>
        <v>100</v>
      </c>
      <c r="X97" s="3" t="str">
        <f>RIGHT(S97,2)</f>
        <v>05</v>
      </c>
      <c r="Y97" s="3" t="s">
        <v>262</v>
      </c>
    </row>
    <row r="98" spans="1:25" x14ac:dyDescent="0.2">
      <c r="A98" s="1" t="s">
        <v>2</v>
      </c>
      <c r="B98" s="70" t="str">
        <f t="shared" si="130"/>
        <v>100-100-2500-6117-000-32-05</v>
      </c>
      <c r="C98" s="6" t="s">
        <v>1046</v>
      </c>
      <c r="D98" s="9">
        <f t="shared" si="138"/>
        <v>74413.755000000005</v>
      </c>
      <c r="E98" s="60">
        <f t="shared" ref="E98:O98" si="140">E68*$E36/12</f>
        <v>6201.1462500000007</v>
      </c>
      <c r="F98" s="60">
        <f t="shared" si="140"/>
        <v>6201.1462500000007</v>
      </c>
      <c r="G98" s="60">
        <f t="shared" si="140"/>
        <v>6201.1462500000007</v>
      </c>
      <c r="H98" s="60">
        <f t="shared" si="140"/>
        <v>6201.1462500000007</v>
      </c>
      <c r="I98" s="60">
        <f t="shared" si="140"/>
        <v>6201.1462500000007</v>
      </c>
      <c r="J98" s="60">
        <f t="shared" si="140"/>
        <v>6201.1462500000007</v>
      </c>
      <c r="K98" s="60">
        <f t="shared" si="140"/>
        <v>6201.1462500000007</v>
      </c>
      <c r="L98" s="60">
        <f t="shared" si="140"/>
        <v>6201.1462500000007</v>
      </c>
      <c r="M98" s="60">
        <f t="shared" si="140"/>
        <v>6201.1462500000007</v>
      </c>
      <c r="N98" s="60">
        <f t="shared" si="140"/>
        <v>6201.1462500000007</v>
      </c>
      <c r="O98" s="60">
        <f t="shared" si="140"/>
        <v>6201.1462500000007</v>
      </c>
      <c r="P98" s="60">
        <f t="shared" ref="P98:P116" si="141">(P68*$E36/12)+(M36*N36)</f>
        <v>6201.1462500000007</v>
      </c>
      <c r="Q98" s="18"/>
      <c r="R98" s="2" t="s">
        <v>392</v>
      </c>
      <c r="S98" s="2" t="str">
        <f t="shared" si="132"/>
        <v>100-100-2500-6117-000-32-05</v>
      </c>
      <c r="T98" s="3" t="str">
        <f>MID(S98,9,4)</f>
        <v>2500</v>
      </c>
      <c r="U98" s="3" t="str">
        <f>MID(S98,14,4)</f>
        <v>6117</v>
      </c>
      <c r="V98" s="3" t="str">
        <f>CONCATENATE(LEFT(T98,2),"00")</f>
        <v>2500</v>
      </c>
      <c r="W98" s="3" t="str">
        <f>CONCATENATE(MID(U98,2,1),"00")</f>
        <v>100</v>
      </c>
      <c r="X98" s="3" t="str">
        <f>RIGHT(S98,2)</f>
        <v>05</v>
      </c>
      <c r="Y98" s="3" t="s">
        <v>263</v>
      </c>
    </row>
    <row r="99" spans="1:25" x14ac:dyDescent="0.2">
      <c r="A99" s="1" t="s">
        <v>3</v>
      </c>
      <c r="B99" s="70" t="str">
        <f t="shared" si="130"/>
        <v>100-100-2500-6117-000-32-05</v>
      </c>
      <c r="C99" s="6" t="s">
        <v>1047</v>
      </c>
      <c r="D99" s="9">
        <f t="shared" si="138"/>
        <v>59325</v>
      </c>
      <c r="E99" s="60">
        <f t="shared" ref="E99:O99" si="142">E69*$E37/12</f>
        <v>4943.75</v>
      </c>
      <c r="F99" s="60">
        <f t="shared" si="142"/>
        <v>4943.75</v>
      </c>
      <c r="G99" s="60">
        <f t="shared" si="142"/>
        <v>4943.75</v>
      </c>
      <c r="H99" s="60">
        <f t="shared" si="142"/>
        <v>4943.75</v>
      </c>
      <c r="I99" s="60">
        <f t="shared" si="142"/>
        <v>4943.75</v>
      </c>
      <c r="J99" s="60">
        <f t="shared" si="142"/>
        <v>4943.75</v>
      </c>
      <c r="K99" s="60">
        <f t="shared" si="142"/>
        <v>4943.75</v>
      </c>
      <c r="L99" s="60">
        <f t="shared" si="142"/>
        <v>4943.75</v>
      </c>
      <c r="M99" s="60">
        <f t="shared" si="142"/>
        <v>4943.75</v>
      </c>
      <c r="N99" s="60">
        <f t="shared" si="142"/>
        <v>4943.75</v>
      </c>
      <c r="O99" s="60">
        <f t="shared" si="142"/>
        <v>4943.75</v>
      </c>
      <c r="P99" s="60">
        <f t="shared" si="141"/>
        <v>4943.75</v>
      </c>
      <c r="Q99" s="18"/>
      <c r="R99" s="2" t="s">
        <v>392</v>
      </c>
      <c r="S99" s="2" t="str">
        <f t="shared" si="132"/>
        <v>100-100-2500-6117-000-32-05</v>
      </c>
      <c r="T99" s="3" t="str">
        <f>MID(S99,9,4)</f>
        <v>2500</v>
      </c>
      <c r="U99" s="3" t="str">
        <f t="shared" ref="U99" si="143">MID(S99,14,4)</f>
        <v>6117</v>
      </c>
      <c r="V99" s="3" t="str">
        <f t="shared" ref="V99" si="144">CONCATENATE(LEFT(T99,2),"00")</f>
        <v>2500</v>
      </c>
      <c r="W99" s="3" t="str">
        <f t="shared" ref="W99" si="145">CONCATENATE(MID(U99,2,1),"00")</f>
        <v>100</v>
      </c>
      <c r="X99" s="3" t="str">
        <f t="shared" ref="X99" si="146">RIGHT(S99,2)</f>
        <v>05</v>
      </c>
      <c r="Y99" s="3" t="s">
        <v>263</v>
      </c>
    </row>
    <row r="100" spans="1:25" x14ac:dyDescent="0.2">
      <c r="A100" s="1" t="s">
        <v>4</v>
      </c>
      <c r="B100" s="70" t="str">
        <f t="shared" si="130"/>
        <v>100-100-2500-6117-000-32-05</v>
      </c>
      <c r="C100" s="6" t="s">
        <v>1048</v>
      </c>
      <c r="D100" s="9">
        <f t="shared" si="138"/>
        <v>0</v>
      </c>
      <c r="E100" s="60">
        <f t="shared" ref="E100:O100" si="147">E70*$E38/12</f>
        <v>0</v>
      </c>
      <c r="F100" s="60">
        <f t="shared" si="147"/>
        <v>0</v>
      </c>
      <c r="G100" s="60">
        <f t="shared" si="147"/>
        <v>0</v>
      </c>
      <c r="H100" s="60">
        <f t="shared" si="147"/>
        <v>0</v>
      </c>
      <c r="I100" s="60">
        <f t="shared" si="147"/>
        <v>0</v>
      </c>
      <c r="J100" s="60">
        <f t="shared" si="147"/>
        <v>0</v>
      </c>
      <c r="K100" s="60">
        <f t="shared" si="147"/>
        <v>0</v>
      </c>
      <c r="L100" s="60">
        <f t="shared" si="147"/>
        <v>0</v>
      </c>
      <c r="M100" s="60">
        <f t="shared" si="147"/>
        <v>0</v>
      </c>
      <c r="N100" s="60">
        <f t="shared" si="147"/>
        <v>0</v>
      </c>
      <c r="O100" s="60">
        <f t="shared" si="147"/>
        <v>0</v>
      </c>
      <c r="P100" s="60">
        <f t="shared" si="141"/>
        <v>0</v>
      </c>
      <c r="Q100" s="18"/>
      <c r="R100" s="2" t="s">
        <v>392</v>
      </c>
      <c r="S100" s="2" t="str">
        <f t="shared" si="132"/>
        <v>100-100-2500-6117-000-32-05</v>
      </c>
      <c r="T100" s="3" t="str">
        <f>MID(S100,9,4)</f>
        <v>2500</v>
      </c>
      <c r="U100" s="3" t="str">
        <f>MID(S100,14,4)</f>
        <v>6117</v>
      </c>
      <c r="V100" s="3" t="str">
        <f>CONCATENATE(LEFT(T100,2),"00")</f>
        <v>2500</v>
      </c>
      <c r="W100" s="3" t="str">
        <f>CONCATENATE(MID(U100,2,1),"00")</f>
        <v>100</v>
      </c>
      <c r="X100" s="3" t="str">
        <f>RIGHT(S100,2)</f>
        <v>05</v>
      </c>
      <c r="Y100" s="3" t="s">
        <v>263</v>
      </c>
    </row>
    <row r="101" spans="1:25" x14ac:dyDescent="0.2">
      <c r="A101" s="1" t="s">
        <v>5</v>
      </c>
      <c r="B101" s="70" t="str">
        <f t="shared" si="130"/>
        <v>100-100-2500-6117-000-32-05</v>
      </c>
      <c r="C101" s="6" t="s">
        <v>1049</v>
      </c>
      <c r="D101" s="9">
        <f t="shared" si="138"/>
        <v>59325</v>
      </c>
      <c r="E101" s="60">
        <f t="shared" ref="E101:O101" si="148">E71*$E39/12</f>
        <v>4943.75</v>
      </c>
      <c r="F101" s="60">
        <f t="shared" si="148"/>
        <v>4943.75</v>
      </c>
      <c r="G101" s="60">
        <f t="shared" si="148"/>
        <v>4943.75</v>
      </c>
      <c r="H101" s="60">
        <f t="shared" si="148"/>
        <v>4943.75</v>
      </c>
      <c r="I101" s="60">
        <f t="shared" si="148"/>
        <v>4943.75</v>
      </c>
      <c r="J101" s="60">
        <f t="shared" si="148"/>
        <v>4943.75</v>
      </c>
      <c r="K101" s="60">
        <f t="shared" si="148"/>
        <v>4943.75</v>
      </c>
      <c r="L101" s="60">
        <f t="shared" si="148"/>
        <v>4943.75</v>
      </c>
      <c r="M101" s="60">
        <f t="shared" si="148"/>
        <v>4943.75</v>
      </c>
      <c r="N101" s="60">
        <f t="shared" si="148"/>
        <v>4943.75</v>
      </c>
      <c r="O101" s="60">
        <f t="shared" si="148"/>
        <v>4943.75</v>
      </c>
      <c r="P101" s="60">
        <f t="shared" si="141"/>
        <v>4943.75</v>
      </c>
      <c r="Q101" s="18"/>
      <c r="R101" s="2" t="s">
        <v>392</v>
      </c>
      <c r="S101" s="2" t="str">
        <f t="shared" si="132"/>
        <v>100-100-2500-6117-000-32-05</v>
      </c>
      <c r="T101" s="3" t="str">
        <f>MID(S101,9,4)</f>
        <v>2500</v>
      </c>
      <c r="U101" s="3" t="str">
        <f>MID(S101,14,4)</f>
        <v>6117</v>
      </c>
      <c r="V101" s="3" t="str">
        <f>CONCATENATE(LEFT(T101,2),"00")</f>
        <v>2500</v>
      </c>
      <c r="W101" s="3" t="str">
        <f>CONCATENATE(MID(U101,2,1),"00")</f>
        <v>100</v>
      </c>
      <c r="X101" s="3" t="str">
        <f>RIGHT(S101,2)</f>
        <v>05</v>
      </c>
      <c r="Y101" s="3" t="s">
        <v>263</v>
      </c>
    </row>
    <row r="102" spans="1:25" x14ac:dyDescent="0.2">
      <c r="A102" s="1" t="s">
        <v>6</v>
      </c>
      <c r="B102" s="70" t="str">
        <f t="shared" si="130"/>
        <v>100-100-2500-6117-000-32-05</v>
      </c>
      <c r="C102" s="6" t="s">
        <v>254</v>
      </c>
      <c r="D102" s="9">
        <f t="shared" si="138"/>
        <v>57241.350000000013</v>
      </c>
      <c r="E102" s="60">
        <f t="shared" ref="E102:O102" si="149">E72*$E40/12</f>
        <v>4770.1125000000002</v>
      </c>
      <c r="F102" s="60">
        <f t="shared" si="149"/>
        <v>4770.1125000000002</v>
      </c>
      <c r="G102" s="60">
        <f t="shared" si="149"/>
        <v>4770.1125000000002</v>
      </c>
      <c r="H102" s="60">
        <f t="shared" si="149"/>
        <v>4770.1125000000002</v>
      </c>
      <c r="I102" s="60">
        <f t="shared" si="149"/>
        <v>4770.1125000000002</v>
      </c>
      <c r="J102" s="60">
        <f t="shared" si="149"/>
        <v>4770.1125000000002</v>
      </c>
      <c r="K102" s="60">
        <f t="shared" si="149"/>
        <v>4770.1125000000002</v>
      </c>
      <c r="L102" s="60">
        <f t="shared" si="149"/>
        <v>4770.1125000000002</v>
      </c>
      <c r="M102" s="60">
        <f t="shared" si="149"/>
        <v>4770.1125000000002</v>
      </c>
      <c r="N102" s="60">
        <f t="shared" si="149"/>
        <v>4770.1125000000002</v>
      </c>
      <c r="O102" s="60">
        <f t="shared" si="149"/>
        <v>4770.1125000000002</v>
      </c>
      <c r="P102" s="60">
        <f t="shared" si="141"/>
        <v>4770.1125000000002</v>
      </c>
      <c r="Q102" s="18"/>
      <c r="R102" s="2" t="s">
        <v>392</v>
      </c>
      <c r="S102" s="2" t="str">
        <f t="shared" si="132"/>
        <v>100-100-2500-6117-000-32-05</v>
      </c>
      <c r="T102" s="3" t="str">
        <f t="shared" ref="T102:T108" si="150">MID(S102,9,4)</f>
        <v>2500</v>
      </c>
      <c r="U102" s="3" t="str">
        <f t="shared" ref="U102:U108" si="151">MID(S102,14,4)</f>
        <v>6117</v>
      </c>
      <c r="V102" s="3" t="str">
        <f t="shared" ref="V102:V108" si="152">CONCATENATE(LEFT(T102,2),"00")</f>
        <v>2500</v>
      </c>
      <c r="W102" s="3" t="str">
        <f t="shared" ref="W102:W108" si="153">CONCATENATE(MID(U102,2,1),"00")</f>
        <v>100</v>
      </c>
      <c r="X102" s="3" t="str">
        <f t="shared" ref="X102:X108" si="154">RIGHT(S102,2)</f>
        <v>05</v>
      </c>
      <c r="Y102" s="3" t="s">
        <v>263</v>
      </c>
    </row>
    <row r="103" spans="1:25" x14ac:dyDescent="0.2">
      <c r="A103" s="1" t="s">
        <v>16</v>
      </c>
      <c r="B103" s="70" t="str">
        <f t="shared" si="130"/>
        <v>100-100-2500-6117-000-32-05</v>
      </c>
      <c r="C103" s="6" t="s">
        <v>1048</v>
      </c>
      <c r="D103" s="9">
        <f t="shared" si="138"/>
        <v>0</v>
      </c>
      <c r="E103" s="60">
        <f t="shared" ref="E103:O103" si="155">E73*$E41/12</f>
        <v>0</v>
      </c>
      <c r="F103" s="60">
        <f t="shared" si="155"/>
        <v>0</v>
      </c>
      <c r="G103" s="60">
        <f t="shared" si="155"/>
        <v>0</v>
      </c>
      <c r="H103" s="60">
        <f t="shared" si="155"/>
        <v>0</v>
      </c>
      <c r="I103" s="60">
        <f t="shared" si="155"/>
        <v>0</v>
      </c>
      <c r="J103" s="60">
        <f t="shared" si="155"/>
        <v>0</v>
      </c>
      <c r="K103" s="60">
        <f t="shared" si="155"/>
        <v>0</v>
      </c>
      <c r="L103" s="60">
        <f t="shared" si="155"/>
        <v>0</v>
      </c>
      <c r="M103" s="60">
        <f t="shared" si="155"/>
        <v>0</v>
      </c>
      <c r="N103" s="60">
        <f t="shared" si="155"/>
        <v>0</v>
      </c>
      <c r="O103" s="60">
        <f t="shared" si="155"/>
        <v>0</v>
      </c>
      <c r="P103" s="60">
        <f t="shared" si="141"/>
        <v>0</v>
      </c>
      <c r="Q103" s="18"/>
      <c r="R103" s="2" t="s">
        <v>392</v>
      </c>
      <c r="S103" s="2" t="str">
        <f t="shared" si="132"/>
        <v>100-100-2500-6117-000-32-05</v>
      </c>
      <c r="T103" s="3" t="str">
        <f t="shared" si="150"/>
        <v>2500</v>
      </c>
      <c r="U103" s="3" t="str">
        <f t="shared" si="151"/>
        <v>6117</v>
      </c>
      <c r="V103" s="3" t="str">
        <f t="shared" si="152"/>
        <v>2500</v>
      </c>
      <c r="W103" s="3" t="str">
        <f t="shared" si="153"/>
        <v>100</v>
      </c>
      <c r="X103" s="3" t="str">
        <f t="shared" si="154"/>
        <v>05</v>
      </c>
      <c r="Y103" s="3" t="s">
        <v>263</v>
      </c>
    </row>
    <row r="104" spans="1:25" x14ac:dyDescent="0.2">
      <c r="A104" s="1" t="s">
        <v>17</v>
      </c>
      <c r="B104" s="70" t="str">
        <f t="shared" si="130"/>
        <v>100-100-2500-6117-000-32-05</v>
      </c>
      <c r="C104" s="6" t="s">
        <v>1050</v>
      </c>
      <c r="D104" s="9">
        <f t="shared" si="138"/>
        <v>74413.755000000005</v>
      </c>
      <c r="E104" s="60">
        <f t="shared" ref="E104:O104" si="156">E74*$E42/12</f>
        <v>6201.1462500000007</v>
      </c>
      <c r="F104" s="60">
        <f t="shared" si="156"/>
        <v>6201.1462500000007</v>
      </c>
      <c r="G104" s="60">
        <f t="shared" si="156"/>
        <v>6201.1462500000007</v>
      </c>
      <c r="H104" s="60">
        <f t="shared" si="156"/>
        <v>6201.1462500000007</v>
      </c>
      <c r="I104" s="60">
        <f t="shared" si="156"/>
        <v>6201.1462500000007</v>
      </c>
      <c r="J104" s="60">
        <f t="shared" si="156"/>
        <v>6201.1462500000007</v>
      </c>
      <c r="K104" s="60">
        <f t="shared" si="156"/>
        <v>6201.1462500000007</v>
      </c>
      <c r="L104" s="60">
        <f t="shared" si="156"/>
        <v>6201.1462500000007</v>
      </c>
      <c r="M104" s="60">
        <f t="shared" si="156"/>
        <v>6201.1462500000007</v>
      </c>
      <c r="N104" s="60">
        <f t="shared" si="156"/>
        <v>6201.1462500000007</v>
      </c>
      <c r="O104" s="60">
        <f t="shared" si="156"/>
        <v>6201.1462500000007</v>
      </c>
      <c r="P104" s="60">
        <f t="shared" si="141"/>
        <v>6201.1462500000007</v>
      </c>
      <c r="Q104" s="18"/>
      <c r="R104" s="2" t="s">
        <v>392</v>
      </c>
      <c r="S104" s="2" t="str">
        <f t="shared" si="132"/>
        <v>100-100-2500-6117-000-32-05</v>
      </c>
      <c r="T104" s="3" t="str">
        <f t="shared" si="150"/>
        <v>2500</v>
      </c>
      <c r="U104" s="3" t="str">
        <f t="shared" si="151"/>
        <v>6117</v>
      </c>
      <c r="V104" s="3" t="str">
        <f t="shared" si="152"/>
        <v>2500</v>
      </c>
      <c r="W104" s="3" t="str">
        <f t="shared" si="153"/>
        <v>100</v>
      </c>
      <c r="X104" s="3" t="str">
        <f t="shared" si="154"/>
        <v>05</v>
      </c>
      <c r="Y104" s="3" t="s">
        <v>263</v>
      </c>
    </row>
    <row r="105" spans="1:25" x14ac:dyDescent="0.2">
      <c r="A105" s="1" t="s">
        <v>18</v>
      </c>
      <c r="B105" s="70" t="str">
        <f t="shared" si="130"/>
        <v>100-100-2500-6117-000-32-05</v>
      </c>
      <c r="C105" s="6" t="s">
        <v>1051</v>
      </c>
      <c r="D105" s="9">
        <f>SUM(E105:P105)</f>
        <v>0</v>
      </c>
      <c r="E105" s="60">
        <f t="shared" ref="E105:O105" si="157">E75*$E43/12</f>
        <v>0</v>
      </c>
      <c r="F105" s="60">
        <f t="shared" si="157"/>
        <v>0</v>
      </c>
      <c r="G105" s="60">
        <f t="shared" si="157"/>
        <v>0</v>
      </c>
      <c r="H105" s="60">
        <f t="shared" si="157"/>
        <v>0</v>
      </c>
      <c r="I105" s="60">
        <f t="shared" si="157"/>
        <v>0</v>
      </c>
      <c r="J105" s="60">
        <f t="shared" si="157"/>
        <v>0</v>
      </c>
      <c r="K105" s="60">
        <f t="shared" si="157"/>
        <v>0</v>
      </c>
      <c r="L105" s="60">
        <f t="shared" si="157"/>
        <v>0</v>
      </c>
      <c r="M105" s="60">
        <f t="shared" si="157"/>
        <v>0</v>
      </c>
      <c r="N105" s="60">
        <f t="shared" si="157"/>
        <v>0</v>
      </c>
      <c r="O105" s="60">
        <f t="shared" si="157"/>
        <v>0</v>
      </c>
      <c r="P105" s="60">
        <f t="shared" si="141"/>
        <v>0</v>
      </c>
      <c r="Q105" s="18"/>
      <c r="R105" s="2" t="s">
        <v>392</v>
      </c>
      <c r="S105" s="2" t="str">
        <f t="shared" si="132"/>
        <v>100-100-2500-6117-000-32-05</v>
      </c>
      <c r="T105" s="3" t="str">
        <f t="shared" si="150"/>
        <v>2500</v>
      </c>
      <c r="U105" s="3" t="str">
        <f t="shared" si="151"/>
        <v>6117</v>
      </c>
      <c r="V105" s="3" t="str">
        <f t="shared" si="152"/>
        <v>2500</v>
      </c>
      <c r="W105" s="3" t="str">
        <f t="shared" si="153"/>
        <v>100</v>
      </c>
      <c r="X105" s="3" t="str">
        <f t="shared" si="154"/>
        <v>05</v>
      </c>
      <c r="Y105" s="3" t="s">
        <v>263</v>
      </c>
    </row>
    <row r="106" spans="1:25" x14ac:dyDescent="0.2">
      <c r="A106" s="1" t="s">
        <v>22</v>
      </c>
      <c r="B106" s="70" t="str">
        <f t="shared" si="130"/>
        <v>100-100-2500-6117-000-32-05</v>
      </c>
      <c r="C106" s="6" t="s">
        <v>1048</v>
      </c>
      <c r="D106" s="9">
        <f t="shared" ref="D106:D107" si="158">SUM(E106:P106)</f>
        <v>0</v>
      </c>
      <c r="E106" s="60">
        <f t="shared" ref="E106:O106" si="159">E76*$E44/12</f>
        <v>0</v>
      </c>
      <c r="F106" s="60">
        <f t="shared" si="159"/>
        <v>0</v>
      </c>
      <c r="G106" s="60">
        <f t="shared" si="159"/>
        <v>0</v>
      </c>
      <c r="H106" s="60">
        <f t="shared" si="159"/>
        <v>0</v>
      </c>
      <c r="I106" s="60">
        <f t="shared" si="159"/>
        <v>0</v>
      </c>
      <c r="J106" s="60">
        <f t="shared" si="159"/>
        <v>0</v>
      </c>
      <c r="K106" s="60">
        <f t="shared" si="159"/>
        <v>0</v>
      </c>
      <c r="L106" s="60">
        <f t="shared" si="159"/>
        <v>0</v>
      </c>
      <c r="M106" s="60">
        <f t="shared" si="159"/>
        <v>0</v>
      </c>
      <c r="N106" s="60">
        <f t="shared" si="159"/>
        <v>0</v>
      </c>
      <c r="O106" s="60">
        <f t="shared" si="159"/>
        <v>0</v>
      </c>
      <c r="P106" s="60">
        <f t="shared" si="141"/>
        <v>0</v>
      </c>
      <c r="Q106" s="18"/>
      <c r="R106" s="2" t="s">
        <v>392</v>
      </c>
      <c r="S106" s="2" t="str">
        <f t="shared" si="132"/>
        <v>100-100-2500-6117-000-32-05</v>
      </c>
      <c r="T106" s="3" t="str">
        <f t="shared" si="150"/>
        <v>2500</v>
      </c>
      <c r="U106" s="3" t="str">
        <f t="shared" si="151"/>
        <v>6117</v>
      </c>
      <c r="V106" s="3" t="str">
        <f t="shared" si="152"/>
        <v>2500</v>
      </c>
      <c r="W106" s="3" t="str">
        <f t="shared" si="153"/>
        <v>100</v>
      </c>
      <c r="X106" s="3" t="str">
        <f t="shared" si="154"/>
        <v>05</v>
      </c>
      <c r="Y106" s="3" t="s">
        <v>263</v>
      </c>
    </row>
    <row r="107" spans="1:25" x14ac:dyDescent="0.2">
      <c r="A107" s="1" t="s">
        <v>23</v>
      </c>
      <c r="B107" s="70" t="str">
        <f t="shared" si="130"/>
        <v>100-100-2500-6117-000-32-05</v>
      </c>
      <c r="C107" s="6" t="s">
        <v>1052</v>
      </c>
      <c r="D107" s="9">
        <f t="shared" si="158"/>
        <v>0</v>
      </c>
      <c r="E107" s="60">
        <f t="shared" ref="E107:O107" si="160">E77*$E45/12</f>
        <v>0</v>
      </c>
      <c r="F107" s="60">
        <f t="shared" si="160"/>
        <v>0</v>
      </c>
      <c r="G107" s="60">
        <f t="shared" si="160"/>
        <v>0</v>
      </c>
      <c r="H107" s="60">
        <f t="shared" si="160"/>
        <v>0</v>
      </c>
      <c r="I107" s="60">
        <f t="shared" si="160"/>
        <v>0</v>
      </c>
      <c r="J107" s="60">
        <f t="shared" si="160"/>
        <v>0</v>
      </c>
      <c r="K107" s="60">
        <f t="shared" si="160"/>
        <v>0</v>
      </c>
      <c r="L107" s="60">
        <f t="shared" si="160"/>
        <v>0</v>
      </c>
      <c r="M107" s="60">
        <f t="shared" si="160"/>
        <v>0</v>
      </c>
      <c r="N107" s="60">
        <f t="shared" si="160"/>
        <v>0</v>
      </c>
      <c r="O107" s="60">
        <f t="shared" si="160"/>
        <v>0</v>
      </c>
      <c r="P107" s="60">
        <f t="shared" si="141"/>
        <v>0</v>
      </c>
      <c r="Q107" s="18"/>
      <c r="R107" s="2" t="s">
        <v>392</v>
      </c>
      <c r="S107" s="2" t="str">
        <f t="shared" si="132"/>
        <v>100-100-2500-6117-000-32-05</v>
      </c>
      <c r="T107" s="3" t="str">
        <f t="shared" si="150"/>
        <v>2500</v>
      </c>
      <c r="U107" s="3" t="str">
        <f t="shared" si="151"/>
        <v>6117</v>
      </c>
      <c r="V107" s="3" t="str">
        <f t="shared" si="152"/>
        <v>2500</v>
      </c>
      <c r="W107" s="3" t="str">
        <f t="shared" si="153"/>
        <v>100</v>
      </c>
      <c r="X107" s="3" t="str">
        <f t="shared" si="154"/>
        <v>05</v>
      </c>
      <c r="Y107" s="3" t="s">
        <v>263</v>
      </c>
    </row>
    <row r="108" spans="1:25" x14ac:dyDescent="0.2">
      <c r="A108" s="1" t="s">
        <v>24</v>
      </c>
      <c r="B108" s="70" t="str">
        <f t="shared" si="130"/>
        <v>100-100-2410-6114-000-32-05</v>
      </c>
      <c r="C108" s="6" t="s">
        <v>11</v>
      </c>
      <c r="D108" s="9">
        <f>SUM(E108:P108)</f>
        <v>118650</v>
      </c>
      <c r="E108" s="9">
        <f t="shared" ref="E108:O108" si="161">E78*$E46/12</f>
        <v>9887.5</v>
      </c>
      <c r="F108" s="9">
        <f t="shared" si="161"/>
        <v>9887.5</v>
      </c>
      <c r="G108" s="9">
        <f t="shared" si="161"/>
        <v>9887.5</v>
      </c>
      <c r="H108" s="9">
        <f t="shared" si="161"/>
        <v>9887.5</v>
      </c>
      <c r="I108" s="9">
        <f t="shared" si="161"/>
        <v>9887.5</v>
      </c>
      <c r="J108" s="9">
        <f t="shared" si="161"/>
        <v>9887.5</v>
      </c>
      <c r="K108" s="9">
        <f t="shared" si="161"/>
        <v>9887.5</v>
      </c>
      <c r="L108" s="9">
        <f t="shared" si="161"/>
        <v>9887.5</v>
      </c>
      <c r="M108" s="9">
        <f t="shared" si="161"/>
        <v>9887.5</v>
      </c>
      <c r="N108" s="9">
        <f t="shared" si="161"/>
        <v>9887.5</v>
      </c>
      <c r="O108" s="9">
        <f t="shared" si="161"/>
        <v>9887.5</v>
      </c>
      <c r="P108" s="9">
        <f t="shared" si="141"/>
        <v>9887.5</v>
      </c>
      <c r="Q108" s="18"/>
      <c r="R108" s="2" t="s">
        <v>393</v>
      </c>
      <c r="S108" s="2" t="str">
        <f t="shared" si="132"/>
        <v>100-100-2410-6114-000-32-05</v>
      </c>
      <c r="T108" s="3" t="str">
        <f t="shared" si="150"/>
        <v>2410</v>
      </c>
      <c r="U108" s="3" t="str">
        <f t="shared" si="151"/>
        <v>6114</v>
      </c>
      <c r="V108" s="3" t="str">
        <f t="shared" si="152"/>
        <v>2400</v>
      </c>
      <c r="W108" s="3" t="str">
        <f t="shared" si="153"/>
        <v>100</v>
      </c>
      <c r="X108" s="3" t="str">
        <f t="shared" si="154"/>
        <v>05</v>
      </c>
      <c r="Y108" s="3" t="s">
        <v>8</v>
      </c>
    </row>
    <row r="109" spans="1:25" x14ac:dyDescent="0.2">
      <c r="A109" s="1" t="s">
        <v>25</v>
      </c>
      <c r="B109" s="70" t="str">
        <f t="shared" si="130"/>
        <v>100-100-2410-6114-000-32-05</v>
      </c>
      <c r="C109" s="6" t="s">
        <v>11</v>
      </c>
      <c r="D109" s="9">
        <f t="shared" ref="D109:D122" si="162">SUM(E109:P109)</f>
        <v>0</v>
      </c>
      <c r="E109" s="9">
        <f t="shared" ref="E109:O109" si="163">E79*$E47/12</f>
        <v>0</v>
      </c>
      <c r="F109" s="9">
        <f t="shared" si="163"/>
        <v>0</v>
      </c>
      <c r="G109" s="9">
        <f t="shared" si="163"/>
        <v>0</v>
      </c>
      <c r="H109" s="9">
        <f t="shared" si="163"/>
        <v>0</v>
      </c>
      <c r="I109" s="9">
        <f t="shared" si="163"/>
        <v>0</v>
      </c>
      <c r="J109" s="9">
        <f t="shared" si="163"/>
        <v>0</v>
      </c>
      <c r="K109" s="9">
        <f t="shared" si="163"/>
        <v>0</v>
      </c>
      <c r="L109" s="9">
        <f t="shared" si="163"/>
        <v>0</v>
      </c>
      <c r="M109" s="9">
        <f t="shared" si="163"/>
        <v>0</v>
      </c>
      <c r="N109" s="9">
        <f t="shared" si="163"/>
        <v>0</v>
      </c>
      <c r="O109" s="9">
        <f t="shared" si="163"/>
        <v>0</v>
      </c>
      <c r="P109" s="9">
        <f t="shared" si="141"/>
        <v>0</v>
      </c>
      <c r="Q109" s="18"/>
      <c r="R109" s="2" t="s">
        <v>393</v>
      </c>
      <c r="S109" s="2" t="str">
        <f t="shared" si="132"/>
        <v>100-100-2410-6114-000-32-05</v>
      </c>
      <c r="T109" s="3" t="str">
        <f>MID(S109,9,4)</f>
        <v>2410</v>
      </c>
      <c r="U109" s="3" t="str">
        <f>MID(S109,14,4)</f>
        <v>6114</v>
      </c>
      <c r="V109" s="3" t="str">
        <f>CONCATENATE(LEFT(T109,2),"00")</f>
        <v>2400</v>
      </c>
      <c r="W109" s="3" t="str">
        <f>CONCATENATE(MID(U109,2,1),"00")</f>
        <v>100</v>
      </c>
      <c r="X109" s="3" t="str">
        <f>RIGHT(S109,2)</f>
        <v>05</v>
      </c>
      <c r="Y109" s="3" t="s">
        <v>8</v>
      </c>
    </row>
    <row r="110" spans="1:25" x14ac:dyDescent="0.2">
      <c r="A110" s="1" t="s">
        <v>26</v>
      </c>
      <c r="B110" s="70" t="str">
        <f t="shared" si="130"/>
        <v>100-100-2410-6114-000-32-05</v>
      </c>
      <c r="C110" s="6" t="s">
        <v>11</v>
      </c>
      <c r="D110" s="9">
        <f t="shared" si="162"/>
        <v>0</v>
      </c>
      <c r="E110" s="9">
        <f t="shared" ref="E110:O110" si="164">E80*$E48/12</f>
        <v>0</v>
      </c>
      <c r="F110" s="9">
        <f t="shared" si="164"/>
        <v>0</v>
      </c>
      <c r="G110" s="9">
        <f t="shared" si="164"/>
        <v>0</v>
      </c>
      <c r="H110" s="9">
        <f t="shared" si="164"/>
        <v>0</v>
      </c>
      <c r="I110" s="9">
        <f t="shared" si="164"/>
        <v>0</v>
      </c>
      <c r="J110" s="9">
        <f t="shared" si="164"/>
        <v>0</v>
      </c>
      <c r="K110" s="9">
        <f t="shared" si="164"/>
        <v>0</v>
      </c>
      <c r="L110" s="9">
        <f t="shared" si="164"/>
        <v>0</v>
      </c>
      <c r="M110" s="9">
        <f t="shared" si="164"/>
        <v>0</v>
      </c>
      <c r="N110" s="9">
        <f t="shared" si="164"/>
        <v>0</v>
      </c>
      <c r="O110" s="9">
        <f t="shared" si="164"/>
        <v>0</v>
      </c>
      <c r="P110" s="9">
        <f t="shared" si="141"/>
        <v>0</v>
      </c>
      <c r="Q110" s="18"/>
      <c r="R110" s="2" t="s">
        <v>393</v>
      </c>
      <c r="S110" s="2" t="str">
        <f t="shared" si="132"/>
        <v>100-100-2410-6114-000-32-05</v>
      </c>
      <c r="T110" s="3" t="str">
        <f>MID(S110,9,4)</f>
        <v>2410</v>
      </c>
      <c r="U110" s="3" t="str">
        <f>MID(S110,14,4)</f>
        <v>6114</v>
      </c>
      <c r="V110" s="3" t="str">
        <f>CONCATENATE(LEFT(T110,2),"00")</f>
        <v>2400</v>
      </c>
      <c r="W110" s="3" t="str">
        <f>CONCATENATE(MID(U110,2,1),"00")</f>
        <v>100</v>
      </c>
      <c r="X110" s="3" t="str">
        <f>RIGHT(S110,2)</f>
        <v>05</v>
      </c>
      <c r="Y110" s="3" t="s">
        <v>8</v>
      </c>
    </row>
    <row r="111" spans="1:25" x14ac:dyDescent="0.2">
      <c r="A111" s="1" t="s">
        <v>178</v>
      </c>
      <c r="B111" s="70" t="str">
        <f t="shared" si="130"/>
        <v>100-100-1000-6111-000-32-05</v>
      </c>
      <c r="C111" s="6" t="s">
        <v>13</v>
      </c>
      <c r="D111" s="9">
        <f t="shared" si="162"/>
        <v>0</v>
      </c>
      <c r="E111" s="9">
        <f t="shared" ref="E111:O111" si="165">E81*$E49/12</f>
        <v>0</v>
      </c>
      <c r="F111" s="9">
        <f t="shared" si="165"/>
        <v>0</v>
      </c>
      <c r="G111" s="9">
        <f t="shared" si="165"/>
        <v>0</v>
      </c>
      <c r="H111" s="9">
        <f t="shared" si="165"/>
        <v>0</v>
      </c>
      <c r="I111" s="9">
        <f t="shared" si="165"/>
        <v>0</v>
      </c>
      <c r="J111" s="9">
        <f t="shared" si="165"/>
        <v>0</v>
      </c>
      <c r="K111" s="9">
        <f t="shared" si="165"/>
        <v>0</v>
      </c>
      <c r="L111" s="9">
        <f t="shared" si="165"/>
        <v>0</v>
      </c>
      <c r="M111" s="9">
        <f t="shared" si="165"/>
        <v>0</v>
      </c>
      <c r="N111" s="9">
        <f t="shared" si="165"/>
        <v>0</v>
      </c>
      <c r="O111" s="9">
        <f t="shared" si="165"/>
        <v>0</v>
      </c>
      <c r="P111" s="9">
        <f>(P81*$E49/12)+(M49*N49)</f>
        <v>0</v>
      </c>
      <c r="Q111" s="18"/>
      <c r="R111" s="2" t="s">
        <v>394</v>
      </c>
      <c r="S111" s="2" t="str">
        <f t="shared" si="132"/>
        <v>100-100-1000-6111-000-32-05</v>
      </c>
      <c r="T111" s="3" t="str">
        <f>MID(S111,9,4)</f>
        <v>1000</v>
      </c>
      <c r="U111" s="3" t="str">
        <f t="shared" ref="U111" si="166">MID(S111,14,4)</f>
        <v>6111</v>
      </c>
      <c r="V111" s="3" t="str">
        <f t="shared" ref="V111" si="167">CONCATENATE(LEFT(T111,2),"00")</f>
        <v>1000</v>
      </c>
      <c r="W111" s="3" t="str">
        <f t="shared" ref="W111" si="168">CONCATENATE(MID(U111,2,1),"00")</f>
        <v>100</v>
      </c>
      <c r="X111" s="3" t="str">
        <f t="shared" ref="X111" si="169">RIGHT(S111,2)</f>
        <v>05</v>
      </c>
      <c r="Y111" s="3" t="s">
        <v>7</v>
      </c>
    </row>
    <row r="112" spans="1:25" x14ac:dyDescent="0.2">
      <c r="A112" s="1" t="s">
        <v>179</v>
      </c>
      <c r="B112" s="70" t="str">
        <f t="shared" si="130"/>
        <v>100-100-1000-6111-000-32-05</v>
      </c>
      <c r="C112" s="6" t="s">
        <v>13</v>
      </c>
      <c r="D112" s="9">
        <f t="shared" si="162"/>
        <v>0</v>
      </c>
      <c r="E112" s="9">
        <f t="shared" ref="E112:O112" si="170">E82*$E50/12</f>
        <v>0</v>
      </c>
      <c r="F112" s="9">
        <f t="shared" si="170"/>
        <v>0</v>
      </c>
      <c r="G112" s="9">
        <f t="shared" si="170"/>
        <v>0</v>
      </c>
      <c r="H112" s="9">
        <f t="shared" si="170"/>
        <v>0</v>
      </c>
      <c r="I112" s="9">
        <f t="shared" si="170"/>
        <v>0</v>
      </c>
      <c r="J112" s="9">
        <f t="shared" si="170"/>
        <v>0</v>
      </c>
      <c r="K112" s="9">
        <f t="shared" si="170"/>
        <v>0</v>
      </c>
      <c r="L112" s="9">
        <f t="shared" si="170"/>
        <v>0</v>
      </c>
      <c r="M112" s="9">
        <f t="shared" si="170"/>
        <v>0</v>
      </c>
      <c r="N112" s="9">
        <f t="shared" si="170"/>
        <v>0</v>
      </c>
      <c r="O112" s="9">
        <f t="shared" si="170"/>
        <v>0</v>
      </c>
      <c r="P112" s="9">
        <f t="shared" si="141"/>
        <v>0</v>
      </c>
      <c r="Q112" s="18"/>
      <c r="R112" s="2" t="s">
        <v>394</v>
      </c>
      <c r="S112" s="2" t="str">
        <f t="shared" si="132"/>
        <v>100-100-1000-6111-000-32-05</v>
      </c>
      <c r="T112" s="3" t="str">
        <f>MID(S112,9,4)</f>
        <v>1000</v>
      </c>
      <c r="U112" s="3" t="str">
        <f>MID(S112,14,4)</f>
        <v>6111</v>
      </c>
      <c r="V112" s="3" t="str">
        <f>CONCATENATE(LEFT(T112,2),"00")</f>
        <v>1000</v>
      </c>
      <c r="W112" s="3" t="str">
        <f>CONCATENATE(MID(U112,2,1),"00")</f>
        <v>100</v>
      </c>
      <c r="X112" s="3" t="str">
        <f>RIGHT(S112,2)</f>
        <v>05</v>
      </c>
      <c r="Y112" s="3" t="s">
        <v>7</v>
      </c>
    </row>
    <row r="113" spans="1:25" x14ac:dyDescent="0.2">
      <c r="A113" s="1" t="s">
        <v>180</v>
      </c>
      <c r="B113" s="70" t="str">
        <f t="shared" si="130"/>
        <v>100-100-1000-6111-000-32-05</v>
      </c>
      <c r="C113" s="6" t="s">
        <v>13</v>
      </c>
      <c r="D113" s="9">
        <f t="shared" si="162"/>
        <v>0</v>
      </c>
      <c r="E113" s="9">
        <f t="shared" ref="E113:O113" si="171">E83*$E51/12</f>
        <v>0</v>
      </c>
      <c r="F113" s="9">
        <f t="shared" si="171"/>
        <v>0</v>
      </c>
      <c r="G113" s="9">
        <f t="shared" si="171"/>
        <v>0</v>
      </c>
      <c r="H113" s="9">
        <f t="shared" si="171"/>
        <v>0</v>
      </c>
      <c r="I113" s="9">
        <f t="shared" si="171"/>
        <v>0</v>
      </c>
      <c r="J113" s="9">
        <f t="shared" si="171"/>
        <v>0</v>
      </c>
      <c r="K113" s="9">
        <f t="shared" si="171"/>
        <v>0</v>
      </c>
      <c r="L113" s="9">
        <f t="shared" si="171"/>
        <v>0</v>
      </c>
      <c r="M113" s="9">
        <f t="shared" si="171"/>
        <v>0</v>
      </c>
      <c r="N113" s="9">
        <f t="shared" si="171"/>
        <v>0</v>
      </c>
      <c r="O113" s="9">
        <f t="shared" si="171"/>
        <v>0</v>
      </c>
      <c r="P113" s="9">
        <f t="shared" si="141"/>
        <v>0</v>
      </c>
      <c r="Q113" s="18"/>
      <c r="R113" s="2" t="s">
        <v>394</v>
      </c>
      <c r="S113" s="2" t="str">
        <f t="shared" si="132"/>
        <v>100-100-1000-6111-000-32-05</v>
      </c>
      <c r="T113" s="3" t="str">
        <f>MID(S113,9,4)</f>
        <v>1000</v>
      </c>
      <c r="U113" s="3" t="str">
        <f>MID(S113,14,4)</f>
        <v>6111</v>
      </c>
      <c r="V113" s="3" t="str">
        <f>CONCATENATE(LEFT(T113,2),"00")</f>
        <v>1000</v>
      </c>
      <c r="W113" s="3" t="str">
        <f>CONCATENATE(MID(U113,2,1),"00")</f>
        <v>100</v>
      </c>
      <c r="X113" s="3" t="str">
        <f>RIGHT(S113,2)</f>
        <v>05</v>
      </c>
      <c r="Y113" s="3" t="s">
        <v>7</v>
      </c>
    </row>
    <row r="114" spans="1:25" x14ac:dyDescent="0.2">
      <c r="A114" s="1" t="s">
        <v>181</v>
      </c>
      <c r="B114" s="70" t="str">
        <f t="shared" si="130"/>
        <v>100-100-2410-6117-000-32-05</v>
      </c>
      <c r="C114" s="6" t="s">
        <v>12</v>
      </c>
      <c r="D114" s="9">
        <f t="shared" si="162"/>
        <v>0</v>
      </c>
      <c r="E114" s="9">
        <f t="shared" ref="E114:O114" si="172">E84*$E52/12</f>
        <v>0</v>
      </c>
      <c r="F114" s="9">
        <f t="shared" si="172"/>
        <v>0</v>
      </c>
      <c r="G114" s="9">
        <f t="shared" si="172"/>
        <v>0</v>
      </c>
      <c r="H114" s="9">
        <f t="shared" si="172"/>
        <v>0</v>
      </c>
      <c r="I114" s="9">
        <f t="shared" si="172"/>
        <v>0</v>
      </c>
      <c r="J114" s="9">
        <f t="shared" si="172"/>
        <v>0</v>
      </c>
      <c r="K114" s="9">
        <f t="shared" si="172"/>
        <v>0</v>
      </c>
      <c r="L114" s="9">
        <f t="shared" si="172"/>
        <v>0</v>
      </c>
      <c r="M114" s="9">
        <f t="shared" si="172"/>
        <v>0</v>
      </c>
      <c r="N114" s="9">
        <f t="shared" si="172"/>
        <v>0</v>
      </c>
      <c r="O114" s="9">
        <f t="shared" si="172"/>
        <v>0</v>
      </c>
      <c r="P114" s="9">
        <f t="shared" si="141"/>
        <v>0</v>
      </c>
      <c r="Q114" s="18"/>
      <c r="R114" s="2" t="s">
        <v>395</v>
      </c>
      <c r="S114" s="2" t="str">
        <f t="shared" si="132"/>
        <v>100-100-2410-6117-000-32-05</v>
      </c>
      <c r="T114" s="3" t="str">
        <f t="shared" ref="T114:T122" si="173">MID(S114,9,4)</f>
        <v>2410</v>
      </c>
      <c r="U114" s="3" t="str">
        <f t="shared" ref="U114:U122" si="174">MID(S114,14,4)</f>
        <v>6117</v>
      </c>
      <c r="V114" s="3" t="str">
        <f t="shared" ref="V114:V122" si="175">CONCATENATE(LEFT(T114,2),"00")</f>
        <v>2400</v>
      </c>
      <c r="W114" s="3" t="str">
        <f t="shared" ref="W114:W122" si="176">CONCATENATE(MID(U114,2,1),"00")</f>
        <v>100</v>
      </c>
      <c r="X114" s="3" t="str">
        <f t="shared" ref="X114:X122" si="177">RIGHT(S114,2)</f>
        <v>05</v>
      </c>
      <c r="Y114" s="3" t="s">
        <v>9</v>
      </c>
    </row>
    <row r="115" spans="1:25" x14ac:dyDescent="0.2">
      <c r="A115" s="1" t="s">
        <v>182</v>
      </c>
      <c r="B115" s="70" t="str">
        <f t="shared" si="130"/>
        <v>100-100-2410-6117-000-32-05</v>
      </c>
      <c r="C115" s="6" t="s">
        <v>12</v>
      </c>
      <c r="D115" s="9">
        <f t="shared" si="162"/>
        <v>0</v>
      </c>
      <c r="E115" s="9">
        <f t="shared" ref="E115:O115" si="178">E85*$E53/12</f>
        <v>0</v>
      </c>
      <c r="F115" s="9">
        <f t="shared" si="178"/>
        <v>0</v>
      </c>
      <c r="G115" s="9">
        <f t="shared" si="178"/>
        <v>0</v>
      </c>
      <c r="H115" s="9">
        <f t="shared" si="178"/>
        <v>0</v>
      </c>
      <c r="I115" s="9">
        <f t="shared" si="178"/>
        <v>0</v>
      </c>
      <c r="J115" s="9">
        <f t="shared" si="178"/>
        <v>0</v>
      </c>
      <c r="K115" s="9">
        <f t="shared" si="178"/>
        <v>0</v>
      </c>
      <c r="L115" s="9">
        <f t="shared" si="178"/>
        <v>0</v>
      </c>
      <c r="M115" s="9">
        <f t="shared" si="178"/>
        <v>0</v>
      </c>
      <c r="N115" s="9">
        <f t="shared" si="178"/>
        <v>0</v>
      </c>
      <c r="O115" s="9">
        <f t="shared" si="178"/>
        <v>0</v>
      </c>
      <c r="P115" s="9">
        <f t="shared" si="141"/>
        <v>0</v>
      </c>
      <c r="Q115" s="18"/>
      <c r="R115" s="2" t="s">
        <v>395</v>
      </c>
      <c r="S115" s="2" t="str">
        <f t="shared" si="132"/>
        <v>100-100-2410-6117-000-32-05</v>
      </c>
      <c r="T115" s="3" t="str">
        <f t="shared" si="173"/>
        <v>2410</v>
      </c>
      <c r="U115" s="3" t="str">
        <f t="shared" si="174"/>
        <v>6117</v>
      </c>
      <c r="V115" s="3" t="str">
        <f t="shared" si="175"/>
        <v>2400</v>
      </c>
      <c r="W115" s="3" t="str">
        <f t="shared" si="176"/>
        <v>100</v>
      </c>
      <c r="X115" s="3" t="str">
        <f t="shared" si="177"/>
        <v>05</v>
      </c>
      <c r="Y115" s="3" t="s">
        <v>9</v>
      </c>
    </row>
    <row r="116" spans="1:25" x14ac:dyDescent="0.2">
      <c r="A116" s="1" t="s">
        <v>183</v>
      </c>
      <c r="B116" s="70" t="str">
        <f t="shared" si="130"/>
        <v>100-100-2410-6117-000-32-05</v>
      </c>
      <c r="C116" s="6" t="s">
        <v>12</v>
      </c>
      <c r="D116" s="9">
        <f t="shared" si="162"/>
        <v>0</v>
      </c>
      <c r="E116" s="9">
        <f t="shared" ref="E116:O116" si="179">E86*$E54/12</f>
        <v>0</v>
      </c>
      <c r="F116" s="9">
        <f t="shared" si="179"/>
        <v>0</v>
      </c>
      <c r="G116" s="9">
        <f t="shared" si="179"/>
        <v>0</v>
      </c>
      <c r="H116" s="9">
        <f t="shared" si="179"/>
        <v>0</v>
      </c>
      <c r="I116" s="9">
        <f t="shared" si="179"/>
        <v>0</v>
      </c>
      <c r="J116" s="9">
        <f t="shared" si="179"/>
        <v>0</v>
      </c>
      <c r="K116" s="9">
        <f t="shared" si="179"/>
        <v>0</v>
      </c>
      <c r="L116" s="9">
        <f t="shared" si="179"/>
        <v>0</v>
      </c>
      <c r="M116" s="9">
        <f t="shared" si="179"/>
        <v>0</v>
      </c>
      <c r="N116" s="9">
        <f t="shared" si="179"/>
        <v>0</v>
      </c>
      <c r="O116" s="9">
        <f t="shared" si="179"/>
        <v>0</v>
      </c>
      <c r="P116" s="9">
        <f t="shared" si="141"/>
        <v>0</v>
      </c>
      <c r="Q116" s="18"/>
      <c r="R116" s="2" t="s">
        <v>395</v>
      </c>
      <c r="S116" s="2" t="str">
        <f t="shared" si="132"/>
        <v>100-100-2410-6117-000-32-05</v>
      </c>
      <c r="T116" s="3" t="str">
        <f t="shared" si="173"/>
        <v>2410</v>
      </c>
      <c r="U116" s="3" t="str">
        <f t="shared" si="174"/>
        <v>6117</v>
      </c>
      <c r="V116" s="3" t="str">
        <f t="shared" si="175"/>
        <v>2400</v>
      </c>
      <c r="W116" s="3" t="str">
        <f t="shared" si="176"/>
        <v>100</v>
      </c>
      <c r="X116" s="3" t="str">
        <f t="shared" si="177"/>
        <v>05</v>
      </c>
      <c r="Y116" s="3" t="s">
        <v>9</v>
      </c>
    </row>
    <row r="117" spans="1:25" x14ac:dyDescent="0.2">
      <c r="A117" s="1" t="s">
        <v>184</v>
      </c>
      <c r="B117" s="70" t="str">
        <f t="shared" si="130"/>
        <v>100-100-2410-6127-000-32-05</v>
      </c>
      <c r="C117" s="6" t="s">
        <v>14</v>
      </c>
      <c r="D117" s="9">
        <f t="shared" si="162"/>
        <v>0</v>
      </c>
      <c r="E117" s="9">
        <f t="shared" ref="E117:P117" si="180">E87*$E55/12</f>
        <v>0</v>
      </c>
      <c r="F117" s="9">
        <f t="shared" si="180"/>
        <v>0</v>
      </c>
      <c r="G117" s="9">
        <f t="shared" si="180"/>
        <v>0</v>
      </c>
      <c r="H117" s="9">
        <f t="shared" si="180"/>
        <v>0</v>
      </c>
      <c r="I117" s="9">
        <f t="shared" si="180"/>
        <v>0</v>
      </c>
      <c r="J117" s="9">
        <f t="shared" si="180"/>
        <v>0</v>
      </c>
      <c r="K117" s="9">
        <f t="shared" si="180"/>
        <v>0</v>
      </c>
      <c r="L117" s="9">
        <f t="shared" si="180"/>
        <v>0</v>
      </c>
      <c r="M117" s="9">
        <f t="shared" si="180"/>
        <v>0</v>
      </c>
      <c r="N117" s="9">
        <f t="shared" si="180"/>
        <v>0</v>
      </c>
      <c r="O117" s="9">
        <f t="shared" si="180"/>
        <v>0</v>
      </c>
      <c r="P117" s="9">
        <f t="shared" si="180"/>
        <v>0</v>
      </c>
      <c r="Q117" s="18"/>
      <c r="R117" s="2" t="s">
        <v>396</v>
      </c>
      <c r="S117" s="2" t="str">
        <f t="shared" si="132"/>
        <v>100-100-2410-6127-000-32-05</v>
      </c>
      <c r="T117" s="3" t="str">
        <f t="shared" si="173"/>
        <v>2410</v>
      </c>
      <c r="U117" s="3" t="str">
        <f t="shared" si="174"/>
        <v>6127</v>
      </c>
      <c r="V117" s="3" t="str">
        <f t="shared" si="175"/>
        <v>2400</v>
      </c>
      <c r="W117" s="3" t="str">
        <f t="shared" si="176"/>
        <v>100</v>
      </c>
      <c r="X117" s="3" t="str">
        <f t="shared" si="177"/>
        <v>05</v>
      </c>
      <c r="Y117" s="3" t="s">
        <v>10</v>
      </c>
    </row>
    <row r="118" spans="1:25" x14ac:dyDescent="0.2">
      <c r="A118" s="1" t="s">
        <v>185</v>
      </c>
      <c r="B118" s="70" t="str">
        <f t="shared" si="130"/>
        <v>100-100-2410-6127-000-32-05</v>
      </c>
      <c r="C118" s="6" t="s">
        <v>14</v>
      </c>
      <c r="D118" s="9">
        <f t="shared" si="162"/>
        <v>0</v>
      </c>
      <c r="E118" s="9">
        <f t="shared" ref="E118:P118" si="181">E88*$E56/12</f>
        <v>0</v>
      </c>
      <c r="F118" s="9">
        <f t="shared" si="181"/>
        <v>0</v>
      </c>
      <c r="G118" s="9">
        <f t="shared" si="181"/>
        <v>0</v>
      </c>
      <c r="H118" s="9">
        <f t="shared" si="181"/>
        <v>0</v>
      </c>
      <c r="I118" s="9">
        <f t="shared" si="181"/>
        <v>0</v>
      </c>
      <c r="J118" s="9">
        <f t="shared" si="181"/>
        <v>0</v>
      </c>
      <c r="K118" s="9">
        <f t="shared" si="181"/>
        <v>0</v>
      </c>
      <c r="L118" s="9">
        <f t="shared" si="181"/>
        <v>0</v>
      </c>
      <c r="M118" s="9">
        <f t="shared" si="181"/>
        <v>0</v>
      </c>
      <c r="N118" s="9">
        <f t="shared" si="181"/>
        <v>0</v>
      </c>
      <c r="O118" s="9">
        <f t="shared" si="181"/>
        <v>0</v>
      </c>
      <c r="P118" s="9">
        <f t="shared" si="181"/>
        <v>0</v>
      </c>
      <c r="Q118" s="18"/>
      <c r="R118" s="2" t="s">
        <v>396</v>
      </c>
      <c r="S118" s="2" t="str">
        <f t="shared" si="132"/>
        <v>100-100-2410-6127-000-32-05</v>
      </c>
      <c r="T118" s="3" t="str">
        <f t="shared" si="173"/>
        <v>2410</v>
      </c>
      <c r="U118" s="3" t="str">
        <f t="shared" si="174"/>
        <v>6127</v>
      </c>
      <c r="V118" s="3" t="str">
        <f t="shared" si="175"/>
        <v>2400</v>
      </c>
      <c r="W118" s="3" t="str">
        <f t="shared" si="176"/>
        <v>100</v>
      </c>
      <c r="X118" s="3" t="str">
        <f t="shared" si="177"/>
        <v>05</v>
      </c>
      <c r="Y118" s="3" t="s">
        <v>10</v>
      </c>
    </row>
    <row r="119" spans="1:25" x14ac:dyDescent="0.2">
      <c r="A119" s="1" t="s">
        <v>186</v>
      </c>
      <c r="B119" s="70" t="str">
        <f t="shared" si="130"/>
        <v>100-100-2410-6127-000-32-05</v>
      </c>
      <c r="C119" s="6" t="s">
        <v>14</v>
      </c>
      <c r="D119" s="9">
        <f t="shared" si="162"/>
        <v>0</v>
      </c>
      <c r="E119" s="9">
        <f t="shared" ref="E119:P119" si="182">E89*$E57/12</f>
        <v>0</v>
      </c>
      <c r="F119" s="9">
        <f t="shared" si="182"/>
        <v>0</v>
      </c>
      <c r="G119" s="9">
        <f t="shared" si="182"/>
        <v>0</v>
      </c>
      <c r="H119" s="9">
        <f t="shared" si="182"/>
        <v>0</v>
      </c>
      <c r="I119" s="9">
        <f t="shared" si="182"/>
        <v>0</v>
      </c>
      <c r="J119" s="9">
        <f t="shared" si="182"/>
        <v>0</v>
      </c>
      <c r="K119" s="9">
        <f t="shared" si="182"/>
        <v>0</v>
      </c>
      <c r="L119" s="9">
        <f t="shared" si="182"/>
        <v>0</v>
      </c>
      <c r="M119" s="9">
        <f t="shared" si="182"/>
        <v>0</v>
      </c>
      <c r="N119" s="9">
        <f t="shared" si="182"/>
        <v>0</v>
      </c>
      <c r="O119" s="9">
        <f t="shared" si="182"/>
        <v>0</v>
      </c>
      <c r="P119" s="9">
        <f t="shared" si="182"/>
        <v>0</v>
      </c>
      <c r="Q119" s="18"/>
      <c r="R119" s="2" t="s">
        <v>396</v>
      </c>
      <c r="S119" s="2" t="str">
        <f t="shared" si="132"/>
        <v>100-100-2410-6127-000-32-05</v>
      </c>
      <c r="T119" s="3" t="str">
        <f t="shared" si="173"/>
        <v>2410</v>
      </c>
      <c r="U119" s="3" t="str">
        <f t="shared" si="174"/>
        <v>6127</v>
      </c>
      <c r="V119" s="3" t="str">
        <f t="shared" si="175"/>
        <v>2400</v>
      </c>
      <c r="W119" s="3" t="str">
        <f t="shared" si="176"/>
        <v>100</v>
      </c>
      <c r="X119" s="3" t="str">
        <f t="shared" si="177"/>
        <v>05</v>
      </c>
      <c r="Y119" s="3" t="s">
        <v>10</v>
      </c>
    </row>
    <row r="120" spans="1:25" x14ac:dyDescent="0.2">
      <c r="A120" s="1" t="s">
        <v>187</v>
      </c>
      <c r="B120" s="70" t="str">
        <f t="shared" si="130"/>
        <v>100-100-2410-6127-000-32-05</v>
      </c>
      <c r="C120" s="6" t="s">
        <v>14</v>
      </c>
      <c r="D120" s="9">
        <f t="shared" si="162"/>
        <v>0</v>
      </c>
      <c r="E120" s="9">
        <f t="shared" ref="E120:P120" si="183">E90*$E58/12</f>
        <v>0</v>
      </c>
      <c r="F120" s="9">
        <f t="shared" si="183"/>
        <v>0</v>
      </c>
      <c r="G120" s="9">
        <f t="shared" si="183"/>
        <v>0</v>
      </c>
      <c r="H120" s="9">
        <f t="shared" si="183"/>
        <v>0</v>
      </c>
      <c r="I120" s="9">
        <f t="shared" si="183"/>
        <v>0</v>
      </c>
      <c r="J120" s="9">
        <f t="shared" si="183"/>
        <v>0</v>
      </c>
      <c r="K120" s="9">
        <f t="shared" si="183"/>
        <v>0</v>
      </c>
      <c r="L120" s="9">
        <f t="shared" si="183"/>
        <v>0</v>
      </c>
      <c r="M120" s="9">
        <f t="shared" si="183"/>
        <v>0</v>
      </c>
      <c r="N120" s="9">
        <f t="shared" si="183"/>
        <v>0</v>
      </c>
      <c r="O120" s="9">
        <f t="shared" si="183"/>
        <v>0</v>
      </c>
      <c r="P120" s="9">
        <f t="shared" si="183"/>
        <v>0</v>
      </c>
      <c r="Q120" s="18"/>
      <c r="R120" s="2" t="s">
        <v>396</v>
      </c>
      <c r="S120" s="2" t="str">
        <f t="shared" si="132"/>
        <v>100-100-2410-6127-000-32-05</v>
      </c>
      <c r="T120" s="3" t="str">
        <f t="shared" si="173"/>
        <v>2410</v>
      </c>
      <c r="U120" s="3" t="str">
        <f t="shared" si="174"/>
        <v>6127</v>
      </c>
      <c r="V120" s="3" t="str">
        <f t="shared" si="175"/>
        <v>2400</v>
      </c>
      <c r="W120" s="3" t="str">
        <f t="shared" si="176"/>
        <v>100</v>
      </c>
      <c r="X120" s="3" t="str">
        <f t="shared" si="177"/>
        <v>05</v>
      </c>
      <c r="Y120" s="3" t="s">
        <v>10</v>
      </c>
    </row>
    <row r="121" spans="1:25" x14ac:dyDescent="0.2">
      <c r="A121" s="1" t="s">
        <v>188</v>
      </c>
      <c r="B121" s="70" t="str">
        <f t="shared" si="130"/>
        <v>100-100-2410-6127-000-32-05</v>
      </c>
      <c r="C121" s="6" t="s">
        <v>14</v>
      </c>
      <c r="D121" s="9">
        <f t="shared" si="162"/>
        <v>0</v>
      </c>
      <c r="E121" s="9">
        <f t="shared" ref="E121:P121" si="184">E91*$E59/12</f>
        <v>0</v>
      </c>
      <c r="F121" s="9">
        <f t="shared" si="184"/>
        <v>0</v>
      </c>
      <c r="G121" s="9">
        <f t="shared" si="184"/>
        <v>0</v>
      </c>
      <c r="H121" s="9">
        <f t="shared" si="184"/>
        <v>0</v>
      </c>
      <c r="I121" s="9">
        <f t="shared" si="184"/>
        <v>0</v>
      </c>
      <c r="J121" s="9">
        <f t="shared" si="184"/>
        <v>0</v>
      </c>
      <c r="K121" s="9">
        <f t="shared" si="184"/>
        <v>0</v>
      </c>
      <c r="L121" s="9">
        <f t="shared" si="184"/>
        <v>0</v>
      </c>
      <c r="M121" s="9">
        <f t="shared" si="184"/>
        <v>0</v>
      </c>
      <c r="N121" s="9">
        <f t="shared" si="184"/>
        <v>0</v>
      </c>
      <c r="O121" s="9">
        <f t="shared" si="184"/>
        <v>0</v>
      </c>
      <c r="P121" s="9">
        <f t="shared" si="184"/>
        <v>0</v>
      </c>
      <c r="Q121" s="18"/>
      <c r="R121" s="2" t="s">
        <v>396</v>
      </c>
      <c r="S121" s="2" t="str">
        <f t="shared" si="132"/>
        <v>100-100-2410-6127-000-32-05</v>
      </c>
      <c r="T121" s="3" t="str">
        <f t="shared" si="173"/>
        <v>2410</v>
      </c>
      <c r="U121" s="3" t="str">
        <f t="shared" si="174"/>
        <v>6127</v>
      </c>
      <c r="V121" s="3" t="str">
        <f t="shared" si="175"/>
        <v>2400</v>
      </c>
      <c r="W121" s="3" t="str">
        <f t="shared" si="176"/>
        <v>100</v>
      </c>
      <c r="X121" s="3" t="str">
        <f t="shared" si="177"/>
        <v>05</v>
      </c>
      <c r="Y121" s="3" t="s">
        <v>10</v>
      </c>
    </row>
    <row r="122" spans="1:25" x14ac:dyDescent="0.2">
      <c r="A122" s="1" t="s">
        <v>189</v>
      </c>
      <c r="B122" s="70" t="str">
        <f t="shared" si="130"/>
        <v>100-100-2410-6127-000-32-05</v>
      </c>
      <c r="C122" s="6" t="s">
        <v>14</v>
      </c>
      <c r="D122" s="9">
        <f t="shared" si="162"/>
        <v>0</v>
      </c>
      <c r="E122" s="9">
        <f t="shared" ref="E122:P122" si="185">E92*$E60/12</f>
        <v>0</v>
      </c>
      <c r="F122" s="9">
        <f t="shared" si="185"/>
        <v>0</v>
      </c>
      <c r="G122" s="9">
        <f t="shared" si="185"/>
        <v>0</v>
      </c>
      <c r="H122" s="9">
        <f t="shared" si="185"/>
        <v>0</v>
      </c>
      <c r="I122" s="9">
        <f t="shared" si="185"/>
        <v>0</v>
      </c>
      <c r="J122" s="9">
        <f t="shared" si="185"/>
        <v>0</v>
      </c>
      <c r="K122" s="9">
        <f t="shared" si="185"/>
        <v>0</v>
      </c>
      <c r="L122" s="9">
        <f t="shared" si="185"/>
        <v>0</v>
      </c>
      <c r="M122" s="9">
        <f t="shared" si="185"/>
        <v>0</v>
      </c>
      <c r="N122" s="9">
        <f t="shared" si="185"/>
        <v>0</v>
      </c>
      <c r="O122" s="9">
        <f t="shared" si="185"/>
        <v>0</v>
      </c>
      <c r="P122" s="9">
        <f t="shared" si="185"/>
        <v>0</v>
      </c>
      <c r="Q122" s="18"/>
      <c r="R122" s="2" t="s">
        <v>396</v>
      </c>
      <c r="S122" s="2" t="str">
        <f t="shared" si="132"/>
        <v>100-100-2410-6127-000-32-05</v>
      </c>
      <c r="T122" s="3" t="str">
        <f t="shared" si="173"/>
        <v>2410</v>
      </c>
      <c r="U122" s="3" t="str">
        <f t="shared" si="174"/>
        <v>6127</v>
      </c>
      <c r="V122" s="3" t="str">
        <f t="shared" si="175"/>
        <v>2400</v>
      </c>
      <c r="W122" s="3" t="str">
        <f t="shared" si="176"/>
        <v>100</v>
      </c>
      <c r="X122" s="3" t="str">
        <f t="shared" si="177"/>
        <v>05</v>
      </c>
      <c r="Y122" s="3" t="s">
        <v>10</v>
      </c>
    </row>
    <row r="125" spans="1:25" x14ac:dyDescent="0.2">
      <c r="A125" s="1" t="s">
        <v>15</v>
      </c>
      <c r="B125" s="2" t="s">
        <v>33</v>
      </c>
      <c r="C125" s="13" t="s">
        <v>40</v>
      </c>
      <c r="D125" s="7" t="s">
        <v>36</v>
      </c>
      <c r="E125" s="16">
        <f>$D$2</f>
        <v>42917</v>
      </c>
      <c r="F125" s="16">
        <f>E125+31</f>
        <v>42948</v>
      </c>
      <c r="G125" s="16">
        <f t="shared" ref="G125:P125" si="186">F125+31</f>
        <v>42979</v>
      </c>
      <c r="H125" s="16">
        <f t="shared" si="186"/>
        <v>43010</v>
      </c>
      <c r="I125" s="16">
        <f t="shared" si="186"/>
        <v>43041</v>
      </c>
      <c r="J125" s="16">
        <f t="shared" si="186"/>
        <v>43072</v>
      </c>
      <c r="K125" s="16">
        <f t="shared" si="186"/>
        <v>43103</v>
      </c>
      <c r="L125" s="16">
        <f t="shared" si="186"/>
        <v>43134</v>
      </c>
      <c r="M125" s="16">
        <f t="shared" si="186"/>
        <v>43165</v>
      </c>
      <c r="N125" s="16">
        <f t="shared" si="186"/>
        <v>43196</v>
      </c>
      <c r="O125" s="16">
        <f t="shared" si="186"/>
        <v>43227</v>
      </c>
      <c r="P125" s="16">
        <f t="shared" si="186"/>
        <v>43258</v>
      </c>
      <c r="Q125" s="15"/>
    </row>
    <row r="126" spans="1:25" x14ac:dyDescent="0.2">
      <c r="A126" s="1" t="s">
        <v>0</v>
      </c>
      <c r="B126" s="70" t="str">
        <f t="shared" ref="B126:B146" si="187">CONCATENATE(R126,$C$1)</f>
        <v>100-100-2320-6164-000-32-05</v>
      </c>
      <c r="C126" s="6" t="s">
        <v>252</v>
      </c>
      <c r="D126" s="7" t="s">
        <v>255</v>
      </c>
      <c r="E126" s="61"/>
      <c r="F126" s="61"/>
      <c r="G126" s="61"/>
      <c r="H126" s="61"/>
      <c r="I126" s="61"/>
      <c r="J126" s="61"/>
      <c r="K126" s="61">
        <v>100</v>
      </c>
      <c r="L126" s="61"/>
      <c r="M126" s="61"/>
      <c r="N126" s="61"/>
      <c r="O126" s="61"/>
      <c r="P126" s="61"/>
      <c r="Q126" s="17"/>
      <c r="R126" s="2" t="s">
        <v>398</v>
      </c>
      <c r="S126" s="2" t="str">
        <f t="shared" ref="S126:S146" si="188">CONCATENATE(R126,$C$1)</f>
        <v>100-100-2320-6164-000-32-05</v>
      </c>
      <c r="T126" s="3" t="str">
        <f t="shared" ref="T126:T137" si="189">MID(S126,9,4)</f>
        <v>2320</v>
      </c>
      <c r="U126" s="3" t="str">
        <f t="shared" ref="U126:U137" si="190">MID(S126,14,4)</f>
        <v>6164</v>
      </c>
      <c r="V126" s="3" t="str">
        <f t="shared" ref="V126:V137" si="191">CONCATENATE(LEFT(T126,2),"00")</f>
        <v>2300</v>
      </c>
      <c r="W126" s="3" t="str">
        <f t="shared" ref="W126:W137" si="192">CONCATENATE(MID(U126,2,1),"00")</f>
        <v>100</v>
      </c>
      <c r="X126" s="3" t="str">
        <f t="shared" ref="X126:X137" si="193">RIGHT(S126,2)</f>
        <v>05</v>
      </c>
      <c r="Y126" s="3" t="s">
        <v>265</v>
      </c>
    </row>
    <row r="127" spans="1:25" x14ac:dyDescent="0.2">
      <c r="A127" s="1" t="s">
        <v>1</v>
      </c>
      <c r="B127" s="70" t="str">
        <f t="shared" si="187"/>
        <v>100-100-2320-6164-000-32-05</v>
      </c>
      <c r="C127" s="6" t="s">
        <v>253</v>
      </c>
      <c r="D127" s="7" t="s">
        <v>256</v>
      </c>
      <c r="E127" s="61"/>
      <c r="F127" s="61"/>
      <c r="G127" s="61"/>
      <c r="H127" s="61"/>
      <c r="I127" s="61"/>
      <c r="J127" s="61"/>
      <c r="K127" s="61">
        <v>100</v>
      </c>
      <c r="L127" s="61"/>
      <c r="M127" s="61"/>
      <c r="N127" s="61"/>
      <c r="O127" s="61"/>
      <c r="P127" s="61"/>
      <c r="Q127" s="17"/>
      <c r="R127" s="2" t="s">
        <v>398</v>
      </c>
      <c r="S127" s="2" t="str">
        <f t="shared" si="188"/>
        <v>100-100-2320-6164-000-32-05</v>
      </c>
      <c r="T127" s="3" t="str">
        <f t="shared" si="189"/>
        <v>2320</v>
      </c>
      <c r="U127" s="3" t="str">
        <f t="shared" si="190"/>
        <v>6164</v>
      </c>
      <c r="V127" s="3" t="str">
        <f t="shared" si="191"/>
        <v>2300</v>
      </c>
      <c r="W127" s="3" t="str">
        <f t="shared" si="192"/>
        <v>100</v>
      </c>
      <c r="X127" s="3" t="str">
        <f t="shared" si="193"/>
        <v>05</v>
      </c>
      <c r="Y127" s="3" t="s">
        <v>265</v>
      </c>
    </row>
    <row r="128" spans="1:25" x14ac:dyDescent="0.2">
      <c r="A128" s="1" t="s">
        <v>2</v>
      </c>
      <c r="B128" s="70" t="str">
        <f t="shared" si="187"/>
        <v>100-100-2500-6167-000-32-05</v>
      </c>
      <c r="C128" s="6" t="s">
        <v>1046</v>
      </c>
      <c r="D128" s="7" t="s">
        <v>37</v>
      </c>
      <c r="E128" s="61"/>
      <c r="F128" s="61"/>
      <c r="G128" s="61"/>
      <c r="H128" s="61"/>
      <c r="I128" s="61"/>
      <c r="J128" s="61"/>
      <c r="K128" s="61">
        <v>20</v>
      </c>
      <c r="L128" s="61"/>
      <c r="M128" s="61"/>
      <c r="N128" s="61"/>
      <c r="O128" s="61"/>
      <c r="P128" s="61"/>
      <c r="Q128" s="17"/>
      <c r="R128" s="2" t="s">
        <v>399</v>
      </c>
      <c r="S128" s="2" t="str">
        <f t="shared" si="188"/>
        <v>100-100-2500-6167-000-32-05</v>
      </c>
      <c r="T128" s="3" t="str">
        <f t="shared" si="189"/>
        <v>2500</v>
      </c>
      <c r="U128" s="3" t="str">
        <f t="shared" si="190"/>
        <v>6167</v>
      </c>
      <c r="V128" s="3" t="str">
        <f t="shared" si="191"/>
        <v>2500</v>
      </c>
      <c r="W128" s="3" t="str">
        <f t="shared" si="192"/>
        <v>100</v>
      </c>
      <c r="X128" s="3" t="str">
        <f t="shared" si="193"/>
        <v>05</v>
      </c>
      <c r="Y128" s="3" t="s">
        <v>266</v>
      </c>
    </row>
    <row r="129" spans="1:25" x14ac:dyDescent="0.2">
      <c r="A129" s="1" t="s">
        <v>3</v>
      </c>
      <c r="B129" s="70" t="str">
        <f t="shared" si="187"/>
        <v>100-100-2500-6167-000-32-05</v>
      </c>
      <c r="C129" s="6" t="s">
        <v>1047</v>
      </c>
      <c r="D129" s="7" t="s">
        <v>257</v>
      </c>
      <c r="E129" s="61"/>
      <c r="F129" s="61"/>
      <c r="G129" s="61"/>
      <c r="H129" s="61"/>
      <c r="I129" s="61"/>
      <c r="J129" s="61"/>
      <c r="K129" s="61">
        <v>20</v>
      </c>
      <c r="L129" s="61"/>
      <c r="M129" s="61"/>
      <c r="N129" s="61"/>
      <c r="O129" s="61"/>
      <c r="P129" s="61"/>
      <c r="Q129" s="17"/>
      <c r="R129" s="2" t="s">
        <v>399</v>
      </c>
      <c r="S129" s="2" t="str">
        <f t="shared" si="188"/>
        <v>100-100-2500-6167-000-32-05</v>
      </c>
      <c r="T129" s="3" t="str">
        <f t="shared" si="189"/>
        <v>2500</v>
      </c>
      <c r="U129" s="3" t="str">
        <f t="shared" si="190"/>
        <v>6167</v>
      </c>
      <c r="V129" s="3" t="str">
        <f t="shared" si="191"/>
        <v>2500</v>
      </c>
      <c r="W129" s="3" t="str">
        <f t="shared" si="192"/>
        <v>100</v>
      </c>
      <c r="X129" s="3" t="str">
        <f t="shared" si="193"/>
        <v>05</v>
      </c>
      <c r="Y129" s="3" t="s">
        <v>266</v>
      </c>
    </row>
    <row r="130" spans="1:25" x14ac:dyDescent="0.2">
      <c r="A130" s="1" t="s">
        <v>4</v>
      </c>
      <c r="B130" s="70" t="str">
        <f t="shared" si="187"/>
        <v>100-100-2500-6167-000-32-05</v>
      </c>
      <c r="C130" s="6" t="s">
        <v>1048</v>
      </c>
      <c r="D130" s="7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17"/>
      <c r="R130" s="2" t="s">
        <v>399</v>
      </c>
      <c r="S130" s="2" t="str">
        <f t="shared" si="188"/>
        <v>100-100-2500-6167-000-32-05</v>
      </c>
      <c r="T130" s="3" t="str">
        <f t="shared" si="189"/>
        <v>2500</v>
      </c>
      <c r="U130" s="3" t="str">
        <f t="shared" si="190"/>
        <v>6167</v>
      </c>
      <c r="V130" s="3" t="str">
        <f t="shared" si="191"/>
        <v>2500</v>
      </c>
      <c r="W130" s="3" t="str">
        <f t="shared" si="192"/>
        <v>100</v>
      </c>
      <c r="X130" s="3" t="str">
        <f t="shared" si="193"/>
        <v>05</v>
      </c>
      <c r="Y130" s="3" t="s">
        <v>266</v>
      </c>
    </row>
    <row r="131" spans="1:25" x14ac:dyDescent="0.2">
      <c r="A131" s="1" t="s">
        <v>5</v>
      </c>
      <c r="B131" s="70" t="str">
        <f t="shared" si="187"/>
        <v>100-100-2500-6167-000-32-05</v>
      </c>
      <c r="C131" s="6" t="s">
        <v>1049</v>
      </c>
      <c r="D131" s="7" t="s">
        <v>258</v>
      </c>
      <c r="E131" s="61"/>
      <c r="F131" s="61"/>
      <c r="G131" s="61"/>
      <c r="H131" s="61"/>
      <c r="I131" s="61"/>
      <c r="J131" s="61"/>
      <c r="K131" s="61">
        <v>20</v>
      </c>
      <c r="L131" s="61"/>
      <c r="M131" s="61"/>
      <c r="N131" s="61"/>
      <c r="O131" s="61"/>
      <c r="P131" s="61"/>
      <c r="Q131" s="17"/>
      <c r="R131" s="2" t="s">
        <v>399</v>
      </c>
      <c r="S131" s="2" t="str">
        <f t="shared" si="188"/>
        <v>100-100-2500-6167-000-32-05</v>
      </c>
      <c r="T131" s="3" t="str">
        <f t="shared" si="189"/>
        <v>2500</v>
      </c>
      <c r="U131" s="3" t="str">
        <f t="shared" si="190"/>
        <v>6167</v>
      </c>
      <c r="V131" s="3" t="str">
        <f t="shared" si="191"/>
        <v>2500</v>
      </c>
      <c r="W131" s="3" t="str">
        <f t="shared" si="192"/>
        <v>100</v>
      </c>
      <c r="X131" s="3" t="str">
        <f t="shared" si="193"/>
        <v>05</v>
      </c>
      <c r="Y131" s="3" t="s">
        <v>266</v>
      </c>
    </row>
    <row r="132" spans="1:25" x14ac:dyDescent="0.2">
      <c r="A132" s="1" t="s">
        <v>6</v>
      </c>
      <c r="B132" s="70" t="str">
        <f t="shared" si="187"/>
        <v>100-100-2500-6167-000-32-05</v>
      </c>
      <c r="C132" s="6" t="s">
        <v>254</v>
      </c>
      <c r="D132" s="7" t="s">
        <v>259</v>
      </c>
      <c r="E132" s="61"/>
      <c r="F132" s="61"/>
      <c r="G132" s="61"/>
      <c r="H132" s="61"/>
      <c r="I132" s="61"/>
      <c r="J132" s="61"/>
      <c r="K132" s="61">
        <v>20</v>
      </c>
      <c r="L132" s="61"/>
      <c r="M132" s="61"/>
      <c r="N132" s="61"/>
      <c r="O132" s="61"/>
      <c r="P132" s="61"/>
      <c r="Q132" s="17"/>
      <c r="R132" s="2" t="s">
        <v>399</v>
      </c>
      <c r="S132" s="2" t="str">
        <f t="shared" si="188"/>
        <v>100-100-2500-6167-000-32-05</v>
      </c>
      <c r="T132" s="3" t="str">
        <f t="shared" si="189"/>
        <v>2500</v>
      </c>
      <c r="U132" s="3" t="str">
        <f t="shared" si="190"/>
        <v>6167</v>
      </c>
      <c r="V132" s="3" t="str">
        <f t="shared" si="191"/>
        <v>2500</v>
      </c>
      <c r="W132" s="3" t="str">
        <f t="shared" si="192"/>
        <v>100</v>
      </c>
      <c r="X132" s="3" t="str">
        <f t="shared" si="193"/>
        <v>05</v>
      </c>
      <c r="Y132" s="3" t="s">
        <v>266</v>
      </c>
    </row>
    <row r="133" spans="1:25" x14ac:dyDescent="0.2">
      <c r="A133" s="1" t="s">
        <v>16</v>
      </c>
      <c r="B133" s="70" t="str">
        <f t="shared" si="187"/>
        <v>100-100-2500-6167-000-32-05</v>
      </c>
      <c r="C133" s="6" t="s">
        <v>1048</v>
      </c>
      <c r="D133" s="7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17"/>
      <c r="R133" s="2" t="s">
        <v>399</v>
      </c>
      <c r="S133" s="2" t="str">
        <f t="shared" si="188"/>
        <v>100-100-2500-6167-000-32-05</v>
      </c>
      <c r="T133" s="3" t="str">
        <f t="shared" si="189"/>
        <v>2500</v>
      </c>
      <c r="U133" s="3" t="str">
        <f t="shared" si="190"/>
        <v>6167</v>
      </c>
      <c r="V133" s="3" t="str">
        <f t="shared" si="191"/>
        <v>2500</v>
      </c>
      <c r="W133" s="3" t="str">
        <f t="shared" si="192"/>
        <v>100</v>
      </c>
      <c r="X133" s="3" t="str">
        <f t="shared" si="193"/>
        <v>05</v>
      </c>
      <c r="Y133" s="3" t="s">
        <v>266</v>
      </c>
    </row>
    <row r="134" spans="1:25" x14ac:dyDescent="0.2">
      <c r="A134" s="1" t="s">
        <v>17</v>
      </c>
      <c r="B134" s="70" t="str">
        <f t="shared" si="187"/>
        <v>100-100-2500-6167-000-32-05</v>
      </c>
      <c r="C134" s="6" t="s">
        <v>1050</v>
      </c>
      <c r="D134" s="7" t="s">
        <v>1053</v>
      </c>
      <c r="E134" s="61"/>
      <c r="F134" s="61"/>
      <c r="G134" s="61"/>
      <c r="H134" s="61"/>
      <c r="I134" s="61"/>
      <c r="J134" s="61"/>
      <c r="K134" s="61">
        <v>20</v>
      </c>
      <c r="L134" s="61"/>
      <c r="M134" s="61"/>
      <c r="N134" s="61"/>
      <c r="O134" s="61"/>
      <c r="P134" s="61"/>
      <c r="Q134" s="17"/>
      <c r="R134" s="2" t="s">
        <v>399</v>
      </c>
      <c r="S134" s="2" t="str">
        <f t="shared" si="188"/>
        <v>100-100-2500-6167-000-32-05</v>
      </c>
      <c r="T134" s="3" t="str">
        <f t="shared" si="189"/>
        <v>2500</v>
      </c>
      <c r="U134" s="3" t="str">
        <f t="shared" si="190"/>
        <v>6167</v>
      </c>
      <c r="V134" s="3" t="str">
        <f t="shared" si="191"/>
        <v>2500</v>
      </c>
      <c r="W134" s="3" t="str">
        <f t="shared" si="192"/>
        <v>100</v>
      </c>
      <c r="X134" s="3" t="str">
        <f t="shared" si="193"/>
        <v>05</v>
      </c>
      <c r="Y134" s="3" t="s">
        <v>266</v>
      </c>
    </row>
    <row r="135" spans="1:25" x14ac:dyDescent="0.2">
      <c r="A135" s="1" t="s">
        <v>18</v>
      </c>
      <c r="B135" s="70" t="str">
        <f t="shared" si="187"/>
        <v>100-100-2500-6167-000-32-05</v>
      </c>
      <c r="C135" s="6" t="s">
        <v>1051</v>
      </c>
      <c r="D135" s="7"/>
      <c r="E135" s="61">
        <v>0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17"/>
      <c r="R135" s="2" t="s">
        <v>399</v>
      </c>
      <c r="S135" s="2" t="str">
        <f t="shared" si="188"/>
        <v>100-100-2500-6167-000-32-05</v>
      </c>
      <c r="T135" s="3" t="str">
        <f t="shared" si="189"/>
        <v>2500</v>
      </c>
      <c r="U135" s="3" t="str">
        <f t="shared" si="190"/>
        <v>6167</v>
      </c>
      <c r="V135" s="3" t="str">
        <f t="shared" si="191"/>
        <v>2500</v>
      </c>
      <c r="W135" s="3" t="str">
        <f t="shared" si="192"/>
        <v>100</v>
      </c>
      <c r="X135" s="3" t="str">
        <f t="shared" si="193"/>
        <v>05</v>
      </c>
      <c r="Y135" s="3" t="s">
        <v>266</v>
      </c>
    </row>
    <row r="136" spans="1:25" x14ac:dyDescent="0.2">
      <c r="A136" s="1" t="s">
        <v>22</v>
      </c>
      <c r="B136" s="70" t="str">
        <f t="shared" si="187"/>
        <v>100-100-2500-6167-000-32-05</v>
      </c>
      <c r="C136" s="6" t="s">
        <v>1048</v>
      </c>
      <c r="D136" s="7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17"/>
      <c r="R136" s="2" t="s">
        <v>399</v>
      </c>
      <c r="S136" s="2" t="str">
        <f t="shared" si="188"/>
        <v>100-100-2500-6167-000-32-05</v>
      </c>
      <c r="T136" s="3" t="str">
        <f t="shared" si="189"/>
        <v>2500</v>
      </c>
      <c r="U136" s="3" t="str">
        <f t="shared" si="190"/>
        <v>6167</v>
      </c>
      <c r="V136" s="3" t="str">
        <f t="shared" si="191"/>
        <v>2500</v>
      </c>
      <c r="W136" s="3" t="str">
        <f t="shared" si="192"/>
        <v>100</v>
      </c>
      <c r="X136" s="3" t="str">
        <f t="shared" si="193"/>
        <v>05</v>
      </c>
      <c r="Y136" s="3" t="s">
        <v>266</v>
      </c>
    </row>
    <row r="137" spans="1:25" x14ac:dyDescent="0.2">
      <c r="A137" s="1" t="s">
        <v>23</v>
      </c>
      <c r="B137" s="70" t="str">
        <f t="shared" si="187"/>
        <v>100-100-2500-6167-000-32-05</v>
      </c>
      <c r="C137" s="6" t="s">
        <v>1052</v>
      </c>
      <c r="D137" s="7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17"/>
      <c r="R137" s="2" t="s">
        <v>399</v>
      </c>
      <c r="S137" s="2" t="str">
        <f t="shared" si="188"/>
        <v>100-100-2500-6167-000-32-05</v>
      </c>
      <c r="T137" s="3" t="str">
        <f t="shared" si="189"/>
        <v>2500</v>
      </c>
      <c r="U137" s="3" t="str">
        <f t="shared" si="190"/>
        <v>6167</v>
      </c>
      <c r="V137" s="3" t="str">
        <f t="shared" si="191"/>
        <v>2500</v>
      </c>
      <c r="W137" s="3" t="str">
        <f t="shared" si="192"/>
        <v>100</v>
      </c>
      <c r="X137" s="3" t="str">
        <f t="shared" si="193"/>
        <v>05</v>
      </c>
      <c r="Y137" s="3" t="s">
        <v>266</v>
      </c>
    </row>
    <row r="138" spans="1:25" x14ac:dyDescent="0.2">
      <c r="A138" s="1" t="s">
        <v>24</v>
      </c>
      <c r="B138" s="70" t="str">
        <f t="shared" si="187"/>
        <v>100-100-2410-6164-000-32-05</v>
      </c>
      <c r="C138" s="6" t="s">
        <v>11</v>
      </c>
      <c r="D138" s="7" t="s">
        <v>1053</v>
      </c>
      <c r="E138" s="61"/>
      <c r="F138" s="61"/>
      <c r="G138" s="61"/>
      <c r="H138" s="61"/>
      <c r="I138" s="61"/>
      <c r="J138" s="61"/>
      <c r="K138" s="61">
        <v>20</v>
      </c>
      <c r="L138" s="61"/>
      <c r="M138" s="61"/>
      <c r="N138" s="61"/>
      <c r="O138" s="61"/>
      <c r="P138" s="61"/>
      <c r="Q138" s="17"/>
      <c r="R138" s="2" t="s">
        <v>400</v>
      </c>
      <c r="S138" s="2" t="str">
        <f t="shared" si="188"/>
        <v>100-100-2410-6164-000-32-05</v>
      </c>
      <c r="T138" s="3" t="str">
        <f t="shared" ref="T138:T146" si="194">MID(S138,9,4)</f>
        <v>2410</v>
      </c>
      <c r="U138" s="3" t="str">
        <f t="shared" ref="U138:U146" si="195">MID(S138,14,4)</f>
        <v>6164</v>
      </c>
      <c r="V138" s="3" t="str">
        <f t="shared" ref="V138:V146" si="196">CONCATENATE(LEFT(T138,2),"00")</f>
        <v>2400</v>
      </c>
      <c r="W138" s="3" t="str">
        <f t="shared" ref="W138:W146" si="197">CONCATENATE(MID(U138,2,1),"00")</f>
        <v>100</v>
      </c>
      <c r="X138" s="3" t="str">
        <f t="shared" ref="X138:X146" si="198">RIGHT(S138,2)</f>
        <v>05</v>
      </c>
      <c r="Y138" s="3" t="s">
        <v>46</v>
      </c>
    </row>
    <row r="139" spans="1:25" x14ac:dyDescent="0.2">
      <c r="A139" s="1" t="s">
        <v>25</v>
      </c>
      <c r="B139" s="70" t="str">
        <f t="shared" si="187"/>
        <v>100-100-2410-6164-000-32-05</v>
      </c>
      <c r="C139" s="6" t="s">
        <v>11</v>
      </c>
      <c r="D139" s="7"/>
      <c r="E139" s="10"/>
      <c r="F139" s="10"/>
      <c r="G139" s="10"/>
      <c r="H139" s="10"/>
      <c r="I139" s="10"/>
      <c r="J139" s="10"/>
      <c r="K139" s="61"/>
      <c r="L139" s="10"/>
      <c r="M139" s="10"/>
      <c r="N139" s="10"/>
      <c r="O139" s="10"/>
      <c r="P139" s="10"/>
      <c r="Q139" s="17"/>
      <c r="R139" s="2" t="s">
        <v>400</v>
      </c>
      <c r="S139" s="2" t="str">
        <f t="shared" si="188"/>
        <v>100-100-2410-6164-000-32-05</v>
      </c>
      <c r="T139" s="3" t="str">
        <f t="shared" si="194"/>
        <v>2410</v>
      </c>
      <c r="U139" s="3" t="str">
        <f t="shared" si="195"/>
        <v>6164</v>
      </c>
      <c r="V139" s="3" t="str">
        <f t="shared" si="196"/>
        <v>2400</v>
      </c>
      <c r="W139" s="3" t="str">
        <f t="shared" si="197"/>
        <v>100</v>
      </c>
      <c r="X139" s="3" t="str">
        <f t="shared" si="198"/>
        <v>05</v>
      </c>
      <c r="Y139" s="3" t="s">
        <v>46</v>
      </c>
    </row>
    <row r="140" spans="1:25" x14ac:dyDescent="0.2">
      <c r="A140" s="1" t="s">
        <v>26</v>
      </c>
      <c r="B140" s="70" t="str">
        <f t="shared" si="187"/>
        <v>100-100-2410-6164-000-32-05</v>
      </c>
      <c r="C140" s="6" t="s">
        <v>11</v>
      </c>
      <c r="D140" s="7"/>
      <c r="E140" s="10"/>
      <c r="F140" s="10"/>
      <c r="G140" s="10"/>
      <c r="H140" s="10"/>
      <c r="I140" s="10"/>
      <c r="J140" s="10"/>
      <c r="K140" s="61"/>
      <c r="L140" s="10"/>
      <c r="M140" s="10"/>
      <c r="N140" s="10"/>
      <c r="O140" s="10"/>
      <c r="P140" s="10"/>
      <c r="Q140" s="17"/>
      <c r="R140" s="2" t="s">
        <v>400</v>
      </c>
      <c r="S140" s="2" t="str">
        <f t="shared" si="188"/>
        <v>100-100-2410-6164-000-32-05</v>
      </c>
      <c r="T140" s="3" t="str">
        <f t="shared" si="194"/>
        <v>2410</v>
      </c>
      <c r="U140" s="3" t="str">
        <f t="shared" si="195"/>
        <v>6164</v>
      </c>
      <c r="V140" s="3" t="str">
        <f t="shared" si="196"/>
        <v>2400</v>
      </c>
      <c r="W140" s="3" t="str">
        <f t="shared" si="197"/>
        <v>100</v>
      </c>
      <c r="X140" s="3" t="str">
        <f t="shared" si="198"/>
        <v>05</v>
      </c>
      <c r="Y140" s="3" t="s">
        <v>46</v>
      </c>
    </row>
    <row r="141" spans="1:25" x14ac:dyDescent="0.2">
      <c r="A141" s="1" t="s">
        <v>178</v>
      </c>
      <c r="B141" s="70" t="str">
        <f t="shared" si="187"/>
        <v>100-100-1000-6161-000-32-05</v>
      </c>
      <c r="C141" s="6" t="s">
        <v>13</v>
      </c>
      <c r="D141" s="7"/>
      <c r="E141" s="10"/>
      <c r="F141" s="10"/>
      <c r="G141" s="10"/>
      <c r="H141" s="10"/>
      <c r="I141" s="10"/>
      <c r="J141" s="10"/>
      <c r="K141" s="61"/>
      <c r="L141" s="10"/>
      <c r="M141" s="10"/>
      <c r="N141" s="10"/>
      <c r="O141" s="10"/>
      <c r="P141" s="10"/>
      <c r="Q141" s="17"/>
      <c r="R141" s="2" t="s">
        <v>401</v>
      </c>
      <c r="S141" s="2" t="str">
        <f t="shared" si="188"/>
        <v>100-100-1000-6161-000-32-05</v>
      </c>
      <c r="T141" s="3" t="str">
        <f t="shared" si="194"/>
        <v>1000</v>
      </c>
      <c r="U141" s="3" t="str">
        <f t="shared" si="195"/>
        <v>6161</v>
      </c>
      <c r="V141" s="3" t="str">
        <f t="shared" si="196"/>
        <v>1000</v>
      </c>
      <c r="W141" s="3" t="str">
        <f t="shared" si="197"/>
        <v>100</v>
      </c>
      <c r="X141" s="3" t="str">
        <f t="shared" si="198"/>
        <v>05</v>
      </c>
      <c r="Y141" s="3" t="s">
        <v>42</v>
      </c>
    </row>
    <row r="142" spans="1:25" x14ac:dyDescent="0.2">
      <c r="A142" s="1" t="s">
        <v>179</v>
      </c>
      <c r="B142" s="70" t="str">
        <f t="shared" si="187"/>
        <v>100-100-1000-6161-000-32-05</v>
      </c>
      <c r="C142" s="6" t="s">
        <v>13</v>
      </c>
      <c r="D142" s="7"/>
      <c r="E142" s="10"/>
      <c r="F142" s="10"/>
      <c r="G142" s="10"/>
      <c r="H142" s="10"/>
      <c r="I142" s="10"/>
      <c r="J142" s="10"/>
      <c r="K142" s="61"/>
      <c r="L142" s="10"/>
      <c r="M142" s="10"/>
      <c r="N142" s="10"/>
      <c r="O142" s="10"/>
      <c r="P142" s="10"/>
      <c r="Q142" s="17"/>
      <c r="R142" s="2" t="s">
        <v>401</v>
      </c>
      <c r="S142" s="2" t="str">
        <f t="shared" si="188"/>
        <v>100-100-1000-6161-000-32-05</v>
      </c>
      <c r="T142" s="3" t="str">
        <f t="shared" si="194"/>
        <v>1000</v>
      </c>
      <c r="U142" s="3" t="str">
        <f t="shared" si="195"/>
        <v>6161</v>
      </c>
      <c r="V142" s="3" t="str">
        <f t="shared" si="196"/>
        <v>1000</v>
      </c>
      <c r="W142" s="3" t="str">
        <f t="shared" si="197"/>
        <v>100</v>
      </c>
      <c r="X142" s="3" t="str">
        <f t="shared" si="198"/>
        <v>05</v>
      </c>
      <c r="Y142" s="3" t="s">
        <v>42</v>
      </c>
    </row>
    <row r="143" spans="1:25" x14ac:dyDescent="0.2">
      <c r="A143" s="1" t="s">
        <v>180</v>
      </c>
      <c r="B143" s="70" t="str">
        <f t="shared" si="187"/>
        <v>100-100-1000-6161-000-32-05</v>
      </c>
      <c r="C143" s="6" t="s">
        <v>13</v>
      </c>
      <c r="D143" s="7"/>
      <c r="E143" s="10"/>
      <c r="F143" s="10"/>
      <c r="G143" s="10"/>
      <c r="H143" s="10"/>
      <c r="I143" s="10"/>
      <c r="J143" s="10"/>
      <c r="K143" s="61"/>
      <c r="L143" s="10"/>
      <c r="M143" s="10"/>
      <c r="N143" s="10"/>
      <c r="O143" s="10"/>
      <c r="P143" s="10"/>
      <c r="Q143" s="17"/>
      <c r="R143" s="2" t="s">
        <v>401</v>
      </c>
      <c r="S143" s="2" t="str">
        <f t="shared" si="188"/>
        <v>100-100-1000-6161-000-32-05</v>
      </c>
      <c r="T143" s="3" t="str">
        <f t="shared" si="194"/>
        <v>1000</v>
      </c>
      <c r="U143" s="3" t="str">
        <f t="shared" si="195"/>
        <v>6161</v>
      </c>
      <c r="V143" s="3" t="str">
        <f t="shared" si="196"/>
        <v>1000</v>
      </c>
      <c r="W143" s="3" t="str">
        <f t="shared" si="197"/>
        <v>100</v>
      </c>
      <c r="X143" s="3" t="str">
        <f t="shared" si="198"/>
        <v>05</v>
      </c>
      <c r="Y143" s="3" t="s">
        <v>42</v>
      </c>
    </row>
    <row r="144" spans="1:25" x14ac:dyDescent="0.2">
      <c r="A144" s="1" t="s">
        <v>181</v>
      </c>
      <c r="B144" s="70" t="str">
        <f t="shared" si="187"/>
        <v>100-100-2410-6167-000-32-05</v>
      </c>
      <c r="C144" s="6" t="s">
        <v>12</v>
      </c>
      <c r="D144" s="7"/>
      <c r="E144" s="10"/>
      <c r="F144" s="10"/>
      <c r="G144" s="10"/>
      <c r="H144" s="10"/>
      <c r="I144" s="10"/>
      <c r="J144" s="10"/>
      <c r="K144" s="61"/>
      <c r="L144" s="10"/>
      <c r="M144" s="10"/>
      <c r="N144" s="10"/>
      <c r="O144" s="10"/>
      <c r="P144" s="10"/>
      <c r="Q144" s="17"/>
      <c r="R144" s="2" t="s">
        <v>402</v>
      </c>
      <c r="S144" s="2" t="str">
        <f t="shared" si="188"/>
        <v>100-100-2410-6167-000-32-05</v>
      </c>
      <c r="T144" s="3" t="str">
        <f t="shared" si="194"/>
        <v>2410</v>
      </c>
      <c r="U144" s="3" t="str">
        <f t="shared" si="195"/>
        <v>6167</v>
      </c>
      <c r="V144" s="3" t="str">
        <f t="shared" si="196"/>
        <v>2400</v>
      </c>
      <c r="W144" s="3" t="str">
        <f t="shared" si="197"/>
        <v>100</v>
      </c>
      <c r="X144" s="3" t="str">
        <f t="shared" si="198"/>
        <v>05</v>
      </c>
      <c r="Y144" s="3" t="s">
        <v>43</v>
      </c>
    </row>
    <row r="145" spans="1:25" x14ac:dyDescent="0.2">
      <c r="A145" s="1" t="s">
        <v>182</v>
      </c>
      <c r="B145" s="70" t="str">
        <f t="shared" si="187"/>
        <v>100-100-2410-6167-000-32-05</v>
      </c>
      <c r="C145" s="6" t="s">
        <v>12</v>
      </c>
      <c r="D145" s="7"/>
      <c r="E145" s="10"/>
      <c r="F145" s="10"/>
      <c r="G145" s="10"/>
      <c r="H145" s="10"/>
      <c r="I145" s="10"/>
      <c r="J145" s="10"/>
      <c r="K145" s="61"/>
      <c r="L145" s="10"/>
      <c r="M145" s="10"/>
      <c r="N145" s="10"/>
      <c r="O145" s="10"/>
      <c r="P145" s="10"/>
      <c r="Q145" s="17"/>
      <c r="R145" s="2" t="s">
        <v>402</v>
      </c>
      <c r="S145" s="2" t="str">
        <f t="shared" si="188"/>
        <v>100-100-2410-6167-000-32-05</v>
      </c>
      <c r="T145" s="3" t="str">
        <f t="shared" si="194"/>
        <v>2410</v>
      </c>
      <c r="U145" s="3" t="str">
        <f t="shared" si="195"/>
        <v>6167</v>
      </c>
      <c r="V145" s="3" t="str">
        <f t="shared" si="196"/>
        <v>2400</v>
      </c>
      <c r="W145" s="3" t="str">
        <f t="shared" si="197"/>
        <v>100</v>
      </c>
      <c r="X145" s="3" t="str">
        <f t="shared" si="198"/>
        <v>05</v>
      </c>
      <c r="Y145" s="3" t="s">
        <v>43</v>
      </c>
    </row>
    <row r="146" spans="1:25" x14ac:dyDescent="0.2">
      <c r="A146" s="1" t="s">
        <v>183</v>
      </c>
      <c r="B146" s="70" t="str">
        <f t="shared" si="187"/>
        <v>100-100-2410-6167-000-32-05</v>
      </c>
      <c r="C146" s="6" t="s">
        <v>12</v>
      </c>
      <c r="D146" s="7"/>
      <c r="E146" s="10"/>
      <c r="F146" s="10"/>
      <c r="G146" s="10"/>
      <c r="H146" s="10"/>
      <c r="I146" s="10"/>
      <c r="J146" s="10"/>
      <c r="K146" s="61"/>
      <c r="L146" s="10"/>
      <c r="M146" s="10"/>
      <c r="N146" s="10"/>
      <c r="O146" s="10"/>
      <c r="P146" s="10"/>
      <c r="Q146" s="17"/>
      <c r="R146" s="2" t="s">
        <v>402</v>
      </c>
      <c r="S146" s="2" t="str">
        <f t="shared" si="188"/>
        <v>100-100-2410-6167-000-32-05</v>
      </c>
      <c r="T146" s="3" t="str">
        <f t="shared" si="194"/>
        <v>2410</v>
      </c>
      <c r="U146" s="3" t="str">
        <f t="shared" si="195"/>
        <v>6167</v>
      </c>
      <c r="V146" s="3" t="str">
        <f t="shared" si="196"/>
        <v>2400</v>
      </c>
      <c r="W146" s="3" t="str">
        <f t="shared" si="197"/>
        <v>100</v>
      </c>
      <c r="X146" s="3" t="str">
        <f t="shared" si="198"/>
        <v>05</v>
      </c>
      <c r="Y146" s="3" t="s">
        <v>43</v>
      </c>
    </row>
    <row r="147" spans="1:25" x14ac:dyDescent="0.2">
      <c r="A147" s="1" t="s">
        <v>184</v>
      </c>
      <c r="B147" s="70"/>
      <c r="C147" s="6"/>
      <c r="D147" s="6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7"/>
      <c r="T147" s="3"/>
      <c r="U147" s="3"/>
      <c r="V147" s="3"/>
      <c r="W147" s="3"/>
      <c r="X147" s="3"/>
      <c r="Y147" s="3"/>
    </row>
    <row r="148" spans="1:25" x14ac:dyDescent="0.2">
      <c r="A148" s="1" t="s">
        <v>185</v>
      </c>
      <c r="B148" s="70"/>
      <c r="C148" s="6"/>
      <c r="D148" s="6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7"/>
      <c r="T148" s="3"/>
      <c r="U148" s="3"/>
      <c r="V148" s="3"/>
      <c r="W148" s="3"/>
      <c r="X148" s="3"/>
      <c r="Y148" s="3"/>
    </row>
    <row r="149" spans="1:25" x14ac:dyDescent="0.2">
      <c r="A149" s="1" t="s">
        <v>186</v>
      </c>
      <c r="B149" s="70"/>
      <c r="C149" s="6"/>
      <c r="D149" s="7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7"/>
      <c r="T149" s="3"/>
      <c r="U149" s="3"/>
      <c r="V149" s="3"/>
      <c r="W149" s="3"/>
      <c r="X149" s="3"/>
      <c r="Y149" s="3"/>
    </row>
    <row r="150" spans="1:25" x14ac:dyDescent="0.2">
      <c r="A150" s="1" t="s">
        <v>187</v>
      </c>
      <c r="B150" s="70"/>
      <c r="C150" s="6"/>
      <c r="D150" s="7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7"/>
      <c r="T150" s="3"/>
      <c r="U150" s="3"/>
      <c r="V150" s="3"/>
      <c r="W150" s="3"/>
      <c r="X150" s="3"/>
      <c r="Y150" s="3"/>
    </row>
    <row r="151" spans="1:25" x14ac:dyDescent="0.2">
      <c r="A151" s="1" t="s">
        <v>188</v>
      </c>
      <c r="B151" s="70"/>
      <c r="C151" s="6"/>
      <c r="D151" s="7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7"/>
      <c r="T151" s="3"/>
      <c r="U151" s="3"/>
      <c r="V151" s="3"/>
      <c r="W151" s="3"/>
      <c r="X151" s="3"/>
      <c r="Y151" s="3"/>
    </row>
    <row r="152" spans="1:25" x14ac:dyDescent="0.2">
      <c r="A152" s="1" t="s">
        <v>189</v>
      </c>
      <c r="B152" s="70"/>
      <c r="C152" s="6"/>
      <c r="D152" s="7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7"/>
      <c r="T152" s="3"/>
      <c r="U152" s="3"/>
      <c r="V152" s="3"/>
      <c r="W152" s="3"/>
      <c r="X152" s="3"/>
      <c r="Y152" s="3"/>
    </row>
    <row r="155" spans="1:25" x14ac:dyDescent="0.2">
      <c r="A155" s="1" t="s">
        <v>15</v>
      </c>
      <c r="B155" s="2" t="s">
        <v>33</v>
      </c>
      <c r="C155" s="13" t="s">
        <v>41</v>
      </c>
      <c r="D155" s="7" t="s">
        <v>35</v>
      </c>
      <c r="E155" s="16">
        <f>$D$2</f>
        <v>42917</v>
      </c>
      <c r="F155" s="16">
        <f>E155+31</f>
        <v>42948</v>
      </c>
      <c r="G155" s="16">
        <f t="shared" ref="G155:P155" si="199">F155+31</f>
        <v>42979</v>
      </c>
      <c r="H155" s="16">
        <f t="shared" si="199"/>
        <v>43010</v>
      </c>
      <c r="I155" s="16">
        <f t="shared" si="199"/>
        <v>43041</v>
      </c>
      <c r="J155" s="16">
        <f t="shared" si="199"/>
        <v>43072</v>
      </c>
      <c r="K155" s="16">
        <f t="shared" si="199"/>
        <v>43103</v>
      </c>
      <c r="L155" s="16">
        <f t="shared" si="199"/>
        <v>43134</v>
      </c>
      <c r="M155" s="16">
        <f t="shared" si="199"/>
        <v>43165</v>
      </c>
      <c r="N155" s="16">
        <f t="shared" si="199"/>
        <v>43196</v>
      </c>
      <c r="O155" s="16">
        <f t="shared" si="199"/>
        <v>43227</v>
      </c>
      <c r="P155" s="16">
        <f t="shared" si="199"/>
        <v>43258</v>
      </c>
      <c r="Q155" s="20"/>
    </row>
    <row r="156" spans="1:25" x14ac:dyDescent="0.2">
      <c r="A156" s="1" t="s">
        <v>0</v>
      </c>
      <c r="B156" s="70" t="str">
        <f t="shared" ref="B156:B176" si="200">CONCATENATE(R156,$C$1)</f>
        <v>100-100-2320-6164-000-32-05</v>
      </c>
      <c r="C156" s="6" t="s">
        <v>252</v>
      </c>
      <c r="D156" s="9">
        <f>SUM(E156:P156)</f>
        <v>7500</v>
      </c>
      <c r="E156" s="9">
        <f t="shared" ref="E156:P156" si="201">E126*$L34</f>
        <v>0</v>
      </c>
      <c r="F156" s="9">
        <f t="shared" si="201"/>
        <v>0</v>
      </c>
      <c r="G156" s="9">
        <f t="shared" si="201"/>
        <v>0</v>
      </c>
      <c r="H156" s="9">
        <f t="shared" si="201"/>
        <v>0</v>
      </c>
      <c r="I156" s="9">
        <f t="shared" si="201"/>
        <v>0</v>
      </c>
      <c r="J156" s="9">
        <f t="shared" si="201"/>
        <v>0</v>
      </c>
      <c r="K156" s="9">
        <f t="shared" si="201"/>
        <v>7500</v>
      </c>
      <c r="L156" s="9">
        <f t="shared" si="201"/>
        <v>0</v>
      </c>
      <c r="M156" s="9">
        <f t="shared" si="201"/>
        <v>0</v>
      </c>
      <c r="N156" s="9">
        <f t="shared" si="201"/>
        <v>0</v>
      </c>
      <c r="O156" s="9">
        <f t="shared" si="201"/>
        <v>0</v>
      </c>
      <c r="P156" s="9">
        <f t="shared" si="201"/>
        <v>0</v>
      </c>
      <c r="Q156" s="18"/>
      <c r="R156" s="2" t="s">
        <v>398</v>
      </c>
      <c r="S156" s="2" t="str">
        <f t="shared" ref="S156:S176" si="202">CONCATENATE(R156,$C$1)</f>
        <v>100-100-2320-6164-000-32-05</v>
      </c>
      <c r="T156" s="3" t="str">
        <f t="shared" ref="T156:T167" si="203">MID(S156,9,4)</f>
        <v>2320</v>
      </c>
      <c r="U156" s="3" t="str">
        <f t="shared" ref="U156:U167" si="204">MID(S156,14,4)</f>
        <v>6164</v>
      </c>
      <c r="V156" s="3" t="str">
        <f t="shared" ref="V156:V167" si="205">CONCATENATE(LEFT(T156,2),"00")</f>
        <v>2300</v>
      </c>
      <c r="W156" s="3" t="str">
        <f t="shared" ref="W156:W167" si="206">CONCATENATE(MID(U156,2,1),"00")</f>
        <v>100</v>
      </c>
      <c r="X156" s="3" t="str">
        <f t="shared" ref="X156:X167" si="207">RIGHT(S156,2)</f>
        <v>05</v>
      </c>
      <c r="Y156" s="3" t="s">
        <v>265</v>
      </c>
    </row>
    <row r="157" spans="1:25" x14ac:dyDescent="0.2">
      <c r="A157" s="1" t="s">
        <v>1</v>
      </c>
      <c r="B157" s="70" t="str">
        <f t="shared" si="200"/>
        <v>100-100-2320-6164-000-32-05</v>
      </c>
      <c r="C157" s="6" t="s">
        <v>253</v>
      </c>
      <c r="D157" s="9">
        <f t="shared" ref="D157:D164" si="208">SUM(E157:P157)</f>
        <v>7500</v>
      </c>
      <c r="E157" s="9">
        <f t="shared" ref="E157:P157" si="209">E127*$L35</f>
        <v>0</v>
      </c>
      <c r="F157" s="9">
        <f t="shared" si="209"/>
        <v>0</v>
      </c>
      <c r="G157" s="9">
        <f t="shared" si="209"/>
        <v>0</v>
      </c>
      <c r="H157" s="9">
        <f t="shared" si="209"/>
        <v>0</v>
      </c>
      <c r="I157" s="9">
        <f t="shared" si="209"/>
        <v>0</v>
      </c>
      <c r="J157" s="9">
        <f t="shared" si="209"/>
        <v>0</v>
      </c>
      <c r="K157" s="9">
        <f t="shared" si="209"/>
        <v>7500</v>
      </c>
      <c r="L157" s="9">
        <f t="shared" si="209"/>
        <v>0</v>
      </c>
      <c r="M157" s="9">
        <f t="shared" si="209"/>
        <v>0</v>
      </c>
      <c r="N157" s="9">
        <f t="shared" si="209"/>
        <v>0</v>
      </c>
      <c r="O157" s="9">
        <f t="shared" si="209"/>
        <v>0</v>
      </c>
      <c r="P157" s="9">
        <f t="shared" si="209"/>
        <v>0</v>
      </c>
      <c r="Q157" s="18"/>
      <c r="R157" s="2" t="s">
        <v>398</v>
      </c>
      <c r="S157" s="2" t="str">
        <f t="shared" si="202"/>
        <v>100-100-2320-6164-000-32-05</v>
      </c>
      <c r="T157" s="3" t="str">
        <f t="shared" si="203"/>
        <v>2320</v>
      </c>
      <c r="U157" s="3" t="str">
        <f t="shared" si="204"/>
        <v>6164</v>
      </c>
      <c r="V157" s="3" t="str">
        <f t="shared" si="205"/>
        <v>2300</v>
      </c>
      <c r="W157" s="3" t="str">
        <f t="shared" si="206"/>
        <v>100</v>
      </c>
      <c r="X157" s="3" t="str">
        <f t="shared" si="207"/>
        <v>05</v>
      </c>
      <c r="Y157" s="3" t="s">
        <v>265</v>
      </c>
    </row>
    <row r="158" spans="1:25" x14ac:dyDescent="0.2">
      <c r="A158" s="1" t="s">
        <v>2</v>
      </c>
      <c r="B158" s="70" t="str">
        <f t="shared" si="200"/>
        <v>100-100-2500-6167-000-32-05</v>
      </c>
      <c r="C158" s="6" t="s">
        <v>1046</v>
      </c>
      <c r="D158" s="9">
        <f t="shared" si="208"/>
        <v>600</v>
      </c>
      <c r="E158" s="9">
        <f t="shared" ref="E158:P158" si="210">E128*$L36</f>
        <v>0</v>
      </c>
      <c r="F158" s="9">
        <f t="shared" si="210"/>
        <v>0</v>
      </c>
      <c r="G158" s="9">
        <f t="shared" si="210"/>
        <v>0</v>
      </c>
      <c r="H158" s="9">
        <f t="shared" si="210"/>
        <v>0</v>
      </c>
      <c r="I158" s="9">
        <f t="shared" si="210"/>
        <v>0</v>
      </c>
      <c r="J158" s="9">
        <f t="shared" si="210"/>
        <v>0</v>
      </c>
      <c r="K158" s="9">
        <f t="shared" si="210"/>
        <v>600</v>
      </c>
      <c r="L158" s="9">
        <f t="shared" si="210"/>
        <v>0</v>
      </c>
      <c r="M158" s="9">
        <f t="shared" si="210"/>
        <v>0</v>
      </c>
      <c r="N158" s="9">
        <f t="shared" si="210"/>
        <v>0</v>
      </c>
      <c r="O158" s="9">
        <f t="shared" si="210"/>
        <v>0</v>
      </c>
      <c r="P158" s="9">
        <f t="shared" si="210"/>
        <v>0</v>
      </c>
      <c r="Q158" s="18"/>
      <c r="R158" s="2" t="s">
        <v>399</v>
      </c>
      <c r="S158" s="2" t="str">
        <f t="shared" si="202"/>
        <v>100-100-2500-6167-000-32-05</v>
      </c>
      <c r="T158" s="3" t="str">
        <f t="shared" si="203"/>
        <v>2500</v>
      </c>
      <c r="U158" s="3" t="str">
        <f t="shared" si="204"/>
        <v>6167</v>
      </c>
      <c r="V158" s="3" t="str">
        <f t="shared" si="205"/>
        <v>2500</v>
      </c>
      <c r="W158" s="3" t="str">
        <f t="shared" si="206"/>
        <v>100</v>
      </c>
      <c r="X158" s="3" t="str">
        <f t="shared" si="207"/>
        <v>05</v>
      </c>
      <c r="Y158" s="3" t="s">
        <v>266</v>
      </c>
    </row>
    <row r="159" spans="1:25" x14ac:dyDescent="0.2">
      <c r="A159" s="1" t="s">
        <v>3</v>
      </c>
      <c r="B159" s="70" t="str">
        <f t="shared" si="200"/>
        <v>100-100-2500-6167-000-32-05</v>
      </c>
      <c r="C159" s="6" t="s">
        <v>1047</v>
      </c>
      <c r="D159" s="9">
        <f t="shared" si="208"/>
        <v>600</v>
      </c>
      <c r="E159" s="9">
        <f t="shared" ref="E159:P159" si="211">E129*$L37</f>
        <v>0</v>
      </c>
      <c r="F159" s="9">
        <f t="shared" si="211"/>
        <v>0</v>
      </c>
      <c r="G159" s="9">
        <f t="shared" si="211"/>
        <v>0</v>
      </c>
      <c r="H159" s="9">
        <f t="shared" si="211"/>
        <v>0</v>
      </c>
      <c r="I159" s="9">
        <f t="shared" si="211"/>
        <v>0</v>
      </c>
      <c r="J159" s="9">
        <f t="shared" si="211"/>
        <v>0</v>
      </c>
      <c r="K159" s="9">
        <f t="shared" si="211"/>
        <v>600</v>
      </c>
      <c r="L159" s="9">
        <f t="shared" si="211"/>
        <v>0</v>
      </c>
      <c r="M159" s="9">
        <f t="shared" si="211"/>
        <v>0</v>
      </c>
      <c r="N159" s="9">
        <f t="shared" si="211"/>
        <v>0</v>
      </c>
      <c r="O159" s="9">
        <f t="shared" si="211"/>
        <v>0</v>
      </c>
      <c r="P159" s="9">
        <f t="shared" si="211"/>
        <v>0</v>
      </c>
      <c r="Q159" s="18"/>
      <c r="R159" s="2" t="s">
        <v>399</v>
      </c>
      <c r="S159" s="2" t="str">
        <f t="shared" si="202"/>
        <v>100-100-2500-6167-000-32-05</v>
      </c>
      <c r="T159" s="3" t="str">
        <f t="shared" si="203"/>
        <v>2500</v>
      </c>
      <c r="U159" s="3" t="str">
        <f t="shared" si="204"/>
        <v>6167</v>
      </c>
      <c r="V159" s="3" t="str">
        <f t="shared" si="205"/>
        <v>2500</v>
      </c>
      <c r="W159" s="3" t="str">
        <f t="shared" si="206"/>
        <v>100</v>
      </c>
      <c r="X159" s="3" t="str">
        <f t="shared" si="207"/>
        <v>05</v>
      </c>
      <c r="Y159" s="3" t="s">
        <v>266</v>
      </c>
    </row>
    <row r="160" spans="1:25" x14ac:dyDescent="0.2">
      <c r="A160" s="1" t="s">
        <v>4</v>
      </c>
      <c r="B160" s="70" t="str">
        <f t="shared" si="200"/>
        <v>100-100-2500-6167-000-32-05</v>
      </c>
      <c r="C160" s="6" t="s">
        <v>1048</v>
      </c>
      <c r="D160" s="9">
        <f t="shared" si="208"/>
        <v>0</v>
      </c>
      <c r="E160" s="9">
        <f t="shared" ref="E160:P160" si="212">E130*$L38</f>
        <v>0</v>
      </c>
      <c r="F160" s="9">
        <f t="shared" si="212"/>
        <v>0</v>
      </c>
      <c r="G160" s="9">
        <f t="shared" si="212"/>
        <v>0</v>
      </c>
      <c r="H160" s="9">
        <f t="shared" si="212"/>
        <v>0</v>
      </c>
      <c r="I160" s="9">
        <f t="shared" si="212"/>
        <v>0</v>
      </c>
      <c r="J160" s="9">
        <f t="shared" si="212"/>
        <v>0</v>
      </c>
      <c r="K160" s="9">
        <f t="shared" si="212"/>
        <v>0</v>
      </c>
      <c r="L160" s="9">
        <f t="shared" si="212"/>
        <v>0</v>
      </c>
      <c r="M160" s="9">
        <f t="shared" si="212"/>
        <v>0</v>
      </c>
      <c r="N160" s="9">
        <f t="shared" si="212"/>
        <v>0</v>
      </c>
      <c r="O160" s="9">
        <f t="shared" si="212"/>
        <v>0</v>
      </c>
      <c r="P160" s="9">
        <f t="shared" si="212"/>
        <v>0</v>
      </c>
      <c r="Q160" s="18"/>
      <c r="R160" s="2" t="s">
        <v>399</v>
      </c>
      <c r="S160" s="2" t="str">
        <f t="shared" si="202"/>
        <v>100-100-2500-6167-000-32-05</v>
      </c>
      <c r="T160" s="3" t="str">
        <f t="shared" si="203"/>
        <v>2500</v>
      </c>
      <c r="U160" s="3" t="str">
        <f t="shared" si="204"/>
        <v>6167</v>
      </c>
      <c r="V160" s="3" t="str">
        <f t="shared" si="205"/>
        <v>2500</v>
      </c>
      <c r="W160" s="3" t="str">
        <f t="shared" si="206"/>
        <v>100</v>
      </c>
      <c r="X160" s="3" t="str">
        <f t="shared" si="207"/>
        <v>05</v>
      </c>
      <c r="Y160" s="3" t="s">
        <v>266</v>
      </c>
    </row>
    <row r="161" spans="1:25" x14ac:dyDescent="0.2">
      <c r="A161" s="1" t="s">
        <v>5</v>
      </c>
      <c r="B161" s="70" t="str">
        <f t="shared" si="200"/>
        <v>100-100-2500-6167-000-32-05</v>
      </c>
      <c r="C161" s="6" t="s">
        <v>1049</v>
      </c>
      <c r="D161" s="9">
        <f t="shared" si="208"/>
        <v>600</v>
      </c>
      <c r="E161" s="9">
        <f t="shared" ref="E161:P161" si="213">E131*$L39</f>
        <v>0</v>
      </c>
      <c r="F161" s="9">
        <f t="shared" si="213"/>
        <v>0</v>
      </c>
      <c r="G161" s="9">
        <f t="shared" si="213"/>
        <v>0</v>
      </c>
      <c r="H161" s="9">
        <f t="shared" si="213"/>
        <v>0</v>
      </c>
      <c r="I161" s="9">
        <f t="shared" si="213"/>
        <v>0</v>
      </c>
      <c r="J161" s="9">
        <f t="shared" si="213"/>
        <v>0</v>
      </c>
      <c r="K161" s="9">
        <f t="shared" si="213"/>
        <v>600</v>
      </c>
      <c r="L161" s="9">
        <f t="shared" si="213"/>
        <v>0</v>
      </c>
      <c r="M161" s="9">
        <f t="shared" si="213"/>
        <v>0</v>
      </c>
      <c r="N161" s="9">
        <f t="shared" si="213"/>
        <v>0</v>
      </c>
      <c r="O161" s="9">
        <f t="shared" si="213"/>
        <v>0</v>
      </c>
      <c r="P161" s="9">
        <f t="shared" si="213"/>
        <v>0</v>
      </c>
      <c r="Q161" s="18"/>
      <c r="R161" s="2" t="s">
        <v>399</v>
      </c>
      <c r="S161" s="2" t="str">
        <f t="shared" si="202"/>
        <v>100-100-2500-6167-000-32-05</v>
      </c>
      <c r="T161" s="3" t="str">
        <f t="shared" si="203"/>
        <v>2500</v>
      </c>
      <c r="U161" s="3" t="str">
        <f t="shared" si="204"/>
        <v>6167</v>
      </c>
      <c r="V161" s="3" t="str">
        <f t="shared" si="205"/>
        <v>2500</v>
      </c>
      <c r="W161" s="3" t="str">
        <f t="shared" si="206"/>
        <v>100</v>
      </c>
      <c r="X161" s="3" t="str">
        <f t="shared" si="207"/>
        <v>05</v>
      </c>
      <c r="Y161" s="3" t="s">
        <v>266</v>
      </c>
    </row>
    <row r="162" spans="1:25" x14ac:dyDescent="0.2">
      <c r="A162" s="1" t="s">
        <v>6</v>
      </c>
      <c r="B162" s="70" t="str">
        <f t="shared" si="200"/>
        <v>100-100-2500-6167-000-32-05</v>
      </c>
      <c r="C162" s="6" t="s">
        <v>254</v>
      </c>
      <c r="D162" s="9">
        <f t="shared" si="208"/>
        <v>600</v>
      </c>
      <c r="E162" s="9">
        <f t="shared" ref="E162:P162" si="214">E132*$L40</f>
        <v>0</v>
      </c>
      <c r="F162" s="9">
        <f t="shared" si="214"/>
        <v>0</v>
      </c>
      <c r="G162" s="9">
        <f t="shared" si="214"/>
        <v>0</v>
      </c>
      <c r="H162" s="9">
        <f t="shared" si="214"/>
        <v>0</v>
      </c>
      <c r="I162" s="9">
        <f t="shared" si="214"/>
        <v>0</v>
      </c>
      <c r="J162" s="9">
        <f t="shared" si="214"/>
        <v>0</v>
      </c>
      <c r="K162" s="9">
        <f t="shared" si="214"/>
        <v>600</v>
      </c>
      <c r="L162" s="9">
        <f t="shared" si="214"/>
        <v>0</v>
      </c>
      <c r="M162" s="9">
        <f t="shared" si="214"/>
        <v>0</v>
      </c>
      <c r="N162" s="9">
        <f t="shared" si="214"/>
        <v>0</v>
      </c>
      <c r="O162" s="9">
        <f t="shared" si="214"/>
        <v>0</v>
      </c>
      <c r="P162" s="9">
        <f t="shared" si="214"/>
        <v>0</v>
      </c>
      <c r="Q162" s="18"/>
      <c r="R162" s="2" t="s">
        <v>399</v>
      </c>
      <c r="S162" s="2" t="str">
        <f t="shared" si="202"/>
        <v>100-100-2500-6167-000-32-05</v>
      </c>
      <c r="T162" s="3" t="str">
        <f t="shared" si="203"/>
        <v>2500</v>
      </c>
      <c r="U162" s="3" t="str">
        <f t="shared" si="204"/>
        <v>6167</v>
      </c>
      <c r="V162" s="3" t="str">
        <f t="shared" si="205"/>
        <v>2500</v>
      </c>
      <c r="W162" s="3" t="str">
        <f t="shared" si="206"/>
        <v>100</v>
      </c>
      <c r="X162" s="3" t="str">
        <f t="shared" si="207"/>
        <v>05</v>
      </c>
      <c r="Y162" s="3" t="s">
        <v>266</v>
      </c>
    </row>
    <row r="163" spans="1:25" x14ac:dyDescent="0.2">
      <c r="A163" s="1" t="s">
        <v>16</v>
      </c>
      <c r="B163" s="70" t="str">
        <f t="shared" si="200"/>
        <v>100-100-2500-6167-000-32-05</v>
      </c>
      <c r="C163" s="6" t="s">
        <v>1048</v>
      </c>
      <c r="D163" s="9">
        <f t="shared" si="208"/>
        <v>0</v>
      </c>
      <c r="E163" s="9">
        <f t="shared" ref="E163:P163" si="215">E133*$L41</f>
        <v>0</v>
      </c>
      <c r="F163" s="9">
        <f t="shared" si="215"/>
        <v>0</v>
      </c>
      <c r="G163" s="9">
        <f t="shared" si="215"/>
        <v>0</v>
      </c>
      <c r="H163" s="9">
        <f t="shared" si="215"/>
        <v>0</v>
      </c>
      <c r="I163" s="9">
        <f t="shared" si="215"/>
        <v>0</v>
      </c>
      <c r="J163" s="9">
        <f t="shared" si="215"/>
        <v>0</v>
      </c>
      <c r="K163" s="9">
        <f t="shared" si="215"/>
        <v>0</v>
      </c>
      <c r="L163" s="9">
        <f t="shared" si="215"/>
        <v>0</v>
      </c>
      <c r="M163" s="9">
        <f t="shared" si="215"/>
        <v>0</v>
      </c>
      <c r="N163" s="9">
        <f t="shared" si="215"/>
        <v>0</v>
      </c>
      <c r="O163" s="9">
        <f t="shared" si="215"/>
        <v>0</v>
      </c>
      <c r="P163" s="9">
        <f t="shared" si="215"/>
        <v>0</v>
      </c>
      <c r="Q163" s="18"/>
      <c r="R163" s="2" t="s">
        <v>399</v>
      </c>
      <c r="S163" s="2" t="str">
        <f t="shared" si="202"/>
        <v>100-100-2500-6167-000-32-05</v>
      </c>
      <c r="T163" s="3" t="str">
        <f t="shared" si="203"/>
        <v>2500</v>
      </c>
      <c r="U163" s="3" t="str">
        <f t="shared" si="204"/>
        <v>6167</v>
      </c>
      <c r="V163" s="3" t="str">
        <f t="shared" si="205"/>
        <v>2500</v>
      </c>
      <c r="W163" s="3" t="str">
        <f t="shared" si="206"/>
        <v>100</v>
      </c>
      <c r="X163" s="3" t="str">
        <f t="shared" si="207"/>
        <v>05</v>
      </c>
      <c r="Y163" s="3" t="s">
        <v>266</v>
      </c>
    </row>
    <row r="164" spans="1:25" x14ac:dyDescent="0.2">
      <c r="A164" s="1" t="s">
        <v>17</v>
      </c>
      <c r="B164" s="70" t="str">
        <f t="shared" si="200"/>
        <v>100-100-2500-6167-000-32-05</v>
      </c>
      <c r="C164" s="6" t="s">
        <v>1050</v>
      </c>
      <c r="D164" s="9">
        <f t="shared" si="208"/>
        <v>600</v>
      </c>
      <c r="E164" s="9">
        <f t="shared" ref="E164:P164" si="216">E134*$L42</f>
        <v>0</v>
      </c>
      <c r="F164" s="9">
        <f t="shared" si="216"/>
        <v>0</v>
      </c>
      <c r="G164" s="9">
        <f t="shared" si="216"/>
        <v>0</v>
      </c>
      <c r="H164" s="9">
        <f t="shared" si="216"/>
        <v>0</v>
      </c>
      <c r="I164" s="9">
        <f t="shared" si="216"/>
        <v>0</v>
      </c>
      <c r="J164" s="9">
        <f t="shared" si="216"/>
        <v>0</v>
      </c>
      <c r="K164" s="9">
        <f t="shared" si="216"/>
        <v>600</v>
      </c>
      <c r="L164" s="9">
        <f t="shared" si="216"/>
        <v>0</v>
      </c>
      <c r="M164" s="9">
        <f t="shared" si="216"/>
        <v>0</v>
      </c>
      <c r="N164" s="9">
        <f t="shared" si="216"/>
        <v>0</v>
      </c>
      <c r="O164" s="9">
        <f t="shared" si="216"/>
        <v>0</v>
      </c>
      <c r="P164" s="9">
        <f t="shared" si="216"/>
        <v>0</v>
      </c>
      <c r="Q164" s="18"/>
      <c r="R164" s="2" t="s">
        <v>399</v>
      </c>
      <c r="S164" s="2" t="str">
        <f t="shared" si="202"/>
        <v>100-100-2500-6167-000-32-05</v>
      </c>
      <c r="T164" s="3" t="str">
        <f t="shared" si="203"/>
        <v>2500</v>
      </c>
      <c r="U164" s="3" t="str">
        <f t="shared" si="204"/>
        <v>6167</v>
      </c>
      <c r="V164" s="3" t="str">
        <f t="shared" si="205"/>
        <v>2500</v>
      </c>
      <c r="W164" s="3" t="str">
        <f t="shared" si="206"/>
        <v>100</v>
      </c>
      <c r="X164" s="3" t="str">
        <f t="shared" si="207"/>
        <v>05</v>
      </c>
      <c r="Y164" s="3" t="s">
        <v>266</v>
      </c>
    </row>
    <row r="165" spans="1:25" x14ac:dyDescent="0.2">
      <c r="A165" s="1" t="s">
        <v>18</v>
      </c>
      <c r="B165" s="70" t="str">
        <f t="shared" si="200"/>
        <v>100-100-2500-6167-000-32-05</v>
      </c>
      <c r="C165" s="6" t="s">
        <v>1051</v>
      </c>
      <c r="D165" s="9">
        <f>SUM(E165:P165)</f>
        <v>0</v>
      </c>
      <c r="E165" s="9">
        <f t="shared" ref="E165:P165" si="217">E135*$L43</f>
        <v>0</v>
      </c>
      <c r="F165" s="9">
        <f t="shared" si="217"/>
        <v>0</v>
      </c>
      <c r="G165" s="9">
        <f t="shared" si="217"/>
        <v>0</v>
      </c>
      <c r="H165" s="9">
        <f t="shared" si="217"/>
        <v>0</v>
      </c>
      <c r="I165" s="9">
        <f t="shared" si="217"/>
        <v>0</v>
      </c>
      <c r="J165" s="9">
        <f t="shared" si="217"/>
        <v>0</v>
      </c>
      <c r="K165" s="9">
        <f t="shared" si="217"/>
        <v>0</v>
      </c>
      <c r="L165" s="9">
        <f t="shared" si="217"/>
        <v>0</v>
      </c>
      <c r="M165" s="9">
        <f t="shared" si="217"/>
        <v>0</v>
      </c>
      <c r="N165" s="9">
        <f t="shared" si="217"/>
        <v>0</v>
      </c>
      <c r="O165" s="9">
        <f t="shared" si="217"/>
        <v>0</v>
      </c>
      <c r="P165" s="9">
        <f t="shared" si="217"/>
        <v>0</v>
      </c>
      <c r="Q165" s="18"/>
      <c r="R165" s="2" t="s">
        <v>399</v>
      </c>
      <c r="S165" s="2" t="str">
        <f t="shared" si="202"/>
        <v>100-100-2500-6167-000-32-05</v>
      </c>
      <c r="T165" s="3" t="str">
        <f t="shared" si="203"/>
        <v>2500</v>
      </c>
      <c r="U165" s="3" t="str">
        <f t="shared" si="204"/>
        <v>6167</v>
      </c>
      <c r="V165" s="3" t="str">
        <f t="shared" si="205"/>
        <v>2500</v>
      </c>
      <c r="W165" s="3" t="str">
        <f t="shared" si="206"/>
        <v>100</v>
      </c>
      <c r="X165" s="3" t="str">
        <f t="shared" si="207"/>
        <v>05</v>
      </c>
      <c r="Y165" s="3" t="s">
        <v>266</v>
      </c>
    </row>
    <row r="166" spans="1:25" x14ac:dyDescent="0.2">
      <c r="A166" s="1" t="s">
        <v>22</v>
      </c>
      <c r="B166" s="70" t="str">
        <f t="shared" si="200"/>
        <v>100-100-2500-6167-000-32-05</v>
      </c>
      <c r="C166" s="6" t="s">
        <v>1048</v>
      </c>
      <c r="D166" s="9">
        <f t="shared" ref="D166:D167" si="218">SUM(E166:P166)</f>
        <v>0</v>
      </c>
      <c r="E166" s="9">
        <f t="shared" ref="E166:P166" si="219">E136*$L44</f>
        <v>0</v>
      </c>
      <c r="F166" s="9">
        <f t="shared" si="219"/>
        <v>0</v>
      </c>
      <c r="G166" s="9">
        <f t="shared" si="219"/>
        <v>0</v>
      </c>
      <c r="H166" s="9">
        <f t="shared" si="219"/>
        <v>0</v>
      </c>
      <c r="I166" s="9">
        <f t="shared" si="219"/>
        <v>0</v>
      </c>
      <c r="J166" s="9">
        <f t="shared" si="219"/>
        <v>0</v>
      </c>
      <c r="K166" s="9">
        <f t="shared" si="219"/>
        <v>0</v>
      </c>
      <c r="L166" s="9">
        <f t="shared" si="219"/>
        <v>0</v>
      </c>
      <c r="M166" s="9">
        <f t="shared" si="219"/>
        <v>0</v>
      </c>
      <c r="N166" s="9">
        <f t="shared" si="219"/>
        <v>0</v>
      </c>
      <c r="O166" s="9">
        <f t="shared" si="219"/>
        <v>0</v>
      </c>
      <c r="P166" s="9">
        <f t="shared" si="219"/>
        <v>0</v>
      </c>
      <c r="Q166" s="18"/>
      <c r="R166" s="2" t="s">
        <v>399</v>
      </c>
      <c r="S166" s="2" t="str">
        <f t="shared" si="202"/>
        <v>100-100-2500-6167-000-32-05</v>
      </c>
      <c r="T166" s="3" t="str">
        <f t="shared" si="203"/>
        <v>2500</v>
      </c>
      <c r="U166" s="3" t="str">
        <f t="shared" si="204"/>
        <v>6167</v>
      </c>
      <c r="V166" s="3" t="str">
        <f t="shared" si="205"/>
        <v>2500</v>
      </c>
      <c r="W166" s="3" t="str">
        <f t="shared" si="206"/>
        <v>100</v>
      </c>
      <c r="X166" s="3" t="str">
        <f t="shared" si="207"/>
        <v>05</v>
      </c>
      <c r="Y166" s="3" t="s">
        <v>266</v>
      </c>
    </row>
    <row r="167" spans="1:25" x14ac:dyDescent="0.2">
      <c r="A167" s="1" t="s">
        <v>23</v>
      </c>
      <c r="B167" s="70" t="str">
        <f t="shared" si="200"/>
        <v>100-100-2500-6167-000-32-05</v>
      </c>
      <c r="C167" s="6" t="s">
        <v>1052</v>
      </c>
      <c r="D167" s="9">
        <f t="shared" si="218"/>
        <v>0</v>
      </c>
      <c r="E167" s="9">
        <f t="shared" ref="E167:P167" si="220">E137*$L45</f>
        <v>0</v>
      </c>
      <c r="F167" s="9">
        <f t="shared" si="220"/>
        <v>0</v>
      </c>
      <c r="G167" s="9">
        <f t="shared" si="220"/>
        <v>0</v>
      </c>
      <c r="H167" s="9">
        <f t="shared" si="220"/>
        <v>0</v>
      </c>
      <c r="I167" s="9">
        <f t="shared" si="220"/>
        <v>0</v>
      </c>
      <c r="J167" s="9">
        <f t="shared" si="220"/>
        <v>0</v>
      </c>
      <c r="K167" s="9">
        <f t="shared" si="220"/>
        <v>0</v>
      </c>
      <c r="L167" s="9">
        <f t="shared" si="220"/>
        <v>0</v>
      </c>
      <c r="M167" s="9">
        <f t="shared" si="220"/>
        <v>0</v>
      </c>
      <c r="N167" s="9">
        <f t="shared" si="220"/>
        <v>0</v>
      </c>
      <c r="O167" s="9">
        <f t="shared" si="220"/>
        <v>0</v>
      </c>
      <c r="P167" s="9">
        <f t="shared" si="220"/>
        <v>0</v>
      </c>
      <c r="Q167" s="18"/>
      <c r="R167" s="2" t="s">
        <v>399</v>
      </c>
      <c r="S167" s="2" t="str">
        <f t="shared" si="202"/>
        <v>100-100-2500-6167-000-32-05</v>
      </c>
      <c r="T167" s="3" t="str">
        <f t="shared" si="203"/>
        <v>2500</v>
      </c>
      <c r="U167" s="3" t="str">
        <f t="shared" si="204"/>
        <v>6167</v>
      </c>
      <c r="V167" s="3" t="str">
        <f t="shared" si="205"/>
        <v>2500</v>
      </c>
      <c r="W167" s="3" t="str">
        <f t="shared" si="206"/>
        <v>100</v>
      </c>
      <c r="X167" s="3" t="str">
        <f t="shared" si="207"/>
        <v>05</v>
      </c>
      <c r="Y167" s="3" t="s">
        <v>266</v>
      </c>
    </row>
    <row r="168" spans="1:25" x14ac:dyDescent="0.2">
      <c r="A168" s="1" t="s">
        <v>24</v>
      </c>
      <c r="B168" s="70" t="str">
        <f t="shared" si="200"/>
        <v>100-100-2410-6164-000-32-05</v>
      </c>
      <c r="C168" s="6" t="s">
        <v>11</v>
      </c>
      <c r="D168" s="9">
        <f>SUM(E168:P168)</f>
        <v>600</v>
      </c>
      <c r="E168" s="9">
        <f t="shared" ref="E168:P168" si="221">E138*$L46</f>
        <v>0</v>
      </c>
      <c r="F168" s="9">
        <f t="shared" si="221"/>
        <v>0</v>
      </c>
      <c r="G168" s="9">
        <f t="shared" si="221"/>
        <v>0</v>
      </c>
      <c r="H168" s="9">
        <f t="shared" si="221"/>
        <v>0</v>
      </c>
      <c r="I168" s="9">
        <f t="shared" si="221"/>
        <v>0</v>
      </c>
      <c r="J168" s="9">
        <f t="shared" si="221"/>
        <v>0</v>
      </c>
      <c r="K168" s="9">
        <f t="shared" si="221"/>
        <v>600</v>
      </c>
      <c r="L168" s="9">
        <f t="shared" si="221"/>
        <v>0</v>
      </c>
      <c r="M168" s="9">
        <f t="shared" si="221"/>
        <v>0</v>
      </c>
      <c r="N168" s="9">
        <f t="shared" si="221"/>
        <v>0</v>
      </c>
      <c r="O168" s="9">
        <f t="shared" si="221"/>
        <v>0</v>
      </c>
      <c r="P168" s="9">
        <f t="shared" si="221"/>
        <v>0</v>
      </c>
      <c r="Q168" s="18"/>
      <c r="R168" s="2" t="s">
        <v>400</v>
      </c>
      <c r="S168" s="2" t="str">
        <f t="shared" si="202"/>
        <v>100-100-2410-6164-000-32-05</v>
      </c>
      <c r="T168" s="3" t="str">
        <f t="shared" ref="T168" si="222">MID(S168,9,4)</f>
        <v>2410</v>
      </c>
      <c r="U168" s="3" t="str">
        <f t="shared" ref="U168" si="223">MID(S168,14,4)</f>
        <v>6164</v>
      </c>
      <c r="V168" s="3" t="str">
        <f t="shared" ref="V168" si="224">CONCATENATE(LEFT(T168,2),"00")</f>
        <v>2400</v>
      </c>
      <c r="W168" s="3" t="str">
        <f t="shared" ref="W168" si="225">CONCATENATE(MID(U168,2,1),"00")</f>
        <v>100</v>
      </c>
      <c r="X168" s="3" t="str">
        <f t="shared" ref="X168" si="226">RIGHT(S168,2)</f>
        <v>05</v>
      </c>
      <c r="Y168" s="3" t="s">
        <v>46</v>
      </c>
    </row>
    <row r="169" spans="1:25" x14ac:dyDescent="0.2">
      <c r="A169" s="1" t="s">
        <v>25</v>
      </c>
      <c r="B169" s="70" t="str">
        <f t="shared" si="200"/>
        <v>100-100-2410-6164-000-32-05</v>
      </c>
      <c r="C169" s="6" t="s">
        <v>11</v>
      </c>
      <c r="D169" s="9">
        <f t="shared" ref="D169:D176" si="227">SUM(E169:P169)</f>
        <v>0</v>
      </c>
      <c r="E169" s="9">
        <f t="shared" ref="E169:P169" si="228">E139*$L47</f>
        <v>0</v>
      </c>
      <c r="F169" s="9">
        <f t="shared" si="228"/>
        <v>0</v>
      </c>
      <c r="G169" s="9">
        <f t="shared" si="228"/>
        <v>0</v>
      </c>
      <c r="H169" s="9">
        <f t="shared" si="228"/>
        <v>0</v>
      </c>
      <c r="I169" s="9">
        <f t="shared" si="228"/>
        <v>0</v>
      </c>
      <c r="J169" s="9">
        <f t="shared" si="228"/>
        <v>0</v>
      </c>
      <c r="K169" s="9">
        <f t="shared" si="228"/>
        <v>0</v>
      </c>
      <c r="L169" s="9">
        <f t="shared" si="228"/>
        <v>0</v>
      </c>
      <c r="M169" s="9">
        <f t="shared" si="228"/>
        <v>0</v>
      </c>
      <c r="N169" s="9">
        <f t="shared" si="228"/>
        <v>0</v>
      </c>
      <c r="O169" s="9">
        <f t="shared" si="228"/>
        <v>0</v>
      </c>
      <c r="P169" s="9">
        <f t="shared" si="228"/>
        <v>0</v>
      </c>
      <c r="Q169" s="18"/>
      <c r="R169" s="2" t="s">
        <v>400</v>
      </c>
      <c r="S169" s="2" t="str">
        <f t="shared" si="202"/>
        <v>100-100-2410-6164-000-32-05</v>
      </c>
      <c r="T169" s="3" t="str">
        <f t="shared" ref="T169:T171" si="229">MID(S169,9,4)</f>
        <v>2410</v>
      </c>
      <c r="U169" s="3" t="str">
        <f t="shared" ref="U169:U171" si="230">MID(S169,14,4)</f>
        <v>6164</v>
      </c>
      <c r="V169" s="3" t="str">
        <f t="shared" ref="V169:V171" si="231">CONCATENATE(LEFT(T169,2),"00")</f>
        <v>2400</v>
      </c>
      <c r="W169" s="3" t="str">
        <f t="shared" ref="W169:W171" si="232">CONCATENATE(MID(U169,2,1),"00")</f>
        <v>100</v>
      </c>
      <c r="X169" s="3" t="str">
        <f t="shared" ref="X169:X171" si="233">RIGHT(S169,2)</f>
        <v>05</v>
      </c>
      <c r="Y169" s="3" t="s">
        <v>46</v>
      </c>
    </row>
    <row r="170" spans="1:25" x14ac:dyDescent="0.2">
      <c r="A170" s="1" t="s">
        <v>26</v>
      </c>
      <c r="B170" s="70" t="str">
        <f t="shared" si="200"/>
        <v>100-100-2410-6164-000-32-05</v>
      </c>
      <c r="C170" s="6" t="s">
        <v>11</v>
      </c>
      <c r="D170" s="9">
        <f t="shared" si="227"/>
        <v>0</v>
      </c>
      <c r="E170" s="9">
        <f t="shared" ref="E170:P170" si="234">E140*$L48</f>
        <v>0</v>
      </c>
      <c r="F170" s="9">
        <f t="shared" si="234"/>
        <v>0</v>
      </c>
      <c r="G170" s="9">
        <f t="shared" si="234"/>
        <v>0</v>
      </c>
      <c r="H170" s="9">
        <f t="shared" si="234"/>
        <v>0</v>
      </c>
      <c r="I170" s="9">
        <f t="shared" si="234"/>
        <v>0</v>
      </c>
      <c r="J170" s="9">
        <f t="shared" si="234"/>
        <v>0</v>
      </c>
      <c r="K170" s="9">
        <f t="shared" si="234"/>
        <v>0</v>
      </c>
      <c r="L170" s="9">
        <f t="shared" si="234"/>
        <v>0</v>
      </c>
      <c r="M170" s="9">
        <f t="shared" si="234"/>
        <v>0</v>
      </c>
      <c r="N170" s="9">
        <f t="shared" si="234"/>
        <v>0</v>
      </c>
      <c r="O170" s="9">
        <f t="shared" si="234"/>
        <v>0</v>
      </c>
      <c r="P170" s="9">
        <f t="shared" si="234"/>
        <v>0</v>
      </c>
      <c r="Q170" s="18"/>
      <c r="R170" s="2" t="s">
        <v>400</v>
      </c>
      <c r="S170" s="2" t="str">
        <f t="shared" si="202"/>
        <v>100-100-2410-6164-000-32-05</v>
      </c>
      <c r="T170" s="3" t="str">
        <f t="shared" si="229"/>
        <v>2410</v>
      </c>
      <c r="U170" s="3" t="str">
        <f t="shared" si="230"/>
        <v>6164</v>
      </c>
      <c r="V170" s="3" t="str">
        <f t="shared" si="231"/>
        <v>2400</v>
      </c>
      <c r="W170" s="3" t="str">
        <f t="shared" si="232"/>
        <v>100</v>
      </c>
      <c r="X170" s="3" t="str">
        <f t="shared" si="233"/>
        <v>05</v>
      </c>
      <c r="Y170" s="3" t="s">
        <v>46</v>
      </c>
    </row>
    <row r="171" spans="1:25" x14ac:dyDescent="0.2">
      <c r="A171" s="1" t="s">
        <v>178</v>
      </c>
      <c r="B171" s="70" t="str">
        <f t="shared" si="200"/>
        <v>100-100-1000-6161-000-32-05</v>
      </c>
      <c r="C171" s="6" t="s">
        <v>13</v>
      </c>
      <c r="D171" s="9">
        <f t="shared" si="227"/>
        <v>0</v>
      </c>
      <c r="E171" s="9">
        <f t="shared" ref="E171:P171" si="235">E141*$L49</f>
        <v>0</v>
      </c>
      <c r="F171" s="9">
        <f t="shared" si="235"/>
        <v>0</v>
      </c>
      <c r="G171" s="9">
        <f t="shared" si="235"/>
        <v>0</v>
      </c>
      <c r="H171" s="9">
        <f t="shared" si="235"/>
        <v>0</v>
      </c>
      <c r="I171" s="9">
        <f t="shared" si="235"/>
        <v>0</v>
      </c>
      <c r="J171" s="9">
        <f t="shared" si="235"/>
        <v>0</v>
      </c>
      <c r="K171" s="9">
        <f t="shared" si="235"/>
        <v>0</v>
      </c>
      <c r="L171" s="9">
        <f t="shared" si="235"/>
        <v>0</v>
      </c>
      <c r="M171" s="9">
        <f t="shared" si="235"/>
        <v>0</v>
      </c>
      <c r="N171" s="9">
        <f t="shared" si="235"/>
        <v>0</v>
      </c>
      <c r="O171" s="9">
        <f t="shared" si="235"/>
        <v>0</v>
      </c>
      <c r="P171" s="9">
        <f t="shared" si="235"/>
        <v>0</v>
      </c>
      <c r="Q171" s="18"/>
      <c r="R171" s="2" t="s">
        <v>401</v>
      </c>
      <c r="S171" s="2" t="str">
        <f t="shared" si="202"/>
        <v>100-100-1000-6161-000-32-05</v>
      </c>
      <c r="T171" s="3" t="str">
        <f t="shared" si="229"/>
        <v>1000</v>
      </c>
      <c r="U171" s="3" t="str">
        <f t="shared" si="230"/>
        <v>6161</v>
      </c>
      <c r="V171" s="3" t="str">
        <f t="shared" si="231"/>
        <v>1000</v>
      </c>
      <c r="W171" s="3" t="str">
        <f t="shared" si="232"/>
        <v>100</v>
      </c>
      <c r="X171" s="3" t="str">
        <f t="shared" si="233"/>
        <v>05</v>
      </c>
      <c r="Y171" s="3" t="s">
        <v>42</v>
      </c>
    </row>
    <row r="172" spans="1:25" x14ac:dyDescent="0.2">
      <c r="A172" s="1" t="s">
        <v>179</v>
      </c>
      <c r="B172" s="70" t="str">
        <f t="shared" si="200"/>
        <v>100-100-1000-6161-000-32-05</v>
      </c>
      <c r="C172" s="6" t="s">
        <v>13</v>
      </c>
      <c r="D172" s="9">
        <f t="shared" si="227"/>
        <v>0</v>
      </c>
      <c r="E172" s="9">
        <f t="shared" ref="E172:P172" si="236">E142*$L50</f>
        <v>0</v>
      </c>
      <c r="F172" s="9">
        <f t="shared" si="236"/>
        <v>0</v>
      </c>
      <c r="G172" s="9">
        <f t="shared" si="236"/>
        <v>0</v>
      </c>
      <c r="H172" s="9">
        <f t="shared" si="236"/>
        <v>0</v>
      </c>
      <c r="I172" s="9">
        <f t="shared" si="236"/>
        <v>0</v>
      </c>
      <c r="J172" s="9">
        <f t="shared" si="236"/>
        <v>0</v>
      </c>
      <c r="K172" s="9">
        <f t="shared" si="236"/>
        <v>0</v>
      </c>
      <c r="L172" s="9">
        <f t="shared" si="236"/>
        <v>0</v>
      </c>
      <c r="M172" s="9">
        <f t="shared" si="236"/>
        <v>0</v>
      </c>
      <c r="N172" s="9">
        <f t="shared" si="236"/>
        <v>0</v>
      </c>
      <c r="O172" s="9">
        <f t="shared" si="236"/>
        <v>0</v>
      </c>
      <c r="P172" s="9">
        <f t="shared" si="236"/>
        <v>0</v>
      </c>
      <c r="Q172" s="18"/>
      <c r="R172" s="2" t="s">
        <v>401</v>
      </c>
      <c r="S172" s="2" t="str">
        <f t="shared" si="202"/>
        <v>100-100-1000-6161-000-32-05</v>
      </c>
      <c r="T172" s="3" t="str">
        <f t="shared" ref="T172:T173" si="237">MID(S172,9,4)</f>
        <v>1000</v>
      </c>
      <c r="U172" s="3" t="str">
        <f t="shared" ref="U172:U173" si="238">MID(S172,14,4)</f>
        <v>6161</v>
      </c>
      <c r="V172" s="3" t="str">
        <f t="shared" ref="V172:V173" si="239">CONCATENATE(LEFT(T172,2),"00")</f>
        <v>1000</v>
      </c>
      <c r="W172" s="3" t="str">
        <f t="shared" ref="W172:W173" si="240">CONCATENATE(MID(U172,2,1),"00")</f>
        <v>100</v>
      </c>
      <c r="X172" s="3" t="str">
        <f t="shared" ref="X172:X173" si="241">RIGHT(S172,2)</f>
        <v>05</v>
      </c>
      <c r="Y172" s="3" t="s">
        <v>42</v>
      </c>
    </row>
    <row r="173" spans="1:25" x14ac:dyDescent="0.2">
      <c r="A173" s="1" t="s">
        <v>180</v>
      </c>
      <c r="B173" s="70" t="str">
        <f t="shared" si="200"/>
        <v>100-100-1000-6161-000-32-05</v>
      </c>
      <c r="C173" s="6" t="s">
        <v>13</v>
      </c>
      <c r="D173" s="9">
        <f t="shared" si="227"/>
        <v>0</v>
      </c>
      <c r="E173" s="9">
        <f t="shared" ref="E173:P173" si="242">E143*$L51</f>
        <v>0</v>
      </c>
      <c r="F173" s="9">
        <f t="shared" si="242"/>
        <v>0</v>
      </c>
      <c r="G173" s="9">
        <f t="shared" si="242"/>
        <v>0</v>
      </c>
      <c r="H173" s="9">
        <f t="shared" si="242"/>
        <v>0</v>
      </c>
      <c r="I173" s="9">
        <f t="shared" si="242"/>
        <v>0</v>
      </c>
      <c r="J173" s="9">
        <f t="shared" si="242"/>
        <v>0</v>
      </c>
      <c r="K173" s="9">
        <f t="shared" si="242"/>
        <v>0</v>
      </c>
      <c r="L173" s="9">
        <f t="shared" si="242"/>
        <v>0</v>
      </c>
      <c r="M173" s="9">
        <f t="shared" si="242"/>
        <v>0</v>
      </c>
      <c r="N173" s="9">
        <f t="shared" si="242"/>
        <v>0</v>
      </c>
      <c r="O173" s="9">
        <f t="shared" si="242"/>
        <v>0</v>
      </c>
      <c r="P173" s="9">
        <f t="shared" si="242"/>
        <v>0</v>
      </c>
      <c r="Q173" s="18"/>
      <c r="R173" s="2" t="s">
        <v>401</v>
      </c>
      <c r="S173" s="2" t="str">
        <f t="shared" si="202"/>
        <v>100-100-1000-6161-000-32-05</v>
      </c>
      <c r="T173" s="3" t="str">
        <f t="shared" si="237"/>
        <v>1000</v>
      </c>
      <c r="U173" s="3" t="str">
        <f t="shared" si="238"/>
        <v>6161</v>
      </c>
      <c r="V173" s="3" t="str">
        <f t="shared" si="239"/>
        <v>1000</v>
      </c>
      <c r="W173" s="3" t="str">
        <f t="shared" si="240"/>
        <v>100</v>
      </c>
      <c r="X173" s="3" t="str">
        <f t="shared" si="241"/>
        <v>05</v>
      </c>
      <c r="Y173" s="3" t="s">
        <v>42</v>
      </c>
    </row>
    <row r="174" spans="1:25" x14ac:dyDescent="0.2">
      <c r="A174" s="1" t="s">
        <v>181</v>
      </c>
      <c r="B174" s="70" t="str">
        <f t="shared" si="200"/>
        <v>100-100-2410-6167-000-32-05</v>
      </c>
      <c r="C174" s="6" t="s">
        <v>12</v>
      </c>
      <c r="D174" s="9">
        <f t="shared" si="227"/>
        <v>0</v>
      </c>
      <c r="E174" s="9">
        <f t="shared" ref="E174:P174" si="243">E144*$L52</f>
        <v>0</v>
      </c>
      <c r="F174" s="9">
        <f t="shared" si="243"/>
        <v>0</v>
      </c>
      <c r="G174" s="9">
        <f t="shared" si="243"/>
        <v>0</v>
      </c>
      <c r="H174" s="9">
        <f t="shared" si="243"/>
        <v>0</v>
      </c>
      <c r="I174" s="9">
        <f t="shared" si="243"/>
        <v>0</v>
      </c>
      <c r="J174" s="9">
        <f t="shared" si="243"/>
        <v>0</v>
      </c>
      <c r="K174" s="9">
        <f t="shared" si="243"/>
        <v>0</v>
      </c>
      <c r="L174" s="9">
        <f t="shared" si="243"/>
        <v>0</v>
      </c>
      <c r="M174" s="9">
        <f t="shared" si="243"/>
        <v>0</v>
      </c>
      <c r="N174" s="9">
        <f t="shared" si="243"/>
        <v>0</v>
      </c>
      <c r="O174" s="9">
        <f t="shared" si="243"/>
        <v>0</v>
      </c>
      <c r="P174" s="9">
        <f t="shared" si="243"/>
        <v>0</v>
      </c>
      <c r="Q174" s="18"/>
      <c r="R174" s="2" t="s">
        <v>402</v>
      </c>
      <c r="S174" s="2" t="str">
        <f t="shared" si="202"/>
        <v>100-100-2410-6167-000-32-05</v>
      </c>
      <c r="T174" s="3" t="str">
        <f t="shared" ref="T174:T176" si="244">MID(S174,9,4)</f>
        <v>2410</v>
      </c>
      <c r="U174" s="3" t="str">
        <f t="shared" ref="U174:U176" si="245">MID(S174,14,4)</f>
        <v>6167</v>
      </c>
      <c r="V174" s="3" t="str">
        <f t="shared" ref="V174:V176" si="246">CONCATENATE(LEFT(T174,2),"00")</f>
        <v>2400</v>
      </c>
      <c r="W174" s="3" t="str">
        <f t="shared" ref="W174:W176" si="247">CONCATENATE(MID(U174,2,1),"00")</f>
        <v>100</v>
      </c>
      <c r="X174" s="3" t="str">
        <f t="shared" ref="X174:X176" si="248">RIGHT(S174,2)</f>
        <v>05</v>
      </c>
      <c r="Y174" s="3" t="s">
        <v>43</v>
      </c>
    </row>
    <row r="175" spans="1:25" x14ac:dyDescent="0.2">
      <c r="A175" s="1" t="s">
        <v>182</v>
      </c>
      <c r="B175" s="70" t="str">
        <f t="shared" si="200"/>
        <v>100-100-2410-6167-000-32-05</v>
      </c>
      <c r="C175" s="6" t="s">
        <v>12</v>
      </c>
      <c r="D175" s="9">
        <f t="shared" si="227"/>
        <v>0</v>
      </c>
      <c r="E175" s="9">
        <f t="shared" ref="E175:P175" si="249">E145*$L53</f>
        <v>0</v>
      </c>
      <c r="F175" s="9">
        <f t="shared" si="249"/>
        <v>0</v>
      </c>
      <c r="G175" s="9">
        <f t="shared" si="249"/>
        <v>0</v>
      </c>
      <c r="H175" s="9">
        <f t="shared" si="249"/>
        <v>0</v>
      </c>
      <c r="I175" s="9">
        <f t="shared" si="249"/>
        <v>0</v>
      </c>
      <c r="J175" s="9">
        <f t="shared" si="249"/>
        <v>0</v>
      </c>
      <c r="K175" s="9">
        <f t="shared" si="249"/>
        <v>0</v>
      </c>
      <c r="L175" s="9">
        <f t="shared" si="249"/>
        <v>0</v>
      </c>
      <c r="M175" s="9">
        <f t="shared" si="249"/>
        <v>0</v>
      </c>
      <c r="N175" s="9">
        <f t="shared" si="249"/>
        <v>0</v>
      </c>
      <c r="O175" s="9">
        <f t="shared" si="249"/>
        <v>0</v>
      </c>
      <c r="P175" s="9">
        <f t="shared" si="249"/>
        <v>0</v>
      </c>
      <c r="Q175" s="18"/>
      <c r="R175" s="2" t="s">
        <v>402</v>
      </c>
      <c r="S175" s="2" t="str">
        <f t="shared" si="202"/>
        <v>100-100-2410-6167-000-32-05</v>
      </c>
      <c r="T175" s="3" t="str">
        <f t="shared" si="244"/>
        <v>2410</v>
      </c>
      <c r="U175" s="3" t="str">
        <f t="shared" si="245"/>
        <v>6167</v>
      </c>
      <c r="V175" s="3" t="str">
        <f t="shared" si="246"/>
        <v>2400</v>
      </c>
      <c r="W175" s="3" t="str">
        <f t="shared" si="247"/>
        <v>100</v>
      </c>
      <c r="X175" s="3" t="str">
        <f t="shared" si="248"/>
        <v>05</v>
      </c>
      <c r="Y175" s="3" t="s">
        <v>43</v>
      </c>
    </row>
    <row r="176" spans="1:25" x14ac:dyDescent="0.2">
      <c r="A176" s="1" t="s">
        <v>183</v>
      </c>
      <c r="B176" s="70" t="str">
        <f t="shared" si="200"/>
        <v>100-100-2410-6167-000-32-05</v>
      </c>
      <c r="C176" s="6" t="s">
        <v>12</v>
      </c>
      <c r="D176" s="9">
        <f t="shared" si="227"/>
        <v>0</v>
      </c>
      <c r="E176" s="9">
        <f t="shared" ref="E176:P176" si="250">E146*$L54</f>
        <v>0</v>
      </c>
      <c r="F176" s="9">
        <f t="shared" si="250"/>
        <v>0</v>
      </c>
      <c r="G176" s="9">
        <f t="shared" si="250"/>
        <v>0</v>
      </c>
      <c r="H176" s="9">
        <f t="shared" si="250"/>
        <v>0</v>
      </c>
      <c r="I176" s="9">
        <f t="shared" si="250"/>
        <v>0</v>
      </c>
      <c r="J176" s="9">
        <f t="shared" si="250"/>
        <v>0</v>
      </c>
      <c r="K176" s="9">
        <f t="shared" si="250"/>
        <v>0</v>
      </c>
      <c r="L176" s="9">
        <f t="shared" si="250"/>
        <v>0</v>
      </c>
      <c r="M176" s="9">
        <f t="shared" si="250"/>
        <v>0</v>
      </c>
      <c r="N176" s="9">
        <f t="shared" si="250"/>
        <v>0</v>
      </c>
      <c r="O176" s="9">
        <f t="shared" si="250"/>
        <v>0</v>
      </c>
      <c r="P176" s="9">
        <f t="shared" si="250"/>
        <v>0</v>
      </c>
      <c r="Q176" s="18"/>
      <c r="R176" s="2" t="s">
        <v>402</v>
      </c>
      <c r="S176" s="2" t="str">
        <f t="shared" si="202"/>
        <v>100-100-2410-6167-000-32-05</v>
      </c>
      <c r="T176" s="3" t="str">
        <f t="shared" si="244"/>
        <v>2410</v>
      </c>
      <c r="U176" s="3" t="str">
        <f t="shared" si="245"/>
        <v>6167</v>
      </c>
      <c r="V176" s="3" t="str">
        <f t="shared" si="246"/>
        <v>2400</v>
      </c>
      <c r="W176" s="3" t="str">
        <f t="shared" si="247"/>
        <v>100</v>
      </c>
      <c r="X176" s="3" t="str">
        <f t="shared" si="248"/>
        <v>05</v>
      </c>
      <c r="Y176" s="3" t="s">
        <v>43</v>
      </c>
    </row>
    <row r="177" spans="1:25" x14ac:dyDescent="0.2">
      <c r="A177" s="1" t="s">
        <v>184</v>
      </c>
      <c r="B177" s="70"/>
      <c r="C177" s="6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8"/>
      <c r="T177" s="3"/>
      <c r="U177" s="3"/>
      <c r="V177" s="3"/>
      <c r="W177" s="3"/>
      <c r="X177" s="3"/>
      <c r="Y177" s="3"/>
    </row>
    <row r="178" spans="1:25" x14ac:dyDescent="0.2">
      <c r="A178" s="1" t="s">
        <v>185</v>
      </c>
      <c r="B178" s="70"/>
      <c r="C178" s="6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8"/>
      <c r="T178" s="3"/>
      <c r="U178" s="3"/>
      <c r="V178" s="3"/>
      <c r="W178" s="3"/>
      <c r="X178" s="3"/>
      <c r="Y178" s="3"/>
    </row>
    <row r="179" spans="1:25" x14ac:dyDescent="0.2">
      <c r="A179" s="1" t="s">
        <v>186</v>
      </c>
      <c r="B179" s="70"/>
      <c r="C179" s="6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8"/>
      <c r="T179" s="3"/>
      <c r="U179" s="3"/>
      <c r="V179" s="3"/>
      <c r="W179" s="3"/>
      <c r="X179" s="3"/>
      <c r="Y179" s="3"/>
    </row>
    <row r="180" spans="1:25" x14ac:dyDescent="0.2">
      <c r="A180" s="1" t="s">
        <v>187</v>
      </c>
      <c r="B180" s="70"/>
      <c r="C180" s="6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8"/>
      <c r="T180" s="3"/>
      <c r="U180" s="3"/>
      <c r="V180" s="3"/>
      <c r="W180" s="3"/>
      <c r="X180" s="3"/>
      <c r="Y180" s="3"/>
    </row>
    <row r="181" spans="1:25" x14ac:dyDescent="0.2">
      <c r="A181" s="1" t="s">
        <v>188</v>
      </c>
      <c r="B181" s="70"/>
      <c r="C181" s="6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8"/>
      <c r="T181" s="3"/>
      <c r="U181" s="3"/>
      <c r="V181" s="3"/>
      <c r="W181" s="3"/>
      <c r="X181" s="3"/>
      <c r="Y181" s="3"/>
    </row>
    <row r="182" spans="1:25" x14ac:dyDescent="0.2">
      <c r="A182" s="1" t="s">
        <v>189</v>
      </c>
      <c r="B182" s="70"/>
      <c r="C182" s="6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8"/>
      <c r="T182" s="3"/>
      <c r="U182" s="3"/>
      <c r="V182" s="3"/>
      <c r="W182" s="3"/>
      <c r="X182" s="3"/>
      <c r="Y182" s="3"/>
    </row>
    <row r="185" spans="1:25" x14ac:dyDescent="0.2">
      <c r="A185" s="1" t="s">
        <v>15</v>
      </c>
      <c r="B185" s="2" t="s">
        <v>33</v>
      </c>
      <c r="C185" s="13" t="s">
        <v>44</v>
      </c>
      <c r="D185" s="7" t="s">
        <v>36</v>
      </c>
      <c r="E185" s="16">
        <f>$D$2</f>
        <v>42917</v>
      </c>
      <c r="F185" s="16">
        <f>E185+31</f>
        <v>42948</v>
      </c>
      <c r="G185" s="16">
        <f t="shared" ref="G185:P185" si="251">F185+31</f>
        <v>42979</v>
      </c>
      <c r="H185" s="16">
        <f t="shared" si="251"/>
        <v>43010</v>
      </c>
      <c r="I185" s="16">
        <f t="shared" si="251"/>
        <v>43041</v>
      </c>
      <c r="J185" s="16">
        <f t="shared" si="251"/>
        <v>43072</v>
      </c>
      <c r="K185" s="16">
        <f t="shared" si="251"/>
        <v>43103</v>
      </c>
      <c r="L185" s="16">
        <f t="shared" si="251"/>
        <v>43134</v>
      </c>
      <c r="M185" s="16">
        <f t="shared" si="251"/>
        <v>43165</v>
      </c>
      <c r="N185" s="16">
        <f t="shared" si="251"/>
        <v>43196</v>
      </c>
      <c r="O185" s="16">
        <f t="shared" si="251"/>
        <v>43227</v>
      </c>
      <c r="P185" s="16">
        <f t="shared" si="251"/>
        <v>43258</v>
      </c>
      <c r="Q185" s="15"/>
    </row>
    <row r="186" spans="1:25" x14ac:dyDescent="0.2">
      <c r="A186" s="1" t="s">
        <v>0</v>
      </c>
      <c r="B186" s="70" t="str">
        <f t="shared" ref="B186:B206" si="252">CONCATENATE(R186,$C$1)</f>
        <v>100-100-2320-6154-000-32-05</v>
      </c>
      <c r="C186" s="6" t="s">
        <v>252</v>
      </c>
      <c r="D186" s="7" t="s">
        <v>255</v>
      </c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17"/>
      <c r="R186" s="2" t="s">
        <v>403</v>
      </c>
      <c r="S186" s="2" t="str">
        <f t="shared" ref="S186:S206" si="253">CONCATENATE(R186,$C$1)</f>
        <v>100-100-2320-6154-000-32-05</v>
      </c>
      <c r="T186" s="3" t="str">
        <f t="shared" ref="T186:T197" si="254">MID(S186,9,4)</f>
        <v>2320</v>
      </c>
      <c r="U186" s="3" t="str">
        <f t="shared" ref="U186:U197" si="255">MID(S186,14,4)</f>
        <v>6154</v>
      </c>
      <c r="V186" s="3" t="str">
        <f t="shared" ref="V186:V197" si="256">CONCATENATE(LEFT(T186,2),"00")</f>
        <v>2300</v>
      </c>
      <c r="W186" s="3" t="str">
        <f t="shared" ref="W186:W197" si="257">CONCATENATE(MID(U186,2,1),"00")</f>
        <v>100</v>
      </c>
      <c r="X186" s="3" t="str">
        <f t="shared" ref="X186:X197" si="258">RIGHT(S186,2)</f>
        <v>05</v>
      </c>
      <c r="Y186" s="3" t="s">
        <v>267</v>
      </c>
    </row>
    <row r="187" spans="1:25" x14ac:dyDescent="0.2">
      <c r="A187" s="1" t="s">
        <v>1</v>
      </c>
      <c r="B187" s="70" t="str">
        <f t="shared" si="252"/>
        <v>100-100-2320-6154-000-32-05</v>
      </c>
      <c r="C187" s="6" t="s">
        <v>253</v>
      </c>
      <c r="D187" s="7" t="s">
        <v>256</v>
      </c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17"/>
      <c r="R187" s="2" t="s">
        <v>403</v>
      </c>
      <c r="S187" s="2" t="str">
        <f t="shared" si="253"/>
        <v>100-100-2320-6154-000-32-05</v>
      </c>
      <c r="T187" s="3" t="str">
        <f t="shared" si="254"/>
        <v>2320</v>
      </c>
      <c r="U187" s="3" t="str">
        <f t="shared" si="255"/>
        <v>6154</v>
      </c>
      <c r="V187" s="3" t="str">
        <f t="shared" si="256"/>
        <v>2300</v>
      </c>
      <c r="W187" s="3" t="str">
        <f t="shared" si="257"/>
        <v>100</v>
      </c>
      <c r="X187" s="3" t="str">
        <f t="shared" si="258"/>
        <v>05</v>
      </c>
      <c r="Y187" s="3" t="s">
        <v>267</v>
      </c>
    </row>
    <row r="188" spans="1:25" x14ac:dyDescent="0.2">
      <c r="A188" s="1" t="s">
        <v>2</v>
      </c>
      <c r="B188" s="70" t="str">
        <f t="shared" si="252"/>
        <v>100-100-2500-6157-000-32-05</v>
      </c>
      <c r="C188" s="6" t="s">
        <v>1046</v>
      </c>
      <c r="D188" s="7" t="s">
        <v>37</v>
      </c>
      <c r="E188" s="57">
        <v>1</v>
      </c>
      <c r="F188" s="57">
        <v>1</v>
      </c>
      <c r="G188" s="57"/>
      <c r="H188" s="57"/>
      <c r="I188" s="57"/>
      <c r="J188" s="57">
        <v>2</v>
      </c>
      <c r="K188" s="57"/>
      <c r="L188" s="57"/>
      <c r="M188" s="57"/>
      <c r="N188" s="57">
        <v>1</v>
      </c>
      <c r="O188" s="57">
        <v>1</v>
      </c>
      <c r="P188" s="57"/>
      <c r="Q188" s="17"/>
      <c r="R188" s="2" t="s">
        <v>404</v>
      </c>
      <c r="S188" s="2" t="str">
        <f t="shared" si="253"/>
        <v>100-100-2500-6157-000-32-05</v>
      </c>
      <c r="T188" s="3" t="str">
        <f t="shared" si="254"/>
        <v>2500</v>
      </c>
      <c r="U188" s="3" t="str">
        <f t="shared" si="255"/>
        <v>6157</v>
      </c>
      <c r="V188" s="3" t="str">
        <f t="shared" si="256"/>
        <v>2500</v>
      </c>
      <c r="W188" s="3" t="str">
        <f t="shared" si="257"/>
        <v>100</v>
      </c>
      <c r="X188" s="3" t="str">
        <f t="shared" si="258"/>
        <v>05</v>
      </c>
      <c r="Y188" s="3" t="s">
        <v>268</v>
      </c>
    </row>
    <row r="189" spans="1:25" x14ac:dyDescent="0.2">
      <c r="A189" s="1" t="s">
        <v>3</v>
      </c>
      <c r="B189" s="70" t="str">
        <f t="shared" si="252"/>
        <v>100-100-2500-6157-000-32-05</v>
      </c>
      <c r="C189" s="6" t="s">
        <v>1047</v>
      </c>
      <c r="D189" s="7" t="s">
        <v>257</v>
      </c>
      <c r="E189" s="57">
        <v>1</v>
      </c>
      <c r="F189" s="57">
        <v>1</v>
      </c>
      <c r="G189" s="57"/>
      <c r="H189" s="57"/>
      <c r="I189" s="57"/>
      <c r="J189" s="57">
        <v>2</v>
      </c>
      <c r="K189" s="57"/>
      <c r="L189" s="57"/>
      <c r="M189" s="57"/>
      <c r="N189" s="57">
        <v>1</v>
      </c>
      <c r="O189" s="57">
        <v>1</v>
      </c>
      <c r="P189" s="57"/>
      <c r="Q189" s="17"/>
      <c r="R189" s="2" t="s">
        <v>404</v>
      </c>
      <c r="S189" s="2" t="str">
        <f t="shared" si="253"/>
        <v>100-100-2500-6157-000-32-05</v>
      </c>
      <c r="T189" s="3" t="str">
        <f t="shared" si="254"/>
        <v>2500</v>
      </c>
      <c r="U189" s="3" t="str">
        <f t="shared" si="255"/>
        <v>6157</v>
      </c>
      <c r="V189" s="3" t="str">
        <f t="shared" si="256"/>
        <v>2500</v>
      </c>
      <c r="W189" s="3" t="str">
        <f t="shared" si="257"/>
        <v>100</v>
      </c>
      <c r="X189" s="3" t="str">
        <f t="shared" si="258"/>
        <v>05</v>
      </c>
      <c r="Y189" s="3" t="s">
        <v>268</v>
      </c>
    </row>
    <row r="190" spans="1:25" x14ac:dyDescent="0.2">
      <c r="A190" s="1" t="s">
        <v>4</v>
      </c>
      <c r="B190" s="70" t="str">
        <f t="shared" si="252"/>
        <v>100-100-2500-6157-000-32-05</v>
      </c>
      <c r="C190" s="6" t="s">
        <v>1048</v>
      </c>
      <c r="D190" s="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17"/>
      <c r="R190" s="2" t="s">
        <v>404</v>
      </c>
      <c r="S190" s="2" t="str">
        <f t="shared" si="253"/>
        <v>100-100-2500-6157-000-32-05</v>
      </c>
      <c r="T190" s="3" t="str">
        <f t="shared" si="254"/>
        <v>2500</v>
      </c>
      <c r="U190" s="3" t="str">
        <f t="shared" si="255"/>
        <v>6157</v>
      </c>
      <c r="V190" s="3" t="str">
        <f t="shared" si="256"/>
        <v>2500</v>
      </c>
      <c r="W190" s="3" t="str">
        <f t="shared" si="257"/>
        <v>100</v>
      </c>
      <c r="X190" s="3" t="str">
        <f t="shared" si="258"/>
        <v>05</v>
      </c>
      <c r="Y190" s="3" t="s">
        <v>268</v>
      </c>
    </row>
    <row r="191" spans="1:25" x14ac:dyDescent="0.2">
      <c r="A191" s="1" t="s">
        <v>5</v>
      </c>
      <c r="B191" s="70" t="str">
        <f t="shared" si="252"/>
        <v>100-100-2500-6157-000-32-05</v>
      </c>
      <c r="C191" s="6" t="s">
        <v>1049</v>
      </c>
      <c r="D191" s="7" t="s">
        <v>258</v>
      </c>
      <c r="E191" s="57">
        <v>1</v>
      </c>
      <c r="F191" s="57">
        <v>1</v>
      </c>
      <c r="G191" s="57"/>
      <c r="H191" s="57"/>
      <c r="I191" s="57"/>
      <c r="J191" s="57">
        <v>2</v>
      </c>
      <c r="K191" s="57"/>
      <c r="L191" s="57"/>
      <c r="M191" s="57"/>
      <c r="N191" s="57">
        <v>1</v>
      </c>
      <c r="O191" s="57">
        <v>1</v>
      </c>
      <c r="P191" s="57"/>
      <c r="Q191" s="17"/>
      <c r="R191" s="2" t="s">
        <v>404</v>
      </c>
      <c r="S191" s="2" t="str">
        <f t="shared" si="253"/>
        <v>100-100-2500-6157-000-32-05</v>
      </c>
      <c r="T191" s="3" t="str">
        <f t="shared" si="254"/>
        <v>2500</v>
      </c>
      <c r="U191" s="3" t="str">
        <f t="shared" si="255"/>
        <v>6157</v>
      </c>
      <c r="V191" s="3" t="str">
        <f t="shared" si="256"/>
        <v>2500</v>
      </c>
      <c r="W191" s="3" t="str">
        <f t="shared" si="257"/>
        <v>100</v>
      </c>
      <c r="X191" s="3" t="str">
        <f t="shared" si="258"/>
        <v>05</v>
      </c>
      <c r="Y191" s="3" t="s">
        <v>268</v>
      </c>
    </row>
    <row r="192" spans="1:25" x14ac:dyDescent="0.2">
      <c r="A192" s="1" t="s">
        <v>6</v>
      </c>
      <c r="B192" s="70" t="str">
        <f t="shared" si="252"/>
        <v>100-100-2500-6157-000-32-05</v>
      </c>
      <c r="C192" s="6" t="s">
        <v>254</v>
      </c>
      <c r="D192" s="7" t="s">
        <v>259</v>
      </c>
      <c r="E192" s="57">
        <v>1</v>
      </c>
      <c r="F192" s="57">
        <v>1</v>
      </c>
      <c r="G192" s="57"/>
      <c r="H192" s="57"/>
      <c r="I192" s="57"/>
      <c r="J192" s="57">
        <v>2</v>
      </c>
      <c r="K192" s="57"/>
      <c r="L192" s="57"/>
      <c r="M192" s="57"/>
      <c r="N192" s="57">
        <v>1</v>
      </c>
      <c r="O192" s="57">
        <v>1</v>
      </c>
      <c r="P192" s="57"/>
      <c r="Q192" s="17"/>
      <c r="R192" s="2" t="s">
        <v>404</v>
      </c>
      <c r="S192" s="2" t="str">
        <f t="shared" si="253"/>
        <v>100-100-2500-6157-000-32-05</v>
      </c>
      <c r="T192" s="3" t="str">
        <f t="shared" si="254"/>
        <v>2500</v>
      </c>
      <c r="U192" s="3" t="str">
        <f t="shared" si="255"/>
        <v>6157</v>
      </c>
      <c r="V192" s="3" t="str">
        <f t="shared" si="256"/>
        <v>2500</v>
      </c>
      <c r="W192" s="3" t="str">
        <f t="shared" si="257"/>
        <v>100</v>
      </c>
      <c r="X192" s="3" t="str">
        <f t="shared" si="258"/>
        <v>05</v>
      </c>
      <c r="Y192" s="3" t="s">
        <v>268</v>
      </c>
    </row>
    <row r="193" spans="1:25" x14ac:dyDescent="0.2">
      <c r="A193" s="1" t="s">
        <v>16</v>
      </c>
      <c r="B193" s="70" t="str">
        <f t="shared" si="252"/>
        <v>100-100-2500-6157-000-32-05</v>
      </c>
      <c r="C193" s="6" t="s">
        <v>1048</v>
      </c>
      <c r="D193" s="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17"/>
      <c r="R193" s="2" t="s">
        <v>404</v>
      </c>
      <c r="S193" s="2" t="str">
        <f t="shared" si="253"/>
        <v>100-100-2500-6157-000-32-05</v>
      </c>
      <c r="T193" s="3" t="str">
        <f t="shared" si="254"/>
        <v>2500</v>
      </c>
      <c r="U193" s="3" t="str">
        <f t="shared" si="255"/>
        <v>6157</v>
      </c>
      <c r="V193" s="3" t="str">
        <f t="shared" si="256"/>
        <v>2500</v>
      </c>
      <c r="W193" s="3" t="str">
        <f t="shared" si="257"/>
        <v>100</v>
      </c>
      <c r="X193" s="3" t="str">
        <f t="shared" si="258"/>
        <v>05</v>
      </c>
      <c r="Y193" s="3" t="s">
        <v>268</v>
      </c>
    </row>
    <row r="194" spans="1:25" x14ac:dyDescent="0.2">
      <c r="A194" s="1" t="s">
        <v>17</v>
      </c>
      <c r="B194" s="70" t="str">
        <f t="shared" si="252"/>
        <v>100-100-2500-6157-000-32-05</v>
      </c>
      <c r="C194" s="6" t="s">
        <v>1050</v>
      </c>
      <c r="D194" s="7" t="s">
        <v>1053</v>
      </c>
      <c r="E194" s="57">
        <v>1</v>
      </c>
      <c r="F194" s="57">
        <v>1</v>
      </c>
      <c r="G194" s="57"/>
      <c r="H194" s="57"/>
      <c r="I194" s="57"/>
      <c r="J194" s="57">
        <v>1</v>
      </c>
      <c r="K194" s="57">
        <v>1</v>
      </c>
      <c r="L194" s="57"/>
      <c r="M194" s="57"/>
      <c r="N194" s="57"/>
      <c r="O194" s="57"/>
      <c r="P194" s="57"/>
      <c r="Q194" s="17"/>
      <c r="R194" s="2" t="s">
        <v>404</v>
      </c>
      <c r="S194" s="2" t="str">
        <f t="shared" si="253"/>
        <v>100-100-2500-6157-000-32-05</v>
      </c>
      <c r="T194" s="3" t="str">
        <f t="shared" si="254"/>
        <v>2500</v>
      </c>
      <c r="U194" s="3" t="str">
        <f t="shared" si="255"/>
        <v>6157</v>
      </c>
      <c r="V194" s="3" t="str">
        <f t="shared" si="256"/>
        <v>2500</v>
      </c>
      <c r="W194" s="3" t="str">
        <f t="shared" si="257"/>
        <v>100</v>
      </c>
      <c r="X194" s="3" t="str">
        <f t="shared" si="258"/>
        <v>05</v>
      </c>
      <c r="Y194" s="3" t="s">
        <v>268</v>
      </c>
    </row>
    <row r="195" spans="1:25" x14ac:dyDescent="0.2">
      <c r="A195" s="1" t="s">
        <v>18</v>
      </c>
      <c r="B195" s="70" t="str">
        <f t="shared" si="252"/>
        <v>100-100-2500-6157-000-32-05</v>
      </c>
      <c r="C195" s="6" t="s">
        <v>1051</v>
      </c>
      <c r="D195" s="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17"/>
      <c r="R195" s="2" t="s">
        <v>404</v>
      </c>
      <c r="S195" s="2" t="str">
        <f t="shared" si="253"/>
        <v>100-100-2500-6157-000-32-05</v>
      </c>
      <c r="T195" s="3" t="str">
        <f t="shared" si="254"/>
        <v>2500</v>
      </c>
      <c r="U195" s="3" t="str">
        <f t="shared" si="255"/>
        <v>6157</v>
      </c>
      <c r="V195" s="3" t="str">
        <f t="shared" si="256"/>
        <v>2500</v>
      </c>
      <c r="W195" s="3" t="str">
        <f t="shared" si="257"/>
        <v>100</v>
      </c>
      <c r="X195" s="3" t="str">
        <f t="shared" si="258"/>
        <v>05</v>
      </c>
      <c r="Y195" s="3" t="s">
        <v>268</v>
      </c>
    </row>
    <row r="196" spans="1:25" x14ac:dyDescent="0.2">
      <c r="A196" s="1" t="s">
        <v>22</v>
      </c>
      <c r="B196" s="70" t="str">
        <f t="shared" si="252"/>
        <v>100-100-2500-6157-000-32-05</v>
      </c>
      <c r="C196" s="6" t="s">
        <v>1048</v>
      </c>
      <c r="D196" s="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17"/>
      <c r="R196" s="2" t="s">
        <v>404</v>
      </c>
      <c r="S196" s="2" t="str">
        <f t="shared" si="253"/>
        <v>100-100-2500-6157-000-32-05</v>
      </c>
      <c r="T196" s="3" t="str">
        <f t="shared" si="254"/>
        <v>2500</v>
      </c>
      <c r="U196" s="3" t="str">
        <f t="shared" si="255"/>
        <v>6157</v>
      </c>
      <c r="V196" s="3" t="str">
        <f t="shared" si="256"/>
        <v>2500</v>
      </c>
      <c r="W196" s="3" t="str">
        <f t="shared" si="257"/>
        <v>100</v>
      </c>
      <c r="X196" s="3" t="str">
        <f t="shared" si="258"/>
        <v>05</v>
      </c>
      <c r="Y196" s="3" t="s">
        <v>268</v>
      </c>
    </row>
    <row r="197" spans="1:25" x14ac:dyDescent="0.2">
      <c r="A197" s="1" t="s">
        <v>23</v>
      </c>
      <c r="B197" s="70" t="str">
        <f t="shared" si="252"/>
        <v>100-100-2500-6157-000-32-05</v>
      </c>
      <c r="C197" s="6" t="s">
        <v>1052</v>
      </c>
      <c r="D197" s="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17"/>
      <c r="R197" s="2" t="s">
        <v>404</v>
      </c>
      <c r="S197" s="2" t="str">
        <f t="shared" si="253"/>
        <v>100-100-2500-6157-000-32-05</v>
      </c>
      <c r="T197" s="3" t="str">
        <f t="shared" si="254"/>
        <v>2500</v>
      </c>
      <c r="U197" s="3" t="str">
        <f t="shared" si="255"/>
        <v>6157</v>
      </c>
      <c r="V197" s="3" t="str">
        <f t="shared" si="256"/>
        <v>2500</v>
      </c>
      <c r="W197" s="3" t="str">
        <f t="shared" si="257"/>
        <v>100</v>
      </c>
      <c r="X197" s="3" t="str">
        <f t="shared" si="258"/>
        <v>05</v>
      </c>
      <c r="Y197" s="3" t="s">
        <v>268</v>
      </c>
    </row>
    <row r="198" spans="1:25" x14ac:dyDescent="0.2">
      <c r="A198" s="1" t="s">
        <v>24</v>
      </c>
      <c r="B198" s="70" t="str">
        <f t="shared" si="252"/>
        <v>100-100-2410-6154-000-32-05</v>
      </c>
      <c r="C198" s="6" t="s">
        <v>11</v>
      </c>
      <c r="D198" s="7" t="s">
        <v>1053</v>
      </c>
      <c r="E198" s="57">
        <v>1</v>
      </c>
      <c r="F198" s="57">
        <v>1</v>
      </c>
      <c r="G198" s="57"/>
      <c r="H198" s="57"/>
      <c r="I198" s="57"/>
      <c r="J198" s="57">
        <v>1</v>
      </c>
      <c r="K198" s="57">
        <v>1</v>
      </c>
      <c r="L198" s="57"/>
      <c r="M198" s="57"/>
      <c r="N198" s="57"/>
      <c r="O198" s="57"/>
      <c r="P198" s="57"/>
      <c r="Q198" s="17"/>
      <c r="R198" s="2" t="s">
        <v>405</v>
      </c>
      <c r="S198" s="2" t="str">
        <f t="shared" si="253"/>
        <v>100-100-2410-6154-000-32-05</v>
      </c>
      <c r="T198" s="3" t="str">
        <f t="shared" ref="T198:T206" si="259">MID(S198,9,4)</f>
        <v>2410</v>
      </c>
      <c r="U198" s="3" t="str">
        <f t="shared" ref="U198:U206" si="260">MID(S198,14,4)</f>
        <v>6154</v>
      </c>
      <c r="V198" s="3" t="str">
        <f t="shared" ref="V198:V206" si="261">CONCATENATE(LEFT(T198,2),"00")</f>
        <v>2400</v>
      </c>
      <c r="W198" s="3" t="str">
        <f t="shared" ref="W198:W206" si="262">CONCATENATE(MID(U198,2,1),"00")</f>
        <v>100</v>
      </c>
      <c r="X198" s="3" t="str">
        <f t="shared" ref="X198:X206" si="263">RIGHT(S198,2)</f>
        <v>05</v>
      </c>
      <c r="Y198" s="3" t="s">
        <v>47</v>
      </c>
    </row>
    <row r="199" spans="1:25" x14ac:dyDescent="0.2">
      <c r="A199" s="1" t="s">
        <v>25</v>
      </c>
      <c r="B199" s="70" t="str">
        <f t="shared" si="252"/>
        <v>100-100-2410-6154-000-32-05</v>
      </c>
      <c r="C199" s="6" t="s">
        <v>11</v>
      </c>
      <c r="D199" s="7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7"/>
      <c r="R199" s="2" t="s">
        <v>405</v>
      </c>
      <c r="S199" s="2" t="str">
        <f t="shared" si="253"/>
        <v>100-100-2410-6154-000-32-05</v>
      </c>
      <c r="T199" s="3" t="str">
        <f t="shared" si="259"/>
        <v>2410</v>
      </c>
      <c r="U199" s="3" t="str">
        <f t="shared" si="260"/>
        <v>6154</v>
      </c>
      <c r="V199" s="3" t="str">
        <f t="shared" si="261"/>
        <v>2400</v>
      </c>
      <c r="W199" s="3" t="str">
        <f t="shared" si="262"/>
        <v>100</v>
      </c>
      <c r="X199" s="3" t="str">
        <f t="shared" si="263"/>
        <v>05</v>
      </c>
      <c r="Y199" s="3" t="s">
        <v>47</v>
      </c>
    </row>
    <row r="200" spans="1:25" x14ac:dyDescent="0.2">
      <c r="A200" s="1" t="s">
        <v>26</v>
      </c>
      <c r="B200" s="70" t="str">
        <f t="shared" si="252"/>
        <v>100-100-2410-6154-000-32-05</v>
      </c>
      <c r="C200" s="6" t="s">
        <v>11</v>
      </c>
      <c r="D200" s="7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7"/>
      <c r="R200" s="2" t="s">
        <v>405</v>
      </c>
      <c r="S200" s="2" t="str">
        <f t="shared" si="253"/>
        <v>100-100-2410-6154-000-32-05</v>
      </c>
      <c r="T200" s="3" t="str">
        <f t="shared" si="259"/>
        <v>2410</v>
      </c>
      <c r="U200" s="3" t="str">
        <f t="shared" si="260"/>
        <v>6154</v>
      </c>
      <c r="V200" s="3" t="str">
        <f t="shared" si="261"/>
        <v>2400</v>
      </c>
      <c r="W200" s="3" t="str">
        <f t="shared" si="262"/>
        <v>100</v>
      </c>
      <c r="X200" s="3" t="str">
        <f t="shared" si="263"/>
        <v>05</v>
      </c>
      <c r="Y200" s="3" t="s">
        <v>47</v>
      </c>
    </row>
    <row r="201" spans="1:25" x14ac:dyDescent="0.2">
      <c r="A201" s="1" t="s">
        <v>178</v>
      </c>
      <c r="B201" s="70" t="str">
        <f t="shared" si="252"/>
        <v>100-100-1000-6151-000-32-05</v>
      </c>
      <c r="C201" s="6" t="s">
        <v>13</v>
      </c>
      <c r="D201" s="7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7"/>
      <c r="R201" s="2" t="s">
        <v>406</v>
      </c>
      <c r="S201" s="2" t="str">
        <f t="shared" si="253"/>
        <v>100-100-1000-6151-000-32-05</v>
      </c>
      <c r="T201" s="3" t="str">
        <f t="shared" si="259"/>
        <v>1000</v>
      </c>
      <c r="U201" s="3" t="str">
        <f t="shared" si="260"/>
        <v>6151</v>
      </c>
      <c r="V201" s="3" t="str">
        <f t="shared" si="261"/>
        <v>1000</v>
      </c>
      <c r="W201" s="3" t="str">
        <f t="shared" si="262"/>
        <v>100</v>
      </c>
      <c r="X201" s="3" t="str">
        <f t="shared" si="263"/>
        <v>05</v>
      </c>
      <c r="Y201" s="3" t="s">
        <v>48</v>
      </c>
    </row>
    <row r="202" spans="1:25" x14ac:dyDescent="0.2">
      <c r="A202" s="1" t="s">
        <v>179</v>
      </c>
      <c r="B202" s="70" t="str">
        <f t="shared" si="252"/>
        <v>100-100-1000-6151-000-32-05</v>
      </c>
      <c r="C202" s="6" t="s">
        <v>13</v>
      </c>
      <c r="D202" s="7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7"/>
      <c r="R202" s="2" t="s">
        <v>406</v>
      </c>
      <c r="S202" s="2" t="str">
        <f t="shared" si="253"/>
        <v>100-100-1000-6151-000-32-05</v>
      </c>
      <c r="T202" s="3" t="str">
        <f t="shared" si="259"/>
        <v>1000</v>
      </c>
      <c r="U202" s="3" t="str">
        <f t="shared" si="260"/>
        <v>6151</v>
      </c>
      <c r="V202" s="3" t="str">
        <f t="shared" si="261"/>
        <v>1000</v>
      </c>
      <c r="W202" s="3" t="str">
        <f t="shared" si="262"/>
        <v>100</v>
      </c>
      <c r="X202" s="3" t="str">
        <f t="shared" si="263"/>
        <v>05</v>
      </c>
      <c r="Y202" s="3" t="s">
        <v>48</v>
      </c>
    </row>
    <row r="203" spans="1:25" x14ac:dyDescent="0.2">
      <c r="A203" s="1" t="s">
        <v>180</v>
      </c>
      <c r="B203" s="70" t="str">
        <f t="shared" si="252"/>
        <v>100-100-1000-6151-000-32-05</v>
      </c>
      <c r="C203" s="6" t="s">
        <v>13</v>
      </c>
      <c r="D203" s="7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7"/>
      <c r="R203" s="2" t="s">
        <v>406</v>
      </c>
      <c r="S203" s="2" t="str">
        <f t="shared" si="253"/>
        <v>100-100-1000-6151-000-32-05</v>
      </c>
      <c r="T203" s="3" t="str">
        <f t="shared" si="259"/>
        <v>1000</v>
      </c>
      <c r="U203" s="3" t="str">
        <f t="shared" si="260"/>
        <v>6151</v>
      </c>
      <c r="V203" s="3" t="str">
        <f t="shared" si="261"/>
        <v>1000</v>
      </c>
      <c r="W203" s="3" t="str">
        <f t="shared" si="262"/>
        <v>100</v>
      </c>
      <c r="X203" s="3" t="str">
        <f t="shared" si="263"/>
        <v>05</v>
      </c>
      <c r="Y203" s="3" t="s">
        <v>48</v>
      </c>
    </row>
    <row r="204" spans="1:25" x14ac:dyDescent="0.2">
      <c r="A204" s="1" t="s">
        <v>181</v>
      </c>
      <c r="B204" s="70" t="str">
        <f t="shared" si="252"/>
        <v>100-100-2410-6157-000-32-05</v>
      </c>
      <c r="C204" s="6" t="s">
        <v>12</v>
      </c>
      <c r="D204" s="7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7"/>
      <c r="R204" s="2" t="s">
        <v>407</v>
      </c>
      <c r="S204" s="2" t="str">
        <f t="shared" si="253"/>
        <v>100-100-2410-6157-000-32-05</v>
      </c>
      <c r="T204" s="3" t="str">
        <f t="shared" si="259"/>
        <v>2410</v>
      </c>
      <c r="U204" s="3" t="str">
        <f t="shared" si="260"/>
        <v>6157</v>
      </c>
      <c r="V204" s="3" t="str">
        <f t="shared" si="261"/>
        <v>2400</v>
      </c>
      <c r="W204" s="3" t="str">
        <f t="shared" si="262"/>
        <v>100</v>
      </c>
      <c r="X204" s="3" t="str">
        <f t="shared" si="263"/>
        <v>05</v>
      </c>
      <c r="Y204" s="3" t="s">
        <v>49</v>
      </c>
    </row>
    <row r="205" spans="1:25" x14ac:dyDescent="0.2">
      <c r="A205" s="1" t="s">
        <v>182</v>
      </c>
      <c r="B205" s="70" t="str">
        <f t="shared" si="252"/>
        <v>100-100-2410-6157-000-32-05</v>
      </c>
      <c r="C205" s="6" t="s">
        <v>12</v>
      </c>
      <c r="D205" s="7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7"/>
      <c r="R205" s="2" t="s">
        <v>407</v>
      </c>
      <c r="S205" s="2" t="str">
        <f t="shared" si="253"/>
        <v>100-100-2410-6157-000-32-05</v>
      </c>
      <c r="T205" s="3" t="str">
        <f t="shared" si="259"/>
        <v>2410</v>
      </c>
      <c r="U205" s="3" t="str">
        <f t="shared" si="260"/>
        <v>6157</v>
      </c>
      <c r="V205" s="3" t="str">
        <f t="shared" si="261"/>
        <v>2400</v>
      </c>
      <c r="W205" s="3" t="str">
        <f t="shared" si="262"/>
        <v>100</v>
      </c>
      <c r="X205" s="3" t="str">
        <f t="shared" si="263"/>
        <v>05</v>
      </c>
      <c r="Y205" s="3" t="s">
        <v>49</v>
      </c>
    </row>
    <row r="206" spans="1:25" x14ac:dyDescent="0.2">
      <c r="A206" s="1" t="s">
        <v>183</v>
      </c>
      <c r="B206" s="70" t="str">
        <f t="shared" si="252"/>
        <v>100-100-2410-6157-000-32-05</v>
      </c>
      <c r="C206" s="6" t="s">
        <v>12</v>
      </c>
      <c r="D206" s="7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7"/>
      <c r="R206" s="2" t="s">
        <v>407</v>
      </c>
      <c r="S206" s="2" t="str">
        <f t="shared" si="253"/>
        <v>100-100-2410-6157-000-32-05</v>
      </c>
      <c r="T206" s="3" t="str">
        <f t="shared" si="259"/>
        <v>2410</v>
      </c>
      <c r="U206" s="3" t="str">
        <f t="shared" si="260"/>
        <v>6157</v>
      </c>
      <c r="V206" s="3" t="str">
        <f t="shared" si="261"/>
        <v>2400</v>
      </c>
      <c r="W206" s="3" t="str">
        <f t="shared" si="262"/>
        <v>100</v>
      </c>
      <c r="X206" s="3" t="str">
        <f t="shared" si="263"/>
        <v>05</v>
      </c>
      <c r="Y206" s="3" t="s">
        <v>49</v>
      </c>
    </row>
    <row r="207" spans="1:25" x14ac:dyDescent="0.2">
      <c r="A207" s="1" t="s">
        <v>184</v>
      </c>
      <c r="B207" s="70"/>
      <c r="C207" s="6"/>
      <c r="D207" s="7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7"/>
      <c r="T207" s="3"/>
      <c r="U207" s="3"/>
      <c r="V207" s="3"/>
      <c r="W207" s="3"/>
      <c r="X207" s="3"/>
      <c r="Y207" s="3"/>
    </row>
    <row r="208" spans="1:25" x14ac:dyDescent="0.2">
      <c r="A208" s="1" t="s">
        <v>185</v>
      </c>
      <c r="B208" s="70"/>
      <c r="C208" s="6"/>
      <c r="D208" s="7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7"/>
      <c r="T208" s="3"/>
      <c r="U208" s="3"/>
      <c r="V208" s="3"/>
      <c r="W208" s="3"/>
      <c r="X208" s="3"/>
      <c r="Y208" s="3"/>
    </row>
    <row r="209" spans="1:25" x14ac:dyDescent="0.2">
      <c r="A209" s="1" t="s">
        <v>186</v>
      </c>
      <c r="B209" s="70"/>
      <c r="C209" s="6"/>
      <c r="D209" s="7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7"/>
      <c r="T209" s="3"/>
      <c r="U209" s="3"/>
      <c r="V209" s="3"/>
      <c r="W209" s="3"/>
      <c r="X209" s="3"/>
      <c r="Y209" s="3"/>
    </row>
    <row r="210" spans="1:25" x14ac:dyDescent="0.2">
      <c r="A210" s="1" t="s">
        <v>187</v>
      </c>
      <c r="B210" s="70"/>
      <c r="C210" s="6"/>
      <c r="D210" s="7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7"/>
      <c r="T210" s="3"/>
      <c r="U210" s="3"/>
      <c r="V210" s="3"/>
      <c r="W210" s="3"/>
      <c r="X210" s="3"/>
      <c r="Y210" s="3"/>
    </row>
    <row r="211" spans="1:25" x14ac:dyDescent="0.2">
      <c r="A211" s="1" t="s">
        <v>188</v>
      </c>
      <c r="B211" s="70"/>
      <c r="C211" s="6"/>
      <c r="D211" s="7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7"/>
      <c r="T211" s="3"/>
      <c r="U211" s="3"/>
      <c r="V211" s="3"/>
      <c r="W211" s="3"/>
      <c r="X211" s="3"/>
      <c r="Y211" s="3"/>
    </row>
    <row r="212" spans="1:25" x14ac:dyDescent="0.2">
      <c r="A212" s="1" t="s">
        <v>189</v>
      </c>
      <c r="B212" s="70"/>
      <c r="C212" s="6"/>
      <c r="D212" s="7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7"/>
      <c r="T212" s="3"/>
      <c r="U212" s="3"/>
      <c r="V212" s="3"/>
      <c r="W212" s="3"/>
      <c r="X212" s="3"/>
      <c r="Y212" s="3"/>
    </row>
    <row r="215" spans="1:25" x14ac:dyDescent="0.2">
      <c r="A215" s="1" t="s">
        <v>15</v>
      </c>
      <c r="B215" s="2" t="s">
        <v>33</v>
      </c>
      <c r="C215" s="13" t="s">
        <v>45</v>
      </c>
      <c r="D215" s="7" t="s">
        <v>35</v>
      </c>
      <c r="E215" s="16">
        <f>$D$2</f>
        <v>42917</v>
      </c>
      <c r="F215" s="16">
        <f>E215+31</f>
        <v>42948</v>
      </c>
      <c r="G215" s="16">
        <f t="shared" ref="G215:P215" si="264">F215+31</f>
        <v>42979</v>
      </c>
      <c r="H215" s="16">
        <f t="shared" si="264"/>
        <v>43010</v>
      </c>
      <c r="I215" s="16">
        <f t="shared" si="264"/>
        <v>43041</v>
      </c>
      <c r="J215" s="16">
        <f t="shared" si="264"/>
        <v>43072</v>
      </c>
      <c r="K215" s="16">
        <f t="shared" si="264"/>
        <v>43103</v>
      </c>
      <c r="L215" s="16">
        <f t="shared" si="264"/>
        <v>43134</v>
      </c>
      <c r="M215" s="16">
        <f t="shared" si="264"/>
        <v>43165</v>
      </c>
      <c r="N215" s="16">
        <f t="shared" si="264"/>
        <v>43196</v>
      </c>
      <c r="O215" s="16">
        <f t="shared" si="264"/>
        <v>43227</v>
      </c>
      <c r="P215" s="16">
        <f t="shared" si="264"/>
        <v>43258</v>
      </c>
      <c r="Q215" s="20"/>
    </row>
    <row r="216" spans="1:25" x14ac:dyDescent="0.2">
      <c r="A216" s="1" t="s">
        <v>0</v>
      </c>
      <c r="B216" s="70" t="str">
        <f t="shared" ref="B216:B236" si="265">CONCATENATE(R216,$C$1)</f>
        <v>100-100-2320-6154-000-32-05</v>
      </c>
      <c r="C216" s="6" t="s">
        <v>252</v>
      </c>
      <c r="D216" s="9">
        <f>SUM(E216:P216)+P34</f>
        <v>4500</v>
      </c>
      <c r="E216" s="9">
        <f t="shared" ref="E216:E236" si="266">E186*$O34</f>
        <v>0</v>
      </c>
      <c r="F216" s="9">
        <f t="shared" ref="F216:P216" si="267">F186*$O34</f>
        <v>0</v>
      </c>
      <c r="G216" s="9">
        <f t="shared" si="267"/>
        <v>0</v>
      </c>
      <c r="H216" s="9">
        <f t="shared" si="267"/>
        <v>0</v>
      </c>
      <c r="I216" s="9">
        <f t="shared" si="267"/>
        <v>0</v>
      </c>
      <c r="J216" s="9">
        <f t="shared" si="267"/>
        <v>0</v>
      </c>
      <c r="K216" s="9">
        <f t="shared" si="267"/>
        <v>0</v>
      </c>
      <c r="L216" s="9">
        <f t="shared" si="267"/>
        <v>0</v>
      </c>
      <c r="M216" s="9">
        <f t="shared" si="267"/>
        <v>0</v>
      </c>
      <c r="N216" s="9">
        <f t="shared" si="267"/>
        <v>0</v>
      </c>
      <c r="O216" s="9">
        <f t="shared" si="267"/>
        <v>0</v>
      </c>
      <c r="P216" s="9">
        <f t="shared" si="267"/>
        <v>0</v>
      </c>
      <c r="Q216" s="18"/>
      <c r="R216" s="2" t="s">
        <v>403</v>
      </c>
      <c r="S216" s="2" t="str">
        <f t="shared" ref="S216:S236" si="268">CONCATENATE(R216,$C$1)</f>
        <v>100-100-2320-6154-000-32-05</v>
      </c>
      <c r="T216" s="3" t="str">
        <f t="shared" ref="T216:T236" si="269">MID(S216,9,4)</f>
        <v>2320</v>
      </c>
      <c r="U216" s="3" t="str">
        <f t="shared" ref="U216:U236" si="270">MID(S216,14,4)</f>
        <v>6154</v>
      </c>
      <c r="V216" s="3" t="str">
        <f t="shared" ref="V216:V236" si="271">CONCATENATE(LEFT(T216,2),"00")</f>
        <v>2300</v>
      </c>
      <c r="W216" s="3" t="str">
        <f t="shared" ref="W216:W236" si="272">CONCATENATE(MID(U216,2,1),"00")</f>
        <v>100</v>
      </c>
      <c r="X216" s="3" t="str">
        <f t="shared" ref="X216:X236" si="273">RIGHT(S216,2)</f>
        <v>05</v>
      </c>
      <c r="Y216" s="3" t="s">
        <v>267</v>
      </c>
    </row>
    <row r="217" spans="1:25" x14ac:dyDescent="0.2">
      <c r="A217" s="1" t="s">
        <v>1</v>
      </c>
      <c r="B217" s="70" t="str">
        <f t="shared" si="265"/>
        <v>100-100-2320-6154-000-32-05</v>
      </c>
      <c r="C217" s="6" t="s">
        <v>253</v>
      </c>
      <c r="D217" s="9">
        <f t="shared" ref="D217:D234" si="274">SUM(E217:P217)+P35</f>
        <v>4000</v>
      </c>
      <c r="E217" s="9">
        <f t="shared" si="266"/>
        <v>0</v>
      </c>
      <c r="F217" s="9">
        <f t="shared" ref="F217:P217" si="275">F187*$O35</f>
        <v>0</v>
      </c>
      <c r="G217" s="9">
        <f t="shared" si="275"/>
        <v>0</v>
      </c>
      <c r="H217" s="9">
        <f t="shared" si="275"/>
        <v>0</v>
      </c>
      <c r="I217" s="9">
        <f t="shared" si="275"/>
        <v>0</v>
      </c>
      <c r="J217" s="9">
        <f t="shared" si="275"/>
        <v>0</v>
      </c>
      <c r="K217" s="9">
        <f t="shared" si="275"/>
        <v>0</v>
      </c>
      <c r="L217" s="9">
        <f t="shared" si="275"/>
        <v>0</v>
      </c>
      <c r="M217" s="9">
        <f t="shared" si="275"/>
        <v>0</v>
      </c>
      <c r="N217" s="9">
        <f t="shared" si="275"/>
        <v>0</v>
      </c>
      <c r="O217" s="9">
        <f t="shared" si="275"/>
        <v>0</v>
      </c>
      <c r="P217" s="9">
        <f t="shared" si="275"/>
        <v>0</v>
      </c>
      <c r="Q217" s="18"/>
      <c r="R217" s="2" t="s">
        <v>403</v>
      </c>
      <c r="S217" s="2" t="str">
        <f t="shared" si="268"/>
        <v>100-100-2320-6154-000-32-05</v>
      </c>
      <c r="T217" s="3" t="str">
        <f t="shared" si="269"/>
        <v>2320</v>
      </c>
      <c r="U217" s="3" t="str">
        <f t="shared" si="270"/>
        <v>6154</v>
      </c>
      <c r="V217" s="3" t="str">
        <f t="shared" si="271"/>
        <v>2300</v>
      </c>
      <c r="W217" s="3" t="str">
        <f t="shared" si="272"/>
        <v>100</v>
      </c>
      <c r="X217" s="3" t="str">
        <f t="shared" si="273"/>
        <v>05</v>
      </c>
      <c r="Y217" s="3" t="s">
        <v>267</v>
      </c>
    </row>
    <row r="218" spans="1:25" x14ac:dyDescent="0.2">
      <c r="A218" s="1" t="s">
        <v>2</v>
      </c>
      <c r="B218" s="70" t="str">
        <f t="shared" si="265"/>
        <v>100-100-2500-6157-000-32-05</v>
      </c>
      <c r="C218" s="6" t="s">
        <v>1046</v>
      </c>
      <c r="D218" s="9">
        <f t="shared" si="274"/>
        <v>5400</v>
      </c>
      <c r="E218" s="9">
        <f t="shared" si="266"/>
        <v>900</v>
      </c>
      <c r="F218" s="9">
        <f t="shared" ref="F218:P218" si="276">F188*$O36</f>
        <v>900</v>
      </c>
      <c r="G218" s="9">
        <f t="shared" si="276"/>
        <v>0</v>
      </c>
      <c r="H218" s="9">
        <f t="shared" si="276"/>
        <v>0</v>
      </c>
      <c r="I218" s="9">
        <f t="shared" si="276"/>
        <v>0</v>
      </c>
      <c r="J218" s="9">
        <f t="shared" si="276"/>
        <v>1800</v>
      </c>
      <c r="K218" s="9">
        <f t="shared" si="276"/>
        <v>0</v>
      </c>
      <c r="L218" s="9">
        <f t="shared" si="276"/>
        <v>0</v>
      </c>
      <c r="M218" s="9">
        <f t="shared" si="276"/>
        <v>0</v>
      </c>
      <c r="N218" s="9">
        <f t="shared" si="276"/>
        <v>900</v>
      </c>
      <c r="O218" s="9">
        <f t="shared" si="276"/>
        <v>900</v>
      </c>
      <c r="P218" s="9">
        <f t="shared" si="276"/>
        <v>0</v>
      </c>
      <c r="Q218" s="18"/>
      <c r="R218" s="2" t="s">
        <v>404</v>
      </c>
      <c r="S218" s="2" t="str">
        <f t="shared" si="268"/>
        <v>100-100-2500-6157-000-32-05</v>
      </c>
      <c r="T218" s="3" t="str">
        <f t="shared" si="269"/>
        <v>2500</v>
      </c>
      <c r="U218" s="3" t="str">
        <f t="shared" si="270"/>
        <v>6157</v>
      </c>
      <c r="V218" s="3" t="str">
        <f t="shared" si="271"/>
        <v>2500</v>
      </c>
      <c r="W218" s="3" t="str">
        <f t="shared" si="272"/>
        <v>100</v>
      </c>
      <c r="X218" s="3" t="str">
        <f t="shared" si="273"/>
        <v>05</v>
      </c>
      <c r="Y218" s="3" t="s">
        <v>268</v>
      </c>
    </row>
    <row r="219" spans="1:25" x14ac:dyDescent="0.2">
      <c r="A219" s="1" t="s">
        <v>3</v>
      </c>
      <c r="B219" s="70" t="str">
        <f t="shared" si="265"/>
        <v>100-100-2500-6157-000-32-05</v>
      </c>
      <c r="C219" s="6" t="s">
        <v>1047</v>
      </c>
      <c r="D219" s="9">
        <f t="shared" si="274"/>
        <v>5400</v>
      </c>
      <c r="E219" s="9">
        <f t="shared" si="266"/>
        <v>900</v>
      </c>
      <c r="F219" s="9">
        <f t="shared" ref="F219:P219" si="277">F189*$O37</f>
        <v>900</v>
      </c>
      <c r="G219" s="9">
        <f t="shared" si="277"/>
        <v>0</v>
      </c>
      <c r="H219" s="9">
        <f t="shared" si="277"/>
        <v>0</v>
      </c>
      <c r="I219" s="9">
        <f t="shared" si="277"/>
        <v>0</v>
      </c>
      <c r="J219" s="9">
        <f t="shared" si="277"/>
        <v>1800</v>
      </c>
      <c r="K219" s="9">
        <f t="shared" si="277"/>
        <v>0</v>
      </c>
      <c r="L219" s="9">
        <f t="shared" si="277"/>
        <v>0</v>
      </c>
      <c r="M219" s="9">
        <f t="shared" si="277"/>
        <v>0</v>
      </c>
      <c r="N219" s="9">
        <f t="shared" si="277"/>
        <v>900</v>
      </c>
      <c r="O219" s="9">
        <f t="shared" si="277"/>
        <v>900</v>
      </c>
      <c r="P219" s="9">
        <f t="shared" si="277"/>
        <v>0</v>
      </c>
      <c r="Q219" s="18"/>
      <c r="R219" s="2" t="s">
        <v>404</v>
      </c>
      <c r="S219" s="2" t="str">
        <f t="shared" si="268"/>
        <v>100-100-2500-6157-000-32-05</v>
      </c>
      <c r="T219" s="3" t="str">
        <f t="shared" si="269"/>
        <v>2500</v>
      </c>
      <c r="U219" s="3" t="str">
        <f t="shared" si="270"/>
        <v>6157</v>
      </c>
      <c r="V219" s="3" t="str">
        <f t="shared" si="271"/>
        <v>2500</v>
      </c>
      <c r="W219" s="3" t="str">
        <f t="shared" si="272"/>
        <v>100</v>
      </c>
      <c r="X219" s="3" t="str">
        <f t="shared" si="273"/>
        <v>05</v>
      </c>
      <c r="Y219" s="3" t="s">
        <v>268</v>
      </c>
    </row>
    <row r="220" spans="1:25" x14ac:dyDescent="0.2">
      <c r="A220" s="1" t="s">
        <v>4</v>
      </c>
      <c r="B220" s="70" t="str">
        <f t="shared" si="265"/>
        <v>100-100-2500-6157-000-32-05</v>
      </c>
      <c r="C220" s="6" t="s">
        <v>1048</v>
      </c>
      <c r="D220" s="9">
        <f t="shared" si="274"/>
        <v>0</v>
      </c>
      <c r="E220" s="9">
        <f t="shared" si="266"/>
        <v>0</v>
      </c>
      <c r="F220" s="9">
        <f t="shared" ref="F220:P220" si="278">F190*$O38</f>
        <v>0</v>
      </c>
      <c r="G220" s="9">
        <f t="shared" si="278"/>
        <v>0</v>
      </c>
      <c r="H220" s="9">
        <f t="shared" si="278"/>
        <v>0</v>
      </c>
      <c r="I220" s="9">
        <f t="shared" si="278"/>
        <v>0</v>
      </c>
      <c r="J220" s="9">
        <f t="shared" si="278"/>
        <v>0</v>
      </c>
      <c r="K220" s="9">
        <f t="shared" si="278"/>
        <v>0</v>
      </c>
      <c r="L220" s="9">
        <f t="shared" si="278"/>
        <v>0</v>
      </c>
      <c r="M220" s="9">
        <f t="shared" si="278"/>
        <v>0</v>
      </c>
      <c r="N220" s="9">
        <f t="shared" si="278"/>
        <v>0</v>
      </c>
      <c r="O220" s="9">
        <f t="shared" si="278"/>
        <v>0</v>
      </c>
      <c r="P220" s="9">
        <f t="shared" si="278"/>
        <v>0</v>
      </c>
      <c r="Q220" s="18"/>
      <c r="R220" s="2" t="s">
        <v>404</v>
      </c>
      <c r="S220" s="2" t="str">
        <f t="shared" si="268"/>
        <v>100-100-2500-6157-000-32-05</v>
      </c>
      <c r="T220" s="3" t="str">
        <f t="shared" si="269"/>
        <v>2500</v>
      </c>
      <c r="U220" s="3" t="str">
        <f t="shared" si="270"/>
        <v>6157</v>
      </c>
      <c r="V220" s="3" t="str">
        <f t="shared" si="271"/>
        <v>2500</v>
      </c>
      <c r="W220" s="3" t="str">
        <f t="shared" si="272"/>
        <v>100</v>
      </c>
      <c r="X220" s="3" t="str">
        <f t="shared" si="273"/>
        <v>05</v>
      </c>
      <c r="Y220" s="3" t="s">
        <v>268</v>
      </c>
    </row>
    <row r="221" spans="1:25" x14ac:dyDescent="0.2">
      <c r="A221" s="1" t="s">
        <v>5</v>
      </c>
      <c r="B221" s="70" t="str">
        <f t="shared" si="265"/>
        <v>100-100-2500-6157-000-32-05</v>
      </c>
      <c r="C221" s="6" t="s">
        <v>1049</v>
      </c>
      <c r="D221" s="9">
        <f t="shared" si="274"/>
        <v>5400</v>
      </c>
      <c r="E221" s="9">
        <f t="shared" si="266"/>
        <v>900</v>
      </c>
      <c r="F221" s="9">
        <f t="shared" ref="F221:P221" si="279">F191*$O39</f>
        <v>900</v>
      </c>
      <c r="G221" s="9">
        <f t="shared" si="279"/>
        <v>0</v>
      </c>
      <c r="H221" s="9">
        <f t="shared" si="279"/>
        <v>0</v>
      </c>
      <c r="I221" s="9">
        <f t="shared" si="279"/>
        <v>0</v>
      </c>
      <c r="J221" s="9">
        <f t="shared" si="279"/>
        <v>1800</v>
      </c>
      <c r="K221" s="9">
        <f t="shared" si="279"/>
        <v>0</v>
      </c>
      <c r="L221" s="9">
        <f t="shared" si="279"/>
        <v>0</v>
      </c>
      <c r="M221" s="9">
        <f t="shared" si="279"/>
        <v>0</v>
      </c>
      <c r="N221" s="9">
        <f t="shared" si="279"/>
        <v>900</v>
      </c>
      <c r="O221" s="9">
        <f t="shared" si="279"/>
        <v>900</v>
      </c>
      <c r="P221" s="9">
        <f t="shared" si="279"/>
        <v>0</v>
      </c>
      <c r="Q221" s="18"/>
      <c r="R221" s="2" t="s">
        <v>404</v>
      </c>
      <c r="S221" s="2" t="str">
        <f t="shared" si="268"/>
        <v>100-100-2500-6157-000-32-05</v>
      </c>
      <c r="T221" s="3" t="str">
        <f t="shared" si="269"/>
        <v>2500</v>
      </c>
      <c r="U221" s="3" t="str">
        <f t="shared" si="270"/>
        <v>6157</v>
      </c>
      <c r="V221" s="3" t="str">
        <f t="shared" si="271"/>
        <v>2500</v>
      </c>
      <c r="W221" s="3" t="str">
        <f t="shared" si="272"/>
        <v>100</v>
      </c>
      <c r="X221" s="3" t="str">
        <f t="shared" si="273"/>
        <v>05</v>
      </c>
      <c r="Y221" s="3" t="s">
        <v>268</v>
      </c>
    </row>
    <row r="222" spans="1:25" x14ac:dyDescent="0.2">
      <c r="A222" s="1" t="s">
        <v>6</v>
      </c>
      <c r="B222" s="70" t="str">
        <f t="shared" si="265"/>
        <v>100-100-2500-6157-000-32-05</v>
      </c>
      <c r="C222" s="6" t="s">
        <v>254</v>
      </c>
      <c r="D222" s="9">
        <f t="shared" si="274"/>
        <v>5400</v>
      </c>
      <c r="E222" s="9">
        <f t="shared" si="266"/>
        <v>900</v>
      </c>
      <c r="F222" s="9">
        <f t="shared" ref="F222:P222" si="280">F192*$O40</f>
        <v>900</v>
      </c>
      <c r="G222" s="9">
        <f t="shared" si="280"/>
        <v>0</v>
      </c>
      <c r="H222" s="9">
        <f t="shared" si="280"/>
        <v>0</v>
      </c>
      <c r="I222" s="9">
        <f t="shared" si="280"/>
        <v>0</v>
      </c>
      <c r="J222" s="9">
        <f t="shared" si="280"/>
        <v>1800</v>
      </c>
      <c r="K222" s="9">
        <f t="shared" si="280"/>
        <v>0</v>
      </c>
      <c r="L222" s="9">
        <f t="shared" si="280"/>
        <v>0</v>
      </c>
      <c r="M222" s="9">
        <f t="shared" si="280"/>
        <v>0</v>
      </c>
      <c r="N222" s="9">
        <f t="shared" si="280"/>
        <v>900</v>
      </c>
      <c r="O222" s="9">
        <f t="shared" si="280"/>
        <v>900</v>
      </c>
      <c r="P222" s="9">
        <f t="shared" si="280"/>
        <v>0</v>
      </c>
      <c r="Q222" s="18"/>
      <c r="R222" s="2" t="s">
        <v>404</v>
      </c>
      <c r="S222" s="2" t="str">
        <f t="shared" si="268"/>
        <v>100-100-2500-6157-000-32-05</v>
      </c>
      <c r="T222" s="3" t="str">
        <f t="shared" si="269"/>
        <v>2500</v>
      </c>
      <c r="U222" s="3" t="str">
        <f t="shared" si="270"/>
        <v>6157</v>
      </c>
      <c r="V222" s="3" t="str">
        <f t="shared" si="271"/>
        <v>2500</v>
      </c>
      <c r="W222" s="3" t="str">
        <f t="shared" si="272"/>
        <v>100</v>
      </c>
      <c r="X222" s="3" t="str">
        <f t="shared" si="273"/>
        <v>05</v>
      </c>
      <c r="Y222" s="3" t="s">
        <v>268</v>
      </c>
    </row>
    <row r="223" spans="1:25" x14ac:dyDescent="0.2">
      <c r="A223" s="1" t="s">
        <v>16</v>
      </c>
      <c r="B223" s="70" t="str">
        <f t="shared" si="265"/>
        <v>100-100-2500-6157-000-32-05</v>
      </c>
      <c r="C223" s="6" t="s">
        <v>1048</v>
      </c>
      <c r="D223" s="9">
        <f t="shared" si="274"/>
        <v>0</v>
      </c>
      <c r="E223" s="9">
        <f t="shared" si="266"/>
        <v>0</v>
      </c>
      <c r="F223" s="9">
        <f t="shared" ref="F223:P223" si="281">F193*$O41</f>
        <v>0</v>
      </c>
      <c r="G223" s="9">
        <f t="shared" si="281"/>
        <v>0</v>
      </c>
      <c r="H223" s="9">
        <f t="shared" si="281"/>
        <v>0</v>
      </c>
      <c r="I223" s="9">
        <f t="shared" si="281"/>
        <v>0</v>
      </c>
      <c r="J223" s="9">
        <f t="shared" si="281"/>
        <v>0</v>
      </c>
      <c r="K223" s="9">
        <f t="shared" si="281"/>
        <v>0</v>
      </c>
      <c r="L223" s="9">
        <f t="shared" si="281"/>
        <v>0</v>
      </c>
      <c r="M223" s="9">
        <f t="shared" si="281"/>
        <v>0</v>
      </c>
      <c r="N223" s="9">
        <f t="shared" si="281"/>
        <v>0</v>
      </c>
      <c r="O223" s="9">
        <f t="shared" si="281"/>
        <v>0</v>
      </c>
      <c r="P223" s="9">
        <f t="shared" si="281"/>
        <v>0</v>
      </c>
      <c r="Q223" s="18"/>
      <c r="R223" s="2" t="s">
        <v>404</v>
      </c>
      <c r="S223" s="2" t="str">
        <f t="shared" si="268"/>
        <v>100-100-2500-6157-000-32-05</v>
      </c>
      <c r="T223" s="3" t="str">
        <f t="shared" si="269"/>
        <v>2500</v>
      </c>
      <c r="U223" s="3" t="str">
        <f t="shared" si="270"/>
        <v>6157</v>
      </c>
      <c r="V223" s="3" t="str">
        <f t="shared" si="271"/>
        <v>2500</v>
      </c>
      <c r="W223" s="3" t="str">
        <f t="shared" si="272"/>
        <v>100</v>
      </c>
      <c r="X223" s="3" t="str">
        <f t="shared" si="273"/>
        <v>05</v>
      </c>
      <c r="Y223" s="3" t="s">
        <v>268</v>
      </c>
    </row>
    <row r="224" spans="1:25" x14ac:dyDescent="0.2">
      <c r="A224" s="1" t="s">
        <v>17</v>
      </c>
      <c r="B224" s="70" t="str">
        <f t="shared" si="265"/>
        <v>100-100-2500-6157-000-32-05</v>
      </c>
      <c r="C224" s="6" t="s">
        <v>1050</v>
      </c>
      <c r="D224" s="9">
        <f t="shared" si="274"/>
        <v>3000</v>
      </c>
      <c r="E224" s="9">
        <f t="shared" si="266"/>
        <v>750</v>
      </c>
      <c r="F224" s="9">
        <f t="shared" ref="F224:P224" si="282">F194*$O42</f>
        <v>750</v>
      </c>
      <c r="G224" s="9">
        <f t="shared" si="282"/>
        <v>0</v>
      </c>
      <c r="H224" s="9">
        <f t="shared" si="282"/>
        <v>0</v>
      </c>
      <c r="I224" s="9">
        <f t="shared" si="282"/>
        <v>0</v>
      </c>
      <c r="J224" s="9">
        <f t="shared" si="282"/>
        <v>750</v>
      </c>
      <c r="K224" s="9">
        <f t="shared" si="282"/>
        <v>750</v>
      </c>
      <c r="L224" s="9">
        <f t="shared" si="282"/>
        <v>0</v>
      </c>
      <c r="M224" s="9">
        <f t="shared" si="282"/>
        <v>0</v>
      </c>
      <c r="N224" s="9">
        <f t="shared" si="282"/>
        <v>0</v>
      </c>
      <c r="O224" s="9">
        <f t="shared" si="282"/>
        <v>0</v>
      </c>
      <c r="P224" s="9">
        <f t="shared" si="282"/>
        <v>0</v>
      </c>
      <c r="Q224" s="18"/>
      <c r="R224" s="2" t="s">
        <v>404</v>
      </c>
      <c r="S224" s="2" t="str">
        <f t="shared" si="268"/>
        <v>100-100-2500-6157-000-32-05</v>
      </c>
      <c r="T224" s="3" t="str">
        <f t="shared" si="269"/>
        <v>2500</v>
      </c>
      <c r="U224" s="3" t="str">
        <f t="shared" si="270"/>
        <v>6157</v>
      </c>
      <c r="V224" s="3" t="str">
        <f t="shared" si="271"/>
        <v>2500</v>
      </c>
      <c r="W224" s="3" t="str">
        <f t="shared" si="272"/>
        <v>100</v>
      </c>
      <c r="X224" s="3" t="str">
        <f t="shared" si="273"/>
        <v>05</v>
      </c>
      <c r="Y224" s="3" t="s">
        <v>268</v>
      </c>
    </row>
    <row r="225" spans="1:25" x14ac:dyDescent="0.2">
      <c r="A225" s="1" t="s">
        <v>18</v>
      </c>
      <c r="B225" s="70" t="str">
        <f t="shared" si="265"/>
        <v>100-100-2500-6157-000-32-05</v>
      </c>
      <c r="C225" s="6" t="s">
        <v>1051</v>
      </c>
      <c r="D225" s="9">
        <f t="shared" si="274"/>
        <v>0</v>
      </c>
      <c r="E225" s="9">
        <f t="shared" si="266"/>
        <v>0</v>
      </c>
      <c r="F225" s="9">
        <f t="shared" ref="F225:P225" si="283">F195*$O43</f>
        <v>0</v>
      </c>
      <c r="G225" s="9">
        <f t="shared" si="283"/>
        <v>0</v>
      </c>
      <c r="H225" s="9">
        <f t="shared" si="283"/>
        <v>0</v>
      </c>
      <c r="I225" s="9">
        <f t="shared" si="283"/>
        <v>0</v>
      </c>
      <c r="J225" s="9">
        <f t="shared" si="283"/>
        <v>0</v>
      </c>
      <c r="K225" s="9">
        <f t="shared" si="283"/>
        <v>0</v>
      </c>
      <c r="L225" s="9">
        <f t="shared" si="283"/>
        <v>0</v>
      </c>
      <c r="M225" s="9">
        <f t="shared" si="283"/>
        <v>0</v>
      </c>
      <c r="N225" s="9">
        <f t="shared" si="283"/>
        <v>0</v>
      </c>
      <c r="O225" s="9">
        <f t="shared" si="283"/>
        <v>0</v>
      </c>
      <c r="P225" s="9">
        <f t="shared" si="283"/>
        <v>0</v>
      </c>
      <c r="Q225" s="18"/>
      <c r="R225" s="2" t="s">
        <v>404</v>
      </c>
      <c r="S225" s="2" t="str">
        <f t="shared" si="268"/>
        <v>100-100-2500-6157-000-32-05</v>
      </c>
      <c r="T225" s="3" t="str">
        <f t="shared" si="269"/>
        <v>2500</v>
      </c>
      <c r="U225" s="3" t="str">
        <f t="shared" si="270"/>
        <v>6157</v>
      </c>
      <c r="V225" s="3" t="str">
        <f t="shared" si="271"/>
        <v>2500</v>
      </c>
      <c r="W225" s="3" t="str">
        <f t="shared" si="272"/>
        <v>100</v>
      </c>
      <c r="X225" s="3" t="str">
        <f t="shared" si="273"/>
        <v>05</v>
      </c>
      <c r="Y225" s="3" t="s">
        <v>268</v>
      </c>
    </row>
    <row r="226" spans="1:25" x14ac:dyDescent="0.2">
      <c r="A226" s="1" t="s">
        <v>22</v>
      </c>
      <c r="B226" s="70" t="str">
        <f t="shared" si="265"/>
        <v>100-100-2500-6157-000-32-05</v>
      </c>
      <c r="C226" s="6" t="s">
        <v>1048</v>
      </c>
      <c r="D226" s="9">
        <f t="shared" si="274"/>
        <v>0</v>
      </c>
      <c r="E226" s="9">
        <f t="shared" si="266"/>
        <v>0</v>
      </c>
      <c r="F226" s="9">
        <f t="shared" ref="F226:P226" si="284">F196*$O44</f>
        <v>0</v>
      </c>
      <c r="G226" s="9">
        <f t="shared" si="284"/>
        <v>0</v>
      </c>
      <c r="H226" s="9">
        <f t="shared" si="284"/>
        <v>0</v>
      </c>
      <c r="I226" s="9">
        <f t="shared" si="284"/>
        <v>0</v>
      </c>
      <c r="J226" s="9">
        <f t="shared" si="284"/>
        <v>0</v>
      </c>
      <c r="K226" s="9">
        <f t="shared" si="284"/>
        <v>0</v>
      </c>
      <c r="L226" s="9">
        <f t="shared" si="284"/>
        <v>0</v>
      </c>
      <c r="M226" s="9">
        <f t="shared" si="284"/>
        <v>0</v>
      </c>
      <c r="N226" s="9">
        <f t="shared" si="284"/>
        <v>0</v>
      </c>
      <c r="O226" s="9">
        <f t="shared" si="284"/>
        <v>0</v>
      </c>
      <c r="P226" s="9">
        <f t="shared" si="284"/>
        <v>0</v>
      </c>
      <c r="Q226" s="18"/>
      <c r="R226" s="2" t="s">
        <v>404</v>
      </c>
      <c r="S226" s="2" t="str">
        <f t="shared" si="268"/>
        <v>100-100-2500-6157-000-32-05</v>
      </c>
      <c r="T226" s="3" t="str">
        <f t="shared" si="269"/>
        <v>2500</v>
      </c>
      <c r="U226" s="3" t="str">
        <f t="shared" si="270"/>
        <v>6157</v>
      </c>
      <c r="V226" s="3" t="str">
        <f t="shared" si="271"/>
        <v>2500</v>
      </c>
      <c r="W226" s="3" t="str">
        <f t="shared" si="272"/>
        <v>100</v>
      </c>
      <c r="X226" s="3" t="str">
        <f t="shared" si="273"/>
        <v>05</v>
      </c>
      <c r="Y226" s="3" t="s">
        <v>268</v>
      </c>
    </row>
    <row r="227" spans="1:25" x14ac:dyDescent="0.2">
      <c r="A227" s="1" t="s">
        <v>23</v>
      </c>
      <c r="B227" s="70" t="str">
        <f t="shared" si="265"/>
        <v>100-100-2500-6157-000-32-05</v>
      </c>
      <c r="C227" s="6" t="s">
        <v>1052</v>
      </c>
      <c r="D227" s="9">
        <f t="shared" si="274"/>
        <v>0</v>
      </c>
      <c r="E227" s="9">
        <f t="shared" si="266"/>
        <v>0</v>
      </c>
      <c r="F227" s="9">
        <f t="shared" ref="F227:P227" si="285">F197*$O45</f>
        <v>0</v>
      </c>
      <c r="G227" s="9">
        <f t="shared" si="285"/>
        <v>0</v>
      </c>
      <c r="H227" s="9">
        <f t="shared" si="285"/>
        <v>0</v>
      </c>
      <c r="I227" s="9">
        <f t="shared" si="285"/>
        <v>0</v>
      </c>
      <c r="J227" s="9">
        <f t="shared" si="285"/>
        <v>0</v>
      </c>
      <c r="K227" s="9">
        <f t="shared" si="285"/>
        <v>0</v>
      </c>
      <c r="L227" s="9">
        <f t="shared" si="285"/>
        <v>0</v>
      </c>
      <c r="M227" s="9">
        <f t="shared" si="285"/>
        <v>0</v>
      </c>
      <c r="N227" s="9">
        <f t="shared" si="285"/>
        <v>0</v>
      </c>
      <c r="O227" s="9">
        <f t="shared" si="285"/>
        <v>0</v>
      </c>
      <c r="P227" s="9">
        <f t="shared" si="285"/>
        <v>0</v>
      </c>
      <c r="Q227" s="18"/>
      <c r="R227" s="2" t="s">
        <v>404</v>
      </c>
      <c r="S227" s="2" t="str">
        <f t="shared" si="268"/>
        <v>100-100-2500-6157-000-32-05</v>
      </c>
      <c r="T227" s="3" t="str">
        <f t="shared" si="269"/>
        <v>2500</v>
      </c>
      <c r="U227" s="3" t="str">
        <f t="shared" si="270"/>
        <v>6157</v>
      </c>
      <c r="V227" s="3" t="str">
        <f t="shared" si="271"/>
        <v>2500</v>
      </c>
      <c r="W227" s="3" t="str">
        <f t="shared" si="272"/>
        <v>100</v>
      </c>
      <c r="X227" s="3" t="str">
        <f t="shared" si="273"/>
        <v>05</v>
      </c>
      <c r="Y227" s="3" t="s">
        <v>268</v>
      </c>
    </row>
    <row r="228" spans="1:25" x14ac:dyDescent="0.2">
      <c r="A228" s="1" t="s">
        <v>24</v>
      </c>
      <c r="B228" s="70" t="str">
        <f t="shared" si="265"/>
        <v>100-100-2410-6154-000-32-05</v>
      </c>
      <c r="C228" s="6" t="s">
        <v>11</v>
      </c>
      <c r="D228" s="9">
        <f t="shared" si="274"/>
        <v>3000</v>
      </c>
      <c r="E228" s="9">
        <f t="shared" si="266"/>
        <v>750</v>
      </c>
      <c r="F228" s="9">
        <f t="shared" ref="F228:P228" si="286">F198*$O46</f>
        <v>750</v>
      </c>
      <c r="G228" s="9">
        <f t="shared" si="286"/>
        <v>0</v>
      </c>
      <c r="H228" s="9">
        <f t="shared" si="286"/>
        <v>0</v>
      </c>
      <c r="I228" s="9">
        <f t="shared" si="286"/>
        <v>0</v>
      </c>
      <c r="J228" s="9">
        <f t="shared" si="286"/>
        <v>750</v>
      </c>
      <c r="K228" s="9">
        <f t="shared" si="286"/>
        <v>750</v>
      </c>
      <c r="L228" s="9">
        <f t="shared" si="286"/>
        <v>0</v>
      </c>
      <c r="M228" s="9">
        <f t="shared" si="286"/>
        <v>0</v>
      </c>
      <c r="N228" s="9">
        <f t="shared" si="286"/>
        <v>0</v>
      </c>
      <c r="O228" s="9">
        <f t="shared" si="286"/>
        <v>0</v>
      </c>
      <c r="P228" s="9">
        <f t="shared" si="286"/>
        <v>0</v>
      </c>
      <c r="Q228" s="18"/>
      <c r="R228" s="2" t="s">
        <v>405</v>
      </c>
      <c r="S228" s="2" t="str">
        <f t="shared" si="268"/>
        <v>100-100-2410-6154-000-32-05</v>
      </c>
      <c r="T228" s="3" t="str">
        <f t="shared" si="269"/>
        <v>2410</v>
      </c>
      <c r="U228" s="3" t="str">
        <f t="shared" si="270"/>
        <v>6154</v>
      </c>
      <c r="V228" s="3" t="str">
        <f t="shared" si="271"/>
        <v>2400</v>
      </c>
      <c r="W228" s="3" t="str">
        <f t="shared" si="272"/>
        <v>100</v>
      </c>
      <c r="X228" s="3" t="str">
        <f t="shared" si="273"/>
        <v>05</v>
      </c>
      <c r="Y228" s="3" t="s">
        <v>47</v>
      </c>
    </row>
    <row r="229" spans="1:25" x14ac:dyDescent="0.2">
      <c r="A229" s="1" t="s">
        <v>25</v>
      </c>
      <c r="B229" s="70" t="str">
        <f t="shared" si="265"/>
        <v>100-100-2410-6154-000-32-05</v>
      </c>
      <c r="C229" s="6" t="s">
        <v>11</v>
      </c>
      <c r="D229" s="9">
        <f t="shared" si="274"/>
        <v>0</v>
      </c>
      <c r="E229" s="9">
        <f t="shared" si="266"/>
        <v>0</v>
      </c>
      <c r="F229" s="9">
        <f t="shared" ref="F229:P229" si="287">F199*$O47</f>
        <v>0</v>
      </c>
      <c r="G229" s="9">
        <f t="shared" si="287"/>
        <v>0</v>
      </c>
      <c r="H229" s="9">
        <f t="shared" si="287"/>
        <v>0</v>
      </c>
      <c r="I229" s="9">
        <f t="shared" si="287"/>
        <v>0</v>
      </c>
      <c r="J229" s="9">
        <f t="shared" si="287"/>
        <v>0</v>
      </c>
      <c r="K229" s="9">
        <f t="shared" si="287"/>
        <v>0</v>
      </c>
      <c r="L229" s="9">
        <f t="shared" si="287"/>
        <v>0</v>
      </c>
      <c r="M229" s="9">
        <f t="shared" si="287"/>
        <v>0</v>
      </c>
      <c r="N229" s="9">
        <f t="shared" si="287"/>
        <v>0</v>
      </c>
      <c r="O229" s="9">
        <f t="shared" si="287"/>
        <v>0</v>
      </c>
      <c r="P229" s="9">
        <f t="shared" si="287"/>
        <v>0</v>
      </c>
      <c r="Q229" s="18"/>
      <c r="R229" s="2" t="s">
        <v>405</v>
      </c>
      <c r="S229" s="2" t="str">
        <f t="shared" si="268"/>
        <v>100-100-2410-6154-000-32-05</v>
      </c>
      <c r="T229" s="3" t="str">
        <f t="shared" si="269"/>
        <v>2410</v>
      </c>
      <c r="U229" s="3" t="str">
        <f t="shared" si="270"/>
        <v>6154</v>
      </c>
      <c r="V229" s="3" t="str">
        <f t="shared" si="271"/>
        <v>2400</v>
      </c>
      <c r="W229" s="3" t="str">
        <f t="shared" si="272"/>
        <v>100</v>
      </c>
      <c r="X229" s="3" t="str">
        <f t="shared" si="273"/>
        <v>05</v>
      </c>
      <c r="Y229" s="3" t="s">
        <v>47</v>
      </c>
    </row>
    <row r="230" spans="1:25" x14ac:dyDescent="0.2">
      <c r="A230" s="1" t="s">
        <v>26</v>
      </c>
      <c r="B230" s="70" t="str">
        <f t="shared" si="265"/>
        <v>100-100-2410-6154-000-32-05</v>
      </c>
      <c r="C230" s="6" t="s">
        <v>11</v>
      </c>
      <c r="D230" s="9">
        <f t="shared" si="274"/>
        <v>0</v>
      </c>
      <c r="E230" s="9">
        <f t="shared" si="266"/>
        <v>0</v>
      </c>
      <c r="F230" s="9">
        <f t="shared" ref="F230:P230" si="288">F200*$O48</f>
        <v>0</v>
      </c>
      <c r="G230" s="9">
        <f t="shared" si="288"/>
        <v>0</v>
      </c>
      <c r="H230" s="9">
        <f t="shared" si="288"/>
        <v>0</v>
      </c>
      <c r="I230" s="9">
        <f t="shared" si="288"/>
        <v>0</v>
      </c>
      <c r="J230" s="9">
        <f t="shared" si="288"/>
        <v>0</v>
      </c>
      <c r="K230" s="9">
        <f t="shared" si="288"/>
        <v>0</v>
      </c>
      <c r="L230" s="9">
        <f t="shared" si="288"/>
        <v>0</v>
      </c>
      <c r="M230" s="9">
        <f t="shared" si="288"/>
        <v>0</v>
      </c>
      <c r="N230" s="9">
        <f t="shared" si="288"/>
        <v>0</v>
      </c>
      <c r="O230" s="9">
        <f t="shared" si="288"/>
        <v>0</v>
      </c>
      <c r="P230" s="9">
        <f t="shared" si="288"/>
        <v>0</v>
      </c>
      <c r="Q230" s="18"/>
      <c r="R230" s="2" t="s">
        <v>405</v>
      </c>
      <c r="S230" s="2" t="str">
        <f t="shared" si="268"/>
        <v>100-100-2410-6154-000-32-05</v>
      </c>
      <c r="T230" s="3" t="str">
        <f t="shared" si="269"/>
        <v>2410</v>
      </c>
      <c r="U230" s="3" t="str">
        <f t="shared" si="270"/>
        <v>6154</v>
      </c>
      <c r="V230" s="3" t="str">
        <f t="shared" si="271"/>
        <v>2400</v>
      </c>
      <c r="W230" s="3" t="str">
        <f t="shared" si="272"/>
        <v>100</v>
      </c>
      <c r="X230" s="3" t="str">
        <f t="shared" si="273"/>
        <v>05</v>
      </c>
      <c r="Y230" s="3" t="s">
        <v>47</v>
      </c>
    </row>
    <row r="231" spans="1:25" x14ac:dyDescent="0.2">
      <c r="A231" s="1" t="s">
        <v>178</v>
      </c>
      <c r="B231" s="70" t="str">
        <f t="shared" si="265"/>
        <v>100-100-1000-6151-000-32-05</v>
      </c>
      <c r="C231" s="6" t="s">
        <v>13</v>
      </c>
      <c r="D231" s="9">
        <f t="shared" si="274"/>
        <v>0</v>
      </c>
      <c r="E231" s="9">
        <f t="shared" si="266"/>
        <v>0</v>
      </c>
      <c r="F231" s="9">
        <f t="shared" ref="F231:P231" si="289">F201*$O49</f>
        <v>0</v>
      </c>
      <c r="G231" s="9">
        <f t="shared" si="289"/>
        <v>0</v>
      </c>
      <c r="H231" s="9">
        <f t="shared" si="289"/>
        <v>0</v>
      </c>
      <c r="I231" s="9">
        <f t="shared" si="289"/>
        <v>0</v>
      </c>
      <c r="J231" s="9">
        <f t="shared" si="289"/>
        <v>0</v>
      </c>
      <c r="K231" s="9">
        <f t="shared" si="289"/>
        <v>0</v>
      </c>
      <c r="L231" s="9">
        <f t="shared" si="289"/>
        <v>0</v>
      </c>
      <c r="M231" s="9">
        <f t="shared" si="289"/>
        <v>0</v>
      </c>
      <c r="N231" s="9">
        <f t="shared" si="289"/>
        <v>0</v>
      </c>
      <c r="O231" s="9">
        <f t="shared" si="289"/>
        <v>0</v>
      </c>
      <c r="P231" s="9">
        <f t="shared" si="289"/>
        <v>0</v>
      </c>
      <c r="Q231" s="18"/>
      <c r="R231" s="2" t="s">
        <v>406</v>
      </c>
      <c r="S231" s="2" t="str">
        <f t="shared" si="268"/>
        <v>100-100-1000-6151-000-32-05</v>
      </c>
      <c r="T231" s="3" t="str">
        <f t="shared" si="269"/>
        <v>1000</v>
      </c>
      <c r="U231" s="3" t="str">
        <f t="shared" si="270"/>
        <v>6151</v>
      </c>
      <c r="V231" s="3" t="str">
        <f t="shared" si="271"/>
        <v>1000</v>
      </c>
      <c r="W231" s="3" t="str">
        <f t="shared" si="272"/>
        <v>100</v>
      </c>
      <c r="X231" s="3" t="str">
        <f t="shared" si="273"/>
        <v>05</v>
      </c>
      <c r="Y231" s="3" t="s">
        <v>48</v>
      </c>
    </row>
    <row r="232" spans="1:25" x14ac:dyDescent="0.2">
      <c r="A232" s="1" t="s">
        <v>179</v>
      </c>
      <c r="B232" s="70" t="str">
        <f t="shared" si="265"/>
        <v>100-100-1000-6151-000-32-05</v>
      </c>
      <c r="C232" s="6" t="s">
        <v>13</v>
      </c>
      <c r="D232" s="9">
        <f t="shared" si="274"/>
        <v>0</v>
      </c>
      <c r="E232" s="9">
        <f t="shared" si="266"/>
        <v>0</v>
      </c>
      <c r="F232" s="9">
        <f t="shared" ref="F232:P232" si="290">F202*$O50</f>
        <v>0</v>
      </c>
      <c r="G232" s="9">
        <f t="shared" si="290"/>
        <v>0</v>
      </c>
      <c r="H232" s="9">
        <f t="shared" si="290"/>
        <v>0</v>
      </c>
      <c r="I232" s="9">
        <f t="shared" si="290"/>
        <v>0</v>
      </c>
      <c r="J232" s="9">
        <f t="shared" si="290"/>
        <v>0</v>
      </c>
      <c r="K232" s="9">
        <f t="shared" si="290"/>
        <v>0</v>
      </c>
      <c r="L232" s="9">
        <f t="shared" si="290"/>
        <v>0</v>
      </c>
      <c r="M232" s="9">
        <f t="shared" si="290"/>
        <v>0</v>
      </c>
      <c r="N232" s="9">
        <f t="shared" si="290"/>
        <v>0</v>
      </c>
      <c r="O232" s="9">
        <f t="shared" si="290"/>
        <v>0</v>
      </c>
      <c r="P232" s="9">
        <f t="shared" si="290"/>
        <v>0</v>
      </c>
      <c r="Q232" s="18"/>
      <c r="R232" s="2" t="s">
        <v>406</v>
      </c>
      <c r="S232" s="2" t="str">
        <f t="shared" si="268"/>
        <v>100-100-1000-6151-000-32-05</v>
      </c>
      <c r="T232" s="3" t="str">
        <f t="shared" si="269"/>
        <v>1000</v>
      </c>
      <c r="U232" s="3" t="str">
        <f t="shared" si="270"/>
        <v>6151</v>
      </c>
      <c r="V232" s="3" t="str">
        <f t="shared" si="271"/>
        <v>1000</v>
      </c>
      <c r="W232" s="3" t="str">
        <f t="shared" si="272"/>
        <v>100</v>
      </c>
      <c r="X232" s="3" t="str">
        <f t="shared" si="273"/>
        <v>05</v>
      </c>
      <c r="Y232" s="3" t="s">
        <v>48</v>
      </c>
    </row>
    <row r="233" spans="1:25" x14ac:dyDescent="0.2">
      <c r="A233" s="1" t="s">
        <v>180</v>
      </c>
      <c r="B233" s="70" t="str">
        <f t="shared" si="265"/>
        <v>100-100-1000-6151-000-32-05</v>
      </c>
      <c r="C233" s="6" t="s">
        <v>13</v>
      </c>
      <c r="D233" s="9">
        <f t="shared" si="274"/>
        <v>0</v>
      </c>
      <c r="E233" s="9">
        <f t="shared" si="266"/>
        <v>0</v>
      </c>
      <c r="F233" s="9">
        <f t="shared" ref="F233:P233" si="291">F203*$O51</f>
        <v>0</v>
      </c>
      <c r="G233" s="9">
        <f t="shared" si="291"/>
        <v>0</v>
      </c>
      <c r="H233" s="9">
        <f t="shared" si="291"/>
        <v>0</v>
      </c>
      <c r="I233" s="9">
        <f t="shared" si="291"/>
        <v>0</v>
      </c>
      <c r="J233" s="9">
        <f t="shared" si="291"/>
        <v>0</v>
      </c>
      <c r="K233" s="9">
        <f t="shared" si="291"/>
        <v>0</v>
      </c>
      <c r="L233" s="9">
        <f t="shared" si="291"/>
        <v>0</v>
      </c>
      <c r="M233" s="9">
        <f t="shared" si="291"/>
        <v>0</v>
      </c>
      <c r="N233" s="9">
        <f t="shared" si="291"/>
        <v>0</v>
      </c>
      <c r="O233" s="9">
        <f t="shared" si="291"/>
        <v>0</v>
      </c>
      <c r="P233" s="9">
        <f t="shared" si="291"/>
        <v>0</v>
      </c>
      <c r="Q233" s="18"/>
      <c r="R233" s="2" t="s">
        <v>406</v>
      </c>
      <c r="S233" s="2" t="str">
        <f t="shared" si="268"/>
        <v>100-100-1000-6151-000-32-05</v>
      </c>
      <c r="T233" s="3" t="str">
        <f t="shared" si="269"/>
        <v>1000</v>
      </c>
      <c r="U233" s="3" t="str">
        <f t="shared" si="270"/>
        <v>6151</v>
      </c>
      <c r="V233" s="3" t="str">
        <f t="shared" si="271"/>
        <v>1000</v>
      </c>
      <c r="W233" s="3" t="str">
        <f t="shared" si="272"/>
        <v>100</v>
      </c>
      <c r="X233" s="3" t="str">
        <f t="shared" si="273"/>
        <v>05</v>
      </c>
      <c r="Y233" s="3" t="s">
        <v>48</v>
      </c>
    </row>
    <row r="234" spans="1:25" x14ac:dyDescent="0.2">
      <c r="A234" s="1" t="s">
        <v>181</v>
      </c>
      <c r="B234" s="70" t="str">
        <f t="shared" si="265"/>
        <v>100-100-2410-6157-000-32-05</v>
      </c>
      <c r="C234" s="6" t="s">
        <v>12</v>
      </c>
      <c r="D234" s="9">
        <f t="shared" si="274"/>
        <v>0</v>
      </c>
      <c r="E234" s="9">
        <f t="shared" si="266"/>
        <v>0</v>
      </c>
      <c r="F234" s="9">
        <f t="shared" ref="F234:P234" si="292">F204*$O52</f>
        <v>0</v>
      </c>
      <c r="G234" s="9">
        <f t="shared" si="292"/>
        <v>0</v>
      </c>
      <c r="H234" s="9">
        <f t="shared" si="292"/>
        <v>0</v>
      </c>
      <c r="I234" s="9">
        <f t="shared" si="292"/>
        <v>0</v>
      </c>
      <c r="J234" s="9">
        <f t="shared" si="292"/>
        <v>0</v>
      </c>
      <c r="K234" s="9">
        <f t="shared" si="292"/>
        <v>0</v>
      </c>
      <c r="L234" s="9">
        <f t="shared" si="292"/>
        <v>0</v>
      </c>
      <c r="M234" s="9">
        <f t="shared" si="292"/>
        <v>0</v>
      </c>
      <c r="N234" s="9">
        <f t="shared" si="292"/>
        <v>0</v>
      </c>
      <c r="O234" s="9">
        <f t="shared" si="292"/>
        <v>0</v>
      </c>
      <c r="P234" s="9">
        <f t="shared" si="292"/>
        <v>0</v>
      </c>
      <c r="Q234" s="18"/>
      <c r="R234" s="2" t="s">
        <v>407</v>
      </c>
      <c r="S234" s="2" t="str">
        <f t="shared" si="268"/>
        <v>100-100-2410-6157-000-32-05</v>
      </c>
      <c r="T234" s="3" t="str">
        <f t="shared" si="269"/>
        <v>2410</v>
      </c>
      <c r="U234" s="3" t="str">
        <f t="shared" si="270"/>
        <v>6157</v>
      </c>
      <c r="V234" s="3" t="str">
        <f t="shared" si="271"/>
        <v>2400</v>
      </c>
      <c r="W234" s="3" t="str">
        <f t="shared" si="272"/>
        <v>100</v>
      </c>
      <c r="X234" s="3" t="str">
        <f t="shared" si="273"/>
        <v>05</v>
      </c>
      <c r="Y234" s="3" t="s">
        <v>49</v>
      </c>
    </row>
    <row r="235" spans="1:25" x14ac:dyDescent="0.2">
      <c r="A235" s="1" t="s">
        <v>182</v>
      </c>
      <c r="B235" s="70" t="str">
        <f t="shared" si="265"/>
        <v>100-100-2410-6157-000-32-05</v>
      </c>
      <c r="C235" s="6" t="s">
        <v>12</v>
      </c>
      <c r="D235" s="9">
        <f t="shared" ref="D235:D236" si="293">SUM(E235:P235)+P53</f>
        <v>0</v>
      </c>
      <c r="E235" s="9">
        <f t="shared" si="266"/>
        <v>0</v>
      </c>
      <c r="F235" s="9">
        <f t="shared" ref="F235:P235" si="294">F205*$O53</f>
        <v>0</v>
      </c>
      <c r="G235" s="9">
        <f t="shared" si="294"/>
        <v>0</v>
      </c>
      <c r="H235" s="9">
        <f t="shared" si="294"/>
        <v>0</v>
      </c>
      <c r="I235" s="9">
        <f t="shared" si="294"/>
        <v>0</v>
      </c>
      <c r="J235" s="9">
        <f t="shared" si="294"/>
        <v>0</v>
      </c>
      <c r="K235" s="9">
        <f t="shared" si="294"/>
        <v>0</v>
      </c>
      <c r="L235" s="9">
        <f t="shared" si="294"/>
        <v>0</v>
      </c>
      <c r="M235" s="9">
        <f t="shared" si="294"/>
        <v>0</v>
      </c>
      <c r="N235" s="9">
        <f t="shared" si="294"/>
        <v>0</v>
      </c>
      <c r="O235" s="9">
        <f t="shared" si="294"/>
        <v>0</v>
      </c>
      <c r="P235" s="9">
        <f t="shared" si="294"/>
        <v>0</v>
      </c>
      <c r="Q235" s="18"/>
      <c r="R235" s="2" t="s">
        <v>407</v>
      </c>
      <c r="S235" s="2" t="str">
        <f t="shared" si="268"/>
        <v>100-100-2410-6157-000-32-05</v>
      </c>
      <c r="T235" s="3" t="str">
        <f t="shared" si="269"/>
        <v>2410</v>
      </c>
      <c r="U235" s="3" t="str">
        <f t="shared" si="270"/>
        <v>6157</v>
      </c>
      <c r="V235" s="3" t="str">
        <f t="shared" si="271"/>
        <v>2400</v>
      </c>
      <c r="W235" s="3" t="str">
        <f t="shared" si="272"/>
        <v>100</v>
      </c>
      <c r="X235" s="3" t="str">
        <f t="shared" si="273"/>
        <v>05</v>
      </c>
      <c r="Y235" s="3" t="s">
        <v>49</v>
      </c>
    </row>
    <row r="236" spans="1:25" x14ac:dyDescent="0.2">
      <c r="A236" s="1" t="s">
        <v>183</v>
      </c>
      <c r="B236" s="70" t="str">
        <f t="shared" si="265"/>
        <v>100-100-2410-6157-000-32-05</v>
      </c>
      <c r="C236" s="6" t="s">
        <v>12</v>
      </c>
      <c r="D236" s="9">
        <f t="shared" si="293"/>
        <v>0</v>
      </c>
      <c r="E236" s="9">
        <f t="shared" si="266"/>
        <v>0</v>
      </c>
      <c r="F236" s="9">
        <f t="shared" ref="F236:P236" si="295">F206*$O54</f>
        <v>0</v>
      </c>
      <c r="G236" s="9">
        <f t="shared" si="295"/>
        <v>0</v>
      </c>
      <c r="H236" s="9">
        <f t="shared" si="295"/>
        <v>0</v>
      </c>
      <c r="I236" s="9">
        <f t="shared" si="295"/>
        <v>0</v>
      </c>
      <c r="J236" s="9">
        <f t="shared" si="295"/>
        <v>0</v>
      </c>
      <c r="K236" s="9">
        <f t="shared" si="295"/>
        <v>0</v>
      </c>
      <c r="L236" s="9">
        <f t="shared" si="295"/>
        <v>0</v>
      </c>
      <c r="M236" s="9">
        <f t="shared" si="295"/>
        <v>0</v>
      </c>
      <c r="N236" s="9">
        <f t="shared" si="295"/>
        <v>0</v>
      </c>
      <c r="O236" s="9">
        <f t="shared" si="295"/>
        <v>0</v>
      </c>
      <c r="P236" s="9">
        <f t="shared" si="295"/>
        <v>0</v>
      </c>
      <c r="Q236" s="18"/>
      <c r="R236" s="2" t="s">
        <v>407</v>
      </c>
      <c r="S236" s="2" t="str">
        <f t="shared" si="268"/>
        <v>100-100-2410-6157-000-32-05</v>
      </c>
      <c r="T236" s="3" t="str">
        <f t="shared" si="269"/>
        <v>2410</v>
      </c>
      <c r="U236" s="3" t="str">
        <f t="shared" si="270"/>
        <v>6157</v>
      </c>
      <c r="V236" s="3" t="str">
        <f t="shared" si="271"/>
        <v>2400</v>
      </c>
      <c r="W236" s="3" t="str">
        <f t="shared" si="272"/>
        <v>100</v>
      </c>
      <c r="X236" s="3" t="str">
        <f t="shared" si="273"/>
        <v>05</v>
      </c>
      <c r="Y236" s="3" t="s">
        <v>49</v>
      </c>
    </row>
    <row r="237" spans="1:25" x14ac:dyDescent="0.2">
      <c r="A237" s="1" t="s">
        <v>184</v>
      </c>
      <c r="B237" s="70"/>
      <c r="C237" s="6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8"/>
      <c r="T237" s="3"/>
      <c r="U237" s="3"/>
      <c r="V237" s="3"/>
      <c r="W237" s="3"/>
      <c r="X237" s="3"/>
      <c r="Y237" s="3"/>
    </row>
    <row r="238" spans="1:25" x14ac:dyDescent="0.2">
      <c r="A238" s="1" t="s">
        <v>185</v>
      </c>
      <c r="B238" s="70"/>
      <c r="C238" s="6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8"/>
      <c r="T238" s="3"/>
      <c r="U238" s="3"/>
      <c r="V238" s="3"/>
      <c r="W238" s="3"/>
      <c r="X238" s="3"/>
      <c r="Y238" s="3"/>
    </row>
    <row r="239" spans="1:25" x14ac:dyDescent="0.2">
      <c r="A239" s="1" t="s">
        <v>186</v>
      </c>
      <c r="B239" s="70"/>
      <c r="C239" s="6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8"/>
      <c r="T239" s="3"/>
      <c r="U239" s="3"/>
      <c r="V239" s="3"/>
      <c r="W239" s="3"/>
      <c r="X239" s="3"/>
      <c r="Y239" s="3"/>
    </row>
    <row r="240" spans="1:25" x14ac:dyDescent="0.2">
      <c r="A240" s="1" t="s">
        <v>187</v>
      </c>
      <c r="B240" s="70"/>
      <c r="C240" s="6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8"/>
      <c r="T240" s="3"/>
      <c r="U240" s="3"/>
      <c r="V240" s="3"/>
      <c r="W240" s="3"/>
      <c r="X240" s="3"/>
      <c r="Y240" s="3"/>
    </row>
    <row r="241" spans="1:25" x14ac:dyDescent="0.2">
      <c r="A241" s="1" t="s">
        <v>188</v>
      </c>
      <c r="B241" s="70"/>
      <c r="C241" s="6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8"/>
      <c r="T241" s="3"/>
      <c r="U241" s="3"/>
      <c r="V241" s="3"/>
      <c r="W241" s="3"/>
      <c r="X241" s="3"/>
      <c r="Y241" s="3"/>
    </row>
    <row r="242" spans="1:25" x14ac:dyDescent="0.2">
      <c r="A242" s="1" t="s">
        <v>189</v>
      </c>
      <c r="B242" s="70"/>
      <c r="C242" s="6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8"/>
      <c r="T242" s="3"/>
      <c r="U242" s="3"/>
      <c r="V242" s="3"/>
      <c r="W242" s="3"/>
      <c r="X242" s="3"/>
      <c r="Y242" s="3"/>
    </row>
    <row r="245" spans="1:25" x14ac:dyDescent="0.2">
      <c r="A245" s="1" t="s">
        <v>15</v>
      </c>
      <c r="B245" s="2" t="s">
        <v>33</v>
      </c>
      <c r="C245" s="13" t="s">
        <v>50</v>
      </c>
      <c r="D245" s="6" t="s">
        <v>20</v>
      </c>
      <c r="E245" s="7" t="s">
        <v>106</v>
      </c>
      <c r="F245" s="7" t="s">
        <v>107</v>
      </c>
      <c r="G245" s="7" t="s">
        <v>1027</v>
      </c>
      <c r="H245" s="15"/>
      <c r="I245" s="15"/>
    </row>
    <row r="246" spans="1:25" x14ac:dyDescent="0.2">
      <c r="A246" s="1" t="s">
        <v>0</v>
      </c>
      <c r="B246" s="70" t="str">
        <f t="shared" ref="B246:B253" si="296">CONCATENATE(R246,$C$1)</f>
        <v>100-100-2320-6114-000-32-05</v>
      </c>
      <c r="C246" s="6" t="s">
        <v>269</v>
      </c>
      <c r="D246" s="9">
        <f>+SUMIFS(D96:D122,B96:B122,+B246)</f>
        <v>242300</v>
      </c>
      <c r="E246" s="9"/>
      <c r="F246" s="7"/>
      <c r="G246" s="68" t="s">
        <v>122</v>
      </c>
      <c r="H246" s="15"/>
      <c r="I246" s="15"/>
      <c r="R246" s="2" t="s">
        <v>391</v>
      </c>
      <c r="S246" s="2" t="str">
        <f>CONCATENATE(R246,$C$1)</f>
        <v>100-100-2320-6114-000-32-05</v>
      </c>
      <c r="T246" s="3" t="str">
        <f t="shared" ref="T246:T253" si="297">MID(S246,9,4)</f>
        <v>2320</v>
      </c>
      <c r="U246" s="3" t="str">
        <f t="shared" ref="U246:U253" si="298">MID(S246,14,4)</f>
        <v>6114</v>
      </c>
      <c r="V246" s="3" t="str">
        <f t="shared" ref="V246:V253" si="299">CONCATENATE(LEFT(T246,2),"00")</f>
        <v>2300</v>
      </c>
      <c r="W246" s="3" t="str">
        <f t="shared" ref="W246:W253" si="300">CONCATENATE(MID(U246,2,1),"00")</f>
        <v>100</v>
      </c>
      <c r="X246" s="3" t="str">
        <f t="shared" ref="X246:X253" si="301">RIGHT(S246,2)</f>
        <v>05</v>
      </c>
      <c r="Y246" s="2" t="s">
        <v>262</v>
      </c>
    </row>
    <row r="247" spans="1:25" x14ac:dyDescent="0.2">
      <c r="A247" s="1" t="s">
        <v>1</v>
      </c>
      <c r="B247" s="70" t="str">
        <f t="shared" si="296"/>
        <v>100-100-2500-6117-000-32-05</v>
      </c>
      <c r="C247" s="6" t="s">
        <v>270</v>
      </c>
      <c r="D247" s="9">
        <f>+SUMIFS(D96:D122,B96:B122,+B247)</f>
        <v>324718.86</v>
      </c>
      <c r="E247" s="9"/>
      <c r="F247" s="7"/>
      <c r="G247" s="68" t="s">
        <v>122</v>
      </c>
      <c r="H247" s="15"/>
      <c r="I247" s="15"/>
      <c r="R247" s="2" t="s">
        <v>392</v>
      </c>
      <c r="S247" s="2" t="str">
        <f t="shared" ref="S247:S253" si="302">CONCATENATE(R247,$C$1)</f>
        <v>100-100-2500-6117-000-32-05</v>
      </c>
      <c r="T247" s="3" t="str">
        <f t="shared" si="297"/>
        <v>2500</v>
      </c>
      <c r="U247" s="3" t="str">
        <f t="shared" si="298"/>
        <v>6117</v>
      </c>
      <c r="V247" s="3" t="str">
        <f t="shared" si="299"/>
        <v>2500</v>
      </c>
      <c r="W247" s="3" t="str">
        <f t="shared" si="300"/>
        <v>100</v>
      </c>
      <c r="X247" s="3" t="str">
        <f t="shared" si="301"/>
        <v>05</v>
      </c>
      <c r="Y247" s="2" t="s">
        <v>263</v>
      </c>
    </row>
    <row r="248" spans="1:25" x14ac:dyDescent="0.2">
      <c r="A248" s="1" t="s">
        <v>2</v>
      </c>
      <c r="B248" s="70" t="str">
        <f t="shared" si="296"/>
        <v>100-100-2410-6114-000-32-05</v>
      </c>
      <c r="C248" s="6" t="s">
        <v>11</v>
      </c>
      <c r="D248" s="9">
        <f>+SUMIFS(D96:D122,B96:B122,+B248)</f>
        <v>118650</v>
      </c>
      <c r="E248" s="9"/>
      <c r="F248" s="7"/>
      <c r="G248" s="68" t="s">
        <v>121</v>
      </c>
      <c r="H248" s="15"/>
      <c r="I248" s="15"/>
      <c r="R248" s="2" t="s">
        <v>393</v>
      </c>
      <c r="S248" s="2" t="str">
        <f t="shared" si="302"/>
        <v>100-100-2410-6114-000-32-05</v>
      </c>
      <c r="T248" s="3" t="str">
        <f t="shared" si="297"/>
        <v>2410</v>
      </c>
      <c r="U248" s="3" t="str">
        <f t="shared" si="298"/>
        <v>6114</v>
      </c>
      <c r="V248" s="3" t="str">
        <f t="shared" si="299"/>
        <v>2400</v>
      </c>
      <c r="W248" s="3" t="str">
        <f t="shared" si="300"/>
        <v>100</v>
      </c>
      <c r="X248" s="3" t="str">
        <f t="shared" si="301"/>
        <v>05</v>
      </c>
      <c r="Y248" s="2" t="s">
        <v>8</v>
      </c>
    </row>
    <row r="249" spans="1:25" x14ac:dyDescent="0.2">
      <c r="A249" s="1" t="s">
        <v>3</v>
      </c>
      <c r="B249" s="70" t="str">
        <f>CONCATENATE(R249,$C$1)</f>
        <v>100-100-1000-6100-661-32-05</v>
      </c>
      <c r="C249" s="37" t="s">
        <v>540</v>
      </c>
      <c r="D249" s="9">
        <f t="shared" ref="D249" si="303">IF(G249="NO",E249*F249,0)</f>
        <v>0</v>
      </c>
      <c r="E249" s="36">
        <v>0</v>
      </c>
      <c r="F249" s="36">
        <v>750</v>
      </c>
      <c r="G249" s="40" t="s">
        <v>122</v>
      </c>
      <c r="H249" s="15"/>
      <c r="I249" s="15"/>
      <c r="R249" s="2" t="s">
        <v>539</v>
      </c>
      <c r="S249" s="2" t="str">
        <f t="shared" ref="S249" si="304">CONCATENATE(R249,$C$1)</f>
        <v>100-100-1000-6100-661-32-05</v>
      </c>
      <c r="T249" s="3" t="str">
        <f t="shared" ref="T249" si="305">MID(S249,9,4)</f>
        <v>1000</v>
      </c>
      <c r="U249" s="3" t="str">
        <f t="shared" ref="U249" si="306">MID(S249,14,4)</f>
        <v>6100</v>
      </c>
      <c r="V249" s="3" t="str">
        <f t="shared" ref="V249" si="307">CONCATENATE(LEFT(T249,2),"00")</f>
        <v>1000</v>
      </c>
      <c r="W249" s="3" t="str">
        <f t="shared" ref="W249" si="308">CONCATENATE(MID(U249,2,1),"00")</f>
        <v>100</v>
      </c>
      <c r="X249" s="3" t="str">
        <f t="shared" ref="X249" si="309">RIGHT(S249,2)</f>
        <v>05</v>
      </c>
      <c r="Y249" s="2" t="s">
        <v>7</v>
      </c>
    </row>
    <row r="250" spans="1:25" x14ac:dyDescent="0.2">
      <c r="A250" s="1" t="s">
        <v>4</v>
      </c>
      <c r="B250" s="70" t="str">
        <f t="shared" si="296"/>
        <v>100-100-1000-6111-000-32-05</v>
      </c>
      <c r="C250" s="6" t="s">
        <v>13</v>
      </c>
      <c r="D250" s="9">
        <f>+SUMIFS(D96:D122,B96:B122,+B250)</f>
        <v>0</v>
      </c>
      <c r="E250" s="9"/>
      <c r="F250" s="7"/>
      <c r="G250" s="68" t="s">
        <v>121</v>
      </c>
      <c r="H250" s="15"/>
      <c r="I250" s="15"/>
      <c r="R250" s="2" t="s">
        <v>394</v>
      </c>
      <c r="S250" s="2" t="str">
        <f t="shared" si="302"/>
        <v>100-100-1000-6111-000-32-05</v>
      </c>
      <c r="T250" s="3" t="str">
        <f t="shared" si="297"/>
        <v>1000</v>
      </c>
      <c r="U250" s="3" t="str">
        <f t="shared" si="298"/>
        <v>6111</v>
      </c>
      <c r="V250" s="3" t="str">
        <f t="shared" si="299"/>
        <v>1000</v>
      </c>
      <c r="W250" s="3" t="str">
        <f t="shared" si="300"/>
        <v>100</v>
      </c>
      <c r="X250" s="3" t="str">
        <f t="shared" si="301"/>
        <v>05</v>
      </c>
      <c r="Y250" s="2" t="s">
        <v>7</v>
      </c>
    </row>
    <row r="251" spans="1:25" x14ac:dyDescent="0.2">
      <c r="A251" s="1" t="s">
        <v>5</v>
      </c>
      <c r="B251" s="70" t="str">
        <f t="shared" si="296"/>
        <v>100-100-2410-6117-000-32-05</v>
      </c>
      <c r="C251" s="6" t="s">
        <v>12</v>
      </c>
      <c r="D251" s="9">
        <f>+SUMIFS(D96:D122,B96:B122,+B251)</f>
        <v>0</v>
      </c>
      <c r="E251" s="9"/>
      <c r="F251" s="7"/>
      <c r="G251" s="68" t="s">
        <v>121</v>
      </c>
      <c r="H251" s="15"/>
      <c r="I251" s="15"/>
      <c r="R251" s="2" t="s">
        <v>395</v>
      </c>
      <c r="S251" s="2" t="str">
        <f t="shared" si="302"/>
        <v>100-100-2410-6117-000-32-05</v>
      </c>
      <c r="T251" s="3" t="str">
        <f t="shared" si="297"/>
        <v>2410</v>
      </c>
      <c r="U251" s="3" t="str">
        <f t="shared" si="298"/>
        <v>6117</v>
      </c>
      <c r="V251" s="3" t="str">
        <f t="shared" si="299"/>
        <v>2400</v>
      </c>
      <c r="W251" s="3" t="str">
        <f t="shared" si="300"/>
        <v>100</v>
      </c>
      <c r="X251" s="3" t="str">
        <f t="shared" si="301"/>
        <v>05</v>
      </c>
      <c r="Y251" s="2" t="s">
        <v>9</v>
      </c>
    </row>
    <row r="252" spans="1:25" x14ac:dyDescent="0.2">
      <c r="A252" s="1" t="s">
        <v>6</v>
      </c>
      <c r="B252" s="70" t="str">
        <f t="shared" si="296"/>
        <v>100-100-2410-6127-000-32-05</v>
      </c>
      <c r="C252" s="6" t="s">
        <v>14</v>
      </c>
      <c r="D252" s="9">
        <f>+SUMIFS(D96:D122,B96:B122,+B252)</f>
        <v>0</v>
      </c>
      <c r="E252" s="7"/>
      <c r="F252" s="7"/>
      <c r="G252" s="40" t="s">
        <v>121</v>
      </c>
      <c r="H252" s="17"/>
      <c r="I252" s="18"/>
      <c r="R252" s="2" t="s">
        <v>396</v>
      </c>
      <c r="S252" s="2" t="str">
        <f t="shared" si="302"/>
        <v>100-100-2410-6127-000-32-05</v>
      </c>
      <c r="T252" s="3" t="str">
        <f t="shared" si="297"/>
        <v>2410</v>
      </c>
      <c r="U252" s="3" t="str">
        <f t="shared" si="298"/>
        <v>6127</v>
      </c>
      <c r="V252" s="3" t="str">
        <f t="shared" si="299"/>
        <v>2400</v>
      </c>
      <c r="W252" s="3" t="str">
        <f t="shared" si="300"/>
        <v>100</v>
      </c>
      <c r="X252" s="3" t="str">
        <f t="shared" si="301"/>
        <v>05</v>
      </c>
      <c r="Y252" s="2" t="s">
        <v>10</v>
      </c>
    </row>
    <row r="253" spans="1:25" x14ac:dyDescent="0.2">
      <c r="A253" s="1" t="s">
        <v>16</v>
      </c>
      <c r="B253" s="70" t="str">
        <f t="shared" si="296"/>
        <v>100-100-2310-6117-000-32-05</v>
      </c>
      <c r="C253" s="6" t="s">
        <v>260</v>
      </c>
      <c r="D253" s="9">
        <f>E61</f>
        <v>2800</v>
      </c>
      <c r="E253" s="9"/>
      <c r="F253" s="7"/>
      <c r="G253" s="68" t="s">
        <v>122</v>
      </c>
      <c r="H253" s="15"/>
      <c r="I253" s="15"/>
      <c r="R253" s="2" t="s">
        <v>397</v>
      </c>
      <c r="S253" s="2" t="str">
        <f t="shared" si="302"/>
        <v>100-100-2310-6117-000-32-05</v>
      </c>
      <c r="T253" s="3" t="str">
        <f t="shared" si="297"/>
        <v>2310</v>
      </c>
      <c r="U253" s="3" t="str">
        <f t="shared" si="298"/>
        <v>6117</v>
      </c>
      <c r="V253" s="3" t="str">
        <f t="shared" si="299"/>
        <v>2300</v>
      </c>
      <c r="W253" s="3" t="str">
        <f t="shared" si="300"/>
        <v>100</v>
      </c>
      <c r="X253" s="3" t="str">
        <f t="shared" si="301"/>
        <v>05</v>
      </c>
      <c r="Y253" s="3" t="s">
        <v>264</v>
      </c>
    </row>
    <row r="254" spans="1:25" x14ac:dyDescent="0.2">
      <c r="G254" s="69"/>
    </row>
    <row r="255" spans="1:25" x14ac:dyDescent="0.2">
      <c r="G255" s="69"/>
    </row>
    <row r="256" spans="1:25" x14ac:dyDescent="0.2">
      <c r="A256" s="1" t="s">
        <v>15</v>
      </c>
      <c r="B256" s="2" t="s">
        <v>33</v>
      </c>
      <c r="C256" s="13" t="s">
        <v>51</v>
      </c>
      <c r="D256" s="6" t="s">
        <v>20</v>
      </c>
      <c r="E256" s="7" t="s">
        <v>106</v>
      </c>
      <c r="F256" s="7" t="s">
        <v>107</v>
      </c>
      <c r="G256" s="40" t="s">
        <v>1027</v>
      </c>
      <c r="H256" s="15"/>
      <c r="I256" s="15"/>
    </row>
    <row r="257" spans="1:25" x14ac:dyDescent="0.2">
      <c r="A257" s="1" t="s">
        <v>0</v>
      </c>
      <c r="B257" s="70" t="str">
        <f t="shared" ref="B257:B264" si="310">CONCATENATE(R257,$C$1)</f>
        <v>100-100-2320-6164-000-32-05</v>
      </c>
      <c r="C257" s="6" t="s">
        <v>269</v>
      </c>
      <c r="D257" s="9">
        <f>+SUMIFS(D156:D182,B156:B182,+B257)</f>
        <v>15000</v>
      </c>
      <c r="E257" s="9"/>
      <c r="F257" s="7"/>
      <c r="G257" s="68" t="s">
        <v>121</v>
      </c>
      <c r="H257" s="15"/>
      <c r="I257" s="15"/>
      <c r="R257" s="2" t="s">
        <v>398</v>
      </c>
      <c r="S257" s="2" t="str">
        <f t="shared" ref="S257:S264" si="311">CONCATENATE(R257,$C$1)</f>
        <v>100-100-2320-6164-000-32-05</v>
      </c>
      <c r="T257" s="3" t="str">
        <f t="shared" ref="T257:T264" si="312">MID(S257,9,4)</f>
        <v>2320</v>
      </c>
      <c r="U257" s="3" t="str">
        <f t="shared" ref="U257:U264" si="313">MID(S257,14,4)</f>
        <v>6164</v>
      </c>
      <c r="V257" s="3" t="str">
        <f t="shared" ref="V257:V264" si="314">CONCATENATE(LEFT(T257,2),"00")</f>
        <v>2300</v>
      </c>
      <c r="W257" s="3" t="str">
        <f t="shared" ref="W257:W264" si="315">CONCATENATE(MID(U257,2,1),"00")</f>
        <v>100</v>
      </c>
      <c r="X257" s="3" t="str">
        <f t="shared" ref="X257:X264" si="316">RIGHT(S257,2)</f>
        <v>05</v>
      </c>
      <c r="Y257" s="2" t="s">
        <v>265</v>
      </c>
    </row>
    <row r="258" spans="1:25" x14ac:dyDescent="0.2">
      <c r="A258" s="1" t="s">
        <v>1</v>
      </c>
      <c r="B258" s="70" t="str">
        <f t="shared" ref="B258" si="317">CONCATENATE(R258,$C$1)</f>
        <v>100-100-2320-6164-661-32-05</v>
      </c>
      <c r="C258" s="37" t="s">
        <v>544</v>
      </c>
      <c r="D258" s="9">
        <f t="shared" ref="D258" si="318">IF(G258="NO",E258*F258,0)</f>
        <v>0</v>
      </c>
      <c r="E258" s="36">
        <v>0</v>
      </c>
      <c r="F258" s="36">
        <v>50</v>
      </c>
      <c r="G258" s="40" t="s">
        <v>122</v>
      </c>
      <c r="H258" s="15"/>
      <c r="I258" s="15"/>
      <c r="R258" s="2" t="s">
        <v>543</v>
      </c>
      <c r="S258" s="2" t="str">
        <f>CONCATENATE(R258,$C$1)</f>
        <v>100-100-2320-6164-661-32-05</v>
      </c>
      <c r="T258" s="3" t="str">
        <f t="shared" ref="T258" si="319">MID(S258,9,4)</f>
        <v>2320</v>
      </c>
      <c r="U258" s="3" t="str">
        <f t="shared" ref="U258" si="320">MID(S258,14,4)</f>
        <v>6164</v>
      </c>
      <c r="V258" s="3" t="str">
        <f t="shared" ref="V258" si="321">CONCATENATE(LEFT(T258,2),"00")</f>
        <v>2300</v>
      </c>
      <c r="W258" s="3" t="str">
        <f t="shared" ref="W258" si="322">CONCATENATE(MID(U258,2,1),"00")</f>
        <v>100</v>
      </c>
      <c r="X258" s="3" t="str">
        <f t="shared" ref="X258" si="323">RIGHT(S258,2)</f>
        <v>05</v>
      </c>
      <c r="Y258" s="2" t="s">
        <v>265</v>
      </c>
    </row>
    <row r="259" spans="1:25" x14ac:dyDescent="0.2">
      <c r="A259" s="1" t="s">
        <v>2</v>
      </c>
      <c r="B259" s="70" t="str">
        <f t="shared" ref="B259" si="324">CONCATENATE(R259,$C$1)</f>
        <v>100-100-2500-6167-000-32-05</v>
      </c>
      <c r="C259" s="6" t="s">
        <v>270</v>
      </c>
      <c r="D259" s="9">
        <f>+SUMIFS(D156:D182,B156:B182,+B259)</f>
        <v>3000</v>
      </c>
      <c r="E259" s="9"/>
      <c r="F259" s="7"/>
      <c r="G259" s="68" t="s">
        <v>121</v>
      </c>
      <c r="H259" s="15"/>
      <c r="I259" s="15"/>
      <c r="R259" s="2" t="s">
        <v>399</v>
      </c>
      <c r="S259" s="2" t="str">
        <f t="shared" ref="S259" si="325">CONCATENATE(R259,$C$1)</f>
        <v>100-100-2500-6167-000-32-05</v>
      </c>
      <c r="T259" s="3" t="str">
        <f t="shared" ref="T259" si="326">MID(S259,9,4)</f>
        <v>2500</v>
      </c>
      <c r="U259" s="3" t="str">
        <f t="shared" ref="U259" si="327">MID(S259,14,4)</f>
        <v>6167</v>
      </c>
      <c r="V259" s="3" t="str">
        <f t="shared" ref="V259" si="328">CONCATENATE(LEFT(T259,2),"00")</f>
        <v>2500</v>
      </c>
      <c r="W259" s="3" t="str">
        <f t="shared" ref="W259" si="329">CONCATENATE(MID(U259,2,1),"00")</f>
        <v>100</v>
      </c>
      <c r="X259" s="3" t="str">
        <f t="shared" ref="X259" si="330">RIGHT(S259,2)</f>
        <v>05</v>
      </c>
      <c r="Y259" s="2" t="s">
        <v>266</v>
      </c>
    </row>
    <row r="260" spans="1:25" x14ac:dyDescent="0.2">
      <c r="A260" s="1" t="s">
        <v>3</v>
      </c>
      <c r="B260" s="70" t="str">
        <f t="shared" si="310"/>
        <v>100-100-2500-6167-661-32-05</v>
      </c>
      <c r="C260" s="37" t="s">
        <v>542</v>
      </c>
      <c r="D260" s="9">
        <f t="shared" ref="D260" si="331">IF(G260="NO",E260*F260,0)</f>
        <v>0</v>
      </c>
      <c r="E260" s="36">
        <v>0</v>
      </c>
      <c r="F260" s="36">
        <v>750</v>
      </c>
      <c r="G260" s="40" t="s">
        <v>122</v>
      </c>
      <c r="H260" s="15"/>
      <c r="I260" s="15"/>
      <c r="R260" s="2" t="s">
        <v>541</v>
      </c>
      <c r="S260" s="2" t="str">
        <f t="shared" si="311"/>
        <v>100-100-2500-6167-661-32-05</v>
      </c>
      <c r="T260" s="3" t="str">
        <f t="shared" si="312"/>
        <v>2500</v>
      </c>
      <c r="U260" s="3" t="str">
        <f t="shared" si="313"/>
        <v>6167</v>
      </c>
      <c r="V260" s="3" t="str">
        <f t="shared" si="314"/>
        <v>2500</v>
      </c>
      <c r="W260" s="3" t="str">
        <f t="shared" si="315"/>
        <v>100</v>
      </c>
      <c r="X260" s="3" t="str">
        <f t="shared" si="316"/>
        <v>05</v>
      </c>
      <c r="Y260" s="2" t="s">
        <v>266</v>
      </c>
    </row>
    <row r="261" spans="1:25" x14ac:dyDescent="0.2">
      <c r="A261" s="1" t="s">
        <v>4</v>
      </c>
      <c r="B261" s="70" t="str">
        <f t="shared" si="310"/>
        <v>100-100-2410-6164-000-32-05</v>
      </c>
      <c r="C261" s="6" t="s">
        <v>11</v>
      </c>
      <c r="D261" s="9">
        <f>+SUMIFS(D156:D182,B156:B182,+B261)</f>
        <v>600</v>
      </c>
      <c r="E261" s="9"/>
      <c r="F261" s="7"/>
      <c r="G261" s="68" t="s">
        <v>121</v>
      </c>
      <c r="H261" s="15"/>
      <c r="I261" s="15"/>
      <c r="R261" s="2" t="s">
        <v>400</v>
      </c>
      <c r="S261" s="2" t="str">
        <f t="shared" si="311"/>
        <v>100-100-2410-6164-000-32-05</v>
      </c>
      <c r="T261" s="3" t="str">
        <f t="shared" si="312"/>
        <v>2410</v>
      </c>
      <c r="U261" s="3" t="str">
        <f t="shared" si="313"/>
        <v>6164</v>
      </c>
      <c r="V261" s="3" t="str">
        <f t="shared" si="314"/>
        <v>2400</v>
      </c>
      <c r="W261" s="3" t="str">
        <f t="shared" si="315"/>
        <v>100</v>
      </c>
      <c r="X261" s="3" t="str">
        <f t="shared" si="316"/>
        <v>05</v>
      </c>
      <c r="Y261" s="2" t="s">
        <v>46</v>
      </c>
    </row>
    <row r="262" spans="1:25" x14ac:dyDescent="0.2">
      <c r="A262" s="1" t="s">
        <v>5</v>
      </c>
      <c r="B262" s="70" t="str">
        <f t="shared" ref="B262" si="332">CONCATENATE(R262,$C$1)</f>
        <v>100-100-1000-6161-000-32-05</v>
      </c>
      <c r="C262" s="6" t="s">
        <v>13</v>
      </c>
      <c r="D262" s="9">
        <f>+SUMIFS(D155:D181,B155:B181,+B262)</f>
        <v>0</v>
      </c>
      <c r="E262" s="9"/>
      <c r="F262" s="7"/>
      <c r="G262" s="68" t="s">
        <v>121</v>
      </c>
      <c r="H262" s="15"/>
      <c r="I262" s="15"/>
      <c r="R262" s="2" t="s">
        <v>401</v>
      </c>
      <c r="S262" s="2" t="str">
        <f t="shared" ref="S262" si="333">CONCATENATE(R262,$C$1)</f>
        <v>100-100-1000-6161-000-32-05</v>
      </c>
      <c r="T262" s="3" t="str">
        <f t="shared" ref="T262" si="334">MID(S262,9,4)</f>
        <v>1000</v>
      </c>
      <c r="U262" s="3" t="str">
        <f t="shared" ref="U262" si="335">MID(S262,14,4)</f>
        <v>6161</v>
      </c>
      <c r="V262" s="3" t="str">
        <f t="shared" ref="V262" si="336">CONCATENATE(LEFT(T262,2),"00")</f>
        <v>1000</v>
      </c>
      <c r="W262" s="3" t="str">
        <f t="shared" ref="W262" si="337">CONCATENATE(MID(U262,2,1),"00")</f>
        <v>100</v>
      </c>
      <c r="X262" s="3" t="str">
        <f t="shared" ref="X262" si="338">RIGHT(S262,2)</f>
        <v>05</v>
      </c>
      <c r="Y262" s="2" t="s">
        <v>42</v>
      </c>
    </row>
    <row r="263" spans="1:25" x14ac:dyDescent="0.2">
      <c r="A263" s="1" t="s">
        <v>6</v>
      </c>
      <c r="B263" s="70" t="str">
        <f t="shared" si="310"/>
        <v>100-100-1000-6161-000-32-05</v>
      </c>
      <c r="C263" s="37" t="s">
        <v>545</v>
      </c>
      <c r="D263" s="9">
        <f t="shared" ref="D263" si="339">IF(G263="NO",E263*F263,0)</f>
        <v>0</v>
      </c>
      <c r="E263" s="36">
        <v>0</v>
      </c>
      <c r="F263" s="36">
        <v>750</v>
      </c>
      <c r="G263" s="40" t="s">
        <v>122</v>
      </c>
      <c r="H263" s="15"/>
      <c r="I263" s="15"/>
      <c r="R263" s="2" t="s">
        <v>401</v>
      </c>
      <c r="S263" s="2" t="str">
        <f t="shared" si="311"/>
        <v>100-100-1000-6161-000-32-05</v>
      </c>
      <c r="T263" s="3" t="str">
        <f t="shared" si="312"/>
        <v>1000</v>
      </c>
      <c r="U263" s="3" t="str">
        <f t="shared" si="313"/>
        <v>6161</v>
      </c>
      <c r="V263" s="3" t="str">
        <f t="shared" si="314"/>
        <v>1000</v>
      </c>
      <c r="W263" s="3" t="str">
        <f t="shared" si="315"/>
        <v>100</v>
      </c>
      <c r="X263" s="3" t="str">
        <f t="shared" si="316"/>
        <v>05</v>
      </c>
      <c r="Y263" s="2" t="s">
        <v>42</v>
      </c>
    </row>
    <row r="264" spans="1:25" x14ac:dyDescent="0.2">
      <c r="A264" s="1" t="s">
        <v>16</v>
      </c>
      <c r="B264" s="70" t="str">
        <f t="shared" si="310"/>
        <v>100-100-2410-6167-000-32-05</v>
      </c>
      <c r="C264" s="6" t="s">
        <v>12</v>
      </c>
      <c r="D264" s="9">
        <f>+SUMIFS(D156:D182,B156:B182,+B264)</f>
        <v>0</v>
      </c>
      <c r="E264" s="9"/>
      <c r="F264" s="7"/>
      <c r="G264" s="68" t="s">
        <v>121</v>
      </c>
      <c r="H264" s="15"/>
      <c r="I264" s="15"/>
      <c r="R264" s="2" t="s">
        <v>402</v>
      </c>
      <c r="S264" s="2" t="str">
        <f t="shared" si="311"/>
        <v>100-100-2410-6167-000-32-05</v>
      </c>
      <c r="T264" s="3" t="str">
        <f t="shared" si="312"/>
        <v>2410</v>
      </c>
      <c r="U264" s="3" t="str">
        <f t="shared" si="313"/>
        <v>6167</v>
      </c>
      <c r="V264" s="3" t="str">
        <f t="shared" si="314"/>
        <v>2400</v>
      </c>
      <c r="W264" s="3" t="str">
        <f t="shared" si="315"/>
        <v>100</v>
      </c>
      <c r="X264" s="3" t="str">
        <f t="shared" si="316"/>
        <v>05</v>
      </c>
      <c r="Y264" s="2" t="s">
        <v>43</v>
      </c>
    </row>
    <row r="265" spans="1:25" x14ac:dyDescent="0.2">
      <c r="A265" s="1" t="s">
        <v>17</v>
      </c>
      <c r="B265" s="70"/>
      <c r="C265" s="6"/>
      <c r="D265" s="9"/>
      <c r="E265" s="7"/>
      <c r="F265" s="7"/>
      <c r="G265" s="7"/>
      <c r="H265" s="17"/>
      <c r="I265" s="18"/>
    </row>
    <row r="268" spans="1:25" x14ac:dyDescent="0.2">
      <c r="A268" s="1" t="s">
        <v>15</v>
      </c>
      <c r="B268" s="2" t="s">
        <v>33</v>
      </c>
      <c r="C268" s="13" t="s">
        <v>52</v>
      </c>
      <c r="D268" s="6" t="s">
        <v>20</v>
      </c>
      <c r="E268" s="15"/>
      <c r="F268" s="15"/>
      <c r="G268" s="15"/>
      <c r="H268" s="15"/>
      <c r="I268" s="15"/>
    </row>
    <row r="269" spans="1:25" x14ac:dyDescent="0.2">
      <c r="A269" s="1" t="s">
        <v>0</v>
      </c>
      <c r="B269" s="70" t="str">
        <f t="shared" ref="B269:B273" si="340">CONCATENATE(R269,$C$1)</f>
        <v>100-100-2320-6154-000-32-05</v>
      </c>
      <c r="C269" s="6" t="s">
        <v>269</v>
      </c>
      <c r="D269" s="9">
        <f>+SUMIFS(D215:D241,B215:B241,+B269)</f>
        <v>8500</v>
      </c>
      <c r="E269" s="18"/>
      <c r="F269" s="15"/>
      <c r="G269" s="21"/>
      <c r="H269" s="15"/>
      <c r="I269" s="15"/>
      <c r="R269" s="2" t="s">
        <v>403</v>
      </c>
      <c r="S269" s="2" t="str">
        <f t="shared" ref="S269:S273" si="341">CONCATENATE(R269,$C$1)</f>
        <v>100-100-2320-6154-000-32-05</v>
      </c>
      <c r="T269" s="3" t="str">
        <f t="shared" ref="T269:T273" si="342">MID(S269,9,4)</f>
        <v>2320</v>
      </c>
      <c r="U269" s="3" t="str">
        <f t="shared" ref="U269:U273" si="343">MID(S269,14,4)</f>
        <v>6154</v>
      </c>
      <c r="V269" s="3" t="str">
        <f t="shared" ref="V269:V273" si="344">CONCATENATE(LEFT(T269,2),"00")</f>
        <v>2300</v>
      </c>
      <c r="W269" s="3" t="str">
        <f t="shared" ref="W269:W273" si="345">CONCATENATE(MID(U269,2,1),"00")</f>
        <v>100</v>
      </c>
      <c r="X269" s="3" t="str">
        <f t="shared" ref="X269:X273" si="346">RIGHT(S269,2)</f>
        <v>05</v>
      </c>
      <c r="Y269" s="2" t="s">
        <v>267</v>
      </c>
    </row>
    <row r="270" spans="1:25" x14ac:dyDescent="0.2">
      <c r="A270" s="1" t="s">
        <v>1</v>
      </c>
      <c r="B270" s="70" t="str">
        <f t="shared" si="340"/>
        <v>100-100-2500-6157-000-32-05</v>
      </c>
      <c r="C270" s="6" t="s">
        <v>270</v>
      </c>
      <c r="D270" s="9">
        <f>+SUMIFS(D216:D242,B216:B242,+B270)</f>
        <v>24600</v>
      </c>
      <c r="E270" s="18"/>
      <c r="F270" s="15"/>
      <c r="G270" s="21"/>
      <c r="H270" s="15"/>
      <c r="I270" s="15"/>
      <c r="R270" s="2" t="s">
        <v>404</v>
      </c>
      <c r="S270" s="2" t="str">
        <f t="shared" si="341"/>
        <v>100-100-2500-6157-000-32-05</v>
      </c>
      <c r="T270" s="3" t="str">
        <f t="shared" si="342"/>
        <v>2500</v>
      </c>
      <c r="U270" s="3" t="str">
        <f t="shared" si="343"/>
        <v>6157</v>
      </c>
      <c r="V270" s="3" t="str">
        <f t="shared" si="344"/>
        <v>2500</v>
      </c>
      <c r="W270" s="3" t="str">
        <f t="shared" si="345"/>
        <v>100</v>
      </c>
      <c r="X270" s="3" t="str">
        <f t="shared" si="346"/>
        <v>05</v>
      </c>
      <c r="Y270" s="2" t="s">
        <v>268</v>
      </c>
    </row>
    <row r="271" spans="1:25" x14ac:dyDescent="0.2">
      <c r="A271" s="1" t="s">
        <v>2</v>
      </c>
      <c r="B271" s="70" t="str">
        <f t="shared" si="340"/>
        <v>100-100-2410-6154-000-32-05</v>
      </c>
      <c r="C271" s="6" t="s">
        <v>11</v>
      </c>
      <c r="D271" s="9">
        <f>+SUMIFS(D216:D242,B216:B242,+B271)</f>
        <v>3000</v>
      </c>
      <c r="E271" s="18"/>
      <c r="F271" s="15"/>
      <c r="G271" s="21"/>
      <c r="H271" s="15"/>
      <c r="I271" s="15"/>
      <c r="R271" s="2" t="s">
        <v>405</v>
      </c>
      <c r="S271" s="2" t="str">
        <f t="shared" si="341"/>
        <v>100-100-2410-6154-000-32-05</v>
      </c>
      <c r="T271" s="3" t="str">
        <f t="shared" si="342"/>
        <v>2410</v>
      </c>
      <c r="U271" s="3" t="str">
        <f t="shared" si="343"/>
        <v>6154</v>
      </c>
      <c r="V271" s="3" t="str">
        <f t="shared" si="344"/>
        <v>2400</v>
      </c>
      <c r="W271" s="3" t="str">
        <f t="shared" si="345"/>
        <v>100</v>
      </c>
      <c r="X271" s="3" t="str">
        <f t="shared" si="346"/>
        <v>05</v>
      </c>
      <c r="Y271" s="2" t="s">
        <v>47</v>
      </c>
    </row>
    <row r="272" spans="1:25" x14ac:dyDescent="0.2">
      <c r="A272" s="1" t="s">
        <v>3</v>
      </c>
      <c r="B272" s="70" t="str">
        <f t="shared" si="340"/>
        <v>100-100-1000-6151-000-32-05</v>
      </c>
      <c r="C272" s="6" t="s">
        <v>13</v>
      </c>
      <c r="D272" s="9">
        <f>+SUMIFS(D216:D242,B216:B242,+B272)</f>
        <v>0</v>
      </c>
      <c r="E272" s="18"/>
      <c r="F272" s="15"/>
      <c r="G272" s="21"/>
      <c r="H272" s="15"/>
      <c r="I272" s="15"/>
      <c r="R272" s="2" t="s">
        <v>406</v>
      </c>
      <c r="S272" s="2" t="str">
        <f t="shared" si="341"/>
        <v>100-100-1000-6151-000-32-05</v>
      </c>
      <c r="T272" s="3" t="str">
        <f t="shared" si="342"/>
        <v>1000</v>
      </c>
      <c r="U272" s="3" t="str">
        <f t="shared" si="343"/>
        <v>6151</v>
      </c>
      <c r="V272" s="3" t="str">
        <f t="shared" si="344"/>
        <v>1000</v>
      </c>
      <c r="W272" s="3" t="str">
        <f t="shared" si="345"/>
        <v>100</v>
      </c>
      <c r="X272" s="3" t="str">
        <f t="shared" si="346"/>
        <v>05</v>
      </c>
      <c r="Y272" s="2" t="s">
        <v>48</v>
      </c>
    </row>
    <row r="273" spans="1:25" x14ac:dyDescent="0.2">
      <c r="A273" s="1" t="s">
        <v>4</v>
      </c>
      <c r="B273" s="70" t="str">
        <f t="shared" si="340"/>
        <v>100-100-2410-6157-000-32-05</v>
      </c>
      <c r="C273" s="6" t="s">
        <v>12</v>
      </c>
      <c r="D273" s="9">
        <f>+SUMIFS(D216:D242,B216:B242,+B273)</f>
        <v>0</v>
      </c>
      <c r="E273" s="18"/>
      <c r="F273" s="15"/>
      <c r="G273" s="21"/>
      <c r="H273" s="15"/>
      <c r="I273" s="15"/>
      <c r="R273" s="2" t="s">
        <v>407</v>
      </c>
      <c r="S273" s="2" t="str">
        <f t="shared" si="341"/>
        <v>100-100-2410-6157-000-32-05</v>
      </c>
      <c r="T273" s="3" t="str">
        <f t="shared" si="342"/>
        <v>2410</v>
      </c>
      <c r="U273" s="3" t="str">
        <f t="shared" si="343"/>
        <v>6157</v>
      </c>
      <c r="V273" s="3" t="str">
        <f t="shared" si="344"/>
        <v>2400</v>
      </c>
      <c r="W273" s="3" t="str">
        <f t="shared" si="345"/>
        <v>100</v>
      </c>
      <c r="X273" s="3" t="str">
        <f t="shared" si="346"/>
        <v>05</v>
      </c>
      <c r="Y273" s="2" t="s">
        <v>49</v>
      </c>
    </row>
    <row r="274" spans="1:25" x14ac:dyDescent="0.2">
      <c r="A274" s="1" t="s">
        <v>5</v>
      </c>
      <c r="B274" s="70"/>
      <c r="C274" s="6"/>
      <c r="D274" s="9"/>
      <c r="E274" s="15"/>
      <c r="F274" s="15"/>
      <c r="G274" s="15"/>
      <c r="H274" s="17"/>
      <c r="I274" s="18"/>
    </row>
    <row r="277" spans="1:25" x14ac:dyDescent="0.2">
      <c r="A277" s="1" t="s">
        <v>15</v>
      </c>
      <c r="B277" s="2" t="s">
        <v>33</v>
      </c>
      <c r="C277" s="13" t="s">
        <v>58</v>
      </c>
      <c r="D277" s="22" t="s">
        <v>55</v>
      </c>
      <c r="E277" s="22" t="s">
        <v>56</v>
      </c>
      <c r="F277" s="22" t="s">
        <v>57</v>
      </c>
      <c r="G277" s="15"/>
      <c r="H277" s="15"/>
      <c r="I277" s="15"/>
    </row>
    <row r="278" spans="1:25" x14ac:dyDescent="0.2">
      <c r="A278" s="1" t="s">
        <v>0</v>
      </c>
      <c r="B278" s="70" t="str">
        <f t="shared" ref="B278:B282" si="347">CONCATENATE(R278,$C$1)</f>
        <v>100-100-2320-6214-000-32-05</v>
      </c>
      <c r="C278" s="6" t="s">
        <v>269</v>
      </c>
      <c r="D278" s="57">
        <v>5</v>
      </c>
      <c r="E278" s="57">
        <v>47</v>
      </c>
      <c r="F278" s="57">
        <v>32</v>
      </c>
      <c r="G278" s="15"/>
      <c r="H278" s="15"/>
      <c r="I278" s="15"/>
      <c r="R278" s="2" t="s">
        <v>408</v>
      </c>
      <c r="S278" s="2" t="str">
        <f t="shared" ref="S278:S282" si="348">CONCATENATE(R278,$C$1)</f>
        <v>100-100-2320-6214-000-32-05</v>
      </c>
      <c r="T278" s="3" t="str">
        <f t="shared" ref="T278" si="349">MID(S278,9,4)</f>
        <v>2320</v>
      </c>
      <c r="U278" s="3" t="str">
        <f t="shared" ref="U278" si="350">MID(S278,14,4)</f>
        <v>6214</v>
      </c>
      <c r="V278" s="3" t="str">
        <f t="shared" ref="V278" si="351">CONCATENATE(LEFT(T278,2),"00")</f>
        <v>2300</v>
      </c>
      <c r="W278" s="3" t="str">
        <f t="shared" ref="W278" si="352">CONCATENATE(MID(U278,2,1),"00")</f>
        <v>200</v>
      </c>
      <c r="X278" s="3" t="str">
        <f t="shared" ref="X278" si="353">RIGHT(S278,2)</f>
        <v>05</v>
      </c>
      <c r="Y278" s="3" t="s">
        <v>272</v>
      </c>
    </row>
    <row r="279" spans="1:25" x14ac:dyDescent="0.2">
      <c r="A279" s="1" t="s">
        <v>1</v>
      </c>
      <c r="B279" s="70" t="str">
        <f t="shared" si="347"/>
        <v>100-100-2500-6217-000-32-05</v>
      </c>
      <c r="C279" s="6" t="s">
        <v>270</v>
      </c>
      <c r="D279" s="57">
        <v>2</v>
      </c>
      <c r="E279" s="57">
        <v>12</v>
      </c>
      <c r="F279" s="57">
        <v>22</v>
      </c>
      <c r="G279" s="15"/>
      <c r="H279" s="15"/>
      <c r="I279" s="15"/>
      <c r="R279" s="2" t="s">
        <v>409</v>
      </c>
      <c r="S279" s="2" t="str">
        <f t="shared" si="348"/>
        <v>100-100-2500-6217-000-32-05</v>
      </c>
      <c r="T279" s="3" t="str">
        <f>MID(S279,9,4)</f>
        <v>2500</v>
      </c>
      <c r="U279" s="3" t="str">
        <f>MID(S279,14,4)</f>
        <v>6217</v>
      </c>
      <c r="V279" s="3" t="str">
        <f>CONCATENATE(LEFT(T279,2),"00")</f>
        <v>2500</v>
      </c>
      <c r="W279" s="3" t="str">
        <f>CONCATENATE(MID(U279,2,1),"00")</f>
        <v>200</v>
      </c>
      <c r="X279" s="3" t="str">
        <f>RIGHT(S279,2)</f>
        <v>05</v>
      </c>
      <c r="Y279" s="3" t="s">
        <v>273</v>
      </c>
    </row>
    <row r="280" spans="1:25" x14ac:dyDescent="0.2">
      <c r="A280" s="1" t="s">
        <v>2</v>
      </c>
      <c r="B280" s="70" t="str">
        <f t="shared" si="347"/>
        <v>100-100-2410-6214-000-32-05</v>
      </c>
      <c r="C280" s="6" t="s">
        <v>11</v>
      </c>
      <c r="D280" s="57">
        <v>2</v>
      </c>
      <c r="E280" s="57">
        <v>12</v>
      </c>
      <c r="F280" s="57">
        <v>30</v>
      </c>
      <c r="G280" s="15"/>
      <c r="H280" s="15"/>
      <c r="I280" s="15"/>
      <c r="R280" s="2" t="s">
        <v>410</v>
      </c>
      <c r="S280" s="2" t="str">
        <f t="shared" si="348"/>
        <v>100-100-2410-6214-000-32-05</v>
      </c>
      <c r="T280" s="3" t="str">
        <f t="shared" ref="T280" si="354">MID(S280,9,4)</f>
        <v>2410</v>
      </c>
      <c r="U280" s="3" t="str">
        <f t="shared" ref="U280:U282" si="355">MID(S280,14,4)</f>
        <v>6214</v>
      </c>
      <c r="V280" s="3" t="str">
        <f t="shared" ref="V280:V282" si="356">CONCATENATE(LEFT(T280,2),"00")</f>
        <v>2400</v>
      </c>
      <c r="W280" s="3" t="str">
        <f t="shared" ref="W280:W282" si="357">CONCATENATE(MID(U280,2,1),"00")</f>
        <v>200</v>
      </c>
      <c r="X280" s="3" t="str">
        <f t="shared" ref="X280:X282" si="358">RIGHT(S280,2)</f>
        <v>05</v>
      </c>
      <c r="Y280" s="3" t="s">
        <v>59</v>
      </c>
    </row>
    <row r="281" spans="1:25" x14ac:dyDescent="0.2">
      <c r="A281" s="1" t="s">
        <v>3</v>
      </c>
      <c r="B281" s="70" t="str">
        <f t="shared" si="347"/>
        <v>100-100-1000-6211-000-32-05</v>
      </c>
      <c r="C281" s="6" t="s">
        <v>13</v>
      </c>
      <c r="D281" s="57">
        <v>2</v>
      </c>
      <c r="E281" s="57">
        <v>12</v>
      </c>
      <c r="F281" s="57">
        <v>22</v>
      </c>
      <c r="G281" s="15"/>
      <c r="H281" s="15"/>
      <c r="I281" s="15"/>
      <c r="R281" s="2" t="s">
        <v>411</v>
      </c>
      <c r="S281" s="2" t="str">
        <f t="shared" si="348"/>
        <v>100-100-1000-6211-000-32-05</v>
      </c>
      <c r="T281" s="3" t="str">
        <f>MID(S281,9,4)</f>
        <v>1000</v>
      </c>
      <c r="U281" s="3" t="str">
        <f t="shared" si="355"/>
        <v>6211</v>
      </c>
      <c r="V281" s="3" t="str">
        <f t="shared" si="356"/>
        <v>1000</v>
      </c>
      <c r="W281" s="3" t="str">
        <f t="shared" si="357"/>
        <v>200</v>
      </c>
      <c r="X281" s="3" t="str">
        <f t="shared" si="358"/>
        <v>05</v>
      </c>
      <c r="Y281" s="3" t="s">
        <v>60</v>
      </c>
    </row>
    <row r="282" spans="1:25" x14ac:dyDescent="0.2">
      <c r="A282" s="1" t="s">
        <v>4</v>
      </c>
      <c r="B282" s="70" t="str">
        <f t="shared" si="347"/>
        <v>100-100-2410-6217-000-32-05</v>
      </c>
      <c r="C282" s="6" t="s">
        <v>12</v>
      </c>
      <c r="D282" s="57">
        <v>2</v>
      </c>
      <c r="E282" s="57">
        <v>12</v>
      </c>
      <c r="F282" s="57">
        <v>17</v>
      </c>
      <c r="G282" s="15"/>
      <c r="H282" s="15"/>
      <c r="I282" s="15"/>
      <c r="R282" s="2" t="s">
        <v>412</v>
      </c>
      <c r="S282" s="2" t="str">
        <f t="shared" si="348"/>
        <v>100-100-2410-6217-000-32-05</v>
      </c>
      <c r="T282" s="3" t="str">
        <f t="shared" ref="T282" si="359">MID(S282,9,4)</f>
        <v>2410</v>
      </c>
      <c r="U282" s="3" t="str">
        <f t="shared" si="355"/>
        <v>6217</v>
      </c>
      <c r="V282" s="3" t="str">
        <f t="shared" si="356"/>
        <v>2400</v>
      </c>
      <c r="W282" s="3" t="str">
        <f t="shared" si="357"/>
        <v>200</v>
      </c>
      <c r="X282" s="3" t="str">
        <f t="shared" si="358"/>
        <v>05</v>
      </c>
      <c r="Y282" s="3" t="s">
        <v>61</v>
      </c>
    </row>
    <row r="283" spans="1:25" x14ac:dyDescent="0.2">
      <c r="A283" s="1" t="s">
        <v>5</v>
      </c>
      <c r="B283" s="70"/>
      <c r="C283" s="6"/>
      <c r="D283" s="9"/>
      <c r="E283" s="9"/>
      <c r="F283" s="9"/>
      <c r="G283" s="17"/>
      <c r="H283" s="17"/>
      <c r="I283" s="18"/>
    </row>
    <row r="286" spans="1:25" x14ac:dyDescent="0.2">
      <c r="A286" s="1" t="s">
        <v>15</v>
      </c>
      <c r="B286" s="2" t="s">
        <v>33</v>
      </c>
      <c r="C286" s="13" t="s">
        <v>54</v>
      </c>
      <c r="D286" s="7" t="s">
        <v>35</v>
      </c>
      <c r="E286" s="16">
        <f>$D$2</f>
        <v>42917</v>
      </c>
      <c r="F286" s="16">
        <f>E286+31</f>
        <v>42948</v>
      </c>
      <c r="G286" s="16">
        <f t="shared" ref="G286:P286" si="360">F286+31</f>
        <v>42979</v>
      </c>
      <c r="H286" s="16">
        <f t="shared" si="360"/>
        <v>43010</v>
      </c>
      <c r="I286" s="16">
        <f t="shared" si="360"/>
        <v>43041</v>
      </c>
      <c r="J286" s="16">
        <f t="shared" si="360"/>
        <v>43072</v>
      </c>
      <c r="K286" s="16">
        <f t="shared" si="360"/>
        <v>43103</v>
      </c>
      <c r="L286" s="16">
        <f t="shared" si="360"/>
        <v>43134</v>
      </c>
      <c r="M286" s="16">
        <f t="shared" si="360"/>
        <v>43165</v>
      </c>
      <c r="N286" s="16">
        <f t="shared" si="360"/>
        <v>43196</v>
      </c>
      <c r="O286" s="16">
        <f t="shared" si="360"/>
        <v>43227</v>
      </c>
      <c r="P286" s="16">
        <f t="shared" si="360"/>
        <v>43258</v>
      </c>
      <c r="Q286" s="20"/>
    </row>
    <row r="287" spans="1:25" x14ac:dyDescent="0.2">
      <c r="A287" s="1" t="s">
        <v>0</v>
      </c>
      <c r="B287" s="70" t="str">
        <f t="shared" ref="B287:B307" si="361">CONCATENATE(R287,$C$1)</f>
        <v>100-100-2320-6214-000-32-05</v>
      </c>
      <c r="C287" s="6" t="s">
        <v>252</v>
      </c>
      <c r="D287" s="9">
        <f>SUM(E287:P287)</f>
        <v>1008</v>
      </c>
      <c r="E287" s="9">
        <f t="shared" ref="E287:P287" si="362">E66*(SUM($D278:$F278))</f>
        <v>84</v>
      </c>
      <c r="F287" s="9">
        <f t="shared" si="362"/>
        <v>84</v>
      </c>
      <c r="G287" s="9">
        <f t="shared" si="362"/>
        <v>84</v>
      </c>
      <c r="H287" s="9">
        <f t="shared" si="362"/>
        <v>84</v>
      </c>
      <c r="I287" s="9">
        <f t="shared" si="362"/>
        <v>84</v>
      </c>
      <c r="J287" s="9">
        <f t="shared" si="362"/>
        <v>84</v>
      </c>
      <c r="K287" s="9">
        <f t="shared" si="362"/>
        <v>84</v>
      </c>
      <c r="L287" s="9">
        <f t="shared" si="362"/>
        <v>84</v>
      </c>
      <c r="M287" s="9">
        <f t="shared" si="362"/>
        <v>84</v>
      </c>
      <c r="N287" s="9">
        <f t="shared" si="362"/>
        <v>84</v>
      </c>
      <c r="O287" s="9">
        <f t="shared" si="362"/>
        <v>84</v>
      </c>
      <c r="P287" s="9">
        <f t="shared" si="362"/>
        <v>84</v>
      </c>
      <c r="Q287" s="18"/>
      <c r="R287" s="2" t="s">
        <v>408</v>
      </c>
      <c r="S287" s="2" t="str">
        <f t="shared" ref="S287:S307" si="363">CONCATENATE(R287,$C$1)</f>
        <v>100-100-2320-6214-000-32-05</v>
      </c>
      <c r="T287" s="3" t="str">
        <f t="shared" ref="T287:T289" si="364">MID(S287,9,4)</f>
        <v>2320</v>
      </c>
      <c r="U287" s="3" t="str">
        <f t="shared" ref="U287:U289" si="365">MID(S287,14,4)</f>
        <v>6214</v>
      </c>
      <c r="V287" s="3" t="str">
        <f t="shared" ref="V287:V289" si="366">CONCATENATE(LEFT(T287,2),"00")</f>
        <v>2300</v>
      </c>
      <c r="W287" s="3" t="str">
        <f t="shared" ref="W287:W289" si="367">CONCATENATE(MID(U287,2,1),"00")</f>
        <v>200</v>
      </c>
      <c r="X287" s="3" t="str">
        <f t="shared" ref="X287:X289" si="368">RIGHT(S287,2)</f>
        <v>05</v>
      </c>
      <c r="Y287" s="3" t="s">
        <v>272</v>
      </c>
    </row>
    <row r="288" spans="1:25" x14ac:dyDescent="0.2">
      <c r="A288" s="1" t="s">
        <v>1</v>
      </c>
      <c r="B288" s="70" t="str">
        <f t="shared" si="361"/>
        <v>100-100-2320-6214-000-32-05</v>
      </c>
      <c r="C288" s="6" t="s">
        <v>253</v>
      </c>
      <c r="D288" s="9">
        <f t="shared" ref="D288:D289" si="369">SUM(E288:P288)</f>
        <v>1008</v>
      </c>
      <c r="E288" s="9">
        <f t="shared" ref="E288:P288" si="370">E67*(SUM($D278:$F278))</f>
        <v>84</v>
      </c>
      <c r="F288" s="9">
        <f t="shared" si="370"/>
        <v>84</v>
      </c>
      <c r="G288" s="9">
        <f t="shared" si="370"/>
        <v>84</v>
      </c>
      <c r="H288" s="9">
        <f t="shared" si="370"/>
        <v>84</v>
      </c>
      <c r="I288" s="9">
        <f t="shared" si="370"/>
        <v>84</v>
      </c>
      <c r="J288" s="9">
        <f t="shared" si="370"/>
        <v>84</v>
      </c>
      <c r="K288" s="9">
        <f t="shared" si="370"/>
        <v>84</v>
      </c>
      <c r="L288" s="9">
        <f t="shared" si="370"/>
        <v>84</v>
      </c>
      <c r="M288" s="9">
        <f t="shared" si="370"/>
        <v>84</v>
      </c>
      <c r="N288" s="9">
        <f t="shared" si="370"/>
        <v>84</v>
      </c>
      <c r="O288" s="9">
        <f t="shared" si="370"/>
        <v>84</v>
      </c>
      <c r="P288" s="9">
        <f t="shared" si="370"/>
        <v>84</v>
      </c>
      <c r="Q288" s="18"/>
      <c r="R288" s="2" t="s">
        <v>408</v>
      </c>
      <c r="S288" s="2" t="str">
        <f t="shared" si="363"/>
        <v>100-100-2320-6214-000-32-05</v>
      </c>
      <c r="T288" s="3" t="str">
        <f t="shared" si="364"/>
        <v>2320</v>
      </c>
      <c r="U288" s="3" t="str">
        <f t="shared" si="365"/>
        <v>6214</v>
      </c>
      <c r="V288" s="3" t="str">
        <f t="shared" si="366"/>
        <v>2300</v>
      </c>
      <c r="W288" s="3" t="str">
        <f t="shared" si="367"/>
        <v>200</v>
      </c>
      <c r="X288" s="3" t="str">
        <f t="shared" si="368"/>
        <v>05</v>
      </c>
      <c r="Y288" s="3" t="s">
        <v>272</v>
      </c>
    </row>
    <row r="289" spans="1:25" x14ac:dyDescent="0.2">
      <c r="A289" s="1" t="s">
        <v>2</v>
      </c>
      <c r="B289" s="70" t="str">
        <f t="shared" si="361"/>
        <v>100-100-2500-6217-000-32-05</v>
      </c>
      <c r="C289" s="6" t="s">
        <v>1046</v>
      </c>
      <c r="D289" s="9">
        <f t="shared" si="369"/>
        <v>432</v>
      </c>
      <c r="E289" s="9">
        <f t="shared" ref="E289:P289" si="371">E68*(SUM($D$279:$F$279))</f>
        <v>36</v>
      </c>
      <c r="F289" s="9">
        <f t="shared" si="371"/>
        <v>36</v>
      </c>
      <c r="G289" s="9">
        <f t="shared" si="371"/>
        <v>36</v>
      </c>
      <c r="H289" s="9">
        <f t="shared" si="371"/>
        <v>36</v>
      </c>
      <c r="I289" s="9">
        <f t="shared" si="371"/>
        <v>36</v>
      </c>
      <c r="J289" s="9">
        <f t="shared" si="371"/>
        <v>36</v>
      </c>
      <c r="K289" s="9">
        <f t="shared" si="371"/>
        <v>36</v>
      </c>
      <c r="L289" s="9">
        <f t="shared" si="371"/>
        <v>36</v>
      </c>
      <c r="M289" s="9">
        <f t="shared" si="371"/>
        <v>36</v>
      </c>
      <c r="N289" s="9">
        <f t="shared" si="371"/>
        <v>36</v>
      </c>
      <c r="O289" s="9">
        <f t="shared" si="371"/>
        <v>36</v>
      </c>
      <c r="P289" s="9">
        <f t="shared" si="371"/>
        <v>36</v>
      </c>
      <c r="Q289" s="18"/>
      <c r="R289" s="2" t="s">
        <v>409</v>
      </c>
      <c r="S289" s="2" t="str">
        <f t="shared" si="363"/>
        <v>100-100-2500-6217-000-32-05</v>
      </c>
      <c r="T289" s="3" t="str">
        <f t="shared" si="364"/>
        <v>2500</v>
      </c>
      <c r="U289" s="3" t="str">
        <f t="shared" si="365"/>
        <v>6217</v>
      </c>
      <c r="V289" s="3" t="str">
        <f t="shared" si="366"/>
        <v>2500</v>
      </c>
      <c r="W289" s="3" t="str">
        <f t="shared" si="367"/>
        <v>200</v>
      </c>
      <c r="X289" s="3" t="str">
        <f t="shared" si="368"/>
        <v>05</v>
      </c>
      <c r="Y289" s="3" t="s">
        <v>273</v>
      </c>
    </row>
    <row r="290" spans="1:25" x14ac:dyDescent="0.2">
      <c r="A290" s="1" t="s">
        <v>3</v>
      </c>
      <c r="B290" s="70" t="str">
        <f t="shared" si="361"/>
        <v>100-100-2500-6217-000-32-05</v>
      </c>
      <c r="C290" s="6" t="s">
        <v>1047</v>
      </c>
      <c r="D290" s="9">
        <f>SUM(E290:P290)</f>
        <v>432</v>
      </c>
      <c r="E290" s="9">
        <f t="shared" ref="E290:P290" si="372">E69*(SUM($D$279:$F$279))</f>
        <v>36</v>
      </c>
      <c r="F290" s="9">
        <f t="shared" si="372"/>
        <v>36</v>
      </c>
      <c r="G290" s="9">
        <f t="shared" si="372"/>
        <v>36</v>
      </c>
      <c r="H290" s="9">
        <f t="shared" si="372"/>
        <v>36</v>
      </c>
      <c r="I290" s="9">
        <f t="shared" si="372"/>
        <v>36</v>
      </c>
      <c r="J290" s="9">
        <f t="shared" si="372"/>
        <v>36</v>
      </c>
      <c r="K290" s="9">
        <f t="shared" si="372"/>
        <v>36</v>
      </c>
      <c r="L290" s="9">
        <f t="shared" si="372"/>
        <v>36</v>
      </c>
      <c r="M290" s="9">
        <f t="shared" si="372"/>
        <v>36</v>
      </c>
      <c r="N290" s="9">
        <f t="shared" si="372"/>
        <v>36</v>
      </c>
      <c r="O290" s="9">
        <f t="shared" si="372"/>
        <v>36</v>
      </c>
      <c r="P290" s="9">
        <f t="shared" si="372"/>
        <v>36</v>
      </c>
      <c r="Q290" s="18"/>
      <c r="R290" s="2" t="s">
        <v>409</v>
      </c>
      <c r="S290" s="2" t="str">
        <f t="shared" si="363"/>
        <v>100-100-2500-6217-000-32-05</v>
      </c>
      <c r="T290" s="3" t="str">
        <f t="shared" ref="T290:T292" si="373">MID(S290,9,4)</f>
        <v>2500</v>
      </c>
      <c r="U290" s="3" t="str">
        <f t="shared" ref="U290:U293" si="374">MID(S290,14,4)</f>
        <v>6217</v>
      </c>
      <c r="V290" s="3" t="str">
        <f t="shared" ref="V290:V293" si="375">CONCATENATE(LEFT(T290,2),"00")</f>
        <v>2500</v>
      </c>
      <c r="W290" s="3" t="str">
        <f t="shared" ref="W290:W293" si="376">CONCATENATE(MID(U290,2,1),"00")</f>
        <v>200</v>
      </c>
      <c r="X290" s="3" t="str">
        <f t="shared" ref="X290:X293" si="377">RIGHT(S290,2)</f>
        <v>05</v>
      </c>
      <c r="Y290" s="3" t="s">
        <v>273</v>
      </c>
    </row>
    <row r="291" spans="1:25" x14ac:dyDescent="0.2">
      <c r="A291" s="1" t="s">
        <v>4</v>
      </c>
      <c r="B291" s="70" t="str">
        <f t="shared" si="361"/>
        <v>100-100-2500-6217-000-32-05</v>
      </c>
      <c r="C291" s="6" t="s">
        <v>1048</v>
      </c>
      <c r="D291" s="9">
        <f t="shared" ref="D291:D298" si="378">SUM(E291:P291)</f>
        <v>0</v>
      </c>
      <c r="E291" s="9">
        <f t="shared" ref="E291:P291" si="379">E70*(SUM($D$279:$F$279))</f>
        <v>0</v>
      </c>
      <c r="F291" s="9">
        <f t="shared" si="379"/>
        <v>0</v>
      </c>
      <c r="G291" s="9">
        <f t="shared" si="379"/>
        <v>0</v>
      </c>
      <c r="H291" s="9">
        <f t="shared" si="379"/>
        <v>0</v>
      </c>
      <c r="I291" s="9">
        <f t="shared" si="379"/>
        <v>0</v>
      </c>
      <c r="J291" s="9">
        <f t="shared" si="379"/>
        <v>0</v>
      </c>
      <c r="K291" s="9">
        <f t="shared" si="379"/>
        <v>0</v>
      </c>
      <c r="L291" s="9">
        <f t="shared" si="379"/>
        <v>0</v>
      </c>
      <c r="M291" s="9">
        <f t="shared" si="379"/>
        <v>0</v>
      </c>
      <c r="N291" s="9">
        <f t="shared" si="379"/>
        <v>0</v>
      </c>
      <c r="O291" s="9">
        <f t="shared" si="379"/>
        <v>0</v>
      </c>
      <c r="P291" s="9">
        <f t="shared" si="379"/>
        <v>0</v>
      </c>
      <c r="Q291" s="18"/>
      <c r="R291" s="2" t="s">
        <v>409</v>
      </c>
      <c r="S291" s="2" t="str">
        <f t="shared" si="363"/>
        <v>100-100-2500-6217-000-32-05</v>
      </c>
      <c r="T291" s="3" t="str">
        <f t="shared" si="373"/>
        <v>2500</v>
      </c>
      <c r="U291" s="3" t="str">
        <f t="shared" si="374"/>
        <v>6217</v>
      </c>
      <c r="V291" s="3" t="str">
        <f t="shared" si="375"/>
        <v>2500</v>
      </c>
      <c r="W291" s="3" t="str">
        <f t="shared" si="376"/>
        <v>200</v>
      </c>
      <c r="X291" s="3" t="str">
        <f t="shared" si="377"/>
        <v>05</v>
      </c>
      <c r="Y291" s="3" t="s">
        <v>273</v>
      </c>
    </row>
    <row r="292" spans="1:25" x14ac:dyDescent="0.2">
      <c r="A292" s="1" t="s">
        <v>5</v>
      </c>
      <c r="B292" s="70" t="str">
        <f t="shared" si="361"/>
        <v>100-100-2500-6217-000-32-05</v>
      </c>
      <c r="C292" s="6" t="s">
        <v>1049</v>
      </c>
      <c r="D292" s="9">
        <f t="shared" si="378"/>
        <v>432</v>
      </c>
      <c r="E292" s="9">
        <f t="shared" ref="E292:P292" si="380">E71*(SUM($D$279:$F$279))</f>
        <v>36</v>
      </c>
      <c r="F292" s="9">
        <f t="shared" si="380"/>
        <v>36</v>
      </c>
      <c r="G292" s="9">
        <f t="shared" si="380"/>
        <v>36</v>
      </c>
      <c r="H292" s="9">
        <f t="shared" si="380"/>
        <v>36</v>
      </c>
      <c r="I292" s="9">
        <f t="shared" si="380"/>
        <v>36</v>
      </c>
      <c r="J292" s="9">
        <f t="shared" si="380"/>
        <v>36</v>
      </c>
      <c r="K292" s="9">
        <f t="shared" si="380"/>
        <v>36</v>
      </c>
      <c r="L292" s="9">
        <f t="shared" si="380"/>
        <v>36</v>
      </c>
      <c r="M292" s="9">
        <f t="shared" si="380"/>
        <v>36</v>
      </c>
      <c r="N292" s="9">
        <f t="shared" si="380"/>
        <v>36</v>
      </c>
      <c r="O292" s="9">
        <f t="shared" si="380"/>
        <v>36</v>
      </c>
      <c r="P292" s="9">
        <f t="shared" si="380"/>
        <v>36</v>
      </c>
      <c r="Q292" s="18"/>
      <c r="R292" s="2" t="s">
        <v>409</v>
      </c>
      <c r="S292" s="2" t="str">
        <f t="shared" si="363"/>
        <v>100-100-2500-6217-000-32-05</v>
      </c>
      <c r="T292" s="3" t="str">
        <f t="shared" si="373"/>
        <v>2500</v>
      </c>
      <c r="U292" s="3" t="str">
        <f t="shared" si="374"/>
        <v>6217</v>
      </c>
      <c r="V292" s="3" t="str">
        <f t="shared" si="375"/>
        <v>2500</v>
      </c>
      <c r="W292" s="3" t="str">
        <f t="shared" si="376"/>
        <v>200</v>
      </c>
      <c r="X292" s="3" t="str">
        <f t="shared" si="377"/>
        <v>05</v>
      </c>
      <c r="Y292" s="3" t="s">
        <v>273</v>
      </c>
    </row>
    <row r="293" spans="1:25" x14ac:dyDescent="0.2">
      <c r="A293" s="1" t="s">
        <v>6</v>
      </c>
      <c r="B293" s="70" t="str">
        <f t="shared" si="361"/>
        <v>100-100-2500-6217-000-32-05</v>
      </c>
      <c r="C293" s="6" t="s">
        <v>254</v>
      </c>
      <c r="D293" s="9">
        <f t="shared" si="378"/>
        <v>432</v>
      </c>
      <c r="E293" s="9">
        <f t="shared" ref="E293:P293" si="381">E72*(SUM($D$279:$F$279))</f>
        <v>36</v>
      </c>
      <c r="F293" s="9">
        <f t="shared" si="381"/>
        <v>36</v>
      </c>
      <c r="G293" s="9">
        <f t="shared" si="381"/>
        <v>36</v>
      </c>
      <c r="H293" s="9">
        <f t="shared" si="381"/>
        <v>36</v>
      </c>
      <c r="I293" s="9">
        <f t="shared" si="381"/>
        <v>36</v>
      </c>
      <c r="J293" s="9">
        <f t="shared" si="381"/>
        <v>36</v>
      </c>
      <c r="K293" s="9">
        <f t="shared" si="381"/>
        <v>36</v>
      </c>
      <c r="L293" s="9">
        <f t="shared" si="381"/>
        <v>36</v>
      </c>
      <c r="M293" s="9">
        <f t="shared" si="381"/>
        <v>36</v>
      </c>
      <c r="N293" s="9">
        <f t="shared" si="381"/>
        <v>36</v>
      </c>
      <c r="O293" s="9">
        <f t="shared" si="381"/>
        <v>36</v>
      </c>
      <c r="P293" s="9">
        <f t="shared" si="381"/>
        <v>36</v>
      </c>
      <c r="Q293" s="18"/>
      <c r="R293" s="2" t="s">
        <v>409</v>
      </c>
      <c r="S293" s="2" t="str">
        <f t="shared" si="363"/>
        <v>100-100-2500-6217-000-32-05</v>
      </c>
      <c r="T293" s="3" t="str">
        <f>MID(S293,9,4)</f>
        <v>2500</v>
      </c>
      <c r="U293" s="3" t="str">
        <f t="shared" si="374"/>
        <v>6217</v>
      </c>
      <c r="V293" s="3" t="str">
        <f t="shared" si="375"/>
        <v>2500</v>
      </c>
      <c r="W293" s="3" t="str">
        <f t="shared" si="376"/>
        <v>200</v>
      </c>
      <c r="X293" s="3" t="str">
        <f t="shared" si="377"/>
        <v>05</v>
      </c>
      <c r="Y293" s="3" t="s">
        <v>273</v>
      </c>
    </row>
    <row r="294" spans="1:25" x14ac:dyDescent="0.2">
      <c r="A294" s="1" t="s">
        <v>16</v>
      </c>
      <c r="B294" s="70" t="str">
        <f t="shared" si="361"/>
        <v>100-100-2500-6217-000-32-05</v>
      </c>
      <c r="C294" s="6" t="s">
        <v>1048</v>
      </c>
      <c r="D294" s="9">
        <f t="shared" si="378"/>
        <v>0</v>
      </c>
      <c r="E294" s="9">
        <f t="shared" ref="E294:P294" si="382">E73*(SUM($D$279:$F$279))</f>
        <v>0</v>
      </c>
      <c r="F294" s="9">
        <f t="shared" si="382"/>
        <v>0</v>
      </c>
      <c r="G294" s="9">
        <f t="shared" si="382"/>
        <v>0</v>
      </c>
      <c r="H294" s="9">
        <f t="shared" si="382"/>
        <v>0</v>
      </c>
      <c r="I294" s="9">
        <f t="shared" si="382"/>
        <v>0</v>
      </c>
      <c r="J294" s="9">
        <f t="shared" si="382"/>
        <v>0</v>
      </c>
      <c r="K294" s="9">
        <f t="shared" si="382"/>
        <v>0</v>
      </c>
      <c r="L294" s="9">
        <f t="shared" si="382"/>
        <v>0</v>
      </c>
      <c r="M294" s="9">
        <f t="shared" si="382"/>
        <v>0</v>
      </c>
      <c r="N294" s="9">
        <f t="shared" si="382"/>
        <v>0</v>
      </c>
      <c r="O294" s="9">
        <f t="shared" si="382"/>
        <v>0</v>
      </c>
      <c r="P294" s="9">
        <f t="shared" si="382"/>
        <v>0</v>
      </c>
      <c r="Q294" s="18"/>
      <c r="R294" s="2" t="s">
        <v>409</v>
      </c>
      <c r="S294" s="2" t="str">
        <f t="shared" si="363"/>
        <v>100-100-2500-6217-000-32-05</v>
      </c>
      <c r="T294" s="3" t="str">
        <f>MID(S294,9,4)</f>
        <v>2500</v>
      </c>
      <c r="U294" s="3" t="str">
        <f>MID(S294,14,4)</f>
        <v>6217</v>
      </c>
      <c r="V294" s="3" t="str">
        <f>CONCATENATE(LEFT(T294,2),"00")</f>
        <v>2500</v>
      </c>
      <c r="W294" s="3" t="str">
        <f>CONCATENATE(MID(U294,2,1),"00")</f>
        <v>200</v>
      </c>
      <c r="X294" s="3" t="str">
        <f>RIGHT(S294,2)</f>
        <v>05</v>
      </c>
      <c r="Y294" s="3" t="s">
        <v>273</v>
      </c>
    </row>
    <row r="295" spans="1:25" x14ac:dyDescent="0.2">
      <c r="A295" s="1" t="s">
        <v>17</v>
      </c>
      <c r="B295" s="70" t="str">
        <f t="shared" si="361"/>
        <v>100-100-2500-6217-000-32-05</v>
      </c>
      <c r="C295" s="6" t="s">
        <v>1050</v>
      </c>
      <c r="D295" s="9">
        <f t="shared" si="378"/>
        <v>432</v>
      </c>
      <c r="E295" s="9">
        <f t="shared" ref="E295:P295" si="383">E74*(SUM($D$279:$F$279))</f>
        <v>36</v>
      </c>
      <c r="F295" s="9">
        <f t="shared" si="383"/>
        <v>36</v>
      </c>
      <c r="G295" s="9">
        <f t="shared" si="383"/>
        <v>36</v>
      </c>
      <c r="H295" s="9">
        <f t="shared" si="383"/>
        <v>36</v>
      </c>
      <c r="I295" s="9">
        <f t="shared" si="383"/>
        <v>36</v>
      </c>
      <c r="J295" s="9">
        <f t="shared" si="383"/>
        <v>36</v>
      </c>
      <c r="K295" s="9">
        <f t="shared" si="383"/>
        <v>36</v>
      </c>
      <c r="L295" s="9">
        <f t="shared" si="383"/>
        <v>36</v>
      </c>
      <c r="M295" s="9">
        <f t="shared" si="383"/>
        <v>36</v>
      </c>
      <c r="N295" s="9">
        <f t="shared" si="383"/>
        <v>36</v>
      </c>
      <c r="O295" s="9">
        <f t="shared" si="383"/>
        <v>36</v>
      </c>
      <c r="P295" s="9">
        <f t="shared" si="383"/>
        <v>36</v>
      </c>
      <c r="Q295" s="18"/>
      <c r="R295" s="2" t="s">
        <v>409</v>
      </c>
      <c r="S295" s="2" t="str">
        <f t="shared" si="363"/>
        <v>100-100-2500-6217-000-32-05</v>
      </c>
      <c r="T295" s="3" t="str">
        <f>MID(S295,9,4)</f>
        <v>2500</v>
      </c>
      <c r="U295" s="3" t="str">
        <f>MID(S295,14,4)</f>
        <v>6217</v>
      </c>
      <c r="V295" s="3" t="str">
        <f>CONCATENATE(LEFT(T295,2),"00")</f>
        <v>2500</v>
      </c>
      <c r="W295" s="3" t="str">
        <f>CONCATENATE(MID(U295,2,1),"00")</f>
        <v>200</v>
      </c>
      <c r="X295" s="3" t="str">
        <f>RIGHT(S295,2)</f>
        <v>05</v>
      </c>
      <c r="Y295" s="3" t="s">
        <v>273</v>
      </c>
    </row>
    <row r="296" spans="1:25" x14ac:dyDescent="0.2">
      <c r="A296" s="1" t="s">
        <v>18</v>
      </c>
      <c r="B296" s="70" t="str">
        <f t="shared" si="361"/>
        <v>100-100-2500-6217-000-32-05</v>
      </c>
      <c r="C296" s="6" t="s">
        <v>1051</v>
      </c>
      <c r="D296" s="9">
        <f t="shared" si="378"/>
        <v>0</v>
      </c>
      <c r="E296" s="9">
        <f t="shared" ref="E296:P296" si="384">E75*(SUM($D$279:$F$279))</f>
        <v>0</v>
      </c>
      <c r="F296" s="9">
        <f t="shared" si="384"/>
        <v>0</v>
      </c>
      <c r="G296" s="9">
        <f t="shared" si="384"/>
        <v>0</v>
      </c>
      <c r="H296" s="9">
        <f t="shared" si="384"/>
        <v>0</v>
      </c>
      <c r="I296" s="9">
        <f t="shared" si="384"/>
        <v>0</v>
      </c>
      <c r="J296" s="9">
        <f t="shared" si="384"/>
        <v>0</v>
      </c>
      <c r="K296" s="9">
        <f t="shared" si="384"/>
        <v>0</v>
      </c>
      <c r="L296" s="9">
        <f t="shared" si="384"/>
        <v>0</v>
      </c>
      <c r="M296" s="9">
        <f t="shared" si="384"/>
        <v>0</v>
      </c>
      <c r="N296" s="9">
        <f t="shared" si="384"/>
        <v>0</v>
      </c>
      <c r="O296" s="9">
        <f t="shared" si="384"/>
        <v>0</v>
      </c>
      <c r="P296" s="9">
        <f t="shared" si="384"/>
        <v>0</v>
      </c>
      <c r="Q296" s="18"/>
      <c r="R296" s="2" t="s">
        <v>409</v>
      </c>
      <c r="S296" s="2" t="str">
        <f t="shared" si="363"/>
        <v>100-100-2500-6217-000-32-05</v>
      </c>
      <c r="T296" s="3" t="str">
        <f t="shared" ref="T296:T298" si="385">MID(S296,9,4)</f>
        <v>2500</v>
      </c>
      <c r="U296" s="3" t="str">
        <f t="shared" ref="U296:U298" si="386">MID(S296,14,4)</f>
        <v>6217</v>
      </c>
      <c r="V296" s="3" t="str">
        <f t="shared" ref="V296:V298" si="387">CONCATENATE(LEFT(T296,2),"00")</f>
        <v>2500</v>
      </c>
      <c r="W296" s="3" t="str">
        <f t="shared" ref="W296:W298" si="388">CONCATENATE(MID(U296,2,1),"00")</f>
        <v>200</v>
      </c>
      <c r="X296" s="3" t="str">
        <f t="shared" ref="X296:X298" si="389">RIGHT(S296,2)</f>
        <v>05</v>
      </c>
      <c r="Y296" s="3" t="s">
        <v>273</v>
      </c>
    </row>
    <row r="297" spans="1:25" x14ac:dyDescent="0.2">
      <c r="A297" s="1" t="s">
        <v>22</v>
      </c>
      <c r="B297" s="70" t="str">
        <f t="shared" si="361"/>
        <v>100-100-2500-6217-000-32-05</v>
      </c>
      <c r="C297" s="6" t="s">
        <v>1048</v>
      </c>
      <c r="D297" s="9">
        <f t="shared" si="378"/>
        <v>0</v>
      </c>
      <c r="E297" s="9">
        <f t="shared" ref="E297:P297" si="390">E76*(SUM($D$279:$F$279))</f>
        <v>0</v>
      </c>
      <c r="F297" s="9">
        <f t="shared" si="390"/>
        <v>0</v>
      </c>
      <c r="G297" s="9">
        <f t="shared" si="390"/>
        <v>0</v>
      </c>
      <c r="H297" s="9">
        <f t="shared" si="390"/>
        <v>0</v>
      </c>
      <c r="I297" s="9">
        <f t="shared" si="390"/>
        <v>0</v>
      </c>
      <c r="J297" s="9">
        <f t="shared" si="390"/>
        <v>0</v>
      </c>
      <c r="K297" s="9">
        <f t="shared" si="390"/>
        <v>0</v>
      </c>
      <c r="L297" s="9">
        <f t="shared" si="390"/>
        <v>0</v>
      </c>
      <c r="M297" s="9">
        <f t="shared" si="390"/>
        <v>0</v>
      </c>
      <c r="N297" s="9">
        <f t="shared" si="390"/>
        <v>0</v>
      </c>
      <c r="O297" s="9">
        <f t="shared" si="390"/>
        <v>0</v>
      </c>
      <c r="P297" s="9">
        <f t="shared" si="390"/>
        <v>0</v>
      </c>
      <c r="Q297" s="18"/>
      <c r="R297" s="2" t="s">
        <v>409</v>
      </c>
      <c r="S297" s="2" t="str">
        <f t="shared" si="363"/>
        <v>100-100-2500-6217-000-32-05</v>
      </c>
      <c r="T297" s="3" t="str">
        <f t="shared" si="385"/>
        <v>2500</v>
      </c>
      <c r="U297" s="3" t="str">
        <f t="shared" si="386"/>
        <v>6217</v>
      </c>
      <c r="V297" s="3" t="str">
        <f t="shared" si="387"/>
        <v>2500</v>
      </c>
      <c r="W297" s="3" t="str">
        <f t="shared" si="388"/>
        <v>200</v>
      </c>
      <c r="X297" s="3" t="str">
        <f t="shared" si="389"/>
        <v>05</v>
      </c>
      <c r="Y297" s="3" t="s">
        <v>273</v>
      </c>
    </row>
    <row r="298" spans="1:25" x14ac:dyDescent="0.2">
      <c r="A298" s="1" t="s">
        <v>23</v>
      </c>
      <c r="B298" s="70" t="str">
        <f t="shared" si="361"/>
        <v>100-100-2500-6217-000-32-05</v>
      </c>
      <c r="C298" s="6" t="s">
        <v>1052</v>
      </c>
      <c r="D298" s="9">
        <f t="shared" si="378"/>
        <v>0</v>
      </c>
      <c r="E298" s="9">
        <f t="shared" ref="E298:P298" si="391">E77*(SUM($D$279:$F$279))</f>
        <v>0</v>
      </c>
      <c r="F298" s="9">
        <f t="shared" si="391"/>
        <v>0</v>
      </c>
      <c r="G298" s="9">
        <f t="shared" si="391"/>
        <v>0</v>
      </c>
      <c r="H298" s="9">
        <f t="shared" si="391"/>
        <v>0</v>
      </c>
      <c r="I298" s="9">
        <f t="shared" si="391"/>
        <v>0</v>
      </c>
      <c r="J298" s="9">
        <f t="shared" si="391"/>
        <v>0</v>
      </c>
      <c r="K298" s="9">
        <f t="shared" si="391"/>
        <v>0</v>
      </c>
      <c r="L298" s="9">
        <f t="shared" si="391"/>
        <v>0</v>
      </c>
      <c r="M298" s="9">
        <f t="shared" si="391"/>
        <v>0</v>
      </c>
      <c r="N298" s="9">
        <f t="shared" si="391"/>
        <v>0</v>
      </c>
      <c r="O298" s="9">
        <f t="shared" si="391"/>
        <v>0</v>
      </c>
      <c r="P298" s="9">
        <f t="shared" si="391"/>
        <v>0</v>
      </c>
      <c r="Q298" s="18"/>
      <c r="R298" s="2" t="s">
        <v>409</v>
      </c>
      <c r="S298" s="2" t="str">
        <f t="shared" si="363"/>
        <v>100-100-2500-6217-000-32-05</v>
      </c>
      <c r="T298" s="3" t="str">
        <f t="shared" si="385"/>
        <v>2500</v>
      </c>
      <c r="U298" s="3" t="str">
        <f t="shared" si="386"/>
        <v>6217</v>
      </c>
      <c r="V298" s="3" t="str">
        <f t="shared" si="387"/>
        <v>2500</v>
      </c>
      <c r="W298" s="3" t="str">
        <f t="shared" si="388"/>
        <v>200</v>
      </c>
      <c r="X298" s="3" t="str">
        <f t="shared" si="389"/>
        <v>05</v>
      </c>
      <c r="Y298" s="3" t="s">
        <v>273</v>
      </c>
    </row>
    <row r="299" spans="1:25" x14ac:dyDescent="0.2">
      <c r="A299" s="1" t="s">
        <v>24</v>
      </c>
      <c r="B299" s="70" t="str">
        <f t="shared" si="361"/>
        <v>100-100-2410-6214-000-32-05</v>
      </c>
      <c r="C299" s="6" t="s">
        <v>11</v>
      </c>
      <c r="D299" s="9">
        <f>SUM(E299:P299)</f>
        <v>528</v>
      </c>
      <c r="E299" s="9">
        <f t="shared" ref="E299:P299" si="392">E78*(SUM($D280:$F280))</f>
        <v>44</v>
      </c>
      <c r="F299" s="9">
        <f t="shared" si="392"/>
        <v>44</v>
      </c>
      <c r="G299" s="9">
        <f t="shared" si="392"/>
        <v>44</v>
      </c>
      <c r="H299" s="9">
        <f t="shared" si="392"/>
        <v>44</v>
      </c>
      <c r="I299" s="9">
        <f t="shared" si="392"/>
        <v>44</v>
      </c>
      <c r="J299" s="9">
        <f t="shared" si="392"/>
        <v>44</v>
      </c>
      <c r="K299" s="9">
        <f t="shared" si="392"/>
        <v>44</v>
      </c>
      <c r="L299" s="9">
        <f t="shared" si="392"/>
        <v>44</v>
      </c>
      <c r="M299" s="9">
        <f t="shared" si="392"/>
        <v>44</v>
      </c>
      <c r="N299" s="9">
        <f t="shared" si="392"/>
        <v>44</v>
      </c>
      <c r="O299" s="9">
        <f t="shared" si="392"/>
        <v>44</v>
      </c>
      <c r="P299" s="9">
        <f t="shared" si="392"/>
        <v>44</v>
      </c>
      <c r="Q299" s="18"/>
      <c r="R299" s="2" t="s">
        <v>410</v>
      </c>
      <c r="S299" s="2" t="str">
        <f t="shared" si="363"/>
        <v>100-100-2410-6214-000-32-05</v>
      </c>
      <c r="T299" s="3" t="str">
        <f t="shared" ref="T299" si="393">MID(S299,9,4)</f>
        <v>2410</v>
      </c>
      <c r="U299" s="3" t="str">
        <f t="shared" ref="U299" si="394">MID(S299,14,4)</f>
        <v>6214</v>
      </c>
      <c r="V299" s="3" t="str">
        <f t="shared" ref="V299" si="395">CONCATENATE(LEFT(T299,2),"00")</f>
        <v>2400</v>
      </c>
      <c r="W299" s="3" t="str">
        <f t="shared" ref="W299" si="396">CONCATENATE(MID(U299,2,1),"00")</f>
        <v>200</v>
      </c>
      <c r="X299" s="3" t="str">
        <f t="shared" ref="X299" si="397">RIGHT(S299,2)</f>
        <v>05</v>
      </c>
      <c r="Y299" s="3" t="s">
        <v>59</v>
      </c>
    </row>
    <row r="300" spans="1:25" x14ac:dyDescent="0.2">
      <c r="A300" s="1" t="s">
        <v>25</v>
      </c>
      <c r="B300" s="70" t="str">
        <f t="shared" si="361"/>
        <v>100-100-2410-6214-000-32-05</v>
      </c>
      <c r="C300" s="6" t="s">
        <v>11</v>
      </c>
      <c r="D300" s="9">
        <f t="shared" ref="D300:D307" si="398">SUM(E300:P300)</f>
        <v>0</v>
      </c>
      <c r="E300" s="9">
        <f t="shared" ref="E300:P300" si="399">E79*(SUM($D280:$F280))</f>
        <v>0</v>
      </c>
      <c r="F300" s="9">
        <f t="shared" si="399"/>
        <v>0</v>
      </c>
      <c r="G300" s="9">
        <f t="shared" si="399"/>
        <v>0</v>
      </c>
      <c r="H300" s="9">
        <f t="shared" si="399"/>
        <v>0</v>
      </c>
      <c r="I300" s="9">
        <f t="shared" si="399"/>
        <v>0</v>
      </c>
      <c r="J300" s="9">
        <f t="shared" si="399"/>
        <v>0</v>
      </c>
      <c r="K300" s="9">
        <f t="shared" si="399"/>
        <v>0</v>
      </c>
      <c r="L300" s="9">
        <f t="shared" si="399"/>
        <v>0</v>
      </c>
      <c r="M300" s="9">
        <f t="shared" si="399"/>
        <v>0</v>
      </c>
      <c r="N300" s="9">
        <f t="shared" si="399"/>
        <v>0</v>
      </c>
      <c r="O300" s="9">
        <f t="shared" si="399"/>
        <v>0</v>
      </c>
      <c r="P300" s="9">
        <f t="shared" si="399"/>
        <v>0</v>
      </c>
      <c r="Q300" s="18"/>
      <c r="R300" s="2" t="s">
        <v>410</v>
      </c>
      <c r="S300" s="2" t="str">
        <f t="shared" si="363"/>
        <v>100-100-2410-6214-000-32-05</v>
      </c>
      <c r="T300" s="3" t="str">
        <f t="shared" ref="T300:T301" si="400">MID(S300,9,4)</f>
        <v>2410</v>
      </c>
      <c r="U300" s="3" t="str">
        <f t="shared" ref="U300:U301" si="401">MID(S300,14,4)</f>
        <v>6214</v>
      </c>
      <c r="V300" s="3" t="str">
        <f t="shared" ref="V300:V301" si="402">CONCATENATE(LEFT(T300,2),"00")</f>
        <v>2400</v>
      </c>
      <c r="W300" s="3" t="str">
        <f t="shared" ref="W300:W301" si="403">CONCATENATE(MID(U300,2,1),"00")</f>
        <v>200</v>
      </c>
      <c r="X300" s="3" t="str">
        <f t="shared" ref="X300:X301" si="404">RIGHT(S300,2)</f>
        <v>05</v>
      </c>
      <c r="Y300" s="3" t="s">
        <v>59</v>
      </c>
    </row>
    <row r="301" spans="1:25" x14ac:dyDescent="0.2">
      <c r="A301" s="1" t="s">
        <v>26</v>
      </c>
      <c r="B301" s="70" t="str">
        <f t="shared" si="361"/>
        <v>100-100-2410-6214-000-32-05</v>
      </c>
      <c r="C301" s="6" t="s">
        <v>11</v>
      </c>
      <c r="D301" s="9">
        <f t="shared" si="398"/>
        <v>0</v>
      </c>
      <c r="E301" s="9">
        <f t="shared" ref="E301:P301" si="405">E80*(SUM($D280:$F280))</f>
        <v>0</v>
      </c>
      <c r="F301" s="9">
        <f t="shared" si="405"/>
        <v>0</v>
      </c>
      <c r="G301" s="9">
        <f t="shared" si="405"/>
        <v>0</v>
      </c>
      <c r="H301" s="9">
        <f t="shared" si="405"/>
        <v>0</v>
      </c>
      <c r="I301" s="9">
        <f t="shared" si="405"/>
        <v>0</v>
      </c>
      <c r="J301" s="9">
        <f t="shared" si="405"/>
        <v>0</v>
      </c>
      <c r="K301" s="9">
        <f t="shared" si="405"/>
        <v>0</v>
      </c>
      <c r="L301" s="9">
        <f t="shared" si="405"/>
        <v>0</v>
      </c>
      <c r="M301" s="9">
        <f t="shared" si="405"/>
        <v>0</v>
      </c>
      <c r="N301" s="9">
        <f t="shared" si="405"/>
        <v>0</v>
      </c>
      <c r="O301" s="9">
        <f t="shared" si="405"/>
        <v>0</v>
      </c>
      <c r="P301" s="9">
        <f t="shared" si="405"/>
        <v>0</v>
      </c>
      <c r="Q301" s="18"/>
      <c r="R301" s="2" t="s">
        <v>410</v>
      </c>
      <c r="S301" s="2" t="str">
        <f t="shared" si="363"/>
        <v>100-100-2410-6214-000-32-05</v>
      </c>
      <c r="T301" s="3" t="str">
        <f t="shared" si="400"/>
        <v>2410</v>
      </c>
      <c r="U301" s="3" t="str">
        <f t="shared" si="401"/>
        <v>6214</v>
      </c>
      <c r="V301" s="3" t="str">
        <f t="shared" si="402"/>
        <v>2400</v>
      </c>
      <c r="W301" s="3" t="str">
        <f t="shared" si="403"/>
        <v>200</v>
      </c>
      <c r="X301" s="3" t="str">
        <f t="shared" si="404"/>
        <v>05</v>
      </c>
      <c r="Y301" s="3" t="s">
        <v>59</v>
      </c>
    </row>
    <row r="302" spans="1:25" x14ac:dyDescent="0.2">
      <c r="A302" s="1" t="s">
        <v>178</v>
      </c>
      <c r="B302" s="70" t="str">
        <f t="shared" si="361"/>
        <v>100-100-1000-6211-000-32-05</v>
      </c>
      <c r="C302" s="6" t="s">
        <v>13</v>
      </c>
      <c r="D302" s="9">
        <f t="shared" si="398"/>
        <v>0</v>
      </c>
      <c r="E302" s="9">
        <f t="shared" ref="E302:P302" si="406">E81*(SUM($D281:$F281))</f>
        <v>0</v>
      </c>
      <c r="F302" s="9">
        <f t="shared" si="406"/>
        <v>0</v>
      </c>
      <c r="G302" s="9">
        <f t="shared" si="406"/>
        <v>0</v>
      </c>
      <c r="H302" s="9">
        <f t="shared" si="406"/>
        <v>0</v>
      </c>
      <c r="I302" s="9">
        <f t="shared" si="406"/>
        <v>0</v>
      </c>
      <c r="J302" s="9">
        <f t="shared" si="406"/>
        <v>0</v>
      </c>
      <c r="K302" s="9">
        <f t="shared" si="406"/>
        <v>0</v>
      </c>
      <c r="L302" s="9">
        <f t="shared" si="406"/>
        <v>0</v>
      </c>
      <c r="M302" s="9">
        <f t="shared" si="406"/>
        <v>0</v>
      </c>
      <c r="N302" s="9">
        <f t="shared" si="406"/>
        <v>0</v>
      </c>
      <c r="O302" s="9">
        <f t="shared" si="406"/>
        <v>0</v>
      </c>
      <c r="P302" s="9">
        <f t="shared" si="406"/>
        <v>0</v>
      </c>
      <c r="Q302" s="18"/>
      <c r="R302" s="2" t="s">
        <v>411</v>
      </c>
      <c r="S302" s="2" t="str">
        <f t="shared" si="363"/>
        <v>100-100-1000-6211-000-32-05</v>
      </c>
      <c r="T302" s="3" t="str">
        <f>MID(S302,9,4)</f>
        <v>1000</v>
      </c>
      <c r="U302" s="3" t="str">
        <f t="shared" ref="U302" si="407">MID(S302,14,4)</f>
        <v>6211</v>
      </c>
      <c r="V302" s="3" t="str">
        <f t="shared" ref="V302" si="408">CONCATENATE(LEFT(T302,2),"00")</f>
        <v>1000</v>
      </c>
      <c r="W302" s="3" t="str">
        <f t="shared" ref="W302" si="409">CONCATENATE(MID(U302,2,1),"00")</f>
        <v>200</v>
      </c>
      <c r="X302" s="3" t="str">
        <f t="shared" ref="X302" si="410">RIGHT(S302,2)</f>
        <v>05</v>
      </c>
      <c r="Y302" s="3" t="s">
        <v>60</v>
      </c>
    </row>
    <row r="303" spans="1:25" x14ac:dyDescent="0.2">
      <c r="A303" s="1" t="s">
        <v>179</v>
      </c>
      <c r="B303" s="70" t="str">
        <f t="shared" si="361"/>
        <v>100-100-1000-6211-000-32-05</v>
      </c>
      <c r="C303" s="6" t="s">
        <v>13</v>
      </c>
      <c r="D303" s="9">
        <f t="shared" si="398"/>
        <v>0</v>
      </c>
      <c r="E303" s="9">
        <f t="shared" ref="E303:P303" si="411">E82*(SUM($D281:$F281))</f>
        <v>0</v>
      </c>
      <c r="F303" s="9">
        <f t="shared" si="411"/>
        <v>0</v>
      </c>
      <c r="G303" s="9">
        <f t="shared" si="411"/>
        <v>0</v>
      </c>
      <c r="H303" s="9">
        <f t="shared" si="411"/>
        <v>0</v>
      </c>
      <c r="I303" s="9">
        <f t="shared" si="411"/>
        <v>0</v>
      </c>
      <c r="J303" s="9">
        <f t="shared" si="411"/>
        <v>0</v>
      </c>
      <c r="K303" s="9">
        <f t="shared" si="411"/>
        <v>0</v>
      </c>
      <c r="L303" s="9">
        <f t="shared" si="411"/>
        <v>0</v>
      </c>
      <c r="M303" s="9">
        <f t="shared" si="411"/>
        <v>0</v>
      </c>
      <c r="N303" s="9">
        <f t="shared" si="411"/>
        <v>0</v>
      </c>
      <c r="O303" s="9">
        <f t="shared" si="411"/>
        <v>0</v>
      </c>
      <c r="P303" s="9">
        <f t="shared" si="411"/>
        <v>0</v>
      </c>
      <c r="Q303" s="18"/>
      <c r="R303" s="2" t="s">
        <v>411</v>
      </c>
      <c r="S303" s="2" t="str">
        <f t="shared" si="363"/>
        <v>100-100-1000-6211-000-32-05</v>
      </c>
      <c r="T303" s="3" t="str">
        <f>MID(S303,9,4)</f>
        <v>1000</v>
      </c>
      <c r="U303" s="3" t="str">
        <f>MID(S303,14,4)</f>
        <v>6211</v>
      </c>
      <c r="V303" s="3" t="str">
        <f>CONCATENATE(LEFT(T303,2),"00")</f>
        <v>1000</v>
      </c>
      <c r="W303" s="3" t="str">
        <f>CONCATENATE(MID(U303,2,1),"00")</f>
        <v>200</v>
      </c>
      <c r="X303" s="3" t="str">
        <f>RIGHT(S303,2)</f>
        <v>05</v>
      </c>
      <c r="Y303" s="3" t="s">
        <v>60</v>
      </c>
    </row>
    <row r="304" spans="1:25" x14ac:dyDescent="0.2">
      <c r="A304" s="1" t="s">
        <v>180</v>
      </c>
      <c r="B304" s="70" t="str">
        <f t="shared" si="361"/>
        <v>100-100-1000-6211-000-32-05</v>
      </c>
      <c r="C304" s="6" t="s">
        <v>13</v>
      </c>
      <c r="D304" s="9">
        <f t="shared" si="398"/>
        <v>0</v>
      </c>
      <c r="E304" s="9">
        <f t="shared" ref="E304:P304" si="412">E83*(SUM($D281:$F281))</f>
        <v>0</v>
      </c>
      <c r="F304" s="9">
        <f t="shared" si="412"/>
        <v>0</v>
      </c>
      <c r="G304" s="9">
        <f t="shared" si="412"/>
        <v>0</v>
      </c>
      <c r="H304" s="9">
        <f t="shared" si="412"/>
        <v>0</v>
      </c>
      <c r="I304" s="9">
        <f t="shared" si="412"/>
        <v>0</v>
      </c>
      <c r="J304" s="9">
        <f t="shared" si="412"/>
        <v>0</v>
      </c>
      <c r="K304" s="9">
        <f t="shared" si="412"/>
        <v>0</v>
      </c>
      <c r="L304" s="9">
        <f t="shared" si="412"/>
        <v>0</v>
      </c>
      <c r="M304" s="9">
        <f t="shared" si="412"/>
        <v>0</v>
      </c>
      <c r="N304" s="9">
        <f t="shared" si="412"/>
        <v>0</v>
      </c>
      <c r="O304" s="9">
        <f t="shared" si="412"/>
        <v>0</v>
      </c>
      <c r="P304" s="9">
        <f t="shared" si="412"/>
        <v>0</v>
      </c>
      <c r="Q304" s="18"/>
      <c r="R304" s="2" t="s">
        <v>411</v>
      </c>
      <c r="S304" s="2" t="str">
        <f t="shared" si="363"/>
        <v>100-100-1000-6211-000-32-05</v>
      </c>
      <c r="T304" s="3" t="str">
        <f>MID(S304,9,4)</f>
        <v>1000</v>
      </c>
      <c r="U304" s="3" t="str">
        <f>MID(S304,14,4)</f>
        <v>6211</v>
      </c>
      <c r="V304" s="3" t="str">
        <f>CONCATENATE(LEFT(T304,2),"00")</f>
        <v>1000</v>
      </c>
      <c r="W304" s="3" t="str">
        <f>CONCATENATE(MID(U304,2,1),"00")</f>
        <v>200</v>
      </c>
      <c r="X304" s="3" t="str">
        <f>RIGHT(S304,2)</f>
        <v>05</v>
      </c>
      <c r="Y304" s="3" t="s">
        <v>60</v>
      </c>
    </row>
    <row r="305" spans="1:25" x14ac:dyDescent="0.2">
      <c r="A305" s="1" t="s">
        <v>181</v>
      </c>
      <c r="B305" s="70" t="str">
        <f t="shared" si="361"/>
        <v>100-100-2410-6217-000-32-05</v>
      </c>
      <c r="C305" s="6" t="s">
        <v>12</v>
      </c>
      <c r="D305" s="9">
        <f>SUM(E305:P305)</f>
        <v>0</v>
      </c>
      <c r="E305" s="9">
        <f>E84*(SUM($D282:$F282))</f>
        <v>0</v>
      </c>
      <c r="F305" s="9">
        <f t="shared" ref="F305:P305" si="413">F84*(SUM($D282:$F282))</f>
        <v>0</v>
      </c>
      <c r="G305" s="9">
        <f t="shared" si="413"/>
        <v>0</v>
      </c>
      <c r="H305" s="9">
        <f t="shared" si="413"/>
        <v>0</v>
      </c>
      <c r="I305" s="9">
        <f t="shared" si="413"/>
        <v>0</v>
      </c>
      <c r="J305" s="9">
        <f t="shared" si="413"/>
        <v>0</v>
      </c>
      <c r="K305" s="9">
        <f t="shared" si="413"/>
        <v>0</v>
      </c>
      <c r="L305" s="9">
        <f t="shared" si="413"/>
        <v>0</v>
      </c>
      <c r="M305" s="9">
        <f t="shared" si="413"/>
        <v>0</v>
      </c>
      <c r="N305" s="9">
        <f t="shared" si="413"/>
        <v>0</v>
      </c>
      <c r="O305" s="9">
        <f t="shared" si="413"/>
        <v>0</v>
      </c>
      <c r="P305" s="9">
        <f t="shared" si="413"/>
        <v>0</v>
      </c>
      <c r="Q305" s="18"/>
      <c r="R305" s="2" t="s">
        <v>412</v>
      </c>
      <c r="S305" s="2" t="str">
        <f t="shared" si="363"/>
        <v>100-100-2410-6217-000-32-05</v>
      </c>
      <c r="T305" s="3" t="str">
        <f t="shared" ref="T305:T307" si="414">MID(S305,9,4)</f>
        <v>2410</v>
      </c>
      <c r="U305" s="3" t="str">
        <f t="shared" ref="U305:U307" si="415">MID(S305,14,4)</f>
        <v>6217</v>
      </c>
      <c r="V305" s="3" t="str">
        <f t="shared" ref="V305:V307" si="416">CONCATENATE(LEFT(T305,2),"00")</f>
        <v>2400</v>
      </c>
      <c r="W305" s="3" t="str">
        <f t="shared" ref="W305:W307" si="417">CONCATENATE(MID(U305,2,1),"00")</f>
        <v>200</v>
      </c>
      <c r="X305" s="3" t="str">
        <f t="shared" ref="X305:X307" si="418">RIGHT(S305,2)</f>
        <v>05</v>
      </c>
      <c r="Y305" s="3" t="s">
        <v>61</v>
      </c>
    </row>
    <row r="306" spans="1:25" x14ac:dyDescent="0.2">
      <c r="A306" s="1" t="s">
        <v>182</v>
      </c>
      <c r="B306" s="70" t="str">
        <f t="shared" si="361"/>
        <v>100-100-2410-6217-000-32-05</v>
      </c>
      <c r="C306" s="6" t="s">
        <v>12</v>
      </c>
      <c r="D306" s="9">
        <f t="shared" si="398"/>
        <v>0</v>
      </c>
      <c r="E306" s="9">
        <f>E85*(SUM($D282:$F282))</f>
        <v>0</v>
      </c>
      <c r="F306" s="9">
        <f t="shared" ref="F306:P306" si="419">F85*(SUM($D282:$F282))</f>
        <v>0</v>
      </c>
      <c r="G306" s="9">
        <f t="shared" si="419"/>
        <v>0</v>
      </c>
      <c r="H306" s="9">
        <f t="shared" si="419"/>
        <v>0</v>
      </c>
      <c r="I306" s="9">
        <f t="shared" si="419"/>
        <v>0</v>
      </c>
      <c r="J306" s="9">
        <f t="shared" si="419"/>
        <v>0</v>
      </c>
      <c r="K306" s="9">
        <f t="shared" si="419"/>
        <v>0</v>
      </c>
      <c r="L306" s="9">
        <f t="shared" si="419"/>
        <v>0</v>
      </c>
      <c r="M306" s="9">
        <f t="shared" si="419"/>
        <v>0</v>
      </c>
      <c r="N306" s="9">
        <f t="shared" si="419"/>
        <v>0</v>
      </c>
      <c r="O306" s="9">
        <f t="shared" si="419"/>
        <v>0</v>
      </c>
      <c r="P306" s="9">
        <f t="shared" si="419"/>
        <v>0</v>
      </c>
      <c r="Q306" s="18"/>
      <c r="R306" s="2" t="s">
        <v>412</v>
      </c>
      <c r="S306" s="2" t="str">
        <f t="shared" si="363"/>
        <v>100-100-2410-6217-000-32-05</v>
      </c>
      <c r="T306" s="3" t="str">
        <f t="shared" si="414"/>
        <v>2410</v>
      </c>
      <c r="U306" s="3" t="str">
        <f t="shared" si="415"/>
        <v>6217</v>
      </c>
      <c r="V306" s="3" t="str">
        <f t="shared" si="416"/>
        <v>2400</v>
      </c>
      <c r="W306" s="3" t="str">
        <f t="shared" si="417"/>
        <v>200</v>
      </c>
      <c r="X306" s="3" t="str">
        <f t="shared" si="418"/>
        <v>05</v>
      </c>
      <c r="Y306" s="3" t="s">
        <v>61</v>
      </c>
    </row>
    <row r="307" spans="1:25" x14ac:dyDescent="0.2">
      <c r="A307" s="1" t="s">
        <v>183</v>
      </c>
      <c r="B307" s="70" t="str">
        <f t="shared" si="361"/>
        <v>100-100-2410-6217-000-32-05</v>
      </c>
      <c r="C307" s="6" t="s">
        <v>12</v>
      </c>
      <c r="D307" s="9">
        <f t="shared" si="398"/>
        <v>0</v>
      </c>
      <c r="E307" s="9">
        <f>E86*(SUM($D282:$F282))</f>
        <v>0</v>
      </c>
      <c r="F307" s="9">
        <f t="shared" ref="F307:P307" si="420">F86*(SUM($D282:$F282))</f>
        <v>0</v>
      </c>
      <c r="G307" s="9">
        <f t="shared" si="420"/>
        <v>0</v>
      </c>
      <c r="H307" s="9">
        <f t="shared" si="420"/>
        <v>0</v>
      </c>
      <c r="I307" s="9">
        <f t="shared" si="420"/>
        <v>0</v>
      </c>
      <c r="J307" s="9">
        <f t="shared" si="420"/>
        <v>0</v>
      </c>
      <c r="K307" s="9">
        <f t="shared" si="420"/>
        <v>0</v>
      </c>
      <c r="L307" s="9">
        <f t="shared" si="420"/>
        <v>0</v>
      </c>
      <c r="M307" s="9">
        <f t="shared" si="420"/>
        <v>0</v>
      </c>
      <c r="N307" s="9">
        <f t="shared" si="420"/>
        <v>0</v>
      </c>
      <c r="O307" s="9">
        <f t="shared" si="420"/>
        <v>0</v>
      </c>
      <c r="P307" s="9">
        <f t="shared" si="420"/>
        <v>0</v>
      </c>
      <c r="Q307" s="18"/>
      <c r="R307" s="2" t="s">
        <v>412</v>
      </c>
      <c r="S307" s="2" t="str">
        <f t="shared" si="363"/>
        <v>100-100-2410-6217-000-32-05</v>
      </c>
      <c r="T307" s="3" t="str">
        <f t="shared" si="414"/>
        <v>2410</v>
      </c>
      <c r="U307" s="3" t="str">
        <f t="shared" si="415"/>
        <v>6217</v>
      </c>
      <c r="V307" s="3" t="str">
        <f t="shared" si="416"/>
        <v>2400</v>
      </c>
      <c r="W307" s="3" t="str">
        <f t="shared" si="417"/>
        <v>200</v>
      </c>
      <c r="X307" s="3" t="str">
        <f t="shared" si="418"/>
        <v>05</v>
      </c>
      <c r="Y307" s="3" t="s">
        <v>61</v>
      </c>
    </row>
    <row r="308" spans="1:25" x14ac:dyDescent="0.2">
      <c r="A308" s="1" t="s">
        <v>184</v>
      </c>
      <c r="B308" s="70"/>
      <c r="C308" s="6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8"/>
      <c r="T308" s="3"/>
      <c r="U308" s="3"/>
      <c r="V308" s="3"/>
      <c r="W308" s="3"/>
      <c r="X308" s="3"/>
      <c r="Y308" s="3"/>
    </row>
    <row r="309" spans="1:25" x14ac:dyDescent="0.2">
      <c r="A309" s="1" t="s">
        <v>185</v>
      </c>
      <c r="B309" s="70"/>
      <c r="C309" s="6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18"/>
      <c r="T309" s="3"/>
      <c r="U309" s="3"/>
      <c r="V309" s="3"/>
      <c r="W309" s="3"/>
      <c r="X309" s="3"/>
      <c r="Y309" s="3"/>
    </row>
    <row r="310" spans="1:25" x14ac:dyDescent="0.2">
      <c r="A310" s="1" t="s">
        <v>186</v>
      </c>
      <c r="B310" s="70"/>
      <c r="C310" s="6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18"/>
      <c r="T310" s="3"/>
      <c r="U310" s="3"/>
      <c r="V310" s="3"/>
      <c r="W310" s="3"/>
      <c r="X310" s="3"/>
      <c r="Y310" s="3"/>
    </row>
    <row r="311" spans="1:25" x14ac:dyDescent="0.2">
      <c r="A311" s="1" t="s">
        <v>187</v>
      </c>
      <c r="B311" s="70"/>
      <c r="C311" s="6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18"/>
      <c r="T311" s="3"/>
      <c r="U311" s="3"/>
      <c r="V311" s="3"/>
      <c r="W311" s="3"/>
      <c r="X311" s="3"/>
      <c r="Y311" s="3"/>
    </row>
    <row r="312" spans="1:25" x14ac:dyDescent="0.2">
      <c r="A312" s="1" t="s">
        <v>188</v>
      </c>
      <c r="B312" s="70"/>
      <c r="C312" s="6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18"/>
      <c r="T312" s="3"/>
      <c r="U312" s="3"/>
      <c r="V312" s="3"/>
      <c r="W312" s="3"/>
      <c r="X312" s="3"/>
      <c r="Y312" s="3"/>
    </row>
    <row r="313" spans="1:25" x14ac:dyDescent="0.2">
      <c r="A313" s="1" t="s">
        <v>189</v>
      </c>
      <c r="B313" s="70"/>
      <c r="C313" s="6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18"/>
      <c r="T313" s="3"/>
      <c r="U313" s="3"/>
      <c r="V313" s="3"/>
      <c r="W313" s="3"/>
      <c r="X313" s="3"/>
      <c r="Y313" s="3"/>
    </row>
    <row r="316" spans="1:25" x14ac:dyDescent="0.2">
      <c r="A316" s="1" t="s">
        <v>15</v>
      </c>
      <c r="B316" s="2" t="s">
        <v>33</v>
      </c>
      <c r="C316" s="13" t="s">
        <v>64</v>
      </c>
      <c r="D316" s="22" t="s">
        <v>62</v>
      </c>
      <c r="E316" s="15"/>
      <c r="F316" s="15"/>
      <c r="G316" s="15"/>
      <c r="H316" s="15"/>
      <c r="I316" s="15"/>
    </row>
    <row r="317" spans="1:25" x14ac:dyDescent="0.2">
      <c r="A317" s="1" t="s">
        <v>0</v>
      </c>
      <c r="B317" s="70"/>
      <c r="C317" s="6"/>
      <c r="D317" s="9"/>
      <c r="E317" s="15"/>
      <c r="F317" s="15"/>
      <c r="G317" s="15"/>
      <c r="H317" s="15"/>
      <c r="I317" s="15"/>
    </row>
    <row r="318" spans="1:25" x14ac:dyDescent="0.2">
      <c r="A318" s="1" t="s">
        <v>1</v>
      </c>
      <c r="B318" s="70"/>
      <c r="C318" s="6"/>
      <c r="D318" s="9"/>
      <c r="E318" s="15"/>
      <c r="F318" s="15"/>
      <c r="G318" s="15"/>
      <c r="H318" s="15"/>
      <c r="I318" s="15"/>
    </row>
    <row r="319" spans="1:25" x14ac:dyDescent="0.2">
      <c r="A319" s="1" t="s">
        <v>2</v>
      </c>
      <c r="B319" s="70"/>
      <c r="C319" s="6"/>
      <c r="D319" s="9"/>
      <c r="E319" s="15"/>
      <c r="F319" s="15"/>
      <c r="G319" s="15"/>
      <c r="H319" s="15"/>
      <c r="I319" s="15"/>
    </row>
    <row r="320" spans="1:25" x14ac:dyDescent="0.2">
      <c r="A320" s="1" t="s">
        <v>3</v>
      </c>
      <c r="B320" s="70" t="str">
        <f t="shared" ref="B320" si="421">CONCATENATE(R320,$C$1)</f>
        <v>100-100-2410-6227-000-32-05</v>
      </c>
      <c r="C320" s="6" t="s">
        <v>14</v>
      </c>
      <c r="D320" s="58">
        <v>6.2E-2</v>
      </c>
      <c r="E320" s="15"/>
      <c r="F320" s="15"/>
      <c r="G320" s="17"/>
      <c r="H320" s="17"/>
      <c r="I320" s="18"/>
      <c r="R320" s="2" t="s">
        <v>413</v>
      </c>
      <c r="S320" s="2" t="str">
        <f>CONCATENATE(R320,$C$1)</f>
        <v>100-100-2410-6227-000-32-05</v>
      </c>
      <c r="T320" s="3" t="str">
        <f>MID(S320,9,4)</f>
        <v>2410</v>
      </c>
      <c r="U320" s="3" t="str">
        <f>MID(S320,14,4)</f>
        <v>6227</v>
      </c>
      <c r="V320" s="3" t="str">
        <f>CONCATENATE(LEFT(T320,2),"00")</f>
        <v>2400</v>
      </c>
      <c r="W320" s="3" t="str">
        <f>CONCATENATE(MID(U320,2,1),"00")</f>
        <v>200</v>
      </c>
      <c r="X320" s="3" t="str">
        <f>RIGHT(S320,2)</f>
        <v>05</v>
      </c>
      <c r="Y320" s="3" t="s">
        <v>65</v>
      </c>
    </row>
    <row r="323" spans="1:25" x14ac:dyDescent="0.2">
      <c r="A323" s="1" t="s">
        <v>15</v>
      </c>
      <c r="B323" s="2" t="s">
        <v>33</v>
      </c>
      <c r="C323" s="13" t="s">
        <v>63</v>
      </c>
      <c r="D323" s="7" t="s">
        <v>35</v>
      </c>
      <c r="E323" s="16">
        <f>$D$2</f>
        <v>42917</v>
      </c>
      <c r="F323" s="16">
        <f>E323+31</f>
        <v>42948</v>
      </c>
      <c r="G323" s="16">
        <f t="shared" ref="G323:P323" si="422">F323+31</f>
        <v>42979</v>
      </c>
      <c r="H323" s="16">
        <f t="shared" si="422"/>
        <v>43010</v>
      </c>
      <c r="I323" s="16">
        <f t="shared" si="422"/>
        <v>43041</v>
      </c>
      <c r="J323" s="16">
        <f t="shared" si="422"/>
        <v>43072</v>
      </c>
      <c r="K323" s="16">
        <f t="shared" si="422"/>
        <v>43103</v>
      </c>
      <c r="L323" s="16">
        <f t="shared" si="422"/>
        <v>43134</v>
      </c>
      <c r="M323" s="16">
        <f t="shared" si="422"/>
        <v>43165</v>
      </c>
      <c r="N323" s="16">
        <f t="shared" si="422"/>
        <v>43196</v>
      </c>
      <c r="O323" s="16">
        <f t="shared" si="422"/>
        <v>43227</v>
      </c>
      <c r="P323" s="16">
        <f t="shared" si="422"/>
        <v>43258</v>
      </c>
      <c r="Q323" s="20"/>
    </row>
    <row r="324" spans="1:25" x14ac:dyDescent="0.2">
      <c r="A324" s="1" t="s">
        <v>0</v>
      </c>
      <c r="B324" s="70"/>
      <c r="C324" s="6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8"/>
      <c r="T324" s="3"/>
      <c r="U324" s="3"/>
      <c r="V324" s="3"/>
      <c r="W324" s="3"/>
      <c r="X324" s="3"/>
      <c r="Y324" s="3"/>
    </row>
    <row r="325" spans="1:25" x14ac:dyDescent="0.2">
      <c r="A325" s="1" t="s">
        <v>1</v>
      </c>
      <c r="B325" s="70"/>
      <c r="C325" s="6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18"/>
      <c r="T325" s="3"/>
      <c r="U325" s="3"/>
      <c r="V325" s="3"/>
      <c r="W325" s="3"/>
      <c r="X325" s="3"/>
      <c r="Y325" s="3"/>
    </row>
    <row r="326" spans="1:25" x14ac:dyDescent="0.2">
      <c r="A326" s="1" t="s">
        <v>2</v>
      </c>
      <c r="B326" s="70"/>
      <c r="C326" s="6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8"/>
      <c r="T326" s="3"/>
      <c r="U326" s="3"/>
      <c r="V326" s="3"/>
      <c r="W326" s="3"/>
      <c r="X326" s="3"/>
      <c r="Y326" s="3"/>
    </row>
    <row r="327" spans="1:25" x14ac:dyDescent="0.2">
      <c r="A327" s="1" t="s">
        <v>3</v>
      </c>
      <c r="B327" s="70"/>
      <c r="C327" s="6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8"/>
      <c r="T327" s="3"/>
      <c r="U327" s="3"/>
      <c r="V327" s="3"/>
      <c r="W327" s="3"/>
      <c r="X327" s="3"/>
      <c r="Y327" s="3"/>
    </row>
    <row r="328" spans="1:25" x14ac:dyDescent="0.2">
      <c r="A328" s="1" t="s">
        <v>4</v>
      </c>
      <c r="B328" s="70"/>
      <c r="C328" s="6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8"/>
      <c r="T328" s="3"/>
      <c r="U328" s="3"/>
      <c r="V328" s="3"/>
      <c r="W328" s="3"/>
      <c r="X328" s="3"/>
      <c r="Y328" s="3"/>
    </row>
    <row r="329" spans="1:25" x14ac:dyDescent="0.2">
      <c r="A329" s="1" t="s">
        <v>5</v>
      </c>
      <c r="B329" s="70"/>
      <c r="C329" s="6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18"/>
      <c r="T329" s="3"/>
      <c r="U329" s="3"/>
      <c r="V329" s="3"/>
      <c r="W329" s="3"/>
      <c r="X329" s="3"/>
      <c r="Y329" s="3"/>
    </row>
    <row r="330" spans="1:25" x14ac:dyDescent="0.2">
      <c r="A330" s="1" t="s">
        <v>6</v>
      </c>
      <c r="B330" s="70"/>
      <c r="C330" s="6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18"/>
      <c r="T330" s="3"/>
      <c r="U330" s="3"/>
      <c r="V330" s="3"/>
      <c r="W330" s="3"/>
      <c r="X330" s="3"/>
      <c r="Y330" s="3"/>
    </row>
    <row r="331" spans="1:25" x14ac:dyDescent="0.2">
      <c r="A331" s="1" t="s">
        <v>16</v>
      </c>
      <c r="B331" s="70"/>
      <c r="C331" s="6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18"/>
      <c r="T331" s="3"/>
      <c r="U331" s="3"/>
      <c r="V331" s="3"/>
      <c r="W331" s="3"/>
      <c r="X331" s="3"/>
      <c r="Y331" s="3"/>
    </row>
    <row r="332" spans="1:25" x14ac:dyDescent="0.2">
      <c r="A332" s="1" t="s">
        <v>17</v>
      </c>
      <c r="B332" s="70"/>
      <c r="C332" s="6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8"/>
      <c r="T332" s="3"/>
      <c r="U332" s="3"/>
      <c r="V332" s="3"/>
      <c r="W332" s="3"/>
      <c r="X332" s="3"/>
      <c r="Y332" s="3"/>
    </row>
    <row r="333" spans="1:25" x14ac:dyDescent="0.2">
      <c r="A333" s="1" t="s">
        <v>18</v>
      </c>
      <c r="B333" s="70"/>
      <c r="C333" s="6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18"/>
      <c r="T333" s="3"/>
      <c r="U333" s="3"/>
      <c r="V333" s="3"/>
      <c r="W333" s="3"/>
      <c r="X333" s="3"/>
      <c r="Y333" s="3"/>
    </row>
    <row r="334" spans="1:25" x14ac:dyDescent="0.2">
      <c r="A334" s="1" t="s">
        <v>22</v>
      </c>
      <c r="B334" s="70"/>
      <c r="C334" s="6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8"/>
      <c r="T334" s="3"/>
      <c r="U334" s="3"/>
      <c r="V334" s="3"/>
      <c r="W334" s="3"/>
      <c r="X334" s="3"/>
      <c r="Y334" s="3"/>
    </row>
    <row r="335" spans="1:25" x14ac:dyDescent="0.2">
      <c r="A335" s="1" t="s">
        <v>23</v>
      </c>
      <c r="B335" s="70"/>
      <c r="C335" s="6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8"/>
      <c r="T335" s="3"/>
      <c r="U335" s="3"/>
      <c r="V335" s="3"/>
      <c r="W335" s="3"/>
      <c r="X335" s="3"/>
      <c r="Y335" s="3"/>
    </row>
    <row r="336" spans="1:25" x14ac:dyDescent="0.2">
      <c r="A336" s="1" t="s">
        <v>24</v>
      </c>
      <c r="B336" s="70"/>
      <c r="C336" s="6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8"/>
      <c r="T336" s="3"/>
      <c r="U336" s="3"/>
      <c r="V336" s="3"/>
      <c r="W336" s="3"/>
      <c r="X336" s="3"/>
      <c r="Y336" s="3"/>
    </row>
    <row r="337" spans="1:25" x14ac:dyDescent="0.2">
      <c r="A337" s="1" t="s">
        <v>25</v>
      </c>
      <c r="B337" s="70"/>
      <c r="C337" s="6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8"/>
      <c r="T337" s="3"/>
      <c r="U337" s="3"/>
      <c r="V337" s="3"/>
      <c r="W337" s="3"/>
      <c r="X337" s="3"/>
      <c r="Y337" s="3"/>
    </row>
    <row r="338" spans="1:25" x14ac:dyDescent="0.2">
      <c r="A338" s="1" t="s">
        <v>26</v>
      </c>
      <c r="B338" s="70"/>
      <c r="C338" s="6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18"/>
      <c r="T338" s="3"/>
      <c r="U338" s="3"/>
      <c r="V338" s="3"/>
      <c r="W338" s="3"/>
      <c r="X338" s="3"/>
      <c r="Y338" s="3"/>
    </row>
    <row r="339" spans="1:25" x14ac:dyDescent="0.2">
      <c r="A339" s="1" t="s">
        <v>178</v>
      </c>
      <c r="B339" s="70"/>
      <c r="C339" s="6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18"/>
      <c r="T339" s="3"/>
      <c r="U339" s="3"/>
      <c r="V339" s="3"/>
      <c r="W339" s="3"/>
      <c r="X339" s="3"/>
      <c r="Y339" s="3"/>
    </row>
    <row r="340" spans="1:25" x14ac:dyDescent="0.2">
      <c r="A340" s="1" t="s">
        <v>179</v>
      </c>
      <c r="B340" s="70"/>
      <c r="C340" s="6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18"/>
      <c r="T340" s="3"/>
      <c r="U340" s="3"/>
      <c r="V340" s="3"/>
      <c r="W340" s="3"/>
      <c r="X340" s="3"/>
      <c r="Y340" s="3"/>
    </row>
    <row r="341" spans="1:25" x14ac:dyDescent="0.2">
      <c r="A341" s="1" t="s">
        <v>180</v>
      </c>
      <c r="B341" s="70"/>
      <c r="C341" s="6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8"/>
      <c r="T341" s="3"/>
      <c r="U341" s="3"/>
      <c r="V341" s="3"/>
      <c r="W341" s="3"/>
      <c r="X341" s="3"/>
      <c r="Y341" s="3"/>
    </row>
    <row r="342" spans="1:25" x14ac:dyDescent="0.2">
      <c r="A342" s="1" t="s">
        <v>181</v>
      </c>
      <c r="B342" s="70"/>
      <c r="C342" s="6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8"/>
      <c r="T342" s="3"/>
      <c r="U342" s="3"/>
      <c r="V342" s="3"/>
      <c r="W342" s="3"/>
      <c r="X342" s="3"/>
      <c r="Y342" s="3"/>
    </row>
    <row r="343" spans="1:25" x14ac:dyDescent="0.2">
      <c r="A343" s="1" t="s">
        <v>182</v>
      </c>
      <c r="B343" s="70"/>
      <c r="C343" s="6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8"/>
      <c r="T343" s="3"/>
      <c r="U343" s="3"/>
      <c r="V343" s="3"/>
      <c r="W343" s="3"/>
      <c r="X343" s="3"/>
      <c r="Y343" s="3"/>
    </row>
    <row r="344" spans="1:25" x14ac:dyDescent="0.2">
      <c r="A344" s="1" t="s">
        <v>183</v>
      </c>
      <c r="B344" s="70"/>
      <c r="C344" s="6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8"/>
      <c r="T344" s="3"/>
      <c r="U344" s="3"/>
      <c r="V344" s="3"/>
      <c r="W344" s="3"/>
      <c r="X344" s="3"/>
      <c r="Y344" s="3"/>
    </row>
    <row r="345" spans="1:25" x14ac:dyDescent="0.2">
      <c r="A345" s="1" t="s">
        <v>184</v>
      </c>
      <c r="B345" s="70" t="str">
        <f t="shared" ref="B345:B350" si="423">CONCATENATE(R345,$C$1)</f>
        <v>100-100-2410-6227-000-32-05</v>
      </c>
      <c r="C345" s="6" t="s">
        <v>14</v>
      </c>
      <c r="D345" s="9">
        <f t="shared" ref="D345:D350" si="424">SUM(E345:P345)</f>
        <v>0</v>
      </c>
      <c r="E345" s="9">
        <f t="shared" ref="E345:P345" si="425">E117*$D$320</f>
        <v>0</v>
      </c>
      <c r="F345" s="9">
        <f t="shared" si="425"/>
        <v>0</v>
      </c>
      <c r="G345" s="9">
        <f t="shared" si="425"/>
        <v>0</v>
      </c>
      <c r="H345" s="9">
        <f t="shared" si="425"/>
        <v>0</v>
      </c>
      <c r="I345" s="9">
        <f t="shared" si="425"/>
        <v>0</v>
      </c>
      <c r="J345" s="9">
        <f t="shared" si="425"/>
        <v>0</v>
      </c>
      <c r="K345" s="9">
        <f t="shared" si="425"/>
        <v>0</v>
      </c>
      <c r="L345" s="9">
        <f t="shared" si="425"/>
        <v>0</v>
      </c>
      <c r="M345" s="9">
        <f t="shared" si="425"/>
        <v>0</v>
      </c>
      <c r="N345" s="9">
        <f t="shared" si="425"/>
        <v>0</v>
      </c>
      <c r="O345" s="9">
        <f t="shared" si="425"/>
        <v>0</v>
      </c>
      <c r="P345" s="9">
        <f t="shared" si="425"/>
        <v>0</v>
      </c>
      <c r="Q345" s="18"/>
      <c r="R345" s="2" t="s">
        <v>413</v>
      </c>
      <c r="S345" s="2" t="str">
        <f t="shared" ref="S345:S350" si="426">CONCATENATE(R345,$C$1)</f>
        <v>100-100-2410-6227-000-32-05</v>
      </c>
      <c r="T345" s="3" t="str">
        <f>MID(S345,9,4)</f>
        <v>2410</v>
      </c>
      <c r="U345" s="3" t="str">
        <f>MID(S345,14,4)</f>
        <v>6227</v>
      </c>
      <c r="V345" s="3" t="str">
        <f>CONCATENATE(LEFT(T345,2),"00")</f>
        <v>2400</v>
      </c>
      <c r="W345" s="3" t="str">
        <f>CONCATENATE(MID(U345,2,1),"00")</f>
        <v>200</v>
      </c>
      <c r="X345" s="3" t="str">
        <f>RIGHT(S345,2)</f>
        <v>05</v>
      </c>
      <c r="Y345" s="3" t="s">
        <v>65</v>
      </c>
    </row>
    <row r="346" spans="1:25" x14ac:dyDescent="0.2">
      <c r="A346" s="1" t="s">
        <v>185</v>
      </c>
      <c r="B346" s="70" t="str">
        <f t="shared" si="423"/>
        <v>100-100-2410-6227-000-32-05</v>
      </c>
      <c r="C346" s="6" t="s">
        <v>14</v>
      </c>
      <c r="D346" s="9">
        <f t="shared" si="424"/>
        <v>0</v>
      </c>
      <c r="E346" s="9">
        <f t="shared" ref="E346:P346" si="427">E118*$D$320</f>
        <v>0</v>
      </c>
      <c r="F346" s="9">
        <f t="shared" si="427"/>
        <v>0</v>
      </c>
      <c r="G346" s="9">
        <f t="shared" si="427"/>
        <v>0</v>
      </c>
      <c r="H346" s="9">
        <f t="shared" si="427"/>
        <v>0</v>
      </c>
      <c r="I346" s="9">
        <f t="shared" si="427"/>
        <v>0</v>
      </c>
      <c r="J346" s="9">
        <f t="shared" si="427"/>
        <v>0</v>
      </c>
      <c r="K346" s="9">
        <f t="shared" si="427"/>
        <v>0</v>
      </c>
      <c r="L346" s="9">
        <f t="shared" si="427"/>
        <v>0</v>
      </c>
      <c r="M346" s="9">
        <f t="shared" si="427"/>
        <v>0</v>
      </c>
      <c r="N346" s="9">
        <f t="shared" si="427"/>
        <v>0</v>
      </c>
      <c r="O346" s="9">
        <f t="shared" si="427"/>
        <v>0</v>
      </c>
      <c r="P346" s="9">
        <f t="shared" si="427"/>
        <v>0</v>
      </c>
      <c r="Q346" s="18"/>
      <c r="R346" s="2" t="s">
        <v>413</v>
      </c>
      <c r="S346" s="2" t="str">
        <f t="shared" si="426"/>
        <v>100-100-2410-6227-000-32-05</v>
      </c>
      <c r="T346" s="3" t="str">
        <f>MID(S346,9,4)</f>
        <v>2410</v>
      </c>
      <c r="U346" s="3" t="str">
        <f>MID(S346,14,4)</f>
        <v>6227</v>
      </c>
      <c r="V346" s="3" t="str">
        <f>CONCATENATE(LEFT(T346,2),"00")</f>
        <v>2400</v>
      </c>
      <c r="W346" s="3" t="str">
        <f>CONCATENATE(MID(U346,2,1),"00")</f>
        <v>200</v>
      </c>
      <c r="X346" s="3" t="str">
        <f>RIGHT(S346,2)</f>
        <v>05</v>
      </c>
      <c r="Y346" s="3" t="s">
        <v>65</v>
      </c>
    </row>
    <row r="347" spans="1:25" x14ac:dyDescent="0.2">
      <c r="A347" s="1" t="s">
        <v>186</v>
      </c>
      <c r="B347" s="70" t="str">
        <f t="shared" si="423"/>
        <v>100-100-2410-6227-000-32-05</v>
      </c>
      <c r="C347" s="6" t="s">
        <v>14</v>
      </c>
      <c r="D347" s="9">
        <f t="shared" si="424"/>
        <v>0</v>
      </c>
      <c r="E347" s="9">
        <f t="shared" ref="E347:P347" si="428">E119*$D$320</f>
        <v>0</v>
      </c>
      <c r="F347" s="9">
        <f t="shared" si="428"/>
        <v>0</v>
      </c>
      <c r="G347" s="9">
        <f t="shared" si="428"/>
        <v>0</v>
      </c>
      <c r="H347" s="9">
        <f t="shared" si="428"/>
        <v>0</v>
      </c>
      <c r="I347" s="9">
        <f t="shared" si="428"/>
        <v>0</v>
      </c>
      <c r="J347" s="9">
        <f t="shared" si="428"/>
        <v>0</v>
      </c>
      <c r="K347" s="9">
        <f t="shared" si="428"/>
        <v>0</v>
      </c>
      <c r="L347" s="9">
        <f t="shared" si="428"/>
        <v>0</v>
      </c>
      <c r="M347" s="9">
        <f t="shared" si="428"/>
        <v>0</v>
      </c>
      <c r="N347" s="9">
        <f t="shared" si="428"/>
        <v>0</v>
      </c>
      <c r="O347" s="9">
        <f t="shared" si="428"/>
        <v>0</v>
      </c>
      <c r="P347" s="9">
        <f t="shared" si="428"/>
        <v>0</v>
      </c>
      <c r="Q347" s="18"/>
      <c r="R347" s="2" t="s">
        <v>413</v>
      </c>
      <c r="S347" s="2" t="str">
        <f t="shared" si="426"/>
        <v>100-100-2410-6227-000-32-05</v>
      </c>
      <c r="T347" s="3" t="str">
        <f t="shared" ref="T347:T349" si="429">MID(S347,9,4)</f>
        <v>2410</v>
      </c>
      <c r="U347" s="3" t="str">
        <f t="shared" ref="U347:U349" si="430">MID(S347,14,4)</f>
        <v>6227</v>
      </c>
      <c r="V347" s="3" t="str">
        <f t="shared" ref="V347:V349" si="431">CONCATENATE(LEFT(T347,2),"00")</f>
        <v>2400</v>
      </c>
      <c r="W347" s="3" t="str">
        <f t="shared" ref="W347:W349" si="432">CONCATENATE(MID(U347,2,1),"00")</f>
        <v>200</v>
      </c>
      <c r="X347" s="3" t="str">
        <f t="shared" ref="X347:X349" si="433">RIGHT(S347,2)</f>
        <v>05</v>
      </c>
      <c r="Y347" s="3" t="s">
        <v>65</v>
      </c>
    </row>
    <row r="348" spans="1:25" x14ac:dyDescent="0.2">
      <c r="A348" s="1" t="s">
        <v>187</v>
      </c>
      <c r="B348" s="70" t="str">
        <f t="shared" si="423"/>
        <v>100-100-2410-6227-000-32-05</v>
      </c>
      <c r="C348" s="6" t="s">
        <v>14</v>
      </c>
      <c r="D348" s="9">
        <f t="shared" si="424"/>
        <v>0</v>
      </c>
      <c r="E348" s="9">
        <f t="shared" ref="E348:P348" si="434">E120*$D$320</f>
        <v>0</v>
      </c>
      <c r="F348" s="9">
        <f t="shared" si="434"/>
        <v>0</v>
      </c>
      <c r="G348" s="9">
        <f t="shared" si="434"/>
        <v>0</v>
      </c>
      <c r="H348" s="9">
        <f t="shared" si="434"/>
        <v>0</v>
      </c>
      <c r="I348" s="9">
        <f t="shared" si="434"/>
        <v>0</v>
      </c>
      <c r="J348" s="9">
        <f t="shared" si="434"/>
        <v>0</v>
      </c>
      <c r="K348" s="9">
        <f t="shared" si="434"/>
        <v>0</v>
      </c>
      <c r="L348" s="9">
        <f t="shared" si="434"/>
        <v>0</v>
      </c>
      <c r="M348" s="9">
        <f t="shared" si="434"/>
        <v>0</v>
      </c>
      <c r="N348" s="9">
        <f t="shared" si="434"/>
        <v>0</v>
      </c>
      <c r="O348" s="9">
        <f t="shared" si="434"/>
        <v>0</v>
      </c>
      <c r="P348" s="9">
        <f t="shared" si="434"/>
        <v>0</v>
      </c>
      <c r="Q348" s="18"/>
      <c r="R348" s="2" t="s">
        <v>413</v>
      </c>
      <c r="S348" s="2" t="str">
        <f t="shared" si="426"/>
        <v>100-100-2410-6227-000-32-05</v>
      </c>
      <c r="T348" s="3" t="str">
        <f t="shared" si="429"/>
        <v>2410</v>
      </c>
      <c r="U348" s="3" t="str">
        <f t="shared" si="430"/>
        <v>6227</v>
      </c>
      <c r="V348" s="3" t="str">
        <f t="shared" si="431"/>
        <v>2400</v>
      </c>
      <c r="W348" s="3" t="str">
        <f t="shared" si="432"/>
        <v>200</v>
      </c>
      <c r="X348" s="3" t="str">
        <f t="shared" si="433"/>
        <v>05</v>
      </c>
      <c r="Y348" s="3" t="s">
        <v>65</v>
      </c>
    </row>
    <row r="349" spans="1:25" x14ac:dyDescent="0.2">
      <c r="A349" s="1" t="s">
        <v>188</v>
      </c>
      <c r="B349" s="70" t="str">
        <f>CONCATENATE(R349,$C$1)</f>
        <v>100-100-2410-6227-000-32-05</v>
      </c>
      <c r="C349" s="6" t="s">
        <v>14</v>
      </c>
      <c r="D349" s="9">
        <f t="shared" si="424"/>
        <v>0</v>
      </c>
      <c r="E349" s="9">
        <f t="shared" ref="E349:P349" si="435">E121*$D$320</f>
        <v>0</v>
      </c>
      <c r="F349" s="9">
        <f t="shared" si="435"/>
        <v>0</v>
      </c>
      <c r="G349" s="9">
        <f t="shared" si="435"/>
        <v>0</v>
      </c>
      <c r="H349" s="9">
        <f t="shared" si="435"/>
        <v>0</v>
      </c>
      <c r="I349" s="9">
        <f t="shared" si="435"/>
        <v>0</v>
      </c>
      <c r="J349" s="9">
        <f t="shared" si="435"/>
        <v>0</v>
      </c>
      <c r="K349" s="9">
        <f t="shared" si="435"/>
        <v>0</v>
      </c>
      <c r="L349" s="9">
        <f t="shared" si="435"/>
        <v>0</v>
      </c>
      <c r="M349" s="9">
        <f t="shared" si="435"/>
        <v>0</v>
      </c>
      <c r="N349" s="9">
        <f t="shared" si="435"/>
        <v>0</v>
      </c>
      <c r="O349" s="9">
        <f t="shared" si="435"/>
        <v>0</v>
      </c>
      <c r="P349" s="9">
        <f t="shared" si="435"/>
        <v>0</v>
      </c>
      <c r="Q349" s="18"/>
      <c r="R349" s="2" t="s">
        <v>413</v>
      </c>
      <c r="S349" s="2" t="str">
        <f t="shared" si="426"/>
        <v>100-100-2410-6227-000-32-05</v>
      </c>
      <c r="T349" s="3" t="str">
        <f t="shared" si="429"/>
        <v>2410</v>
      </c>
      <c r="U349" s="3" t="str">
        <f t="shared" si="430"/>
        <v>6227</v>
      </c>
      <c r="V349" s="3" t="str">
        <f t="shared" si="431"/>
        <v>2400</v>
      </c>
      <c r="W349" s="3" t="str">
        <f t="shared" si="432"/>
        <v>200</v>
      </c>
      <c r="X349" s="3" t="str">
        <f t="shared" si="433"/>
        <v>05</v>
      </c>
      <c r="Y349" s="3" t="s">
        <v>65</v>
      </c>
    </row>
    <row r="350" spans="1:25" x14ac:dyDescent="0.2">
      <c r="A350" s="1" t="s">
        <v>189</v>
      </c>
      <c r="B350" s="70" t="str">
        <f t="shared" si="423"/>
        <v>100-100-2410-6227-000-32-05</v>
      </c>
      <c r="C350" s="6" t="s">
        <v>14</v>
      </c>
      <c r="D350" s="9">
        <f t="shared" si="424"/>
        <v>0</v>
      </c>
      <c r="E350" s="9">
        <f t="shared" ref="E350:P350" si="436">E122*$D$320</f>
        <v>0</v>
      </c>
      <c r="F350" s="9">
        <f t="shared" si="436"/>
        <v>0</v>
      </c>
      <c r="G350" s="9">
        <f t="shared" si="436"/>
        <v>0</v>
      </c>
      <c r="H350" s="9">
        <f t="shared" si="436"/>
        <v>0</v>
      </c>
      <c r="I350" s="9">
        <f t="shared" si="436"/>
        <v>0</v>
      </c>
      <c r="J350" s="9">
        <f t="shared" si="436"/>
        <v>0</v>
      </c>
      <c r="K350" s="9">
        <f t="shared" si="436"/>
        <v>0</v>
      </c>
      <c r="L350" s="9">
        <f t="shared" si="436"/>
        <v>0</v>
      </c>
      <c r="M350" s="9">
        <f t="shared" si="436"/>
        <v>0</v>
      </c>
      <c r="N350" s="9">
        <f t="shared" si="436"/>
        <v>0</v>
      </c>
      <c r="O350" s="9">
        <f t="shared" si="436"/>
        <v>0</v>
      </c>
      <c r="P350" s="9">
        <f t="shared" si="436"/>
        <v>0</v>
      </c>
      <c r="Q350" s="18"/>
      <c r="R350" s="2" t="s">
        <v>413</v>
      </c>
      <c r="S350" s="2" t="str">
        <f t="shared" si="426"/>
        <v>100-100-2410-6227-000-32-05</v>
      </c>
      <c r="T350" s="3" t="str">
        <f t="shared" ref="T350" si="437">MID(S350,9,4)</f>
        <v>2410</v>
      </c>
      <c r="U350" s="3" t="str">
        <f t="shared" ref="U350" si="438">MID(S350,14,4)</f>
        <v>6227</v>
      </c>
      <c r="V350" s="3" t="str">
        <f t="shared" ref="V350" si="439">CONCATENATE(LEFT(T350,2),"00")</f>
        <v>2400</v>
      </c>
      <c r="W350" s="3" t="str">
        <f t="shared" ref="W350" si="440">CONCATENATE(MID(U350,2,1),"00")</f>
        <v>200</v>
      </c>
      <c r="X350" s="3" t="str">
        <f t="shared" ref="X350" si="441">RIGHT(S350,2)</f>
        <v>05</v>
      </c>
      <c r="Y350" s="3" t="s">
        <v>65</v>
      </c>
    </row>
    <row r="353" spans="1:25" x14ac:dyDescent="0.2">
      <c r="A353" s="1" t="s">
        <v>15</v>
      </c>
      <c r="B353" s="2" t="s">
        <v>33</v>
      </c>
      <c r="C353" s="13" t="s">
        <v>66</v>
      </c>
      <c r="D353" s="22" t="s">
        <v>29</v>
      </c>
      <c r="E353" s="22" t="s">
        <v>30</v>
      </c>
      <c r="F353" s="15"/>
      <c r="G353" s="15"/>
      <c r="H353" s="15"/>
      <c r="I353" s="15"/>
    </row>
    <row r="354" spans="1:25" x14ac:dyDescent="0.2">
      <c r="A354" s="1" t="s">
        <v>0</v>
      </c>
      <c r="B354" s="70" t="str">
        <f t="shared" ref="B354:B358" si="442">CONCATENATE(R354,$C$1)</f>
        <v>100-100-2320-6234-000-32-05</v>
      </c>
      <c r="C354" s="6" t="s">
        <v>269</v>
      </c>
      <c r="D354" s="58">
        <v>0.14499999999999999</v>
      </c>
      <c r="E354" s="58">
        <v>0.28000000000000003</v>
      </c>
      <c r="F354" s="15"/>
      <c r="G354" s="15"/>
      <c r="H354" s="15"/>
      <c r="I354" s="15"/>
      <c r="R354" s="2" t="s">
        <v>414</v>
      </c>
      <c r="S354" s="2" t="str">
        <f t="shared" ref="S354:S358" si="443">CONCATENATE(R354,$C$1)</f>
        <v>100-100-2320-6234-000-32-05</v>
      </c>
      <c r="T354" s="3" t="str">
        <f t="shared" ref="T354" si="444">MID(S354,9,4)</f>
        <v>2320</v>
      </c>
      <c r="U354" s="3" t="str">
        <f t="shared" ref="U354" si="445">MID(S354,14,4)</f>
        <v>6234</v>
      </c>
      <c r="V354" s="3" t="str">
        <f t="shared" ref="V354" si="446">CONCATENATE(LEFT(T354,2),"00")</f>
        <v>2300</v>
      </c>
      <c r="W354" s="3" t="str">
        <f t="shared" ref="W354" si="447">CONCATENATE(MID(U354,2,1),"00")</f>
        <v>200</v>
      </c>
      <c r="X354" s="3" t="str">
        <f t="shared" ref="X354" si="448">RIGHT(S354,2)</f>
        <v>05</v>
      </c>
      <c r="Y354" s="23" t="s">
        <v>271</v>
      </c>
    </row>
    <row r="355" spans="1:25" x14ac:dyDescent="0.2">
      <c r="A355" s="1" t="s">
        <v>1</v>
      </c>
      <c r="B355" s="70" t="str">
        <f t="shared" si="442"/>
        <v>100-100-2500-6237-000-32-05</v>
      </c>
      <c r="C355" s="6" t="s">
        <v>270</v>
      </c>
      <c r="D355" s="58">
        <v>0.14499999999999999</v>
      </c>
      <c r="E355" s="58">
        <v>0.28000000000000003</v>
      </c>
      <c r="F355" s="15"/>
      <c r="G355" s="15"/>
      <c r="H355" s="15"/>
      <c r="I355" s="15"/>
      <c r="R355" s="2" t="s">
        <v>415</v>
      </c>
      <c r="S355" s="2" t="str">
        <f t="shared" si="443"/>
        <v>100-100-2500-6237-000-32-05</v>
      </c>
      <c r="T355" s="3" t="str">
        <f>MID(S355,9,4)</f>
        <v>2500</v>
      </c>
      <c r="U355" s="3" t="str">
        <f>MID(S355,14,4)</f>
        <v>6237</v>
      </c>
      <c r="V355" s="3" t="str">
        <f>CONCATENATE(LEFT(T355,2),"00")</f>
        <v>2500</v>
      </c>
      <c r="W355" s="3" t="str">
        <f>CONCATENATE(MID(U355,2,1),"00")</f>
        <v>200</v>
      </c>
      <c r="X355" s="3" t="str">
        <f>RIGHT(S355,2)</f>
        <v>05</v>
      </c>
      <c r="Y355" s="23" t="s">
        <v>275</v>
      </c>
    </row>
    <row r="356" spans="1:25" x14ac:dyDescent="0.2">
      <c r="A356" s="1" t="s">
        <v>2</v>
      </c>
      <c r="B356" s="70" t="str">
        <f t="shared" si="442"/>
        <v>100-100-2410-6234-000-32-05</v>
      </c>
      <c r="C356" s="6" t="s">
        <v>11</v>
      </c>
      <c r="D356" s="58">
        <v>0.14499999999999999</v>
      </c>
      <c r="E356" s="58">
        <v>0.28000000000000003</v>
      </c>
      <c r="F356" s="15"/>
      <c r="G356" s="15"/>
      <c r="H356" s="15"/>
      <c r="I356" s="15"/>
      <c r="R356" s="2" t="s">
        <v>416</v>
      </c>
      <c r="S356" s="2" t="str">
        <f t="shared" si="443"/>
        <v>100-100-2410-6234-000-32-05</v>
      </c>
      <c r="T356" s="3" t="str">
        <f t="shared" ref="T356" si="449">MID(S356,9,4)</f>
        <v>2410</v>
      </c>
      <c r="U356" s="3" t="str">
        <f t="shared" ref="U356" si="450">MID(S356,14,4)</f>
        <v>6234</v>
      </c>
      <c r="V356" s="3" t="str">
        <f t="shared" ref="V356" si="451">CONCATENATE(LEFT(T356,2),"00")</f>
        <v>2400</v>
      </c>
      <c r="W356" s="3" t="str">
        <f t="shared" ref="W356" si="452">CONCATENATE(MID(U356,2,1),"00")</f>
        <v>200</v>
      </c>
      <c r="X356" s="3" t="str">
        <f t="shared" ref="X356" si="453">RIGHT(S356,2)</f>
        <v>05</v>
      </c>
      <c r="Y356" s="23" t="s">
        <v>69</v>
      </c>
    </row>
    <row r="357" spans="1:25" x14ac:dyDescent="0.2">
      <c r="A357" s="1" t="s">
        <v>3</v>
      </c>
      <c r="B357" s="70" t="str">
        <f t="shared" si="442"/>
        <v>100-100-1000-6231-000-32-05</v>
      </c>
      <c r="C357" s="6" t="s">
        <v>13</v>
      </c>
      <c r="D357" s="58">
        <v>0.14499999999999999</v>
      </c>
      <c r="E357" s="58">
        <v>0.28000000000000003</v>
      </c>
      <c r="F357" s="15"/>
      <c r="G357" s="15"/>
      <c r="H357" s="15"/>
      <c r="I357" s="15"/>
      <c r="R357" s="2" t="s">
        <v>417</v>
      </c>
      <c r="S357" s="2" t="str">
        <f t="shared" si="443"/>
        <v>100-100-1000-6231-000-32-05</v>
      </c>
      <c r="T357" s="3" t="str">
        <f>MID(S357,9,4)</f>
        <v>1000</v>
      </c>
      <c r="U357" s="3" t="str">
        <f>MID(S357,14,4)</f>
        <v>6231</v>
      </c>
      <c r="V357" s="3" t="str">
        <f>CONCATENATE(LEFT(T357,2),"00")</f>
        <v>1000</v>
      </c>
      <c r="W357" s="3" t="str">
        <f>CONCATENATE(MID(U357,2,1),"00")</f>
        <v>200</v>
      </c>
      <c r="X357" s="3" t="str">
        <f>RIGHT(S357,2)</f>
        <v>05</v>
      </c>
      <c r="Y357" s="23" t="s">
        <v>70</v>
      </c>
    </row>
    <row r="358" spans="1:25" x14ac:dyDescent="0.2">
      <c r="A358" s="1" t="s">
        <v>4</v>
      </c>
      <c r="B358" s="70" t="str">
        <f t="shared" si="442"/>
        <v>100-100-2410-6237-000-32-05</v>
      </c>
      <c r="C358" s="6" t="s">
        <v>12</v>
      </c>
      <c r="D358" s="58">
        <v>0.14499999999999999</v>
      </c>
      <c r="E358" s="58">
        <v>0.28000000000000003</v>
      </c>
      <c r="F358" s="15"/>
      <c r="G358" s="15"/>
      <c r="H358" s="15"/>
      <c r="I358" s="15"/>
      <c r="R358" s="2" t="s">
        <v>418</v>
      </c>
      <c r="S358" s="2" t="str">
        <f t="shared" si="443"/>
        <v>100-100-2410-6237-000-32-05</v>
      </c>
      <c r="T358" s="3" t="str">
        <f t="shared" ref="T358" si="454">MID(S358,9,4)</f>
        <v>2410</v>
      </c>
      <c r="U358" s="3" t="str">
        <f t="shared" ref="U358" si="455">MID(S358,14,4)</f>
        <v>6237</v>
      </c>
      <c r="V358" s="3" t="str">
        <f t="shared" ref="V358" si="456">CONCATENATE(LEFT(T358,2),"00")</f>
        <v>2400</v>
      </c>
      <c r="W358" s="3" t="str">
        <f t="shared" ref="W358" si="457">CONCATENATE(MID(U358,2,1),"00")</f>
        <v>200</v>
      </c>
      <c r="X358" s="3" t="str">
        <f t="shared" ref="X358" si="458">RIGHT(S358,2)</f>
        <v>05</v>
      </c>
      <c r="Y358" s="23" t="s">
        <v>68</v>
      </c>
    </row>
    <row r="359" spans="1:25" x14ac:dyDescent="0.2">
      <c r="A359" s="1" t="s">
        <v>5</v>
      </c>
      <c r="B359" s="70"/>
      <c r="C359" s="6"/>
      <c r="D359" s="9"/>
      <c r="E359" s="9"/>
      <c r="F359" s="17"/>
      <c r="G359" s="17"/>
      <c r="H359" s="17"/>
      <c r="I359" s="18"/>
    </row>
    <row r="362" spans="1:25" x14ac:dyDescent="0.2">
      <c r="A362" s="1" t="s">
        <v>15</v>
      </c>
      <c r="B362" s="2" t="s">
        <v>33</v>
      </c>
      <c r="C362" s="13" t="s">
        <v>67</v>
      </c>
      <c r="D362" s="7" t="s">
        <v>35</v>
      </c>
      <c r="E362" s="16">
        <f>$D$2</f>
        <v>42917</v>
      </c>
      <c r="F362" s="16">
        <f>E362+31</f>
        <v>42948</v>
      </c>
      <c r="G362" s="16">
        <f t="shared" ref="G362:P362" si="459">F362+31</f>
        <v>42979</v>
      </c>
      <c r="H362" s="16">
        <f t="shared" si="459"/>
        <v>43010</v>
      </c>
      <c r="I362" s="16">
        <f t="shared" si="459"/>
        <v>43041</v>
      </c>
      <c r="J362" s="16">
        <f t="shared" si="459"/>
        <v>43072</v>
      </c>
      <c r="K362" s="16">
        <f t="shared" si="459"/>
        <v>43103</v>
      </c>
      <c r="L362" s="16">
        <f t="shared" si="459"/>
        <v>43134</v>
      </c>
      <c r="M362" s="16">
        <f t="shared" si="459"/>
        <v>43165</v>
      </c>
      <c r="N362" s="16">
        <f t="shared" si="459"/>
        <v>43196</v>
      </c>
      <c r="O362" s="16">
        <f t="shared" si="459"/>
        <v>43227</v>
      </c>
      <c r="P362" s="16">
        <f t="shared" si="459"/>
        <v>43258</v>
      </c>
      <c r="Q362" s="20"/>
    </row>
    <row r="363" spans="1:25" x14ac:dyDescent="0.2">
      <c r="A363" s="1" t="s">
        <v>0</v>
      </c>
      <c r="B363" s="70" t="str">
        <f t="shared" ref="B363:B383" si="460">CONCATENATE(R363,$C$1)</f>
        <v>100-100-2320-6234-000-32-05</v>
      </c>
      <c r="C363" s="6" t="s">
        <v>252</v>
      </c>
      <c r="D363" s="9">
        <f>SUM(E363:P363)</f>
        <v>33922.000000000007</v>
      </c>
      <c r="E363" s="9">
        <f t="shared" ref="E363:P363" si="461">IF($G34="EE",E96*$D$354,E96*$E$354)</f>
        <v>2768.5000000000005</v>
      </c>
      <c r="F363" s="9">
        <f t="shared" si="461"/>
        <v>2768.5000000000005</v>
      </c>
      <c r="G363" s="9">
        <f t="shared" si="461"/>
        <v>2768.5000000000005</v>
      </c>
      <c r="H363" s="9">
        <f t="shared" si="461"/>
        <v>2768.5000000000005</v>
      </c>
      <c r="I363" s="9">
        <f t="shared" si="461"/>
        <v>2768.5000000000005</v>
      </c>
      <c r="J363" s="9">
        <f t="shared" si="461"/>
        <v>2768.5000000000005</v>
      </c>
      <c r="K363" s="9">
        <f t="shared" si="461"/>
        <v>2768.5000000000005</v>
      </c>
      <c r="L363" s="9">
        <f t="shared" si="461"/>
        <v>2768.5000000000005</v>
      </c>
      <c r="M363" s="9">
        <f t="shared" si="461"/>
        <v>2768.5000000000005</v>
      </c>
      <c r="N363" s="9">
        <f t="shared" si="461"/>
        <v>2768.5000000000005</v>
      </c>
      <c r="O363" s="9">
        <f t="shared" si="461"/>
        <v>2768.5000000000005</v>
      </c>
      <c r="P363" s="9">
        <f t="shared" si="461"/>
        <v>3468.5000000000005</v>
      </c>
      <c r="Q363" s="18"/>
      <c r="R363" s="2" t="s">
        <v>414</v>
      </c>
      <c r="S363" s="2" t="str">
        <f t="shared" ref="S363:S383" si="462">CONCATENATE(R363,$C$1)</f>
        <v>100-100-2320-6234-000-32-05</v>
      </c>
      <c r="T363" s="3" t="str">
        <f t="shared" ref="T363:T365" si="463">MID(S363,9,4)</f>
        <v>2320</v>
      </c>
      <c r="U363" s="3" t="str">
        <f t="shared" ref="U363:U365" si="464">MID(S363,14,4)</f>
        <v>6234</v>
      </c>
      <c r="V363" s="3" t="str">
        <f t="shared" ref="V363:V365" si="465">CONCATENATE(LEFT(T363,2),"00")</f>
        <v>2300</v>
      </c>
      <c r="W363" s="3" t="str">
        <f t="shared" ref="W363:W365" si="466">CONCATENATE(MID(U363,2,1),"00")</f>
        <v>200</v>
      </c>
      <c r="X363" s="3" t="str">
        <f t="shared" ref="X363:X365" si="467">RIGHT(S363,2)</f>
        <v>05</v>
      </c>
      <c r="Y363" s="23" t="s">
        <v>271</v>
      </c>
    </row>
    <row r="364" spans="1:25" x14ac:dyDescent="0.2">
      <c r="A364" s="1" t="s">
        <v>1</v>
      </c>
      <c r="B364" s="70" t="str">
        <f t="shared" si="460"/>
        <v>100-100-2320-6234-000-32-05</v>
      </c>
      <c r="C364" s="6" t="s">
        <v>253</v>
      </c>
      <c r="D364" s="9">
        <f t="shared" ref="D364" si="468">SUM(E364:P364)</f>
        <v>33922.000000000007</v>
      </c>
      <c r="E364" s="9">
        <f t="shared" ref="E364:P364" si="469">IF($G35="EE",E96*$D$354,E96*$E$354)</f>
        <v>2768.5000000000005</v>
      </c>
      <c r="F364" s="9">
        <f t="shared" si="469"/>
        <v>2768.5000000000005</v>
      </c>
      <c r="G364" s="9">
        <f t="shared" si="469"/>
        <v>2768.5000000000005</v>
      </c>
      <c r="H364" s="9">
        <f t="shared" si="469"/>
        <v>2768.5000000000005</v>
      </c>
      <c r="I364" s="9">
        <f t="shared" si="469"/>
        <v>2768.5000000000005</v>
      </c>
      <c r="J364" s="9">
        <f t="shared" si="469"/>
        <v>2768.5000000000005</v>
      </c>
      <c r="K364" s="9">
        <f t="shared" si="469"/>
        <v>2768.5000000000005</v>
      </c>
      <c r="L364" s="9">
        <f t="shared" si="469"/>
        <v>2768.5000000000005</v>
      </c>
      <c r="M364" s="9">
        <f t="shared" si="469"/>
        <v>2768.5000000000005</v>
      </c>
      <c r="N364" s="9">
        <f t="shared" si="469"/>
        <v>2768.5000000000005</v>
      </c>
      <c r="O364" s="9">
        <f t="shared" si="469"/>
        <v>2768.5000000000005</v>
      </c>
      <c r="P364" s="9">
        <f t="shared" si="469"/>
        <v>3468.5000000000005</v>
      </c>
      <c r="Q364" s="18"/>
      <c r="R364" s="2" t="s">
        <v>414</v>
      </c>
      <c r="S364" s="2" t="str">
        <f t="shared" si="462"/>
        <v>100-100-2320-6234-000-32-05</v>
      </c>
      <c r="T364" s="3" t="str">
        <f t="shared" si="463"/>
        <v>2320</v>
      </c>
      <c r="U364" s="3" t="str">
        <f t="shared" si="464"/>
        <v>6234</v>
      </c>
      <c r="V364" s="3" t="str">
        <f t="shared" si="465"/>
        <v>2300</v>
      </c>
      <c r="W364" s="3" t="str">
        <f t="shared" si="466"/>
        <v>200</v>
      </c>
      <c r="X364" s="3" t="str">
        <f t="shared" si="467"/>
        <v>05</v>
      </c>
      <c r="Y364" s="23" t="s">
        <v>271</v>
      </c>
    </row>
    <row r="365" spans="1:25" x14ac:dyDescent="0.2">
      <c r="A365" s="1" t="s">
        <v>2</v>
      </c>
      <c r="B365" s="70" t="str">
        <f t="shared" si="460"/>
        <v>100-100-2500-6237-000-32-05</v>
      </c>
      <c r="C365" s="6" t="s">
        <v>1046</v>
      </c>
      <c r="D365" s="9">
        <f>SUM(E365:P365)</f>
        <v>10789.994475000001</v>
      </c>
      <c r="E365" s="9">
        <f t="shared" ref="E365:P365" si="470">IF($G36="EE",E98*$D$355,E98*$E$355)</f>
        <v>899.16620625000007</v>
      </c>
      <c r="F365" s="9">
        <f t="shared" si="470"/>
        <v>899.16620625000007</v>
      </c>
      <c r="G365" s="9">
        <f t="shared" si="470"/>
        <v>899.16620625000007</v>
      </c>
      <c r="H365" s="9">
        <f t="shared" si="470"/>
        <v>899.16620625000007</v>
      </c>
      <c r="I365" s="9">
        <f t="shared" si="470"/>
        <v>899.16620625000007</v>
      </c>
      <c r="J365" s="9">
        <f t="shared" si="470"/>
        <v>899.16620625000007</v>
      </c>
      <c r="K365" s="9">
        <f t="shared" si="470"/>
        <v>899.16620625000007</v>
      </c>
      <c r="L365" s="9">
        <f t="shared" si="470"/>
        <v>899.16620625000007</v>
      </c>
      <c r="M365" s="9">
        <f t="shared" si="470"/>
        <v>899.16620625000007</v>
      </c>
      <c r="N365" s="9">
        <f t="shared" si="470"/>
        <v>899.16620625000007</v>
      </c>
      <c r="O365" s="9">
        <f t="shared" si="470"/>
        <v>899.16620625000007</v>
      </c>
      <c r="P365" s="9">
        <f t="shared" si="470"/>
        <v>899.16620625000007</v>
      </c>
      <c r="Q365" s="18"/>
      <c r="R365" s="2" t="s">
        <v>415</v>
      </c>
      <c r="S365" s="2" t="str">
        <f t="shared" si="462"/>
        <v>100-100-2500-6237-000-32-05</v>
      </c>
      <c r="T365" s="3" t="str">
        <f t="shared" si="463"/>
        <v>2500</v>
      </c>
      <c r="U365" s="3" t="str">
        <f t="shared" si="464"/>
        <v>6237</v>
      </c>
      <c r="V365" s="3" t="str">
        <f t="shared" si="465"/>
        <v>2500</v>
      </c>
      <c r="W365" s="3" t="str">
        <f t="shared" si="466"/>
        <v>200</v>
      </c>
      <c r="X365" s="3" t="str">
        <f t="shared" si="467"/>
        <v>05</v>
      </c>
      <c r="Y365" s="23" t="s">
        <v>275</v>
      </c>
    </row>
    <row r="366" spans="1:25" x14ac:dyDescent="0.2">
      <c r="A366" s="1" t="s">
        <v>3</v>
      </c>
      <c r="B366" s="70" t="str">
        <f t="shared" si="460"/>
        <v>100-100-2500-6237-000-32-05</v>
      </c>
      <c r="C366" s="6" t="s">
        <v>1047</v>
      </c>
      <c r="D366" s="9">
        <f>SUM(E366:P366)</f>
        <v>16611.000000000004</v>
      </c>
      <c r="E366" s="9">
        <f>IF($G37="EE",E99*$D$355,E99*$E$355)</f>
        <v>1384.2500000000002</v>
      </c>
      <c r="F366" s="9">
        <f t="shared" ref="F366:P366" si="471">IF($G37="EE",F99*$D$355,F99*$E$355)</f>
        <v>1384.2500000000002</v>
      </c>
      <c r="G366" s="9">
        <f t="shared" si="471"/>
        <v>1384.2500000000002</v>
      </c>
      <c r="H366" s="9">
        <f t="shared" si="471"/>
        <v>1384.2500000000002</v>
      </c>
      <c r="I366" s="9">
        <f t="shared" si="471"/>
        <v>1384.2500000000002</v>
      </c>
      <c r="J366" s="9">
        <f t="shared" si="471"/>
        <v>1384.2500000000002</v>
      </c>
      <c r="K366" s="9">
        <f t="shared" si="471"/>
        <v>1384.2500000000002</v>
      </c>
      <c r="L366" s="9">
        <f t="shared" si="471"/>
        <v>1384.2500000000002</v>
      </c>
      <c r="M366" s="9">
        <f t="shared" si="471"/>
        <v>1384.2500000000002</v>
      </c>
      <c r="N366" s="9">
        <f t="shared" si="471"/>
        <v>1384.2500000000002</v>
      </c>
      <c r="O366" s="9">
        <f t="shared" si="471"/>
        <v>1384.2500000000002</v>
      </c>
      <c r="P366" s="9">
        <f t="shared" si="471"/>
        <v>1384.2500000000002</v>
      </c>
      <c r="Q366" s="18"/>
      <c r="R366" s="2" t="s">
        <v>415</v>
      </c>
      <c r="S366" s="2" t="str">
        <f t="shared" si="462"/>
        <v>100-100-2500-6237-000-32-05</v>
      </c>
      <c r="T366" s="3" t="str">
        <f t="shared" ref="T366:T368" si="472">MID(S366,9,4)</f>
        <v>2500</v>
      </c>
      <c r="U366" s="3" t="str">
        <f t="shared" ref="U366:U369" si="473">MID(S366,14,4)</f>
        <v>6237</v>
      </c>
      <c r="V366" s="3" t="str">
        <f t="shared" ref="V366:V369" si="474">CONCATENATE(LEFT(T366,2),"00")</f>
        <v>2500</v>
      </c>
      <c r="W366" s="3" t="str">
        <f t="shared" ref="W366:W369" si="475">CONCATENATE(MID(U366,2,1),"00")</f>
        <v>200</v>
      </c>
      <c r="X366" s="3" t="str">
        <f t="shared" ref="X366:X369" si="476">RIGHT(S366,2)</f>
        <v>05</v>
      </c>
      <c r="Y366" s="23" t="s">
        <v>275</v>
      </c>
    </row>
    <row r="367" spans="1:25" x14ac:dyDescent="0.2">
      <c r="A367" s="1" t="s">
        <v>4</v>
      </c>
      <c r="B367" s="70" t="str">
        <f t="shared" si="460"/>
        <v>100-100-2500-6237-000-32-05</v>
      </c>
      <c r="C367" s="6" t="s">
        <v>1048</v>
      </c>
      <c r="D367" s="9">
        <f t="shared" ref="D367:D374" si="477">SUM(E367:P367)</f>
        <v>0</v>
      </c>
      <c r="E367" s="9">
        <f t="shared" ref="E367:P367" si="478">IF($G38="EE",E100*$D$355,E100*$E$355)</f>
        <v>0</v>
      </c>
      <c r="F367" s="9">
        <f t="shared" si="478"/>
        <v>0</v>
      </c>
      <c r="G367" s="9">
        <f t="shared" si="478"/>
        <v>0</v>
      </c>
      <c r="H367" s="9">
        <f t="shared" si="478"/>
        <v>0</v>
      </c>
      <c r="I367" s="9">
        <f t="shared" si="478"/>
        <v>0</v>
      </c>
      <c r="J367" s="9">
        <f t="shared" si="478"/>
        <v>0</v>
      </c>
      <c r="K367" s="9">
        <f t="shared" si="478"/>
        <v>0</v>
      </c>
      <c r="L367" s="9">
        <f t="shared" si="478"/>
        <v>0</v>
      </c>
      <c r="M367" s="9">
        <f t="shared" si="478"/>
        <v>0</v>
      </c>
      <c r="N367" s="9">
        <f t="shared" si="478"/>
        <v>0</v>
      </c>
      <c r="O367" s="9">
        <f t="shared" si="478"/>
        <v>0</v>
      </c>
      <c r="P367" s="9">
        <f t="shared" si="478"/>
        <v>0</v>
      </c>
      <c r="Q367" s="18"/>
      <c r="R367" s="2" t="s">
        <v>415</v>
      </c>
      <c r="S367" s="2" t="str">
        <f t="shared" si="462"/>
        <v>100-100-2500-6237-000-32-05</v>
      </c>
      <c r="T367" s="3" t="str">
        <f t="shared" si="472"/>
        <v>2500</v>
      </c>
      <c r="U367" s="3" t="str">
        <f t="shared" si="473"/>
        <v>6237</v>
      </c>
      <c r="V367" s="3" t="str">
        <f t="shared" si="474"/>
        <v>2500</v>
      </c>
      <c r="W367" s="3" t="str">
        <f t="shared" si="475"/>
        <v>200</v>
      </c>
      <c r="X367" s="3" t="str">
        <f t="shared" si="476"/>
        <v>05</v>
      </c>
      <c r="Y367" s="23" t="s">
        <v>275</v>
      </c>
    </row>
    <row r="368" spans="1:25" x14ac:dyDescent="0.2">
      <c r="A368" s="1" t="s">
        <v>5</v>
      </c>
      <c r="B368" s="70" t="str">
        <f t="shared" si="460"/>
        <v>100-100-2500-6237-000-32-05</v>
      </c>
      <c r="C368" s="6" t="s">
        <v>1049</v>
      </c>
      <c r="D368" s="9">
        <f t="shared" si="477"/>
        <v>16611.000000000004</v>
      </c>
      <c r="E368" s="9">
        <f t="shared" ref="E368:P368" si="479">IF($G39="EE",E101*$D$355,E101*$E$355)</f>
        <v>1384.2500000000002</v>
      </c>
      <c r="F368" s="9">
        <f t="shared" si="479"/>
        <v>1384.2500000000002</v>
      </c>
      <c r="G368" s="9">
        <f t="shared" si="479"/>
        <v>1384.2500000000002</v>
      </c>
      <c r="H368" s="9">
        <f t="shared" si="479"/>
        <v>1384.2500000000002</v>
      </c>
      <c r="I368" s="9">
        <f t="shared" si="479"/>
        <v>1384.2500000000002</v>
      </c>
      <c r="J368" s="9">
        <f t="shared" si="479"/>
        <v>1384.2500000000002</v>
      </c>
      <c r="K368" s="9">
        <f t="shared" si="479"/>
        <v>1384.2500000000002</v>
      </c>
      <c r="L368" s="9">
        <f t="shared" si="479"/>
        <v>1384.2500000000002</v>
      </c>
      <c r="M368" s="9">
        <f t="shared" si="479"/>
        <v>1384.2500000000002</v>
      </c>
      <c r="N368" s="9">
        <f t="shared" si="479"/>
        <v>1384.2500000000002</v>
      </c>
      <c r="O368" s="9">
        <f t="shared" si="479"/>
        <v>1384.2500000000002</v>
      </c>
      <c r="P368" s="9">
        <f t="shared" si="479"/>
        <v>1384.2500000000002</v>
      </c>
      <c r="Q368" s="18"/>
      <c r="R368" s="2" t="s">
        <v>415</v>
      </c>
      <c r="S368" s="2" t="str">
        <f t="shared" si="462"/>
        <v>100-100-2500-6237-000-32-05</v>
      </c>
      <c r="T368" s="3" t="str">
        <f t="shared" si="472"/>
        <v>2500</v>
      </c>
      <c r="U368" s="3" t="str">
        <f t="shared" si="473"/>
        <v>6237</v>
      </c>
      <c r="V368" s="3" t="str">
        <f t="shared" si="474"/>
        <v>2500</v>
      </c>
      <c r="W368" s="3" t="str">
        <f t="shared" si="475"/>
        <v>200</v>
      </c>
      <c r="X368" s="3" t="str">
        <f t="shared" si="476"/>
        <v>05</v>
      </c>
      <c r="Y368" s="23" t="s">
        <v>275</v>
      </c>
    </row>
    <row r="369" spans="1:25" x14ac:dyDescent="0.2">
      <c r="A369" s="1" t="s">
        <v>6</v>
      </c>
      <c r="B369" s="70" t="str">
        <f t="shared" si="460"/>
        <v>100-100-2500-6237-000-32-05</v>
      </c>
      <c r="C369" s="6" t="s">
        <v>254</v>
      </c>
      <c r="D369" s="9">
        <f t="shared" si="477"/>
        <v>8299.9957499999982</v>
      </c>
      <c r="E369" s="9">
        <f t="shared" ref="E369:P369" si="480">IF($G40="EE",E102*$D$355,E102*$E$355)</f>
        <v>691.6663125</v>
      </c>
      <c r="F369" s="9">
        <f t="shared" si="480"/>
        <v>691.6663125</v>
      </c>
      <c r="G369" s="9">
        <f t="shared" si="480"/>
        <v>691.6663125</v>
      </c>
      <c r="H369" s="9">
        <f t="shared" si="480"/>
        <v>691.6663125</v>
      </c>
      <c r="I369" s="9">
        <f t="shared" si="480"/>
        <v>691.6663125</v>
      </c>
      <c r="J369" s="9">
        <f t="shared" si="480"/>
        <v>691.6663125</v>
      </c>
      <c r="K369" s="9">
        <f t="shared" si="480"/>
        <v>691.6663125</v>
      </c>
      <c r="L369" s="9">
        <f t="shared" si="480"/>
        <v>691.6663125</v>
      </c>
      <c r="M369" s="9">
        <f t="shared" si="480"/>
        <v>691.6663125</v>
      </c>
      <c r="N369" s="9">
        <f t="shared" si="480"/>
        <v>691.6663125</v>
      </c>
      <c r="O369" s="9">
        <f t="shared" si="480"/>
        <v>691.6663125</v>
      </c>
      <c r="P369" s="9">
        <f t="shared" si="480"/>
        <v>691.6663125</v>
      </c>
      <c r="Q369" s="18"/>
      <c r="R369" s="2" t="s">
        <v>415</v>
      </c>
      <c r="S369" s="2" t="str">
        <f t="shared" si="462"/>
        <v>100-100-2500-6237-000-32-05</v>
      </c>
      <c r="T369" s="3" t="str">
        <f>MID(S369,9,4)</f>
        <v>2500</v>
      </c>
      <c r="U369" s="3" t="str">
        <f t="shared" si="473"/>
        <v>6237</v>
      </c>
      <c r="V369" s="3" t="str">
        <f t="shared" si="474"/>
        <v>2500</v>
      </c>
      <c r="W369" s="3" t="str">
        <f t="shared" si="475"/>
        <v>200</v>
      </c>
      <c r="X369" s="3" t="str">
        <f t="shared" si="476"/>
        <v>05</v>
      </c>
      <c r="Y369" s="23" t="s">
        <v>275</v>
      </c>
    </row>
    <row r="370" spans="1:25" x14ac:dyDescent="0.2">
      <c r="A370" s="1" t="s">
        <v>16</v>
      </c>
      <c r="B370" s="70" t="str">
        <f t="shared" si="460"/>
        <v>100-100-2500-6237-000-32-05</v>
      </c>
      <c r="C370" s="6" t="s">
        <v>1048</v>
      </c>
      <c r="D370" s="9">
        <f t="shared" si="477"/>
        <v>0</v>
      </c>
      <c r="E370" s="9">
        <f t="shared" ref="E370:P370" si="481">IF($G41="EE",E103*$D$355,E103*$E$355)</f>
        <v>0</v>
      </c>
      <c r="F370" s="9">
        <f t="shared" si="481"/>
        <v>0</v>
      </c>
      <c r="G370" s="9">
        <f t="shared" si="481"/>
        <v>0</v>
      </c>
      <c r="H370" s="9">
        <f t="shared" si="481"/>
        <v>0</v>
      </c>
      <c r="I370" s="9">
        <f t="shared" si="481"/>
        <v>0</v>
      </c>
      <c r="J370" s="9">
        <f t="shared" si="481"/>
        <v>0</v>
      </c>
      <c r="K370" s="9">
        <f t="shared" si="481"/>
        <v>0</v>
      </c>
      <c r="L370" s="9">
        <f t="shared" si="481"/>
        <v>0</v>
      </c>
      <c r="M370" s="9">
        <f t="shared" si="481"/>
        <v>0</v>
      </c>
      <c r="N370" s="9">
        <f t="shared" si="481"/>
        <v>0</v>
      </c>
      <c r="O370" s="9">
        <f t="shared" si="481"/>
        <v>0</v>
      </c>
      <c r="P370" s="9">
        <f t="shared" si="481"/>
        <v>0</v>
      </c>
      <c r="Q370" s="18"/>
      <c r="R370" s="2" t="s">
        <v>415</v>
      </c>
      <c r="S370" s="2" t="str">
        <f t="shared" si="462"/>
        <v>100-100-2500-6237-000-32-05</v>
      </c>
      <c r="T370" s="3" t="str">
        <f>MID(S370,9,4)</f>
        <v>2500</v>
      </c>
      <c r="U370" s="3" t="str">
        <f>MID(S370,14,4)</f>
        <v>6237</v>
      </c>
      <c r="V370" s="3" t="str">
        <f>CONCATENATE(LEFT(T370,2),"00")</f>
        <v>2500</v>
      </c>
      <c r="W370" s="3" t="str">
        <f>CONCATENATE(MID(U370,2,1),"00")</f>
        <v>200</v>
      </c>
      <c r="X370" s="3" t="str">
        <f>RIGHT(S370,2)</f>
        <v>05</v>
      </c>
      <c r="Y370" s="23" t="s">
        <v>275</v>
      </c>
    </row>
    <row r="371" spans="1:25" x14ac:dyDescent="0.2">
      <c r="A371" s="1" t="s">
        <v>17</v>
      </c>
      <c r="B371" s="70" t="str">
        <f t="shared" si="460"/>
        <v>100-100-2500-6237-000-32-05</v>
      </c>
      <c r="C371" s="6" t="s">
        <v>1050</v>
      </c>
      <c r="D371" s="9">
        <f t="shared" si="477"/>
        <v>10789.994475000001</v>
      </c>
      <c r="E371" s="9">
        <f t="shared" ref="E371:P371" si="482">IF($G42="EE",E104*$D$355,E104*$E$355)</f>
        <v>899.16620625000007</v>
      </c>
      <c r="F371" s="9">
        <f t="shared" si="482"/>
        <v>899.16620625000007</v>
      </c>
      <c r="G371" s="9">
        <f t="shared" si="482"/>
        <v>899.16620625000007</v>
      </c>
      <c r="H371" s="9">
        <f t="shared" si="482"/>
        <v>899.16620625000007</v>
      </c>
      <c r="I371" s="9">
        <f t="shared" si="482"/>
        <v>899.16620625000007</v>
      </c>
      <c r="J371" s="9">
        <f t="shared" si="482"/>
        <v>899.16620625000007</v>
      </c>
      <c r="K371" s="9">
        <f t="shared" si="482"/>
        <v>899.16620625000007</v>
      </c>
      <c r="L371" s="9">
        <f t="shared" si="482"/>
        <v>899.16620625000007</v>
      </c>
      <c r="M371" s="9">
        <f t="shared" si="482"/>
        <v>899.16620625000007</v>
      </c>
      <c r="N371" s="9">
        <f t="shared" si="482"/>
        <v>899.16620625000007</v>
      </c>
      <c r="O371" s="9">
        <f t="shared" si="482"/>
        <v>899.16620625000007</v>
      </c>
      <c r="P371" s="9">
        <f t="shared" si="482"/>
        <v>899.16620625000007</v>
      </c>
      <c r="Q371" s="18"/>
      <c r="R371" s="2" t="s">
        <v>415</v>
      </c>
      <c r="S371" s="2" t="str">
        <f t="shared" si="462"/>
        <v>100-100-2500-6237-000-32-05</v>
      </c>
      <c r="T371" s="3" t="str">
        <f>MID(S371,9,4)</f>
        <v>2500</v>
      </c>
      <c r="U371" s="3" t="str">
        <f>MID(S371,14,4)</f>
        <v>6237</v>
      </c>
      <c r="V371" s="3" t="str">
        <f>CONCATENATE(LEFT(T371,2),"00")</f>
        <v>2500</v>
      </c>
      <c r="W371" s="3" t="str">
        <f>CONCATENATE(MID(U371,2,1),"00")</f>
        <v>200</v>
      </c>
      <c r="X371" s="3" t="str">
        <f>RIGHT(S371,2)</f>
        <v>05</v>
      </c>
      <c r="Y371" s="23" t="s">
        <v>275</v>
      </c>
    </row>
    <row r="372" spans="1:25" x14ac:dyDescent="0.2">
      <c r="A372" s="1" t="s">
        <v>18</v>
      </c>
      <c r="B372" s="70" t="str">
        <f t="shared" si="460"/>
        <v>100-100-2500-6237-000-32-05</v>
      </c>
      <c r="C372" s="6" t="s">
        <v>1051</v>
      </c>
      <c r="D372" s="9">
        <f t="shared" si="477"/>
        <v>0</v>
      </c>
      <c r="E372" s="9">
        <f t="shared" ref="E372:P372" si="483">IF($G43="EE",E105*$D$355,E105*$E$355)</f>
        <v>0</v>
      </c>
      <c r="F372" s="9">
        <f t="shared" si="483"/>
        <v>0</v>
      </c>
      <c r="G372" s="9">
        <f t="shared" si="483"/>
        <v>0</v>
      </c>
      <c r="H372" s="9">
        <f t="shared" si="483"/>
        <v>0</v>
      </c>
      <c r="I372" s="9">
        <f t="shared" si="483"/>
        <v>0</v>
      </c>
      <c r="J372" s="9">
        <f t="shared" si="483"/>
        <v>0</v>
      </c>
      <c r="K372" s="9">
        <f t="shared" si="483"/>
        <v>0</v>
      </c>
      <c r="L372" s="9">
        <f t="shared" si="483"/>
        <v>0</v>
      </c>
      <c r="M372" s="9">
        <f t="shared" si="483"/>
        <v>0</v>
      </c>
      <c r="N372" s="9">
        <f t="shared" si="483"/>
        <v>0</v>
      </c>
      <c r="O372" s="9">
        <f t="shared" si="483"/>
        <v>0</v>
      </c>
      <c r="P372" s="9">
        <f t="shared" si="483"/>
        <v>0</v>
      </c>
      <c r="Q372" s="18"/>
      <c r="R372" s="2" t="s">
        <v>415</v>
      </c>
      <c r="S372" s="2" t="str">
        <f t="shared" si="462"/>
        <v>100-100-2500-6237-000-32-05</v>
      </c>
      <c r="T372" s="3" t="str">
        <f t="shared" ref="T372:T374" si="484">MID(S372,9,4)</f>
        <v>2500</v>
      </c>
      <c r="U372" s="3" t="str">
        <f t="shared" ref="U372:U374" si="485">MID(S372,14,4)</f>
        <v>6237</v>
      </c>
      <c r="V372" s="3" t="str">
        <f t="shared" ref="V372:V374" si="486">CONCATENATE(LEFT(T372,2),"00")</f>
        <v>2500</v>
      </c>
      <c r="W372" s="3" t="str">
        <f t="shared" ref="W372:W374" si="487">CONCATENATE(MID(U372,2,1),"00")</f>
        <v>200</v>
      </c>
      <c r="X372" s="3" t="str">
        <f t="shared" ref="X372:X374" si="488">RIGHT(S372,2)</f>
        <v>05</v>
      </c>
      <c r="Y372" s="23" t="s">
        <v>275</v>
      </c>
    </row>
    <row r="373" spans="1:25" x14ac:dyDescent="0.2">
      <c r="A373" s="1" t="s">
        <v>22</v>
      </c>
      <c r="B373" s="70" t="str">
        <f t="shared" si="460"/>
        <v>100-100-2500-6237-000-32-05</v>
      </c>
      <c r="C373" s="6" t="s">
        <v>1048</v>
      </c>
      <c r="D373" s="9">
        <f t="shared" si="477"/>
        <v>0</v>
      </c>
      <c r="E373" s="9">
        <f t="shared" ref="E373:P373" si="489">IF($G44="EE",E106*$D$355,E106*$E$355)</f>
        <v>0</v>
      </c>
      <c r="F373" s="9">
        <f t="shared" si="489"/>
        <v>0</v>
      </c>
      <c r="G373" s="9">
        <f t="shared" si="489"/>
        <v>0</v>
      </c>
      <c r="H373" s="9">
        <f t="shared" si="489"/>
        <v>0</v>
      </c>
      <c r="I373" s="9">
        <f t="shared" si="489"/>
        <v>0</v>
      </c>
      <c r="J373" s="9">
        <f t="shared" si="489"/>
        <v>0</v>
      </c>
      <c r="K373" s="9">
        <f t="shared" si="489"/>
        <v>0</v>
      </c>
      <c r="L373" s="9">
        <f t="shared" si="489"/>
        <v>0</v>
      </c>
      <c r="M373" s="9">
        <f t="shared" si="489"/>
        <v>0</v>
      </c>
      <c r="N373" s="9">
        <f t="shared" si="489"/>
        <v>0</v>
      </c>
      <c r="O373" s="9">
        <f t="shared" si="489"/>
        <v>0</v>
      </c>
      <c r="P373" s="9">
        <f t="shared" si="489"/>
        <v>0</v>
      </c>
      <c r="Q373" s="18"/>
      <c r="R373" s="2" t="s">
        <v>415</v>
      </c>
      <c r="S373" s="2" t="str">
        <f t="shared" si="462"/>
        <v>100-100-2500-6237-000-32-05</v>
      </c>
      <c r="T373" s="3" t="str">
        <f t="shared" si="484"/>
        <v>2500</v>
      </c>
      <c r="U373" s="3" t="str">
        <f t="shared" si="485"/>
        <v>6237</v>
      </c>
      <c r="V373" s="3" t="str">
        <f t="shared" si="486"/>
        <v>2500</v>
      </c>
      <c r="W373" s="3" t="str">
        <f t="shared" si="487"/>
        <v>200</v>
      </c>
      <c r="X373" s="3" t="str">
        <f t="shared" si="488"/>
        <v>05</v>
      </c>
      <c r="Y373" s="23" t="s">
        <v>275</v>
      </c>
    </row>
    <row r="374" spans="1:25" x14ac:dyDescent="0.2">
      <c r="A374" s="1" t="s">
        <v>23</v>
      </c>
      <c r="B374" s="70" t="str">
        <f t="shared" si="460"/>
        <v>100-100-2500-6237-000-32-05</v>
      </c>
      <c r="C374" s="6" t="s">
        <v>1052</v>
      </c>
      <c r="D374" s="9">
        <f t="shared" si="477"/>
        <v>0</v>
      </c>
      <c r="E374" s="9">
        <f t="shared" ref="E374:P374" si="490">IF($G45="EE",E107*$D$355,E107*$E$355)</f>
        <v>0</v>
      </c>
      <c r="F374" s="9">
        <f t="shared" si="490"/>
        <v>0</v>
      </c>
      <c r="G374" s="9">
        <f t="shared" si="490"/>
        <v>0</v>
      </c>
      <c r="H374" s="9">
        <f t="shared" si="490"/>
        <v>0</v>
      </c>
      <c r="I374" s="9">
        <f t="shared" si="490"/>
        <v>0</v>
      </c>
      <c r="J374" s="9">
        <f t="shared" si="490"/>
        <v>0</v>
      </c>
      <c r="K374" s="9">
        <f t="shared" si="490"/>
        <v>0</v>
      </c>
      <c r="L374" s="9">
        <f t="shared" si="490"/>
        <v>0</v>
      </c>
      <c r="M374" s="9">
        <f t="shared" si="490"/>
        <v>0</v>
      </c>
      <c r="N374" s="9">
        <f t="shared" si="490"/>
        <v>0</v>
      </c>
      <c r="O374" s="9">
        <f t="shared" si="490"/>
        <v>0</v>
      </c>
      <c r="P374" s="9">
        <f t="shared" si="490"/>
        <v>0</v>
      </c>
      <c r="Q374" s="18"/>
      <c r="R374" s="2" t="s">
        <v>415</v>
      </c>
      <c r="S374" s="2" t="str">
        <f t="shared" si="462"/>
        <v>100-100-2500-6237-000-32-05</v>
      </c>
      <c r="T374" s="3" t="str">
        <f t="shared" si="484"/>
        <v>2500</v>
      </c>
      <c r="U374" s="3" t="str">
        <f t="shared" si="485"/>
        <v>6237</v>
      </c>
      <c r="V374" s="3" t="str">
        <f t="shared" si="486"/>
        <v>2500</v>
      </c>
      <c r="W374" s="3" t="str">
        <f t="shared" si="487"/>
        <v>200</v>
      </c>
      <c r="X374" s="3" t="str">
        <f t="shared" si="488"/>
        <v>05</v>
      </c>
      <c r="Y374" s="23" t="s">
        <v>275</v>
      </c>
    </row>
    <row r="375" spans="1:25" x14ac:dyDescent="0.2">
      <c r="A375" s="1" t="s">
        <v>24</v>
      </c>
      <c r="B375" s="70" t="str">
        <f t="shared" si="460"/>
        <v>100-100-2410-6234-000-32-05</v>
      </c>
      <c r="C375" s="6" t="s">
        <v>11</v>
      </c>
      <c r="D375" s="9">
        <f>SUM(E375:P375)</f>
        <v>33222.000000000007</v>
      </c>
      <c r="E375" s="9">
        <f t="shared" ref="E375:P375" si="491">IF($G46="EE",E108*$D$356,E108*$E$356)</f>
        <v>2768.5000000000005</v>
      </c>
      <c r="F375" s="9">
        <f t="shared" si="491"/>
        <v>2768.5000000000005</v>
      </c>
      <c r="G375" s="9">
        <f t="shared" si="491"/>
        <v>2768.5000000000005</v>
      </c>
      <c r="H375" s="9">
        <f t="shared" si="491"/>
        <v>2768.5000000000005</v>
      </c>
      <c r="I375" s="9">
        <f t="shared" si="491"/>
        <v>2768.5000000000005</v>
      </c>
      <c r="J375" s="9">
        <f t="shared" si="491"/>
        <v>2768.5000000000005</v>
      </c>
      <c r="K375" s="9">
        <f t="shared" si="491"/>
        <v>2768.5000000000005</v>
      </c>
      <c r="L375" s="9">
        <f t="shared" si="491"/>
        <v>2768.5000000000005</v>
      </c>
      <c r="M375" s="9">
        <f t="shared" si="491"/>
        <v>2768.5000000000005</v>
      </c>
      <c r="N375" s="9">
        <f t="shared" si="491"/>
        <v>2768.5000000000005</v>
      </c>
      <c r="O375" s="9">
        <f t="shared" si="491"/>
        <v>2768.5000000000005</v>
      </c>
      <c r="P375" s="9">
        <f t="shared" si="491"/>
        <v>2768.5000000000005</v>
      </c>
      <c r="Q375" s="18"/>
      <c r="R375" s="2" t="s">
        <v>416</v>
      </c>
      <c r="S375" s="2" t="str">
        <f t="shared" si="462"/>
        <v>100-100-2410-6234-000-32-05</v>
      </c>
      <c r="T375" s="3" t="str">
        <f t="shared" ref="T375:T377" si="492">MID(S375,9,4)</f>
        <v>2410</v>
      </c>
      <c r="U375" s="3" t="str">
        <f t="shared" ref="U375:U378" si="493">MID(S375,14,4)</f>
        <v>6234</v>
      </c>
      <c r="V375" s="3" t="str">
        <f t="shared" ref="V375:V378" si="494">CONCATENATE(LEFT(T375,2),"00")</f>
        <v>2400</v>
      </c>
      <c r="W375" s="3" t="str">
        <f t="shared" ref="W375:W378" si="495">CONCATENATE(MID(U375,2,1),"00")</f>
        <v>200</v>
      </c>
      <c r="X375" s="3" t="str">
        <f t="shared" ref="X375:X378" si="496">RIGHT(S375,2)</f>
        <v>05</v>
      </c>
      <c r="Y375" s="23" t="s">
        <v>69</v>
      </c>
    </row>
    <row r="376" spans="1:25" x14ac:dyDescent="0.2">
      <c r="A376" s="1" t="s">
        <v>25</v>
      </c>
      <c r="B376" s="70" t="str">
        <f t="shared" si="460"/>
        <v>100-100-2410-6234-000-32-05</v>
      </c>
      <c r="C376" s="6" t="s">
        <v>11</v>
      </c>
      <c r="D376" s="9">
        <f t="shared" ref="D376:D383" si="497">SUM(E376:P376)</f>
        <v>0</v>
      </c>
      <c r="E376" s="9">
        <f t="shared" ref="E376:P376" si="498">IF($G47="EE",E109*$D$356,E109*$E$356)</f>
        <v>0</v>
      </c>
      <c r="F376" s="9">
        <f t="shared" si="498"/>
        <v>0</v>
      </c>
      <c r="G376" s="9">
        <f t="shared" si="498"/>
        <v>0</v>
      </c>
      <c r="H376" s="9">
        <f t="shared" si="498"/>
        <v>0</v>
      </c>
      <c r="I376" s="9">
        <f t="shared" si="498"/>
        <v>0</v>
      </c>
      <c r="J376" s="9">
        <f t="shared" si="498"/>
        <v>0</v>
      </c>
      <c r="K376" s="9">
        <f t="shared" si="498"/>
        <v>0</v>
      </c>
      <c r="L376" s="9">
        <f t="shared" si="498"/>
        <v>0</v>
      </c>
      <c r="M376" s="9">
        <f t="shared" si="498"/>
        <v>0</v>
      </c>
      <c r="N376" s="9">
        <f t="shared" si="498"/>
        <v>0</v>
      </c>
      <c r="O376" s="9">
        <f t="shared" si="498"/>
        <v>0</v>
      </c>
      <c r="P376" s="9">
        <f t="shared" si="498"/>
        <v>0</v>
      </c>
      <c r="Q376" s="18"/>
      <c r="R376" s="2" t="s">
        <v>416</v>
      </c>
      <c r="S376" s="2" t="str">
        <f t="shared" si="462"/>
        <v>100-100-2410-6234-000-32-05</v>
      </c>
      <c r="T376" s="3" t="str">
        <f t="shared" si="492"/>
        <v>2410</v>
      </c>
      <c r="U376" s="3" t="str">
        <f t="shared" si="493"/>
        <v>6234</v>
      </c>
      <c r="V376" s="3" t="str">
        <f t="shared" si="494"/>
        <v>2400</v>
      </c>
      <c r="W376" s="3" t="str">
        <f t="shared" si="495"/>
        <v>200</v>
      </c>
      <c r="X376" s="3" t="str">
        <f t="shared" si="496"/>
        <v>05</v>
      </c>
      <c r="Y376" s="23" t="s">
        <v>69</v>
      </c>
    </row>
    <row r="377" spans="1:25" x14ac:dyDescent="0.2">
      <c r="A377" s="1" t="s">
        <v>26</v>
      </c>
      <c r="B377" s="70" t="str">
        <f t="shared" si="460"/>
        <v>100-100-2410-6234-000-32-05</v>
      </c>
      <c r="C377" s="6" t="s">
        <v>11</v>
      </c>
      <c r="D377" s="9">
        <f t="shared" si="497"/>
        <v>0</v>
      </c>
      <c r="E377" s="9">
        <f t="shared" ref="E377:P377" si="499">IF($G48="EE",E110*$D$356,E110*$E$356)</f>
        <v>0</v>
      </c>
      <c r="F377" s="9">
        <f t="shared" si="499"/>
        <v>0</v>
      </c>
      <c r="G377" s="9">
        <f t="shared" si="499"/>
        <v>0</v>
      </c>
      <c r="H377" s="9">
        <f t="shared" si="499"/>
        <v>0</v>
      </c>
      <c r="I377" s="9">
        <f t="shared" si="499"/>
        <v>0</v>
      </c>
      <c r="J377" s="9">
        <f t="shared" si="499"/>
        <v>0</v>
      </c>
      <c r="K377" s="9">
        <f t="shared" si="499"/>
        <v>0</v>
      </c>
      <c r="L377" s="9">
        <f t="shared" si="499"/>
        <v>0</v>
      </c>
      <c r="M377" s="9">
        <f t="shared" si="499"/>
        <v>0</v>
      </c>
      <c r="N377" s="9">
        <f t="shared" si="499"/>
        <v>0</v>
      </c>
      <c r="O377" s="9">
        <f t="shared" si="499"/>
        <v>0</v>
      </c>
      <c r="P377" s="9">
        <f t="shared" si="499"/>
        <v>0</v>
      </c>
      <c r="Q377" s="18"/>
      <c r="R377" s="2" t="s">
        <v>416</v>
      </c>
      <c r="S377" s="2" t="str">
        <f t="shared" si="462"/>
        <v>100-100-2410-6234-000-32-05</v>
      </c>
      <c r="T377" s="3" t="str">
        <f t="shared" si="492"/>
        <v>2410</v>
      </c>
      <c r="U377" s="3" t="str">
        <f t="shared" si="493"/>
        <v>6234</v>
      </c>
      <c r="V377" s="3" t="str">
        <f t="shared" si="494"/>
        <v>2400</v>
      </c>
      <c r="W377" s="3" t="str">
        <f t="shared" si="495"/>
        <v>200</v>
      </c>
      <c r="X377" s="3" t="str">
        <f t="shared" si="496"/>
        <v>05</v>
      </c>
      <c r="Y377" s="23" t="s">
        <v>69</v>
      </c>
    </row>
    <row r="378" spans="1:25" x14ac:dyDescent="0.2">
      <c r="A378" s="1" t="s">
        <v>178</v>
      </c>
      <c r="B378" s="70" t="str">
        <f t="shared" si="460"/>
        <v>100-100-1000-6231-000-32-05</v>
      </c>
      <c r="C378" s="6" t="s">
        <v>13</v>
      </c>
      <c r="D378" s="9">
        <f t="shared" si="497"/>
        <v>0</v>
      </c>
      <c r="E378" s="9">
        <f t="shared" ref="E378:P378" si="500">IF($G49="EE",E111*$D$356,E111*$E$356)</f>
        <v>0</v>
      </c>
      <c r="F378" s="9">
        <f t="shared" si="500"/>
        <v>0</v>
      </c>
      <c r="G378" s="9">
        <f t="shared" si="500"/>
        <v>0</v>
      </c>
      <c r="H378" s="9">
        <f t="shared" si="500"/>
        <v>0</v>
      </c>
      <c r="I378" s="9">
        <f t="shared" si="500"/>
        <v>0</v>
      </c>
      <c r="J378" s="9">
        <f t="shared" si="500"/>
        <v>0</v>
      </c>
      <c r="K378" s="9">
        <f t="shared" si="500"/>
        <v>0</v>
      </c>
      <c r="L378" s="9">
        <f t="shared" si="500"/>
        <v>0</v>
      </c>
      <c r="M378" s="9">
        <f t="shared" si="500"/>
        <v>0</v>
      </c>
      <c r="N378" s="9">
        <f t="shared" si="500"/>
        <v>0</v>
      </c>
      <c r="O378" s="9">
        <f t="shared" si="500"/>
        <v>0</v>
      </c>
      <c r="P378" s="9">
        <f t="shared" si="500"/>
        <v>0</v>
      </c>
      <c r="Q378" s="18"/>
      <c r="R378" s="2" t="s">
        <v>417</v>
      </c>
      <c r="S378" s="2" t="str">
        <f t="shared" si="462"/>
        <v>100-100-1000-6231-000-32-05</v>
      </c>
      <c r="T378" s="3" t="str">
        <f>MID(S378,9,4)</f>
        <v>1000</v>
      </c>
      <c r="U378" s="3" t="str">
        <f t="shared" si="493"/>
        <v>6231</v>
      </c>
      <c r="V378" s="3" t="str">
        <f t="shared" si="494"/>
        <v>1000</v>
      </c>
      <c r="W378" s="3" t="str">
        <f t="shared" si="495"/>
        <v>200</v>
      </c>
      <c r="X378" s="3" t="str">
        <f t="shared" si="496"/>
        <v>05</v>
      </c>
      <c r="Y378" s="23" t="s">
        <v>70</v>
      </c>
    </row>
    <row r="379" spans="1:25" x14ac:dyDescent="0.2">
      <c r="A379" s="1" t="s">
        <v>179</v>
      </c>
      <c r="B379" s="70" t="str">
        <f t="shared" si="460"/>
        <v>100-100-1000-6231-000-32-05</v>
      </c>
      <c r="C379" s="6" t="s">
        <v>13</v>
      </c>
      <c r="D379" s="9">
        <f t="shared" si="497"/>
        <v>0</v>
      </c>
      <c r="E379" s="9">
        <f t="shared" ref="E379:P379" si="501">IF($G50="EE",E112*$D$356,E112*$E$356)</f>
        <v>0</v>
      </c>
      <c r="F379" s="9">
        <f t="shared" si="501"/>
        <v>0</v>
      </c>
      <c r="G379" s="9">
        <f t="shared" si="501"/>
        <v>0</v>
      </c>
      <c r="H379" s="9">
        <f t="shared" si="501"/>
        <v>0</v>
      </c>
      <c r="I379" s="9">
        <f t="shared" si="501"/>
        <v>0</v>
      </c>
      <c r="J379" s="9">
        <f t="shared" si="501"/>
        <v>0</v>
      </c>
      <c r="K379" s="9">
        <f t="shared" si="501"/>
        <v>0</v>
      </c>
      <c r="L379" s="9">
        <f t="shared" si="501"/>
        <v>0</v>
      </c>
      <c r="M379" s="9">
        <f t="shared" si="501"/>
        <v>0</v>
      </c>
      <c r="N379" s="9">
        <f t="shared" si="501"/>
        <v>0</v>
      </c>
      <c r="O379" s="9">
        <f t="shared" si="501"/>
        <v>0</v>
      </c>
      <c r="P379" s="9">
        <f t="shared" si="501"/>
        <v>0</v>
      </c>
      <c r="Q379" s="18"/>
      <c r="R379" s="2" t="s">
        <v>417</v>
      </c>
      <c r="S379" s="2" t="str">
        <f t="shared" si="462"/>
        <v>100-100-1000-6231-000-32-05</v>
      </c>
      <c r="T379" s="3" t="str">
        <f>MID(S379,9,4)</f>
        <v>1000</v>
      </c>
      <c r="U379" s="3" t="str">
        <f>MID(S379,14,4)</f>
        <v>6231</v>
      </c>
      <c r="V379" s="3" t="str">
        <f>CONCATENATE(LEFT(T379,2),"00")</f>
        <v>1000</v>
      </c>
      <c r="W379" s="3" t="str">
        <f>CONCATENATE(MID(U379,2,1),"00")</f>
        <v>200</v>
      </c>
      <c r="X379" s="3" t="str">
        <f>RIGHT(S379,2)</f>
        <v>05</v>
      </c>
      <c r="Y379" s="23" t="s">
        <v>70</v>
      </c>
    </row>
    <row r="380" spans="1:25" x14ac:dyDescent="0.2">
      <c r="A380" s="1" t="s">
        <v>180</v>
      </c>
      <c r="B380" s="70" t="str">
        <f t="shared" si="460"/>
        <v>100-100-1000-6231-000-32-05</v>
      </c>
      <c r="C380" s="6" t="s">
        <v>13</v>
      </c>
      <c r="D380" s="9">
        <f t="shared" si="497"/>
        <v>0</v>
      </c>
      <c r="E380" s="9">
        <f t="shared" ref="E380:P380" si="502">IF($G51="EE",E113*$D$356,E113*$E$356)</f>
        <v>0</v>
      </c>
      <c r="F380" s="9">
        <f t="shared" si="502"/>
        <v>0</v>
      </c>
      <c r="G380" s="9">
        <f t="shared" si="502"/>
        <v>0</v>
      </c>
      <c r="H380" s="9">
        <f t="shared" si="502"/>
        <v>0</v>
      </c>
      <c r="I380" s="9">
        <f t="shared" si="502"/>
        <v>0</v>
      </c>
      <c r="J380" s="9">
        <f t="shared" si="502"/>
        <v>0</v>
      </c>
      <c r="K380" s="9">
        <f t="shared" si="502"/>
        <v>0</v>
      </c>
      <c r="L380" s="9">
        <f t="shared" si="502"/>
        <v>0</v>
      </c>
      <c r="M380" s="9">
        <f t="shared" si="502"/>
        <v>0</v>
      </c>
      <c r="N380" s="9">
        <f t="shared" si="502"/>
        <v>0</v>
      </c>
      <c r="O380" s="9">
        <f t="shared" si="502"/>
        <v>0</v>
      </c>
      <c r="P380" s="9">
        <f t="shared" si="502"/>
        <v>0</v>
      </c>
      <c r="Q380" s="18"/>
      <c r="R380" s="2" t="s">
        <v>417</v>
      </c>
      <c r="S380" s="2" t="str">
        <f t="shared" si="462"/>
        <v>100-100-1000-6231-000-32-05</v>
      </c>
      <c r="T380" s="3" t="str">
        <f>MID(S380,9,4)</f>
        <v>1000</v>
      </c>
      <c r="U380" s="3" t="str">
        <f>MID(S380,14,4)</f>
        <v>6231</v>
      </c>
      <c r="V380" s="3" t="str">
        <f>CONCATENATE(LEFT(T380,2),"00")</f>
        <v>1000</v>
      </c>
      <c r="W380" s="3" t="str">
        <f>CONCATENATE(MID(U380,2,1),"00")</f>
        <v>200</v>
      </c>
      <c r="X380" s="3" t="str">
        <f>RIGHT(S380,2)</f>
        <v>05</v>
      </c>
      <c r="Y380" s="23" t="s">
        <v>70</v>
      </c>
    </row>
    <row r="381" spans="1:25" x14ac:dyDescent="0.2">
      <c r="A381" s="1" t="s">
        <v>181</v>
      </c>
      <c r="B381" s="70" t="str">
        <f t="shared" si="460"/>
        <v>100-100-2410-6237-000-32-05</v>
      </c>
      <c r="C381" s="6" t="s">
        <v>12</v>
      </c>
      <c r="D381" s="9">
        <f t="shared" si="497"/>
        <v>0</v>
      </c>
      <c r="E381" s="9">
        <f>IF($G52="EE",E114*$D$356,E114*$E$356)</f>
        <v>0</v>
      </c>
      <c r="F381" s="9">
        <f t="shared" ref="F381:P381" si="503">IF($G52="EE",F114*$D$356,F114*$E$356)</f>
        <v>0</v>
      </c>
      <c r="G381" s="9">
        <f t="shared" si="503"/>
        <v>0</v>
      </c>
      <c r="H381" s="9">
        <f t="shared" si="503"/>
        <v>0</v>
      </c>
      <c r="I381" s="9">
        <f t="shared" si="503"/>
        <v>0</v>
      </c>
      <c r="J381" s="9">
        <f t="shared" si="503"/>
        <v>0</v>
      </c>
      <c r="K381" s="9">
        <f t="shared" si="503"/>
        <v>0</v>
      </c>
      <c r="L381" s="9">
        <f t="shared" si="503"/>
        <v>0</v>
      </c>
      <c r="M381" s="9">
        <f t="shared" si="503"/>
        <v>0</v>
      </c>
      <c r="N381" s="9">
        <f t="shared" si="503"/>
        <v>0</v>
      </c>
      <c r="O381" s="9">
        <f t="shared" si="503"/>
        <v>0</v>
      </c>
      <c r="P381" s="9">
        <f t="shared" si="503"/>
        <v>0</v>
      </c>
      <c r="Q381" s="18"/>
      <c r="R381" s="2" t="s">
        <v>418</v>
      </c>
      <c r="S381" s="2" t="str">
        <f t="shared" si="462"/>
        <v>100-100-2410-6237-000-32-05</v>
      </c>
      <c r="T381" s="3" t="str">
        <f t="shared" ref="T381:T383" si="504">MID(S381,9,4)</f>
        <v>2410</v>
      </c>
      <c r="U381" s="3" t="str">
        <f t="shared" ref="U381:U383" si="505">MID(S381,14,4)</f>
        <v>6237</v>
      </c>
      <c r="V381" s="3" t="str">
        <f t="shared" ref="V381:V383" si="506">CONCATENATE(LEFT(T381,2),"00")</f>
        <v>2400</v>
      </c>
      <c r="W381" s="3" t="str">
        <f t="shared" ref="W381:W383" si="507">CONCATENATE(MID(U381,2,1),"00")</f>
        <v>200</v>
      </c>
      <c r="X381" s="3" t="str">
        <f t="shared" ref="X381:X383" si="508">RIGHT(S381,2)</f>
        <v>05</v>
      </c>
      <c r="Y381" s="23" t="s">
        <v>68</v>
      </c>
    </row>
    <row r="382" spans="1:25" x14ac:dyDescent="0.2">
      <c r="A382" s="1" t="s">
        <v>182</v>
      </c>
      <c r="B382" s="70" t="str">
        <f t="shared" si="460"/>
        <v>100-100-2410-6237-000-32-05</v>
      </c>
      <c r="C382" s="6" t="s">
        <v>12</v>
      </c>
      <c r="D382" s="9">
        <f t="shared" si="497"/>
        <v>0</v>
      </c>
      <c r="E382" s="9">
        <f t="shared" ref="E382:P382" si="509">IF($G53="EE",E115*$D$356,E115*$E$356)</f>
        <v>0</v>
      </c>
      <c r="F382" s="9">
        <f t="shared" si="509"/>
        <v>0</v>
      </c>
      <c r="G382" s="9">
        <f t="shared" si="509"/>
        <v>0</v>
      </c>
      <c r="H382" s="9">
        <f t="shared" si="509"/>
        <v>0</v>
      </c>
      <c r="I382" s="9">
        <f t="shared" si="509"/>
        <v>0</v>
      </c>
      <c r="J382" s="9">
        <f t="shared" si="509"/>
        <v>0</v>
      </c>
      <c r="K382" s="9">
        <f t="shared" si="509"/>
        <v>0</v>
      </c>
      <c r="L382" s="9">
        <f t="shared" si="509"/>
        <v>0</v>
      </c>
      <c r="M382" s="9">
        <f t="shared" si="509"/>
        <v>0</v>
      </c>
      <c r="N382" s="9">
        <f t="shared" si="509"/>
        <v>0</v>
      </c>
      <c r="O382" s="9">
        <f t="shared" si="509"/>
        <v>0</v>
      </c>
      <c r="P382" s="9">
        <f t="shared" si="509"/>
        <v>0</v>
      </c>
      <c r="Q382" s="18"/>
      <c r="R382" s="2" t="s">
        <v>418</v>
      </c>
      <c r="S382" s="2" t="str">
        <f t="shared" si="462"/>
        <v>100-100-2410-6237-000-32-05</v>
      </c>
      <c r="T382" s="3" t="str">
        <f t="shared" si="504"/>
        <v>2410</v>
      </c>
      <c r="U382" s="3" t="str">
        <f t="shared" si="505"/>
        <v>6237</v>
      </c>
      <c r="V382" s="3" t="str">
        <f t="shared" si="506"/>
        <v>2400</v>
      </c>
      <c r="W382" s="3" t="str">
        <f t="shared" si="507"/>
        <v>200</v>
      </c>
      <c r="X382" s="3" t="str">
        <f t="shared" si="508"/>
        <v>05</v>
      </c>
      <c r="Y382" s="23" t="s">
        <v>68</v>
      </c>
    </row>
    <row r="383" spans="1:25" x14ac:dyDescent="0.2">
      <c r="A383" s="1" t="s">
        <v>183</v>
      </c>
      <c r="B383" s="70" t="str">
        <f t="shared" si="460"/>
        <v>100-100-2410-6237-000-32-05</v>
      </c>
      <c r="C383" s="6" t="s">
        <v>12</v>
      </c>
      <c r="D383" s="9">
        <f t="shared" si="497"/>
        <v>0</v>
      </c>
      <c r="E383" s="9">
        <f t="shared" ref="E383:P383" si="510">IF($G54="EE",E116*$D$356,E116*$E$356)</f>
        <v>0</v>
      </c>
      <c r="F383" s="9">
        <f t="shared" si="510"/>
        <v>0</v>
      </c>
      <c r="G383" s="9">
        <f t="shared" si="510"/>
        <v>0</v>
      </c>
      <c r="H383" s="9">
        <f t="shared" si="510"/>
        <v>0</v>
      </c>
      <c r="I383" s="9">
        <f t="shared" si="510"/>
        <v>0</v>
      </c>
      <c r="J383" s="9">
        <f t="shared" si="510"/>
        <v>0</v>
      </c>
      <c r="K383" s="9">
        <f t="shared" si="510"/>
        <v>0</v>
      </c>
      <c r="L383" s="9">
        <f t="shared" si="510"/>
        <v>0</v>
      </c>
      <c r="M383" s="9">
        <f t="shared" si="510"/>
        <v>0</v>
      </c>
      <c r="N383" s="9">
        <f t="shared" si="510"/>
        <v>0</v>
      </c>
      <c r="O383" s="9">
        <f t="shared" si="510"/>
        <v>0</v>
      </c>
      <c r="P383" s="9">
        <f t="shared" si="510"/>
        <v>0</v>
      </c>
      <c r="Q383" s="18"/>
      <c r="R383" s="2" t="s">
        <v>418</v>
      </c>
      <c r="S383" s="2" t="str">
        <f t="shared" si="462"/>
        <v>100-100-2410-6237-000-32-05</v>
      </c>
      <c r="T383" s="3" t="str">
        <f t="shared" si="504"/>
        <v>2410</v>
      </c>
      <c r="U383" s="3" t="str">
        <f t="shared" si="505"/>
        <v>6237</v>
      </c>
      <c r="V383" s="3" t="str">
        <f t="shared" si="506"/>
        <v>2400</v>
      </c>
      <c r="W383" s="3" t="str">
        <f t="shared" si="507"/>
        <v>200</v>
      </c>
      <c r="X383" s="3" t="str">
        <f t="shared" si="508"/>
        <v>05</v>
      </c>
      <c r="Y383" s="23" t="s">
        <v>68</v>
      </c>
    </row>
    <row r="384" spans="1:25" x14ac:dyDescent="0.2">
      <c r="A384" s="1" t="s">
        <v>184</v>
      </c>
      <c r="B384" s="70"/>
      <c r="C384" s="6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8"/>
      <c r="T384" s="3"/>
      <c r="U384" s="3"/>
      <c r="V384" s="3"/>
      <c r="W384" s="3"/>
      <c r="X384" s="3"/>
      <c r="Y384" s="3"/>
    </row>
    <row r="385" spans="1:25" x14ac:dyDescent="0.2">
      <c r="A385" s="1" t="s">
        <v>185</v>
      </c>
      <c r="B385" s="70"/>
      <c r="C385" s="6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18"/>
      <c r="T385" s="3"/>
      <c r="U385" s="3"/>
      <c r="V385" s="3"/>
      <c r="W385" s="3"/>
      <c r="X385" s="3"/>
      <c r="Y385" s="3"/>
    </row>
    <row r="386" spans="1:25" x14ac:dyDescent="0.2">
      <c r="A386" s="1" t="s">
        <v>186</v>
      </c>
      <c r="B386" s="70"/>
      <c r="C386" s="6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8"/>
      <c r="T386" s="3"/>
      <c r="U386" s="3"/>
      <c r="V386" s="3"/>
      <c r="W386" s="3"/>
      <c r="X386" s="3"/>
      <c r="Y386" s="3"/>
    </row>
    <row r="387" spans="1:25" x14ac:dyDescent="0.2">
      <c r="A387" s="1" t="s">
        <v>187</v>
      </c>
      <c r="B387" s="70"/>
      <c r="C387" s="6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8"/>
      <c r="T387" s="3"/>
      <c r="U387" s="3"/>
      <c r="V387" s="3"/>
      <c r="W387" s="3"/>
      <c r="X387" s="3"/>
      <c r="Y387" s="3"/>
    </row>
    <row r="388" spans="1:25" x14ac:dyDescent="0.2">
      <c r="A388" s="1" t="s">
        <v>188</v>
      </c>
      <c r="B388" s="70"/>
      <c r="C388" s="6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8"/>
      <c r="T388" s="3"/>
      <c r="U388" s="3"/>
      <c r="V388" s="3"/>
      <c r="W388" s="3"/>
      <c r="X388" s="3"/>
      <c r="Y388" s="3"/>
    </row>
    <row r="389" spans="1:25" x14ac:dyDescent="0.2">
      <c r="A389" s="1" t="s">
        <v>189</v>
      </c>
      <c r="B389" s="70"/>
      <c r="C389" s="6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8"/>
      <c r="T389" s="3"/>
      <c r="U389" s="3"/>
      <c r="V389" s="3"/>
      <c r="W389" s="3"/>
      <c r="X389" s="3"/>
      <c r="Y389" s="3"/>
    </row>
    <row r="392" spans="1:25" x14ac:dyDescent="0.2">
      <c r="A392" s="1" t="s">
        <v>15</v>
      </c>
      <c r="B392" s="2" t="s">
        <v>33</v>
      </c>
      <c r="C392" s="13" t="s">
        <v>71</v>
      </c>
      <c r="D392" s="22" t="s">
        <v>73</v>
      </c>
      <c r="E392" s="15"/>
      <c r="F392" s="15"/>
      <c r="G392" s="15"/>
      <c r="H392" s="15"/>
      <c r="I392" s="15"/>
    </row>
    <row r="393" spans="1:25" x14ac:dyDescent="0.2">
      <c r="A393" s="1" t="s">
        <v>0</v>
      </c>
      <c r="B393" s="70" t="str">
        <f t="shared" ref="B393:B398" si="511">CONCATENATE(R393,$C$1)</f>
        <v>100-100-2320-6244-000-32-05</v>
      </c>
      <c r="C393" s="6" t="s">
        <v>269</v>
      </c>
      <c r="D393" s="58">
        <v>1.4500000000000001E-2</v>
      </c>
      <c r="E393" s="15"/>
      <c r="F393" s="15"/>
      <c r="G393" s="15"/>
      <c r="H393" s="15"/>
      <c r="I393" s="15"/>
      <c r="R393" s="2" t="s">
        <v>419</v>
      </c>
      <c r="S393" s="2" t="str">
        <f t="shared" ref="S393:S398" si="512">CONCATENATE(R393,$C$1)</f>
        <v>100-100-2320-6244-000-32-05</v>
      </c>
      <c r="T393" s="3" t="str">
        <f t="shared" ref="T393:T398" si="513">MID(S393,9,4)</f>
        <v>2320</v>
      </c>
      <c r="U393" s="3" t="str">
        <f t="shared" ref="U393:U398" si="514">MID(S393,14,4)</f>
        <v>6244</v>
      </c>
      <c r="V393" s="3" t="str">
        <f t="shared" ref="V393:V398" si="515">CONCATENATE(LEFT(T393,2),"00")</f>
        <v>2300</v>
      </c>
      <c r="W393" s="3" t="str">
        <f t="shared" ref="W393:W398" si="516">CONCATENATE(MID(U393,2,1),"00")</f>
        <v>200</v>
      </c>
      <c r="X393" s="3" t="str">
        <f t="shared" ref="X393:X398" si="517">RIGHT(S393,2)</f>
        <v>05</v>
      </c>
      <c r="Y393" s="23" t="s">
        <v>274</v>
      </c>
    </row>
    <row r="394" spans="1:25" x14ac:dyDescent="0.2">
      <c r="A394" s="1" t="s">
        <v>1</v>
      </c>
      <c r="B394" s="70" t="str">
        <f t="shared" si="511"/>
        <v>100-100-2500-6247-000-32-05</v>
      </c>
      <c r="C394" s="6" t="s">
        <v>270</v>
      </c>
      <c r="D394" s="58">
        <v>1.4500000000000001E-2</v>
      </c>
      <c r="E394" s="15"/>
      <c r="F394" s="15"/>
      <c r="G394" s="15"/>
      <c r="H394" s="15"/>
      <c r="I394" s="15"/>
      <c r="R394" s="2" t="s">
        <v>420</v>
      </c>
      <c r="S394" s="2" t="str">
        <f t="shared" si="512"/>
        <v>100-100-2500-6247-000-32-05</v>
      </c>
      <c r="T394" s="3" t="str">
        <f t="shared" si="513"/>
        <v>2500</v>
      </c>
      <c r="U394" s="3" t="str">
        <f t="shared" si="514"/>
        <v>6247</v>
      </c>
      <c r="V394" s="3" t="str">
        <f t="shared" si="515"/>
        <v>2500</v>
      </c>
      <c r="W394" s="3" t="str">
        <f t="shared" si="516"/>
        <v>200</v>
      </c>
      <c r="X394" s="3" t="str">
        <f t="shared" si="517"/>
        <v>05</v>
      </c>
      <c r="Y394" s="23" t="s">
        <v>276</v>
      </c>
    </row>
    <row r="395" spans="1:25" x14ac:dyDescent="0.2">
      <c r="A395" s="1" t="s">
        <v>2</v>
      </c>
      <c r="B395" s="70" t="str">
        <f t="shared" si="511"/>
        <v>100-100-2410-6244-000-32-05</v>
      </c>
      <c r="C395" s="6" t="s">
        <v>11</v>
      </c>
      <c r="D395" s="58">
        <v>1.4500000000000001E-2</v>
      </c>
      <c r="E395" s="15"/>
      <c r="F395" s="15"/>
      <c r="G395" s="15"/>
      <c r="H395" s="15"/>
      <c r="I395" s="15"/>
      <c r="R395" s="2" t="s">
        <v>421</v>
      </c>
      <c r="S395" s="2" t="str">
        <f t="shared" si="512"/>
        <v>100-100-2410-6244-000-32-05</v>
      </c>
      <c r="T395" s="3" t="str">
        <f t="shared" si="513"/>
        <v>2410</v>
      </c>
      <c r="U395" s="3" t="str">
        <f t="shared" si="514"/>
        <v>6244</v>
      </c>
      <c r="V395" s="3" t="str">
        <f t="shared" si="515"/>
        <v>2400</v>
      </c>
      <c r="W395" s="3" t="str">
        <f t="shared" si="516"/>
        <v>200</v>
      </c>
      <c r="X395" s="3" t="str">
        <f t="shared" si="517"/>
        <v>05</v>
      </c>
      <c r="Y395" s="23" t="s">
        <v>74</v>
      </c>
    </row>
    <row r="396" spans="1:25" x14ac:dyDescent="0.2">
      <c r="A396" s="1" t="s">
        <v>3</v>
      </c>
      <c r="B396" s="70" t="str">
        <f t="shared" si="511"/>
        <v>100-100-1000-6241-000-32-05</v>
      </c>
      <c r="C396" s="6" t="s">
        <v>13</v>
      </c>
      <c r="D396" s="58">
        <v>1.4500000000000001E-2</v>
      </c>
      <c r="E396" s="15"/>
      <c r="F396" s="15"/>
      <c r="G396" s="15"/>
      <c r="H396" s="15"/>
      <c r="I396" s="15"/>
      <c r="R396" s="2" t="s">
        <v>422</v>
      </c>
      <c r="S396" s="2" t="str">
        <f t="shared" si="512"/>
        <v>100-100-1000-6241-000-32-05</v>
      </c>
      <c r="T396" s="3" t="str">
        <f t="shared" si="513"/>
        <v>1000</v>
      </c>
      <c r="U396" s="3" t="str">
        <f t="shared" si="514"/>
        <v>6241</v>
      </c>
      <c r="V396" s="3" t="str">
        <f t="shared" si="515"/>
        <v>1000</v>
      </c>
      <c r="W396" s="3" t="str">
        <f t="shared" si="516"/>
        <v>200</v>
      </c>
      <c r="X396" s="3" t="str">
        <f t="shared" si="517"/>
        <v>05</v>
      </c>
      <c r="Y396" s="23" t="s">
        <v>75</v>
      </c>
    </row>
    <row r="397" spans="1:25" x14ac:dyDescent="0.2">
      <c r="A397" s="1" t="s">
        <v>4</v>
      </c>
      <c r="B397" s="70" t="str">
        <f t="shared" si="511"/>
        <v>100-100-2410-6247-000-32-05</v>
      </c>
      <c r="C397" s="6" t="s">
        <v>12</v>
      </c>
      <c r="D397" s="58">
        <v>1.4500000000000001E-2</v>
      </c>
      <c r="E397" s="15"/>
      <c r="F397" s="15"/>
      <c r="G397" s="15"/>
      <c r="H397" s="15"/>
      <c r="I397" s="15"/>
      <c r="R397" s="2" t="s">
        <v>423</v>
      </c>
      <c r="S397" s="2" t="str">
        <f t="shared" si="512"/>
        <v>100-100-2410-6247-000-32-05</v>
      </c>
      <c r="T397" s="3" t="str">
        <f t="shared" si="513"/>
        <v>2410</v>
      </c>
      <c r="U397" s="3" t="str">
        <f t="shared" si="514"/>
        <v>6247</v>
      </c>
      <c r="V397" s="3" t="str">
        <f t="shared" si="515"/>
        <v>2400</v>
      </c>
      <c r="W397" s="3" t="str">
        <f t="shared" si="516"/>
        <v>200</v>
      </c>
      <c r="X397" s="3" t="str">
        <f t="shared" si="517"/>
        <v>05</v>
      </c>
      <c r="Y397" s="23" t="s">
        <v>76</v>
      </c>
    </row>
    <row r="398" spans="1:25" x14ac:dyDescent="0.2">
      <c r="A398" s="1" t="s">
        <v>5</v>
      </c>
      <c r="B398" s="70" t="str">
        <f t="shared" si="511"/>
        <v>100-100-2410-6247-000-32-05</v>
      </c>
      <c r="C398" s="6" t="s">
        <v>14</v>
      </c>
      <c r="D398" s="58">
        <v>1.4500000000000001E-2</v>
      </c>
      <c r="E398" s="17"/>
      <c r="F398" s="17"/>
      <c r="G398" s="17"/>
      <c r="H398" s="17"/>
      <c r="I398" s="18"/>
      <c r="R398" s="2" t="s">
        <v>423</v>
      </c>
      <c r="S398" s="2" t="str">
        <f t="shared" si="512"/>
        <v>100-100-2410-6247-000-32-05</v>
      </c>
      <c r="T398" s="3" t="str">
        <f t="shared" si="513"/>
        <v>2410</v>
      </c>
      <c r="U398" s="3" t="str">
        <f t="shared" si="514"/>
        <v>6247</v>
      </c>
      <c r="V398" s="3" t="str">
        <f t="shared" si="515"/>
        <v>2400</v>
      </c>
      <c r="W398" s="3" t="str">
        <f t="shared" si="516"/>
        <v>200</v>
      </c>
      <c r="X398" s="3" t="str">
        <f t="shared" si="517"/>
        <v>05</v>
      </c>
      <c r="Y398" s="23" t="s">
        <v>76</v>
      </c>
    </row>
    <row r="401" spans="1:25" x14ac:dyDescent="0.2">
      <c r="A401" s="1" t="s">
        <v>15</v>
      </c>
      <c r="B401" s="2" t="s">
        <v>33</v>
      </c>
      <c r="C401" s="13" t="s">
        <v>72</v>
      </c>
      <c r="D401" s="7" t="s">
        <v>35</v>
      </c>
      <c r="E401" s="16">
        <f>$D$2</f>
        <v>42917</v>
      </c>
      <c r="F401" s="16">
        <f>E401+31</f>
        <v>42948</v>
      </c>
      <c r="G401" s="16">
        <f t="shared" ref="G401:P401" si="518">F401+31</f>
        <v>42979</v>
      </c>
      <c r="H401" s="16">
        <f t="shared" si="518"/>
        <v>43010</v>
      </c>
      <c r="I401" s="16">
        <f t="shared" si="518"/>
        <v>43041</v>
      </c>
      <c r="J401" s="16">
        <f t="shared" si="518"/>
        <v>43072</v>
      </c>
      <c r="K401" s="16">
        <f t="shared" si="518"/>
        <v>43103</v>
      </c>
      <c r="L401" s="16">
        <f t="shared" si="518"/>
        <v>43134</v>
      </c>
      <c r="M401" s="16">
        <f t="shared" si="518"/>
        <v>43165</v>
      </c>
      <c r="N401" s="16">
        <f t="shared" si="518"/>
        <v>43196</v>
      </c>
      <c r="O401" s="16">
        <f t="shared" si="518"/>
        <v>43227</v>
      </c>
      <c r="P401" s="16">
        <f t="shared" si="518"/>
        <v>43258</v>
      </c>
      <c r="Q401" s="20"/>
    </row>
    <row r="402" spans="1:25" x14ac:dyDescent="0.2">
      <c r="A402" s="1" t="s">
        <v>0</v>
      </c>
      <c r="B402" s="70" t="str">
        <f t="shared" ref="B402:B428" si="519">CONCATENATE(R402,$C$1)</f>
        <v>100-100-2320-6244-000-32-05</v>
      </c>
      <c r="C402" s="6" t="s">
        <v>252</v>
      </c>
      <c r="D402" s="9">
        <f>SUM(E402:P402)</f>
        <v>1865.4250000000004</v>
      </c>
      <c r="E402" s="9">
        <f t="shared" ref="E402:P402" si="520">(E96+E156+E216)*$D$393</f>
        <v>143.36875000000001</v>
      </c>
      <c r="F402" s="9">
        <f t="shared" si="520"/>
        <v>143.36875000000001</v>
      </c>
      <c r="G402" s="9">
        <f t="shared" si="520"/>
        <v>143.36875000000001</v>
      </c>
      <c r="H402" s="9">
        <f t="shared" si="520"/>
        <v>143.36875000000001</v>
      </c>
      <c r="I402" s="9">
        <f t="shared" si="520"/>
        <v>143.36875000000001</v>
      </c>
      <c r="J402" s="9">
        <f t="shared" si="520"/>
        <v>143.36875000000001</v>
      </c>
      <c r="K402" s="9">
        <f t="shared" si="520"/>
        <v>252.11875000000001</v>
      </c>
      <c r="L402" s="9">
        <f t="shared" si="520"/>
        <v>143.36875000000001</v>
      </c>
      <c r="M402" s="9">
        <f t="shared" si="520"/>
        <v>143.36875000000001</v>
      </c>
      <c r="N402" s="9">
        <f t="shared" si="520"/>
        <v>143.36875000000001</v>
      </c>
      <c r="O402" s="9">
        <f t="shared" si="520"/>
        <v>143.36875000000001</v>
      </c>
      <c r="P402" s="9">
        <f t="shared" si="520"/>
        <v>179.61875000000001</v>
      </c>
      <c r="Q402" s="18"/>
      <c r="R402" s="2" t="s">
        <v>419</v>
      </c>
      <c r="S402" s="2" t="str">
        <f t="shared" ref="S402:S428" si="521">CONCATENATE(R402,$C$1)</f>
        <v>100-100-2320-6244-000-32-05</v>
      </c>
      <c r="T402" s="3" t="str">
        <f t="shared" ref="T402:T413" si="522">MID(S402,9,4)</f>
        <v>2320</v>
      </c>
      <c r="U402" s="3" t="str">
        <f t="shared" ref="U402:U413" si="523">MID(S402,14,4)</f>
        <v>6244</v>
      </c>
      <c r="V402" s="3" t="str">
        <f t="shared" ref="V402:V413" si="524">CONCATENATE(LEFT(T402,2),"00")</f>
        <v>2300</v>
      </c>
      <c r="W402" s="3" t="str">
        <f t="shared" ref="W402:W413" si="525">CONCATENATE(MID(U402,2,1),"00")</f>
        <v>200</v>
      </c>
      <c r="X402" s="3" t="str">
        <f t="shared" ref="X402:X413" si="526">RIGHT(S402,2)</f>
        <v>05</v>
      </c>
      <c r="Y402" s="23" t="s">
        <v>274</v>
      </c>
    </row>
    <row r="403" spans="1:25" x14ac:dyDescent="0.2">
      <c r="A403" s="1" t="s">
        <v>1</v>
      </c>
      <c r="B403" s="70" t="str">
        <f t="shared" si="519"/>
        <v>100-100-2320-6244-000-32-05</v>
      </c>
      <c r="C403" s="6" t="s">
        <v>253</v>
      </c>
      <c r="D403" s="9">
        <f t="shared" ref="D403:D413" si="527">SUM(E403:P403)</f>
        <v>1865.4250000000004</v>
      </c>
      <c r="E403" s="9">
        <f t="shared" ref="E403:P403" si="528">(E97+E157+E217)*$D$393</f>
        <v>143.36875000000001</v>
      </c>
      <c r="F403" s="9">
        <f t="shared" si="528"/>
        <v>143.36875000000001</v>
      </c>
      <c r="G403" s="9">
        <f t="shared" si="528"/>
        <v>143.36875000000001</v>
      </c>
      <c r="H403" s="9">
        <f t="shared" si="528"/>
        <v>143.36875000000001</v>
      </c>
      <c r="I403" s="9">
        <f t="shared" si="528"/>
        <v>143.36875000000001</v>
      </c>
      <c r="J403" s="9">
        <f t="shared" si="528"/>
        <v>143.36875000000001</v>
      </c>
      <c r="K403" s="9">
        <f t="shared" si="528"/>
        <v>252.11875000000001</v>
      </c>
      <c r="L403" s="9">
        <f t="shared" si="528"/>
        <v>143.36875000000001</v>
      </c>
      <c r="M403" s="9">
        <f t="shared" si="528"/>
        <v>143.36875000000001</v>
      </c>
      <c r="N403" s="9">
        <f t="shared" si="528"/>
        <v>143.36875000000001</v>
      </c>
      <c r="O403" s="9">
        <f t="shared" si="528"/>
        <v>143.36875000000001</v>
      </c>
      <c r="P403" s="9">
        <f t="shared" si="528"/>
        <v>179.61875000000001</v>
      </c>
      <c r="Q403" s="18"/>
      <c r="R403" s="2" t="s">
        <v>419</v>
      </c>
      <c r="S403" s="2" t="str">
        <f t="shared" si="521"/>
        <v>100-100-2320-6244-000-32-05</v>
      </c>
      <c r="T403" s="3" t="str">
        <f t="shared" si="522"/>
        <v>2320</v>
      </c>
      <c r="U403" s="3" t="str">
        <f t="shared" si="523"/>
        <v>6244</v>
      </c>
      <c r="V403" s="3" t="str">
        <f t="shared" si="524"/>
        <v>2300</v>
      </c>
      <c r="W403" s="3" t="str">
        <f t="shared" si="525"/>
        <v>200</v>
      </c>
      <c r="X403" s="3" t="str">
        <f t="shared" si="526"/>
        <v>05</v>
      </c>
      <c r="Y403" s="23" t="s">
        <v>274</v>
      </c>
    </row>
    <row r="404" spans="1:25" x14ac:dyDescent="0.2">
      <c r="A404" s="1" t="s">
        <v>2</v>
      </c>
      <c r="B404" s="70" t="str">
        <f t="shared" si="519"/>
        <v>100-100-2500-6247-000-32-05</v>
      </c>
      <c r="C404" s="6" t="s">
        <v>1046</v>
      </c>
      <c r="D404" s="9">
        <f t="shared" si="527"/>
        <v>1165.9994475000001</v>
      </c>
      <c r="E404" s="9">
        <f t="shared" ref="E404:P404" si="529">(E98+E158+E218)*$D$394</f>
        <v>102.96662062500002</v>
      </c>
      <c r="F404" s="9">
        <f t="shared" si="529"/>
        <v>102.96662062500002</v>
      </c>
      <c r="G404" s="9">
        <f t="shared" si="529"/>
        <v>89.916620625000022</v>
      </c>
      <c r="H404" s="9">
        <f t="shared" si="529"/>
        <v>89.916620625000022</v>
      </c>
      <c r="I404" s="9">
        <f t="shared" si="529"/>
        <v>89.916620625000022</v>
      </c>
      <c r="J404" s="9">
        <f t="shared" si="529"/>
        <v>116.01662062500002</v>
      </c>
      <c r="K404" s="9">
        <f t="shared" si="529"/>
        <v>98.61662062500001</v>
      </c>
      <c r="L404" s="9">
        <f t="shared" si="529"/>
        <v>89.916620625000022</v>
      </c>
      <c r="M404" s="9">
        <f t="shared" si="529"/>
        <v>89.916620625000022</v>
      </c>
      <c r="N404" s="9">
        <f t="shared" si="529"/>
        <v>102.96662062500002</v>
      </c>
      <c r="O404" s="9">
        <f t="shared" si="529"/>
        <v>102.96662062500002</v>
      </c>
      <c r="P404" s="9">
        <f t="shared" si="529"/>
        <v>89.916620625000022</v>
      </c>
      <c r="Q404" s="18"/>
      <c r="R404" s="2" t="s">
        <v>420</v>
      </c>
      <c r="S404" s="2" t="str">
        <f t="shared" si="521"/>
        <v>100-100-2500-6247-000-32-05</v>
      </c>
      <c r="T404" s="3" t="str">
        <f t="shared" si="522"/>
        <v>2500</v>
      </c>
      <c r="U404" s="3" t="str">
        <f t="shared" si="523"/>
        <v>6247</v>
      </c>
      <c r="V404" s="3" t="str">
        <f t="shared" si="524"/>
        <v>2500</v>
      </c>
      <c r="W404" s="3" t="str">
        <f t="shared" si="525"/>
        <v>200</v>
      </c>
      <c r="X404" s="3" t="str">
        <f t="shared" si="526"/>
        <v>05</v>
      </c>
      <c r="Y404" s="23" t="s">
        <v>276</v>
      </c>
    </row>
    <row r="405" spans="1:25" x14ac:dyDescent="0.2">
      <c r="A405" s="1" t="s">
        <v>3</v>
      </c>
      <c r="B405" s="70" t="str">
        <f t="shared" si="519"/>
        <v>100-100-2500-6247-000-32-05</v>
      </c>
      <c r="C405" s="6" t="s">
        <v>1047</v>
      </c>
      <c r="D405" s="9">
        <f t="shared" si="527"/>
        <v>947.21250000000009</v>
      </c>
      <c r="E405" s="9">
        <f t="shared" ref="E405:P405" si="530">(E99+E159+E219)*$D$394</f>
        <v>84.734375</v>
      </c>
      <c r="F405" s="9">
        <f t="shared" si="530"/>
        <v>84.734375</v>
      </c>
      <c r="G405" s="9">
        <f t="shared" si="530"/>
        <v>71.684375000000003</v>
      </c>
      <c r="H405" s="9">
        <f t="shared" si="530"/>
        <v>71.684375000000003</v>
      </c>
      <c r="I405" s="9">
        <f t="shared" si="530"/>
        <v>71.684375000000003</v>
      </c>
      <c r="J405" s="9">
        <f t="shared" si="530"/>
        <v>97.784375000000011</v>
      </c>
      <c r="K405" s="9">
        <f t="shared" si="530"/>
        <v>80.384375000000006</v>
      </c>
      <c r="L405" s="9">
        <f t="shared" si="530"/>
        <v>71.684375000000003</v>
      </c>
      <c r="M405" s="9">
        <f t="shared" si="530"/>
        <v>71.684375000000003</v>
      </c>
      <c r="N405" s="9">
        <f t="shared" si="530"/>
        <v>84.734375</v>
      </c>
      <c r="O405" s="9">
        <f t="shared" si="530"/>
        <v>84.734375</v>
      </c>
      <c r="P405" s="9">
        <f t="shared" si="530"/>
        <v>71.684375000000003</v>
      </c>
      <c r="Q405" s="18"/>
      <c r="R405" s="2" t="s">
        <v>420</v>
      </c>
      <c r="S405" s="2" t="str">
        <f t="shared" si="521"/>
        <v>100-100-2500-6247-000-32-05</v>
      </c>
      <c r="T405" s="3" t="str">
        <f t="shared" si="522"/>
        <v>2500</v>
      </c>
      <c r="U405" s="3" t="str">
        <f t="shared" si="523"/>
        <v>6247</v>
      </c>
      <c r="V405" s="3" t="str">
        <f t="shared" si="524"/>
        <v>2500</v>
      </c>
      <c r="W405" s="3" t="str">
        <f t="shared" si="525"/>
        <v>200</v>
      </c>
      <c r="X405" s="3" t="str">
        <f t="shared" si="526"/>
        <v>05</v>
      </c>
      <c r="Y405" s="23" t="s">
        <v>276</v>
      </c>
    </row>
    <row r="406" spans="1:25" x14ac:dyDescent="0.2">
      <c r="A406" s="1" t="s">
        <v>4</v>
      </c>
      <c r="B406" s="70" t="str">
        <f t="shared" si="519"/>
        <v>100-100-2500-6247-000-32-05</v>
      </c>
      <c r="C406" s="6" t="s">
        <v>1048</v>
      </c>
      <c r="D406" s="9">
        <f t="shared" si="527"/>
        <v>0</v>
      </c>
      <c r="E406" s="9">
        <f t="shared" ref="E406:P406" si="531">(E100+E160+E220)*$D$394</f>
        <v>0</v>
      </c>
      <c r="F406" s="9">
        <f t="shared" si="531"/>
        <v>0</v>
      </c>
      <c r="G406" s="9">
        <f t="shared" si="531"/>
        <v>0</v>
      </c>
      <c r="H406" s="9">
        <f t="shared" si="531"/>
        <v>0</v>
      </c>
      <c r="I406" s="9">
        <f t="shared" si="531"/>
        <v>0</v>
      </c>
      <c r="J406" s="9">
        <f t="shared" si="531"/>
        <v>0</v>
      </c>
      <c r="K406" s="9">
        <f t="shared" si="531"/>
        <v>0</v>
      </c>
      <c r="L406" s="9">
        <f t="shared" si="531"/>
        <v>0</v>
      </c>
      <c r="M406" s="9">
        <f t="shared" si="531"/>
        <v>0</v>
      </c>
      <c r="N406" s="9">
        <f t="shared" si="531"/>
        <v>0</v>
      </c>
      <c r="O406" s="9">
        <f t="shared" si="531"/>
        <v>0</v>
      </c>
      <c r="P406" s="9">
        <f t="shared" si="531"/>
        <v>0</v>
      </c>
      <c r="Q406" s="18"/>
      <c r="R406" s="2" t="s">
        <v>420</v>
      </c>
      <c r="S406" s="2" t="str">
        <f t="shared" si="521"/>
        <v>100-100-2500-6247-000-32-05</v>
      </c>
      <c r="T406" s="3" t="str">
        <f t="shared" si="522"/>
        <v>2500</v>
      </c>
      <c r="U406" s="3" t="str">
        <f t="shared" si="523"/>
        <v>6247</v>
      </c>
      <c r="V406" s="3" t="str">
        <f t="shared" si="524"/>
        <v>2500</v>
      </c>
      <c r="W406" s="3" t="str">
        <f t="shared" si="525"/>
        <v>200</v>
      </c>
      <c r="X406" s="3" t="str">
        <f t="shared" si="526"/>
        <v>05</v>
      </c>
      <c r="Y406" s="23" t="s">
        <v>276</v>
      </c>
    </row>
    <row r="407" spans="1:25" x14ac:dyDescent="0.2">
      <c r="A407" s="1" t="s">
        <v>5</v>
      </c>
      <c r="B407" s="70" t="str">
        <f t="shared" si="519"/>
        <v>100-100-2500-6247-000-32-05</v>
      </c>
      <c r="C407" s="6" t="s">
        <v>1049</v>
      </c>
      <c r="D407" s="9">
        <f t="shared" si="527"/>
        <v>947.21250000000009</v>
      </c>
      <c r="E407" s="9">
        <f t="shared" ref="E407:P407" si="532">(E101+E161+E221)*$D$394</f>
        <v>84.734375</v>
      </c>
      <c r="F407" s="9">
        <f t="shared" si="532"/>
        <v>84.734375</v>
      </c>
      <c r="G407" s="9">
        <f t="shared" si="532"/>
        <v>71.684375000000003</v>
      </c>
      <c r="H407" s="9">
        <f t="shared" si="532"/>
        <v>71.684375000000003</v>
      </c>
      <c r="I407" s="9">
        <f t="shared" si="532"/>
        <v>71.684375000000003</v>
      </c>
      <c r="J407" s="9">
        <f t="shared" si="532"/>
        <v>97.784375000000011</v>
      </c>
      <c r="K407" s="9">
        <f t="shared" si="532"/>
        <v>80.384375000000006</v>
      </c>
      <c r="L407" s="9">
        <f t="shared" si="532"/>
        <v>71.684375000000003</v>
      </c>
      <c r="M407" s="9">
        <f t="shared" si="532"/>
        <v>71.684375000000003</v>
      </c>
      <c r="N407" s="9">
        <f t="shared" si="532"/>
        <v>84.734375</v>
      </c>
      <c r="O407" s="9">
        <f t="shared" si="532"/>
        <v>84.734375</v>
      </c>
      <c r="P407" s="9">
        <f t="shared" si="532"/>
        <v>71.684375000000003</v>
      </c>
      <c r="Q407" s="18"/>
      <c r="R407" s="2" t="s">
        <v>420</v>
      </c>
      <c r="S407" s="2" t="str">
        <f t="shared" si="521"/>
        <v>100-100-2500-6247-000-32-05</v>
      </c>
      <c r="T407" s="3" t="str">
        <f t="shared" si="522"/>
        <v>2500</v>
      </c>
      <c r="U407" s="3" t="str">
        <f t="shared" si="523"/>
        <v>6247</v>
      </c>
      <c r="V407" s="3" t="str">
        <f t="shared" si="524"/>
        <v>2500</v>
      </c>
      <c r="W407" s="3" t="str">
        <f t="shared" si="525"/>
        <v>200</v>
      </c>
      <c r="X407" s="3" t="str">
        <f t="shared" si="526"/>
        <v>05</v>
      </c>
      <c r="Y407" s="23" t="s">
        <v>276</v>
      </c>
    </row>
    <row r="408" spans="1:25" x14ac:dyDescent="0.2">
      <c r="A408" s="1" t="s">
        <v>6</v>
      </c>
      <c r="B408" s="70" t="str">
        <f t="shared" si="519"/>
        <v>100-100-2500-6247-000-32-05</v>
      </c>
      <c r="C408" s="6" t="s">
        <v>254</v>
      </c>
      <c r="D408" s="9">
        <f t="shared" ref="D408:D410" si="533">SUM(E408:P408)</f>
        <v>916.99957500000016</v>
      </c>
      <c r="E408" s="9">
        <f t="shared" ref="E408:P408" si="534">(E102+E162+E222)*$D$394</f>
        <v>82.216631250000006</v>
      </c>
      <c r="F408" s="9">
        <f t="shared" si="534"/>
        <v>82.216631250000006</v>
      </c>
      <c r="G408" s="9">
        <f t="shared" si="534"/>
        <v>69.166631250000009</v>
      </c>
      <c r="H408" s="9">
        <f t="shared" si="534"/>
        <v>69.166631250000009</v>
      </c>
      <c r="I408" s="9">
        <f t="shared" si="534"/>
        <v>69.166631250000009</v>
      </c>
      <c r="J408" s="9">
        <f t="shared" si="534"/>
        <v>95.266631250000003</v>
      </c>
      <c r="K408" s="9">
        <f t="shared" si="534"/>
        <v>77.866631250000012</v>
      </c>
      <c r="L408" s="9">
        <f t="shared" si="534"/>
        <v>69.166631250000009</v>
      </c>
      <c r="M408" s="9">
        <f t="shared" si="534"/>
        <v>69.166631250000009</v>
      </c>
      <c r="N408" s="9">
        <f t="shared" si="534"/>
        <v>82.216631250000006</v>
      </c>
      <c r="O408" s="9">
        <f t="shared" si="534"/>
        <v>82.216631250000006</v>
      </c>
      <c r="P408" s="9">
        <f t="shared" si="534"/>
        <v>69.166631250000009</v>
      </c>
      <c r="Q408" s="18"/>
      <c r="R408" s="2" t="s">
        <v>420</v>
      </c>
      <c r="S408" s="2" t="str">
        <f t="shared" si="521"/>
        <v>100-100-2500-6247-000-32-05</v>
      </c>
      <c r="T408" s="3" t="str">
        <f t="shared" ref="T408:T410" si="535">MID(S408,9,4)</f>
        <v>2500</v>
      </c>
      <c r="U408" s="3" t="str">
        <f t="shared" ref="U408:U410" si="536">MID(S408,14,4)</f>
        <v>6247</v>
      </c>
      <c r="V408" s="3" t="str">
        <f t="shared" ref="V408:V410" si="537">CONCATENATE(LEFT(T408,2),"00")</f>
        <v>2500</v>
      </c>
      <c r="W408" s="3" t="str">
        <f t="shared" ref="W408:W410" si="538">CONCATENATE(MID(U408,2,1),"00")</f>
        <v>200</v>
      </c>
      <c r="X408" s="3" t="str">
        <f t="shared" ref="X408:X410" si="539">RIGHT(S408,2)</f>
        <v>05</v>
      </c>
      <c r="Y408" s="23" t="s">
        <v>276</v>
      </c>
    </row>
    <row r="409" spans="1:25" x14ac:dyDescent="0.2">
      <c r="A409" s="1" t="s">
        <v>16</v>
      </c>
      <c r="B409" s="70" t="str">
        <f t="shared" si="519"/>
        <v>100-100-2500-6247-000-32-05</v>
      </c>
      <c r="C409" s="6" t="s">
        <v>1048</v>
      </c>
      <c r="D409" s="9">
        <f t="shared" si="533"/>
        <v>0</v>
      </c>
      <c r="E409" s="9">
        <f t="shared" ref="E409:P409" si="540">(E103+E163+E223)*$D$394</f>
        <v>0</v>
      </c>
      <c r="F409" s="9">
        <f t="shared" si="540"/>
        <v>0</v>
      </c>
      <c r="G409" s="9">
        <f t="shared" si="540"/>
        <v>0</v>
      </c>
      <c r="H409" s="9">
        <f t="shared" si="540"/>
        <v>0</v>
      </c>
      <c r="I409" s="9">
        <f t="shared" si="540"/>
        <v>0</v>
      </c>
      <c r="J409" s="9">
        <f t="shared" si="540"/>
        <v>0</v>
      </c>
      <c r="K409" s="9">
        <f t="shared" si="540"/>
        <v>0</v>
      </c>
      <c r="L409" s="9">
        <f t="shared" si="540"/>
        <v>0</v>
      </c>
      <c r="M409" s="9">
        <f t="shared" si="540"/>
        <v>0</v>
      </c>
      <c r="N409" s="9">
        <f t="shared" si="540"/>
        <v>0</v>
      </c>
      <c r="O409" s="9">
        <f t="shared" si="540"/>
        <v>0</v>
      </c>
      <c r="P409" s="9">
        <f t="shared" si="540"/>
        <v>0</v>
      </c>
      <c r="Q409" s="18"/>
      <c r="R409" s="2" t="s">
        <v>420</v>
      </c>
      <c r="S409" s="2" t="str">
        <f t="shared" si="521"/>
        <v>100-100-2500-6247-000-32-05</v>
      </c>
      <c r="T409" s="3" t="str">
        <f t="shared" si="535"/>
        <v>2500</v>
      </c>
      <c r="U409" s="3" t="str">
        <f t="shared" si="536"/>
        <v>6247</v>
      </c>
      <c r="V409" s="3" t="str">
        <f t="shared" si="537"/>
        <v>2500</v>
      </c>
      <c r="W409" s="3" t="str">
        <f t="shared" si="538"/>
        <v>200</v>
      </c>
      <c r="X409" s="3" t="str">
        <f t="shared" si="539"/>
        <v>05</v>
      </c>
      <c r="Y409" s="23" t="s">
        <v>276</v>
      </c>
    </row>
    <row r="410" spans="1:25" x14ac:dyDescent="0.2">
      <c r="A410" s="1" t="s">
        <v>17</v>
      </c>
      <c r="B410" s="70" t="str">
        <f t="shared" si="519"/>
        <v>100-100-2500-6247-000-32-05</v>
      </c>
      <c r="C410" s="6" t="s">
        <v>1050</v>
      </c>
      <c r="D410" s="9">
        <f t="shared" si="533"/>
        <v>1131.1994475000004</v>
      </c>
      <c r="E410" s="9">
        <f t="shared" ref="E410:P410" si="541">(E104+E164+E224)*$D$394</f>
        <v>100.79162062500002</v>
      </c>
      <c r="F410" s="9">
        <f t="shared" si="541"/>
        <v>100.79162062500002</v>
      </c>
      <c r="G410" s="9">
        <f t="shared" si="541"/>
        <v>89.916620625000022</v>
      </c>
      <c r="H410" s="9">
        <f t="shared" si="541"/>
        <v>89.916620625000022</v>
      </c>
      <c r="I410" s="9">
        <f t="shared" si="541"/>
        <v>89.916620625000022</v>
      </c>
      <c r="J410" s="9">
        <f t="shared" si="541"/>
        <v>100.79162062500002</v>
      </c>
      <c r="K410" s="9">
        <f t="shared" si="541"/>
        <v>109.49162062500001</v>
      </c>
      <c r="L410" s="9">
        <f t="shared" si="541"/>
        <v>89.916620625000022</v>
      </c>
      <c r="M410" s="9">
        <f t="shared" si="541"/>
        <v>89.916620625000022</v>
      </c>
      <c r="N410" s="9">
        <f t="shared" si="541"/>
        <v>89.916620625000022</v>
      </c>
      <c r="O410" s="9">
        <f t="shared" si="541"/>
        <v>89.916620625000022</v>
      </c>
      <c r="P410" s="9">
        <f t="shared" si="541"/>
        <v>89.916620625000022</v>
      </c>
      <c r="Q410" s="18"/>
      <c r="R410" s="2" t="s">
        <v>420</v>
      </c>
      <c r="S410" s="2" t="str">
        <f t="shared" si="521"/>
        <v>100-100-2500-6247-000-32-05</v>
      </c>
      <c r="T410" s="3" t="str">
        <f t="shared" si="535"/>
        <v>2500</v>
      </c>
      <c r="U410" s="3" t="str">
        <f t="shared" si="536"/>
        <v>6247</v>
      </c>
      <c r="V410" s="3" t="str">
        <f t="shared" si="537"/>
        <v>2500</v>
      </c>
      <c r="W410" s="3" t="str">
        <f t="shared" si="538"/>
        <v>200</v>
      </c>
      <c r="X410" s="3" t="str">
        <f t="shared" si="539"/>
        <v>05</v>
      </c>
      <c r="Y410" s="23" t="s">
        <v>276</v>
      </c>
    </row>
    <row r="411" spans="1:25" x14ac:dyDescent="0.2">
      <c r="A411" s="1" t="s">
        <v>18</v>
      </c>
      <c r="B411" s="70" t="str">
        <f t="shared" si="519"/>
        <v>100-100-2500-6247-000-32-05</v>
      </c>
      <c r="C411" s="6" t="s">
        <v>1051</v>
      </c>
      <c r="D411" s="9">
        <f t="shared" si="527"/>
        <v>0</v>
      </c>
      <c r="E411" s="9">
        <f t="shared" ref="E411:P411" si="542">(E105+E165+E225)*$D$394</f>
        <v>0</v>
      </c>
      <c r="F411" s="9">
        <f t="shared" si="542"/>
        <v>0</v>
      </c>
      <c r="G411" s="9">
        <f t="shared" si="542"/>
        <v>0</v>
      </c>
      <c r="H411" s="9">
        <f t="shared" si="542"/>
        <v>0</v>
      </c>
      <c r="I411" s="9">
        <f t="shared" si="542"/>
        <v>0</v>
      </c>
      <c r="J411" s="9">
        <f t="shared" si="542"/>
        <v>0</v>
      </c>
      <c r="K411" s="9">
        <f t="shared" si="542"/>
        <v>0</v>
      </c>
      <c r="L411" s="9">
        <f t="shared" si="542"/>
        <v>0</v>
      </c>
      <c r="M411" s="9">
        <f t="shared" si="542"/>
        <v>0</v>
      </c>
      <c r="N411" s="9">
        <f t="shared" si="542"/>
        <v>0</v>
      </c>
      <c r="O411" s="9">
        <f t="shared" si="542"/>
        <v>0</v>
      </c>
      <c r="P411" s="9">
        <f t="shared" si="542"/>
        <v>0</v>
      </c>
      <c r="Q411" s="18"/>
      <c r="R411" s="2" t="s">
        <v>420</v>
      </c>
      <c r="S411" s="2" t="str">
        <f t="shared" si="521"/>
        <v>100-100-2500-6247-000-32-05</v>
      </c>
      <c r="T411" s="3" t="str">
        <f t="shared" si="522"/>
        <v>2500</v>
      </c>
      <c r="U411" s="3" t="str">
        <f t="shared" si="523"/>
        <v>6247</v>
      </c>
      <c r="V411" s="3" t="str">
        <f t="shared" si="524"/>
        <v>2500</v>
      </c>
      <c r="W411" s="3" t="str">
        <f t="shared" si="525"/>
        <v>200</v>
      </c>
      <c r="X411" s="3" t="str">
        <f t="shared" si="526"/>
        <v>05</v>
      </c>
      <c r="Y411" s="23" t="s">
        <v>276</v>
      </c>
    </row>
    <row r="412" spans="1:25" x14ac:dyDescent="0.2">
      <c r="A412" s="1" t="s">
        <v>22</v>
      </c>
      <c r="B412" s="70" t="str">
        <f t="shared" si="519"/>
        <v>100-100-2500-6247-000-32-05</v>
      </c>
      <c r="C412" s="6" t="s">
        <v>1048</v>
      </c>
      <c r="D412" s="9">
        <f t="shared" si="527"/>
        <v>0</v>
      </c>
      <c r="E412" s="9">
        <f t="shared" ref="E412:P412" si="543">(E106+E166+E226)*$D$394</f>
        <v>0</v>
      </c>
      <c r="F412" s="9">
        <f t="shared" si="543"/>
        <v>0</v>
      </c>
      <c r="G412" s="9">
        <f t="shared" si="543"/>
        <v>0</v>
      </c>
      <c r="H412" s="9">
        <f t="shared" si="543"/>
        <v>0</v>
      </c>
      <c r="I412" s="9">
        <f t="shared" si="543"/>
        <v>0</v>
      </c>
      <c r="J412" s="9">
        <f t="shared" si="543"/>
        <v>0</v>
      </c>
      <c r="K412" s="9">
        <f t="shared" si="543"/>
        <v>0</v>
      </c>
      <c r="L412" s="9">
        <f t="shared" si="543"/>
        <v>0</v>
      </c>
      <c r="M412" s="9">
        <f t="shared" si="543"/>
        <v>0</v>
      </c>
      <c r="N412" s="9">
        <f t="shared" si="543"/>
        <v>0</v>
      </c>
      <c r="O412" s="9">
        <f t="shared" si="543"/>
        <v>0</v>
      </c>
      <c r="P412" s="9">
        <f t="shared" si="543"/>
        <v>0</v>
      </c>
      <c r="Q412" s="18"/>
      <c r="R412" s="2" t="s">
        <v>420</v>
      </c>
      <c r="S412" s="2" t="str">
        <f t="shared" si="521"/>
        <v>100-100-2500-6247-000-32-05</v>
      </c>
      <c r="T412" s="3" t="str">
        <f t="shared" si="522"/>
        <v>2500</v>
      </c>
      <c r="U412" s="3" t="str">
        <f t="shared" si="523"/>
        <v>6247</v>
      </c>
      <c r="V412" s="3" t="str">
        <f t="shared" si="524"/>
        <v>2500</v>
      </c>
      <c r="W412" s="3" t="str">
        <f t="shared" si="525"/>
        <v>200</v>
      </c>
      <c r="X412" s="3" t="str">
        <f t="shared" si="526"/>
        <v>05</v>
      </c>
      <c r="Y412" s="23" t="s">
        <v>276</v>
      </c>
    </row>
    <row r="413" spans="1:25" x14ac:dyDescent="0.2">
      <c r="A413" s="1" t="s">
        <v>23</v>
      </c>
      <c r="B413" s="70" t="str">
        <f t="shared" si="519"/>
        <v>100-100-2500-6247-000-32-05</v>
      </c>
      <c r="C413" s="6" t="s">
        <v>1052</v>
      </c>
      <c r="D413" s="9">
        <f t="shared" si="527"/>
        <v>0</v>
      </c>
      <c r="E413" s="9">
        <f t="shared" ref="E413:P413" si="544">(E107+E167+E227)*$D$394</f>
        <v>0</v>
      </c>
      <c r="F413" s="9">
        <f t="shared" si="544"/>
        <v>0</v>
      </c>
      <c r="G413" s="9">
        <f t="shared" si="544"/>
        <v>0</v>
      </c>
      <c r="H413" s="9">
        <f t="shared" si="544"/>
        <v>0</v>
      </c>
      <c r="I413" s="9">
        <f t="shared" si="544"/>
        <v>0</v>
      </c>
      <c r="J413" s="9">
        <f t="shared" si="544"/>
        <v>0</v>
      </c>
      <c r="K413" s="9">
        <f t="shared" si="544"/>
        <v>0</v>
      </c>
      <c r="L413" s="9">
        <f t="shared" si="544"/>
        <v>0</v>
      </c>
      <c r="M413" s="9">
        <f t="shared" si="544"/>
        <v>0</v>
      </c>
      <c r="N413" s="9">
        <f t="shared" si="544"/>
        <v>0</v>
      </c>
      <c r="O413" s="9">
        <f t="shared" si="544"/>
        <v>0</v>
      </c>
      <c r="P413" s="9">
        <f t="shared" si="544"/>
        <v>0</v>
      </c>
      <c r="Q413" s="18"/>
      <c r="R413" s="2" t="s">
        <v>420</v>
      </c>
      <c r="S413" s="2" t="str">
        <f t="shared" si="521"/>
        <v>100-100-2500-6247-000-32-05</v>
      </c>
      <c r="T413" s="3" t="str">
        <f t="shared" si="522"/>
        <v>2500</v>
      </c>
      <c r="U413" s="3" t="str">
        <f t="shared" si="523"/>
        <v>6247</v>
      </c>
      <c r="V413" s="3" t="str">
        <f t="shared" si="524"/>
        <v>2500</v>
      </c>
      <c r="W413" s="3" t="str">
        <f t="shared" si="525"/>
        <v>200</v>
      </c>
      <c r="X413" s="3" t="str">
        <f t="shared" si="526"/>
        <v>05</v>
      </c>
      <c r="Y413" s="23" t="s">
        <v>276</v>
      </c>
    </row>
    <row r="414" spans="1:25" x14ac:dyDescent="0.2">
      <c r="A414" s="1" t="s">
        <v>24</v>
      </c>
      <c r="B414" s="70" t="str">
        <f t="shared" si="519"/>
        <v>100-100-2410-6244-000-32-05</v>
      </c>
      <c r="C414" s="6" t="s">
        <v>11</v>
      </c>
      <c r="D414" s="9">
        <f>SUM(E414:P414)</f>
        <v>1772.6250000000005</v>
      </c>
      <c r="E414" s="9">
        <f t="shared" ref="E414:P414" si="545">(E108+E168+E228)*$D$395</f>
        <v>154.24375000000001</v>
      </c>
      <c r="F414" s="9">
        <f t="shared" si="545"/>
        <v>154.24375000000001</v>
      </c>
      <c r="G414" s="9">
        <f t="shared" si="545"/>
        <v>143.36875000000001</v>
      </c>
      <c r="H414" s="9">
        <f t="shared" si="545"/>
        <v>143.36875000000001</v>
      </c>
      <c r="I414" s="9">
        <f t="shared" si="545"/>
        <v>143.36875000000001</v>
      </c>
      <c r="J414" s="9">
        <f t="shared" si="545"/>
        <v>154.24375000000001</v>
      </c>
      <c r="K414" s="9">
        <f t="shared" si="545"/>
        <v>162.94374999999999</v>
      </c>
      <c r="L414" s="9">
        <f t="shared" si="545"/>
        <v>143.36875000000001</v>
      </c>
      <c r="M414" s="9">
        <f t="shared" si="545"/>
        <v>143.36875000000001</v>
      </c>
      <c r="N414" s="9">
        <f t="shared" si="545"/>
        <v>143.36875000000001</v>
      </c>
      <c r="O414" s="9">
        <f t="shared" si="545"/>
        <v>143.36875000000001</v>
      </c>
      <c r="P414" s="9">
        <f t="shared" si="545"/>
        <v>143.36875000000001</v>
      </c>
      <c r="Q414" s="18"/>
      <c r="R414" s="2" t="s">
        <v>421</v>
      </c>
      <c r="S414" s="2" t="str">
        <f t="shared" si="521"/>
        <v>100-100-2410-6244-000-32-05</v>
      </c>
      <c r="T414" s="3" t="str">
        <f t="shared" ref="T414" si="546">MID(S414,9,4)</f>
        <v>2410</v>
      </c>
      <c r="U414" s="3" t="str">
        <f t="shared" ref="U414" si="547">MID(S414,14,4)</f>
        <v>6244</v>
      </c>
      <c r="V414" s="3" t="str">
        <f t="shared" ref="V414" si="548">CONCATENATE(LEFT(T414,2),"00")</f>
        <v>2400</v>
      </c>
      <c r="W414" s="3" t="str">
        <f t="shared" ref="W414" si="549">CONCATENATE(MID(U414,2,1),"00")</f>
        <v>200</v>
      </c>
      <c r="X414" s="3" t="str">
        <f t="shared" ref="X414" si="550">RIGHT(S414,2)</f>
        <v>05</v>
      </c>
      <c r="Y414" s="23" t="s">
        <v>74</v>
      </c>
    </row>
    <row r="415" spans="1:25" x14ac:dyDescent="0.2">
      <c r="A415" s="1" t="s">
        <v>25</v>
      </c>
      <c r="B415" s="70" t="str">
        <f t="shared" si="519"/>
        <v>100-100-2410-6244-000-32-05</v>
      </c>
      <c r="C415" s="6" t="s">
        <v>11</v>
      </c>
      <c r="D415" s="9">
        <f t="shared" ref="D415:D428" si="551">SUM(E415:P415)</f>
        <v>0</v>
      </c>
      <c r="E415" s="9">
        <f t="shared" ref="E415:P415" si="552">(E109+E169+E229)*$D$395</f>
        <v>0</v>
      </c>
      <c r="F415" s="9">
        <f t="shared" si="552"/>
        <v>0</v>
      </c>
      <c r="G415" s="9">
        <f t="shared" si="552"/>
        <v>0</v>
      </c>
      <c r="H415" s="9">
        <f t="shared" si="552"/>
        <v>0</v>
      </c>
      <c r="I415" s="9">
        <f t="shared" si="552"/>
        <v>0</v>
      </c>
      <c r="J415" s="9">
        <f t="shared" si="552"/>
        <v>0</v>
      </c>
      <c r="K415" s="9">
        <f t="shared" si="552"/>
        <v>0</v>
      </c>
      <c r="L415" s="9">
        <f t="shared" si="552"/>
        <v>0</v>
      </c>
      <c r="M415" s="9">
        <f t="shared" si="552"/>
        <v>0</v>
      </c>
      <c r="N415" s="9">
        <f t="shared" si="552"/>
        <v>0</v>
      </c>
      <c r="O415" s="9">
        <f t="shared" si="552"/>
        <v>0</v>
      </c>
      <c r="P415" s="9">
        <f t="shared" si="552"/>
        <v>0</v>
      </c>
      <c r="Q415" s="18"/>
      <c r="R415" s="2" t="s">
        <v>421</v>
      </c>
      <c r="S415" s="2" t="str">
        <f t="shared" si="521"/>
        <v>100-100-2410-6244-000-32-05</v>
      </c>
      <c r="T415" s="3" t="str">
        <f t="shared" ref="T415:T428" si="553">MID(S415,9,4)</f>
        <v>2410</v>
      </c>
      <c r="U415" s="3" t="str">
        <f t="shared" ref="U415:U428" si="554">MID(S415,14,4)</f>
        <v>6244</v>
      </c>
      <c r="V415" s="3" t="str">
        <f t="shared" ref="V415:V428" si="555">CONCATENATE(LEFT(T415,2),"00")</f>
        <v>2400</v>
      </c>
      <c r="W415" s="3" t="str">
        <f t="shared" ref="W415:W428" si="556">CONCATENATE(MID(U415,2,1),"00")</f>
        <v>200</v>
      </c>
      <c r="X415" s="3" t="str">
        <f t="shared" ref="X415:X428" si="557">RIGHT(S415,2)</f>
        <v>05</v>
      </c>
      <c r="Y415" s="23" t="s">
        <v>74</v>
      </c>
    </row>
    <row r="416" spans="1:25" x14ac:dyDescent="0.2">
      <c r="A416" s="1" t="s">
        <v>26</v>
      </c>
      <c r="B416" s="70" t="str">
        <f t="shared" si="519"/>
        <v>100-100-2410-6244-000-32-05</v>
      </c>
      <c r="C416" s="6" t="s">
        <v>11</v>
      </c>
      <c r="D416" s="9">
        <f t="shared" si="551"/>
        <v>0</v>
      </c>
      <c r="E416" s="9">
        <f t="shared" ref="E416:P416" si="558">(E110+E170+E230)*$D$395</f>
        <v>0</v>
      </c>
      <c r="F416" s="9">
        <f t="shared" si="558"/>
        <v>0</v>
      </c>
      <c r="G416" s="9">
        <f t="shared" si="558"/>
        <v>0</v>
      </c>
      <c r="H416" s="9">
        <f t="shared" si="558"/>
        <v>0</v>
      </c>
      <c r="I416" s="9">
        <f t="shared" si="558"/>
        <v>0</v>
      </c>
      <c r="J416" s="9">
        <f t="shared" si="558"/>
        <v>0</v>
      </c>
      <c r="K416" s="9">
        <f t="shared" si="558"/>
        <v>0</v>
      </c>
      <c r="L416" s="9">
        <f t="shared" si="558"/>
        <v>0</v>
      </c>
      <c r="M416" s="9">
        <f t="shared" si="558"/>
        <v>0</v>
      </c>
      <c r="N416" s="9">
        <f t="shared" si="558"/>
        <v>0</v>
      </c>
      <c r="O416" s="9">
        <f t="shared" si="558"/>
        <v>0</v>
      </c>
      <c r="P416" s="9">
        <f t="shared" si="558"/>
        <v>0</v>
      </c>
      <c r="Q416" s="18"/>
      <c r="R416" s="2" t="s">
        <v>421</v>
      </c>
      <c r="S416" s="2" t="str">
        <f t="shared" si="521"/>
        <v>100-100-2410-6244-000-32-05</v>
      </c>
      <c r="T416" s="3" t="str">
        <f t="shared" si="553"/>
        <v>2410</v>
      </c>
      <c r="U416" s="3" t="str">
        <f t="shared" si="554"/>
        <v>6244</v>
      </c>
      <c r="V416" s="3" t="str">
        <f t="shared" si="555"/>
        <v>2400</v>
      </c>
      <c r="W416" s="3" t="str">
        <f t="shared" si="556"/>
        <v>200</v>
      </c>
      <c r="X416" s="3" t="str">
        <f t="shared" si="557"/>
        <v>05</v>
      </c>
      <c r="Y416" s="23" t="s">
        <v>74</v>
      </c>
    </row>
    <row r="417" spans="1:25" x14ac:dyDescent="0.2">
      <c r="A417" s="1" t="s">
        <v>178</v>
      </c>
      <c r="B417" s="70" t="str">
        <f t="shared" si="519"/>
        <v>100-100-1000-6241-000-32-05</v>
      </c>
      <c r="C417" s="6" t="s">
        <v>13</v>
      </c>
      <c r="D417" s="9">
        <f t="shared" si="551"/>
        <v>0</v>
      </c>
      <c r="E417" s="9">
        <f t="shared" ref="E417:P417" si="559">(E111+E171+E231)*$D$396</f>
        <v>0</v>
      </c>
      <c r="F417" s="9">
        <f t="shared" si="559"/>
        <v>0</v>
      </c>
      <c r="G417" s="9">
        <f t="shared" si="559"/>
        <v>0</v>
      </c>
      <c r="H417" s="9">
        <f t="shared" si="559"/>
        <v>0</v>
      </c>
      <c r="I417" s="9">
        <f t="shared" si="559"/>
        <v>0</v>
      </c>
      <c r="J417" s="9">
        <f t="shared" si="559"/>
        <v>0</v>
      </c>
      <c r="K417" s="9">
        <f t="shared" si="559"/>
        <v>0</v>
      </c>
      <c r="L417" s="9">
        <f t="shared" si="559"/>
        <v>0</v>
      </c>
      <c r="M417" s="9">
        <f t="shared" si="559"/>
        <v>0</v>
      </c>
      <c r="N417" s="9">
        <f t="shared" si="559"/>
        <v>0</v>
      </c>
      <c r="O417" s="9">
        <f t="shared" si="559"/>
        <v>0</v>
      </c>
      <c r="P417" s="9">
        <f t="shared" si="559"/>
        <v>0</v>
      </c>
      <c r="Q417" s="18"/>
      <c r="R417" s="2" t="s">
        <v>422</v>
      </c>
      <c r="S417" s="2" t="str">
        <f t="shared" si="521"/>
        <v>100-100-1000-6241-000-32-05</v>
      </c>
      <c r="T417" s="3" t="str">
        <f t="shared" si="553"/>
        <v>1000</v>
      </c>
      <c r="U417" s="3" t="str">
        <f t="shared" si="554"/>
        <v>6241</v>
      </c>
      <c r="V417" s="3" t="str">
        <f t="shared" si="555"/>
        <v>1000</v>
      </c>
      <c r="W417" s="3" t="str">
        <f t="shared" si="556"/>
        <v>200</v>
      </c>
      <c r="X417" s="3" t="str">
        <f t="shared" si="557"/>
        <v>05</v>
      </c>
      <c r="Y417" s="23" t="s">
        <v>75</v>
      </c>
    </row>
    <row r="418" spans="1:25" x14ac:dyDescent="0.2">
      <c r="A418" s="1" t="s">
        <v>179</v>
      </c>
      <c r="B418" s="70" t="str">
        <f t="shared" si="519"/>
        <v>100-100-1000-6241-000-32-05</v>
      </c>
      <c r="C418" s="6" t="s">
        <v>13</v>
      </c>
      <c r="D418" s="9">
        <f t="shared" si="551"/>
        <v>0</v>
      </c>
      <c r="E418" s="9">
        <f t="shared" ref="E418:P418" si="560">(E112+E172+E232)*$D$396</f>
        <v>0</v>
      </c>
      <c r="F418" s="9">
        <f t="shared" si="560"/>
        <v>0</v>
      </c>
      <c r="G418" s="9">
        <f t="shared" si="560"/>
        <v>0</v>
      </c>
      <c r="H418" s="9">
        <f t="shared" si="560"/>
        <v>0</v>
      </c>
      <c r="I418" s="9">
        <f t="shared" si="560"/>
        <v>0</v>
      </c>
      <c r="J418" s="9">
        <f t="shared" si="560"/>
        <v>0</v>
      </c>
      <c r="K418" s="9">
        <f t="shared" si="560"/>
        <v>0</v>
      </c>
      <c r="L418" s="9">
        <f t="shared" si="560"/>
        <v>0</v>
      </c>
      <c r="M418" s="9">
        <f t="shared" si="560"/>
        <v>0</v>
      </c>
      <c r="N418" s="9">
        <f t="shared" si="560"/>
        <v>0</v>
      </c>
      <c r="O418" s="9">
        <f t="shared" si="560"/>
        <v>0</v>
      </c>
      <c r="P418" s="9">
        <f t="shared" si="560"/>
        <v>0</v>
      </c>
      <c r="Q418" s="18"/>
      <c r="R418" s="2" t="s">
        <v>422</v>
      </c>
      <c r="S418" s="2" t="str">
        <f t="shared" si="521"/>
        <v>100-100-1000-6241-000-32-05</v>
      </c>
      <c r="T418" s="3" t="str">
        <f t="shared" si="553"/>
        <v>1000</v>
      </c>
      <c r="U418" s="3" t="str">
        <f t="shared" si="554"/>
        <v>6241</v>
      </c>
      <c r="V418" s="3" t="str">
        <f t="shared" si="555"/>
        <v>1000</v>
      </c>
      <c r="W418" s="3" t="str">
        <f t="shared" si="556"/>
        <v>200</v>
      </c>
      <c r="X418" s="3" t="str">
        <f t="shared" si="557"/>
        <v>05</v>
      </c>
      <c r="Y418" s="23" t="s">
        <v>75</v>
      </c>
    </row>
    <row r="419" spans="1:25" x14ac:dyDescent="0.2">
      <c r="A419" s="1" t="s">
        <v>180</v>
      </c>
      <c r="B419" s="70" t="str">
        <f t="shared" si="519"/>
        <v>100-100-1000-6241-000-32-05</v>
      </c>
      <c r="C419" s="6" t="s">
        <v>13</v>
      </c>
      <c r="D419" s="9">
        <f t="shared" si="551"/>
        <v>0</v>
      </c>
      <c r="E419" s="9">
        <f t="shared" ref="E419:P419" si="561">(E113+E173+E233)*$D$396</f>
        <v>0</v>
      </c>
      <c r="F419" s="9">
        <f t="shared" si="561"/>
        <v>0</v>
      </c>
      <c r="G419" s="9">
        <f t="shared" si="561"/>
        <v>0</v>
      </c>
      <c r="H419" s="9">
        <f t="shared" si="561"/>
        <v>0</v>
      </c>
      <c r="I419" s="9">
        <f t="shared" si="561"/>
        <v>0</v>
      </c>
      <c r="J419" s="9">
        <f t="shared" si="561"/>
        <v>0</v>
      </c>
      <c r="K419" s="9">
        <f t="shared" si="561"/>
        <v>0</v>
      </c>
      <c r="L419" s="9">
        <f t="shared" si="561"/>
        <v>0</v>
      </c>
      <c r="M419" s="9">
        <f t="shared" si="561"/>
        <v>0</v>
      </c>
      <c r="N419" s="9">
        <f t="shared" si="561"/>
        <v>0</v>
      </c>
      <c r="O419" s="9">
        <f t="shared" si="561"/>
        <v>0</v>
      </c>
      <c r="P419" s="9">
        <f t="shared" si="561"/>
        <v>0</v>
      </c>
      <c r="Q419" s="18"/>
      <c r="R419" s="2" t="s">
        <v>422</v>
      </c>
      <c r="S419" s="2" t="str">
        <f t="shared" si="521"/>
        <v>100-100-1000-6241-000-32-05</v>
      </c>
      <c r="T419" s="3" t="str">
        <f t="shared" si="553"/>
        <v>1000</v>
      </c>
      <c r="U419" s="3" t="str">
        <f t="shared" si="554"/>
        <v>6241</v>
      </c>
      <c r="V419" s="3" t="str">
        <f t="shared" si="555"/>
        <v>1000</v>
      </c>
      <c r="W419" s="3" t="str">
        <f t="shared" si="556"/>
        <v>200</v>
      </c>
      <c r="X419" s="3" t="str">
        <f t="shared" si="557"/>
        <v>05</v>
      </c>
      <c r="Y419" s="23" t="s">
        <v>75</v>
      </c>
    </row>
    <row r="420" spans="1:25" x14ac:dyDescent="0.2">
      <c r="A420" s="1" t="s">
        <v>181</v>
      </c>
      <c r="B420" s="70" t="str">
        <f t="shared" si="519"/>
        <v>100-100-2410-6247-000-32-05</v>
      </c>
      <c r="C420" s="6" t="s">
        <v>12</v>
      </c>
      <c r="D420" s="9">
        <f t="shared" si="551"/>
        <v>0</v>
      </c>
      <c r="E420" s="9">
        <f t="shared" ref="E420:P420" si="562">(E114+E174+E234)*$D$397</f>
        <v>0</v>
      </c>
      <c r="F420" s="9">
        <f t="shared" si="562"/>
        <v>0</v>
      </c>
      <c r="G420" s="9">
        <f t="shared" si="562"/>
        <v>0</v>
      </c>
      <c r="H420" s="9">
        <f t="shared" si="562"/>
        <v>0</v>
      </c>
      <c r="I420" s="9">
        <f t="shared" si="562"/>
        <v>0</v>
      </c>
      <c r="J420" s="9">
        <f t="shared" si="562"/>
        <v>0</v>
      </c>
      <c r="K420" s="9">
        <f t="shared" si="562"/>
        <v>0</v>
      </c>
      <c r="L420" s="9">
        <f t="shared" si="562"/>
        <v>0</v>
      </c>
      <c r="M420" s="9">
        <f t="shared" si="562"/>
        <v>0</v>
      </c>
      <c r="N420" s="9">
        <f t="shared" si="562"/>
        <v>0</v>
      </c>
      <c r="O420" s="9">
        <f t="shared" si="562"/>
        <v>0</v>
      </c>
      <c r="P420" s="9">
        <f t="shared" si="562"/>
        <v>0</v>
      </c>
      <c r="Q420" s="18"/>
      <c r="R420" s="2" t="s">
        <v>423</v>
      </c>
      <c r="S420" s="2" t="str">
        <f t="shared" si="521"/>
        <v>100-100-2410-6247-000-32-05</v>
      </c>
      <c r="T420" s="3" t="str">
        <f t="shared" si="553"/>
        <v>2410</v>
      </c>
      <c r="U420" s="3" t="str">
        <f t="shared" si="554"/>
        <v>6247</v>
      </c>
      <c r="V420" s="3" t="str">
        <f t="shared" si="555"/>
        <v>2400</v>
      </c>
      <c r="W420" s="3" t="str">
        <f t="shared" si="556"/>
        <v>200</v>
      </c>
      <c r="X420" s="3" t="str">
        <f t="shared" si="557"/>
        <v>05</v>
      </c>
      <c r="Y420" s="23" t="s">
        <v>76</v>
      </c>
    </row>
    <row r="421" spans="1:25" x14ac:dyDescent="0.2">
      <c r="A421" s="1" t="s">
        <v>182</v>
      </c>
      <c r="B421" s="70" t="str">
        <f t="shared" si="519"/>
        <v>100-100-2410-6247-000-32-05</v>
      </c>
      <c r="C421" s="6" t="s">
        <v>12</v>
      </c>
      <c r="D421" s="9">
        <f t="shared" si="551"/>
        <v>0</v>
      </c>
      <c r="E421" s="9">
        <f t="shared" ref="E421:P421" si="563">(E115+E175+E235)*$D$397</f>
        <v>0</v>
      </c>
      <c r="F421" s="9">
        <f t="shared" si="563"/>
        <v>0</v>
      </c>
      <c r="G421" s="9">
        <f t="shared" si="563"/>
        <v>0</v>
      </c>
      <c r="H421" s="9">
        <f t="shared" si="563"/>
        <v>0</v>
      </c>
      <c r="I421" s="9">
        <f t="shared" si="563"/>
        <v>0</v>
      </c>
      <c r="J421" s="9">
        <f t="shared" si="563"/>
        <v>0</v>
      </c>
      <c r="K421" s="9">
        <f t="shared" si="563"/>
        <v>0</v>
      </c>
      <c r="L421" s="9">
        <f t="shared" si="563"/>
        <v>0</v>
      </c>
      <c r="M421" s="9">
        <f t="shared" si="563"/>
        <v>0</v>
      </c>
      <c r="N421" s="9">
        <f t="shared" si="563"/>
        <v>0</v>
      </c>
      <c r="O421" s="9">
        <f t="shared" si="563"/>
        <v>0</v>
      </c>
      <c r="P421" s="9">
        <f t="shared" si="563"/>
        <v>0</v>
      </c>
      <c r="Q421" s="18"/>
      <c r="R421" s="2" t="s">
        <v>423</v>
      </c>
      <c r="S421" s="2" t="str">
        <f t="shared" si="521"/>
        <v>100-100-2410-6247-000-32-05</v>
      </c>
      <c r="T421" s="3" t="str">
        <f t="shared" si="553"/>
        <v>2410</v>
      </c>
      <c r="U421" s="3" t="str">
        <f t="shared" si="554"/>
        <v>6247</v>
      </c>
      <c r="V421" s="3" t="str">
        <f t="shared" si="555"/>
        <v>2400</v>
      </c>
      <c r="W421" s="3" t="str">
        <f t="shared" si="556"/>
        <v>200</v>
      </c>
      <c r="X421" s="3" t="str">
        <f t="shared" si="557"/>
        <v>05</v>
      </c>
      <c r="Y421" s="23" t="s">
        <v>76</v>
      </c>
    </row>
    <row r="422" spans="1:25" x14ac:dyDescent="0.2">
      <c r="A422" s="1" t="s">
        <v>183</v>
      </c>
      <c r="B422" s="70" t="str">
        <f t="shared" si="519"/>
        <v>100-100-2410-6247-000-32-05</v>
      </c>
      <c r="C422" s="6" t="s">
        <v>12</v>
      </c>
      <c r="D422" s="9">
        <f t="shared" si="551"/>
        <v>0</v>
      </c>
      <c r="E422" s="9">
        <f t="shared" ref="E422:P422" si="564">(E116+E176+E236)*$D$397</f>
        <v>0</v>
      </c>
      <c r="F422" s="9">
        <f t="shared" si="564"/>
        <v>0</v>
      </c>
      <c r="G422" s="9">
        <f t="shared" si="564"/>
        <v>0</v>
      </c>
      <c r="H422" s="9">
        <f t="shared" si="564"/>
        <v>0</v>
      </c>
      <c r="I422" s="9">
        <f t="shared" si="564"/>
        <v>0</v>
      </c>
      <c r="J422" s="9">
        <f t="shared" si="564"/>
        <v>0</v>
      </c>
      <c r="K422" s="9">
        <f t="shared" si="564"/>
        <v>0</v>
      </c>
      <c r="L422" s="9">
        <f t="shared" si="564"/>
        <v>0</v>
      </c>
      <c r="M422" s="9">
        <f t="shared" si="564"/>
        <v>0</v>
      </c>
      <c r="N422" s="9">
        <f t="shared" si="564"/>
        <v>0</v>
      </c>
      <c r="O422" s="9">
        <f t="shared" si="564"/>
        <v>0</v>
      </c>
      <c r="P422" s="9">
        <f t="shared" si="564"/>
        <v>0</v>
      </c>
      <c r="Q422" s="18"/>
      <c r="R422" s="2" t="s">
        <v>423</v>
      </c>
      <c r="S422" s="2" t="str">
        <f t="shared" si="521"/>
        <v>100-100-2410-6247-000-32-05</v>
      </c>
      <c r="T422" s="3" t="str">
        <f t="shared" si="553"/>
        <v>2410</v>
      </c>
      <c r="U422" s="3" t="str">
        <f t="shared" si="554"/>
        <v>6247</v>
      </c>
      <c r="V422" s="3" t="str">
        <f t="shared" si="555"/>
        <v>2400</v>
      </c>
      <c r="W422" s="3" t="str">
        <f t="shared" si="556"/>
        <v>200</v>
      </c>
      <c r="X422" s="3" t="str">
        <f t="shared" si="557"/>
        <v>05</v>
      </c>
      <c r="Y422" s="23" t="s">
        <v>76</v>
      </c>
    </row>
    <row r="423" spans="1:25" x14ac:dyDescent="0.2">
      <c r="A423" s="1" t="s">
        <v>184</v>
      </c>
      <c r="B423" s="70" t="str">
        <f t="shared" si="519"/>
        <v>100-100-2410-6247-000-32-05</v>
      </c>
      <c r="C423" s="6" t="s">
        <v>14</v>
      </c>
      <c r="D423" s="9">
        <f t="shared" si="551"/>
        <v>0</v>
      </c>
      <c r="E423" s="9">
        <f t="shared" ref="E423:P423" si="565">(E117+E177+E237)*$D$398</f>
        <v>0</v>
      </c>
      <c r="F423" s="9">
        <f t="shared" si="565"/>
        <v>0</v>
      </c>
      <c r="G423" s="9">
        <f t="shared" si="565"/>
        <v>0</v>
      </c>
      <c r="H423" s="9">
        <f t="shared" si="565"/>
        <v>0</v>
      </c>
      <c r="I423" s="9">
        <f t="shared" si="565"/>
        <v>0</v>
      </c>
      <c r="J423" s="9">
        <f t="shared" si="565"/>
        <v>0</v>
      </c>
      <c r="K423" s="9">
        <f t="shared" si="565"/>
        <v>0</v>
      </c>
      <c r="L423" s="9">
        <f t="shared" si="565"/>
        <v>0</v>
      </c>
      <c r="M423" s="9">
        <f t="shared" si="565"/>
        <v>0</v>
      </c>
      <c r="N423" s="9">
        <f t="shared" si="565"/>
        <v>0</v>
      </c>
      <c r="O423" s="9">
        <f t="shared" si="565"/>
        <v>0</v>
      </c>
      <c r="P423" s="9">
        <f t="shared" si="565"/>
        <v>0</v>
      </c>
      <c r="Q423" s="18"/>
      <c r="R423" s="2" t="s">
        <v>423</v>
      </c>
      <c r="S423" s="2" t="str">
        <f t="shared" si="521"/>
        <v>100-100-2410-6247-000-32-05</v>
      </c>
      <c r="T423" s="3" t="str">
        <f t="shared" si="553"/>
        <v>2410</v>
      </c>
      <c r="U423" s="3" t="str">
        <f t="shared" si="554"/>
        <v>6247</v>
      </c>
      <c r="V423" s="3" t="str">
        <f t="shared" si="555"/>
        <v>2400</v>
      </c>
      <c r="W423" s="3" t="str">
        <f t="shared" si="556"/>
        <v>200</v>
      </c>
      <c r="X423" s="3" t="str">
        <f t="shared" si="557"/>
        <v>05</v>
      </c>
      <c r="Y423" s="23" t="s">
        <v>76</v>
      </c>
    </row>
    <row r="424" spans="1:25" x14ac:dyDescent="0.2">
      <c r="A424" s="1" t="s">
        <v>185</v>
      </c>
      <c r="B424" s="70" t="str">
        <f t="shared" si="519"/>
        <v>100-100-2410-6247-000-32-05</v>
      </c>
      <c r="C424" s="6" t="s">
        <v>14</v>
      </c>
      <c r="D424" s="9">
        <f t="shared" si="551"/>
        <v>0</v>
      </c>
      <c r="E424" s="9">
        <f t="shared" ref="E424:P424" si="566">(E118+E178+E238)*$D$398</f>
        <v>0</v>
      </c>
      <c r="F424" s="9">
        <f t="shared" si="566"/>
        <v>0</v>
      </c>
      <c r="G424" s="9">
        <f t="shared" si="566"/>
        <v>0</v>
      </c>
      <c r="H424" s="9">
        <f t="shared" si="566"/>
        <v>0</v>
      </c>
      <c r="I424" s="9">
        <f t="shared" si="566"/>
        <v>0</v>
      </c>
      <c r="J424" s="9">
        <f t="shared" si="566"/>
        <v>0</v>
      </c>
      <c r="K424" s="9">
        <f t="shared" si="566"/>
        <v>0</v>
      </c>
      <c r="L424" s="9">
        <f t="shared" si="566"/>
        <v>0</v>
      </c>
      <c r="M424" s="9">
        <f t="shared" si="566"/>
        <v>0</v>
      </c>
      <c r="N424" s="9">
        <f t="shared" si="566"/>
        <v>0</v>
      </c>
      <c r="O424" s="9">
        <f t="shared" si="566"/>
        <v>0</v>
      </c>
      <c r="P424" s="9">
        <f t="shared" si="566"/>
        <v>0</v>
      </c>
      <c r="Q424" s="18"/>
      <c r="R424" s="2" t="s">
        <v>423</v>
      </c>
      <c r="S424" s="2" t="str">
        <f t="shared" si="521"/>
        <v>100-100-2410-6247-000-32-05</v>
      </c>
      <c r="T424" s="3" t="str">
        <f t="shared" si="553"/>
        <v>2410</v>
      </c>
      <c r="U424" s="3" t="str">
        <f t="shared" si="554"/>
        <v>6247</v>
      </c>
      <c r="V424" s="3" t="str">
        <f t="shared" si="555"/>
        <v>2400</v>
      </c>
      <c r="W424" s="3" t="str">
        <f t="shared" si="556"/>
        <v>200</v>
      </c>
      <c r="X424" s="3" t="str">
        <f t="shared" si="557"/>
        <v>05</v>
      </c>
      <c r="Y424" s="23" t="s">
        <v>76</v>
      </c>
    </row>
    <row r="425" spans="1:25" x14ac:dyDescent="0.2">
      <c r="A425" s="1" t="s">
        <v>186</v>
      </c>
      <c r="B425" s="70" t="str">
        <f t="shared" si="519"/>
        <v>100-100-2410-6247-000-32-05</v>
      </c>
      <c r="C425" s="6" t="s">
        <v>14</v>
      </c>
      <c r="D425" s="9">
        <f t="shared" si="551"/>
        <v>0</v>
      </c>
      <c r="E425" s="9">
        <f t="shared" ref="E425:P425" si="567">(E119+E179+E239)*$D$398</f>
        <v>0</v>
      </c>
      <c r="F425" s="9">
        <f t="shared" si="567"/>
        <v>0</v>
      </c>
      <c r="G425" s="9">
        <f t="shared" si="567"/>
        <v>0</v>
      </c>
      <c r="H425" s="9">
        <f t="shared" si="567"/>
        <v>0</v>
      </c>
      <c r="I425" s="9">
        <f t="shared" si="567"/>
        <v>0</v>
      </c>
      <c r="J425" s="9">
        <f t="shared" si="567"/>
        <v>0</v>
      </c>
      <c r="K425" s="9">
        <f t="shared" si="567"/>
        <v>0</v>
      </c>
      <c r="L425" s="9">
        <f t="shared" si="567"/>
        <v>0</v>
      </c>
      <c r="M425" s="9">
        <f t="shared" si="567"/>
        <v>0</v>
      </c>
      <c r="N425" s="9">
        <f t="shared" si="567"/>
        <v>0</v>
      </c>
      <c r="O425" s="9">
        <f t="shared" si="567"/>
        <v>0</v>
      </c>
      <c r="P425" s="9">
        <f t="shared" si="567"/>
        <v>0</v>
      </c>
      <c r="Q425" s="18"/>
      <c r="R425" s="2" t="s">
        <v>423</v>
      </c>
      <c r="S425" s="2" t="str">
        <f t="shared" si="521"/>
        <v>100-100-2410-6247-000-32-05</v>
      </c>
      <c r="T425" s="3" t="str">
        <f t="shared" si="553"/>
        <v>2410</v>
      </c>
      <c r="U425" s="3" t="str">
        <f t="shared" si="554"/>
        <v>6247</v>
      </c>
      <c r="V425" s="3" t="str">
        <f t="shared" si="555"/>
        <v>2400</v>
      </c>
      <c r="W425" s="3" t="str">
        <f t="shared" si="556"/>
        <v>200</v>
      </c>
      <c r="X425" s="3" t="str">
        <f t="shared" si="557"/>
        <v>05</v>
      </c>
      <c r="Y425" s="23" t="s">
        <v>76</v>
      </c>
    </row>
    <row r="426" spans="1:25" x14ac:dyDescent="0.2">
      <c r="A426" s="1" t="s">
        <v>187</v>
      </c>
      <c r="B426" s="70" t="str">
        <f t="shared" si="519"/>
        <v>100-100-2410-6247-000-32-05</v>
      </c>
      <c r="C426" s="6" t="s">
        <v>14</v>
      </c>
      <c r="D426" s="9">
        <f t="shared" si="551"/>
        <v>0</v>
      </c>
      <c r="E426" s="9">
        <f t="shared" ref="E426:P426" si="568">(E120+E180+E240)*$D$398</f>
        <v>0</v>
      </c>
      <c r="F426" s="9">
        <f t="shared" si="568"/>
        <v>0</v>
      </c>
      <c r="G426" s="9">
        <f t="shared" si="568"/>
        <v>0</v>
      </c>
      <c r="H426" s="9">
        <f t="shared" si="568"/>
        <v>0</v>
      </c>
      <c r="I426" s="9">
        <f t="shared" si="568"/>
        <v>0</v>
      </c>
      <c r="J426" s="9">
        <f t="shared" si="568"/>
        <v>0</v>
      </c>
      <c r="K426" s="9">
        <f t="shared" si="568"/>
        <v>0</v>
      </c>
      <c r="L426" s="9">
        <f t="shared" si="568"/>
        <v>0</v>
      </c>
      <c r="M426" s="9">
        <f t="shared" si="568"/>
        <v>0</v>
      </c>
      <c r="N426" s="9">
        <f t="shared" si="568"/>
        <v>0</v>
      </c>
      <c r="O426" s="9">
        <f t="shared" si="568"/>
        <v>0</v>
      </c>
      <c r="P426" s="9">
        <f t="shared" si="568"/>
        <v>0</v>
      </c>
      <c r="Q426" s="18"/>
      <c r="R426" s="2" t="s">
        <v>423</v>
      </c>
      <c r="S426" s="2" t="str">
        <f t="shared" si="521"/>
        <v>100-100-2410-6247-000-32-05</v>
      </c>
      <c r="T426" s="3" t="str">
        <f t="shared" si="553"/>
        <v>2410</v>
      </c>
      <c r="U426" s="3" t="str">
        <f t="shared" si="554"/>
        <v>6247</v>
      </c>
      <c r="V426" s="3" t="str">
        <f t="shared" si="555"/>
        <v>2400</v>
      </c>
      <c r="W426" s="3" t="str">
        <f t="shared" si="556"/>
        <v>200</v>
      </c>
      <c r="X426" s="3" t="str">
        <f t="shared" si="557"/>
        <v>05</v>
      </c>
      <c r="Y426" s="23" t="s">
        <v>76</v>
      </c>
    </row>
    <row r="427" spans="1:25" x14ac:dyDescent="0.2">
      <c r="A427" s="1" t="s">
        <v>188</v>
      </c>
      <c r="B427" s="70" t="str">
        <f t="shared" si="519"/>
        <v>100-100-2410-6247-000-32-05</v>
      </c>
      <c r="C427" s="6" t="s">
        <v>14</v>
      </c>
      <c r="D427" s="9">
        <f t="shared" si="551"/>
        <v>0</v>
      </c>
      <c r="E427" s="9">
        <f t="shared" ref="E427:P427" si="569">(E121+E181+E241)*$D$398</f>
        <v>0</v>
      </c>
      <c r="F427" s="9">
        <f t="shared" si="569"/>
        <v>0</v>
      </c>
      <c r="G427" s="9">
        <f t="shared" si="569"/>
        <v>0</v>
      </c>
      <c r="H427" s="9">
        <f t="shared" si="569"/>
        <v>0</v>
      </c>
      <c r="I427" s="9">
        <f t="shared" si="569"/>
        <v>0</v>
      </c>
      <c r="J427" s="9">
        <f t="shared" si="569"/>
        <v>0</v>
      </c>
      <c r="K427" s="9">
        <f t="shared" si="569"/>
        <v>0</v>
      </c>
      <c r="L427" s="9">
        <f t="shared" si="569"/>
        <v>0</v>
      </c>
      <c r="M427" s="9">
        <f t="shared" si="569"/>
        <v>0</v>
      </c>
      <c r="N427" s="9">
        <f t="shared" si="569"/>
        <v>0</v>
      </c>
      <c r="O427" s="9">
        <f t="shared" si="569"/>
        <v>0</v>
      </c>
      <c r="P427" s="9">
        <f t="shared" si="569"/>
        <v>0</v>
      </c>
      <c r="Q427" s="18"/>
      <c r="R427" s="2" t="s">
        <v>423</v>
      </c>
      <c r="S427" s="2" t="str">
        <f t="shared" si="521"/>
        <v>100-100-2410-6247-000-32-05</v>
      </c>
      <c r="T427" s="3" t="str">
        <f t="shared" si="553"/>
        <v>2410</v>
      </c>
      <c r="U427" s="3" t="str">
        <f t="shared" si="554"/>
        <v>6247</v>
      </c>
      <c r="V427" s="3" t="str">
        <f t="shared" si="555"/>
        <v>2400</v>
      </c>
      <c r="W427" s="3" t="str">
        <f t="shared" si="556"/>
        <v>200</v>
      </c>
      <c r="X427" s="3" t="str">
        <f t="shared" si="557"/>
        <v>05</v>
      </c>
      <c r="Y427" s="23" t="s">
        <v>76</v>
      </c>
    </row>
    <row r="428" spans="1:25" x14ac:dyDescent="0.2">
      <c r="A428" s="1" t="s">
        <v>189</v>
      </c>
      <c r="B428" s="70" t="str">
        <f t="shared" si="519"/>
        <v>100-100-2410-6247-000-32-05</v>
      </c>
      <c r="C428" s="6" t="s">
        <v>14</v>
      </c>
      <c r="D428" s="9">
        <f t="shared" si="551"/>
        <v>0</v>
      </c>
      <c r="E428" s="9">
        <f t="shared" ref="E428:P428" si="570">(E122+E182+E242)*$D$398</f>
        <v>0</v>
      </c>
      <c r="F428" s="9">
        <f t="shared" si="570"/>
        <v>0</v>
      </c>
      <c r="G428" s="9">
        <f t="shared" si="570"/>
        <v>0</v>
      </c>
      <c r="H428" s="9">
        <f t="shared" si="570"/>
        <v>0</v>
      </c>
      <c r="I428" s="9">
        <f t="shared" si="570"/>
        <v>0</v>
      </c>
      <c r="J428" s="9">
        <f t="shared" si="570"/>
        <v>0</v>
      </c>
      <c r="K428" s="9">
        <f t="shared" si="570"/>
        <v>0</v>
      </c>
      <c r="L428" s="9">
        <f t="shared" si="570"/>
        <v>0</v>
      </c>
      <c r="M428" s="9">
        <f t="shared" si="570"/>
        <v>0</v>
      </c>
      <c r="N428" s="9">
        <f t="shared" si="570"/>
        <v>0</v>
      </c>
      <c r="O428" s="9">
        <f t="shared" si="570"/>
        <v>0</v>
      </c>
      <c r="P428" s="9">
        <f t="shared" si="570"/>
        <v>0</v>
      </c>
      <c r="Q428" s="18"/>
      <c r="R428" s="2" t="s">
        <v>423</v>
      </c>
      <c r="S428" s="2" t="str">
        <f t="shared" si="521"/>
        <v>100-100-2410-6247-000-32-05</v>
      </c>
      <c r="T428" s="3" t="str">
        <f t="shared" si="553"/>
        <v>2410</v>
      </c>
      <c r="U428" s="3" t="str">
        <f t="shared" si="554"/>
        <v>6247</v>
      </c>
      <c r="V428" s="3" t="str">
        <f t="shared" si="555"/>
        <v>2400</v>
      </c>
      <c r="W428" s="3" t="str">
        <f t="shared" si="556"/>
        <v>200</v>
      </c>
      <c r="X428" s="3" t="str">
        <f t="shared" si="557"/>
        <v>05</v>
      </c>
      <c r="Y428" s="23" t="s">
        <v>76</v>
      </c>
    </row>
    <row r="431" spans="1:25" x14ac:dyDescent="0.2">
      <c r="A431" s="1" t="s">
        <v>15</v>
      </c>
      <c r="B431" s="2" t="s">
        <v>33</v>
      </c>
      <c r="C431" s="13" t="s">
        <v>77</v>
      </c>
      <c r="D431" s="22" t="s">
        <v>79</v>
      </c>
      <c r="E431" s="22" t="s">
        <v>80</v>
      </c>
      <c r="F431" s="22" t="s">
        <v>81</v>
      </c>
      <c r="G431" s="15"/>
      <c r="H431" s="15"/>
      <c r="I431" s="15"/>
    </row>
    <row r="432" spans="1:25" x14ac:dyDescent="0.2">
      <c r="A432" s="1" t="s">
        <v>0</v>
      </c>
      <c r="B432" s="70" t="str">
        <f t="shared" ref="B432:B437" si="571">CONCATENATE(R432,$C$1)</f>
        <v>100-100-2320-6264-000-32-05</v>
      </c>
      <c r="C432" s="6" t="s">
        <v>269</v>
      </c>
      <c r="D432" s="58">
        <v>1.4500000000000001E-2</v>
      </c>
      <c r="E432" s="58">
        <v>5.0000000000000001E-4</v>
      </c>
      <c r="F432" s="59">
        <v>30500</v>
      </c>
      <c r="G432" s="15"/>
      <c r="H432" s="15"/>
      <c r="I432" s="15"/>
      <c r="R432" s="2" t="s">
        <v>424</v>
      </c>
      <c r="S432" s="2" t="str">
        <f t="shared" ref="S432:S437" si="572">CONCATENATE(R432,$C$1)</f>
        <v>100-100-2320-6264-000-32-05</v>
      </c>
      <c r="T432" s="3" t="str">
        <f t="shared" ref="T432:T437" si="573">MID(S432,9,4)</f>
        <v>2320</v>
      </c>
      <c r="U432" s="3" t="str">
        <f t="shared" ref="U432:U437" si="574">MID(S432,14,4)</f>
        <v>6264</v>
      </c>
      <c r="V432" s="3" t="str">
        <f t="shared" ref="V432:V437" si="575">CONCATENATE(LEFT(T432,2),"00")</f>
        <v>2300</v>
      </c>
      <c r="W432" s="3" t="str">
        <f t="shared" ref="W432:W437" si="576">CONCATENATE(MID(U432,2,1),"00")</f>
        <v>200</v>
      </c>
      <c r="X432" s="3" t="str">
        <f t="shared" ref="X432:X437" si="577">RIGHT(S432,2)</f>
        <v>05</v>
      </c>
      <c r="Y432" s="23" t="s">
        <v>277</v>
      </c>
    </row>
    <row r="433" spans="1:25" x14ac:dyDescent="0.2">
      <c r="A433" s="1" t="s">
        <v>1</v>
      </c>
      <c r="B433" s="70" t="str">
        <f t="shared" si="571"/>
        <v>100-100-2500-6267-000-32-05</v>
      </c>
      <c r="C433" s="6" t="s">
        <v>270</v>
      </c>
      <c r="D433" s="58">
        <v>1.4500000000000001E-2</v>
      </c>
      <c r="E433" s="58">
        <v>5.0000000000000001E-4</v>
      </c>
      <c r="F433" s="59">
        <v>30500</v>
      </c>
      <c r="G433" s="15"/>
      <c r="H433" s="15"/>
      <c r="I433" s="15"/>
      <c r="R433" s="2" t="s">
        <v>425</v>
      </c>
      <c r="S433" s="2" t="str">
        <f t="shared" si="572"/>
        <v>100-100-2500-6267-000-32-05</v>
      </c>
      <c r="T433" s="3" t="str">
        <f t="shared" si="573"/>
        <v>2500</v>
      </c>
      <c r="U433" s="3" t="str">
        <f t="shared" si="574"/>
        <v>6267</v>
      </c>
      <c r="V433" s="3" t="str">
        <f t="shared" si="575"/>
        <v>2500</v>
      </c>
      <c r="W433" s="3" t="str">
        <f t="shared" si="576"/>
        <v>200</v>
      </c>
      <c r="X433" s="3" t="str">
        <f t="shared" si="577"/>
        <v>05</v>
      </c>
      <c r="Y433" s="23" t="s">
        <v>278</v>
      </c>
    </row>
    <row r="434" spans="1:25" x14ac:dyDescent="0.2">
      <c r="A434" s="1" t="s">
        <v>2</v>
      </c>
      <c r="B434" s="70" t="str">
        <f t="shared" si="571"/>
        <v>100-100-2410-6264-000-32-05</v>
      </c>
      <c r="C434" s="6" t="s">
        <v>11</v>
      </c>
      <c r="D434" s="58">
        <v>1.4500000000000001E-2</v>
      </c>
      <c r="E434" s="58">
        <v>5.0000000000000001E-4</v>
      </c>
      <c r="F434" s="59">
        <v>30500</v>
      </c>
      <c r="G434" s="15"/>
      <c r="H434" s="15"/>
      <c r="I434" s="15"/>
      <c r="R434" s="2" t="s">
        <v>426</v>
      </c>
      <c r="S434" s="2" t="str">
        <f t="shared" si="572"/>
        <v>100-100-2410-6264-000-32-05</v>
      </c>
      <c r="T434" s="3" t="str">
        <f t="shared" si="573"/>
        <v>2410</v>
      </c>
      <c r="U434" s="3" t="str">
        <f t="shared" si="574"/>
        <v>6264</v>
      </c>
      <c r="V434" s="3" t="str">
        <f t="shared" si="575"/>
        <v>2400</v>
      </c>
      <c r="W434" s="3" t="str">
        <f t="shared" si="576"/>
        <v>200</v>
      </c>
      <c r="X434" s="3" t="str">
        <f t="shared" si="577"/>
        <v>05</v>
      </c>
      <c r="Y434" s="23" t="s">
        <v>82</v>
      </c>
    </row>
    <row r="435" spans="1:25" x14ac:dyDescent="0.2">
      <c r="A435" s="1" t="s">
        <v>3</v>
      </c>
      <c r="B435" s="70" t="str">
        <f t="shared" si="571"/>
        <v>100-100-1000-6261-000-32-05</v>
      </c>
      <c r="C435" s="6" t="s">
        <v>13</v>
      </c>
      <c r="D435" s="58">
        <v>1.4500000000000001E-2</v>
      </c>
      <c r="E435" s="58">
        <v>5.0000000000000001E-4</v>
      </c>
      <c r="F435" s="59">
        <v>30500</v>
      </c>
      <c r="G435" s="15"/>
      <c r="H435" s="15"/>
      <c r="I435" s="15"/>
      <c r="R435" s="2" t="s">
        <v>427</v>
      </c>
      <c r="S435" s="2" t="str">
        <f t="shared" si="572"/>
        <v>100-100-1000-6261-000-32-05</v>
      </c>
      <c r="T435" s="3" t="str">
        <f t="shared" si="573"/>
        <v>1000</v>
      </c>
      <c r="U435" s="3" t="str">
        <f t="shared" si="574"/>
        <v>6261</v>
      </c>
      <c r="V435" s="3" t="str">
        <f t="shared" si="575"/>
        <v>1000</v>
      </c>
      <c r="W435" s="3" t="str">
        <f t="shared" si="576"/>
        <v>200</v>
      </c>
      <c r="X435" s="3" t="str">
        <f t="shared" si="577"/>
        <v>05</v>
      </c>
      <c r="Y435" s="23" t="s">
        <v>83</v>
      </c>
    </row>
    <row r="436" spans="1:25" x14ac:dyDescent="0.2">
      <c r="A436" s="1" t="s">
        <v>4</v>
      </c>
      <c r="B436" s="70" t="str">
        <f t="shared" si="571"/>
        <v>100-100-2410-6267-000-32-05</v>
      </c>
      <c r="C436" s="6" t="s">
        <v>12</v>
      </c>
      <c r="D436" s="58">
        <v>1.4500000000000001E-2</v>
      </c>
      <c r="E436" s="58">
        <v>5.0000000000000001E-4</v>
      </c>
      <c r="F436" s="59">
        <v>30500</v>
      </c>
      <c r="G436" s="15"/>
      <c r="H436" s="15"/>
      <c r="I436" s="15"/>
      <c r="R436" s="2" t="s">
        <v>428</v>
      </c>
      <c r="S436" s="2" t="str">
        <f t="shared" si="572"/>
        <v>100-100-2410-6267-000-32-05</v>
      </c>
      <c r="T436" s="3" t="str">
        <f t="shared" si="573"/>
        <v>2410</v>
      </c>
      <c r="U436" s="3" t="str">
        <f t="shared" si="574"/>
        <v>6267</v>
      </c>
      <c r="V436" s="3" t="str">
        <f t="shared" si="575"/>
        <v>2400</v>
      </c>
      <c r="W436" s="3" t="str">
        <f t="shared" si="576"/>
        <v>200</v>
      </c>
      <c r="X436" s="3" t="str">
        <f t="shared" si="577"/>
        <v>05</v>
      </c>
      <c r="Y436" s="23" t="s">
        <v>84</v>
      </c>
    </row>
    <row r="437" spans="1:25" x14ac:dyDescent="0.2">
      <c r="A437" s="1" t="s">
        <v>5</v>
      </c>
      <c r="B437" s="70" t="str">
        <f t="shared" si="571"/>
        <v>100-100-2410-6267-000-32-05</v>
      </c>
      <c r="C437" s="6" t="s">
        <v>14</v>
      </c>
      <c r="D437" s="58">
        <v>1.4500000000000001E-2</v>
      </c>
      <c r="E437" s="58">
        <v>5.0000000000000001E-4</v>
      </c>
      <c r="F437" s="59">
        <v>30500</v>
      </c>
      <c r="G437" s="17"/>
      <c r="H437" s="17"/>
      <c r="I437" s="18"/>
      <c r="R437" s="2" t="s">
        <v>428</v>
      </c>
      <c r="S437" s="2" t="str">
        <f t="shared" si="572"/>
        <v>100-100-2410-6267-000-32-05</v>
      </c>
      <c r="T437" s="3" t="str">
        <f t="shared" si="573"/>
        <v>2410</v>
      </c>
      <c r="U437" s="3" t="str">
        <f t="shared" si="574"/>
        <v>6267</v>
      </c>
      <c r="V437" s="3" t="str">
        <f t="shared" si="575"/>
        <v>2400</v>
      </c>
      <c r="W437" s="3" t="str">
        <f t="shared" si="576"/>
        <v>200</v>
      </c>
      <c r="X437" s="3" t="str">
        <f t="shared" si="577"/>
        <v>05</v>
      </c>
      <c r="Y437" s="23" t="s">
        <v>84</v>
      </c>
    </row>
    <row r="440" spans="1:25" x14ac:dyDescent="0.2">
      <c r="A440" s="1" t="s">
        <v>15</v>
      </c>
      <c r="B440" s="2" t="s">
        <v>33</v>
      </c>
      <c r="C440" s="13" t="s">
        <v>78</v>
      </c>
      <c r="D440" s="7" t="s">
        <v>35</v>
      </c>
      <c r="E440" s="16">
        <f>$D$2</f>
        <v>42917</v>
      </c>
      <c r="F440" s="16">
        <f>E440+31</f>
        <v>42948</v>
      </c>
      <c r="G440" s="16">
        <f t="shared" ref="G440:P440" si="578">F440+31</f>
        <v>42979</v>
      </c>
      <c r="H440" s="16">
        <f t="shared" si="578"/>
        <v>43010</v>
      </c>
      <c r="I440" s="16">
        <f t="shared" si="578"/>
        <v>43041</v>
      </c>
      <c r="J440" s="16">
        <f t="shared" si="578"/>
        <v>43072</v>
      </c>
      <c r="K440" s="16">
        <f t="shared" si="578"/>
        <v>43103</v>
      </c>
      <c r="L440" s="16">
        <f t="shared" si="578"/>
        <v>43134</v>
      </c>
      <c r="M440" s="16">
        <f t="shared" si="578"/>
        <v>43165</v>
      </c>
      <c r="N440" s="16">
        <f t="shared" si="578"/>
        <v>43196</v>
      </c>
      <c r="O440" s="16">
        <f t="shared" si="578"/>
        <v>43227</v>
      </c>
      <c r="P440" s="16">
        <f t="shared" si="578"/>
        <v>43258</v>
      </c>
      <c r="Q440" s="20"/>
    </row>
    <row r="441" spans="1:25" x14ac:dyDescent="0.2">
      <c r="A441" s="1" t="s">
        <v>0</v>
      </c>
      <c r="B441" s="70" t="str">
        <f t="shared" ref="B441:B467" si="579">CONCATENATE(R441,$C$1)</f>
        <v>100-100-2320-6264-000-32-05</v>
      </c>
      <c r="C441" s="6" t="s">
        <v>252</v>
      </c>
      <c r="D441" s="9">
        <f>IF(D96&lt;F$432,(D99*(D$432+E$432)),(F$432*(D$432+E$432)))</f>
        <v>457.50000000000006</v>
      </c>
      <c r="E441" s="9">
        <f>$D441/12</f>
        <v>38.125000000000007</v>
      </c>
      <c r="F441" s="9">
        <f t="shared" ref="F441:P442" si="580">$D441/12</f>
        <v>38.125000000000007</v>
      </c>
      <c r="G441" s="9">
        <f t="shared" si="580"/>
        <v>38.125000000000007</v>
      </c>
      <c r="H441" s="9">
        <f t="shared" si="580"/>
        <v>38.125000000000007</v>
      </c>
      <c r="I441" s="9">
        <f t="shared" si="580"/>
        <v>38.125000000000007</v>
      </c>
      <c r="J441" s="9">
        <f t="shared" si="580"/>
        <v>38.125000000000007</v>
      </c>
      <c r="K441" s="9">
        <f t="shared" si="580"/>
        <v>38.125000000000007</v>
      </c>
      <c r="L441" s="9">
        <f t="shared" si="580"/>
        <v>38.125000000000007</v>
      </c>
      <c r="M441" s="9">
        <f t="shared" si="580"/>
        <v>38.125000000000007</v>
      </c>
      <c r="N441" s="9">
        <f t="shared" si="580"/>
        <v>38.125000000000007</v>
      </c>
      <c r="O441" s="9">
        <f t="shared" si="580"/>
        <v>38.125000000000007</v>
      </c>
      <c r="P441" s="9">
        <f t="shared" si="580"/>
        <v>38.125000000000007</v>
      </c>
      <c r="Q441" s="18"/>
      <c r="R441" s="2" t="s">
        <v>424</v>
      </c>
      <c r="S441" s="2" t="str">
        <f t="shared" ref="S441:S467" si="581">CONCATENATE(R441,$C$1)</f>
        <v>100-100-2320-6264-000-32-05</v>
      </c>
      <c r="T441" s="3" t="str">
        <f t="shared" ref="T441:T452" si="582">MID(S441,9,4)</f>
        <v>2320</v>
      </c>
      <c r="U441" s="3" t="str">
        <f t="shared" ref="U441:U452" si="583">MID(S441,14,4)</f>
        <v>6264</v>
      </c>
      <c r="V441" s="3" t="str">
        <f t="shared" ref="V441:V452" si="584">CONCATENATE(LEFT(T441,2),"00")</f>
        <v>2300</v>
      </c>
      <c r="W441" s="3" t="str">
        <f t="shared" ref="W441:W452" si="585">CONCATENATE(MID(U441,2,1),"00")</f>
        <v>200</v>
      </c>
      <c r="X441" s="3" t="str">
        <f t="shared" ref="X441:X452" si="586">RIGHT(S441,2)</f>
        <v>05</v>
      </c>
      <c r="Y441" s="23" t="s">
        <v>277</v>
      </c>
    </row>
    <row r="442" spans="1:25" x14ac:dyDescent="0.2">
      <c r="A442" s="1" t="s">
        <v>1</v>
      </c>
      <c r="B442" s="70" t="str">
        <f t="shared" si="579"/>
        <v>100-100-2320-6264-000-32-05</v>
      </c>
      <c r="C442" s="6" t="s">
        <v>253</v>
      </c>
      <c r="D442" s="9">
        <f>IF(D97&lt;F$432,(D99*(D$432+E$432)),(F$432*(D$432+E$432)))</f>
        <v>457.50000000000006</v>
      </c>
      <c r="E442" s="9">
        <f>$D442/12</f>
        <v>38.125000000000007</v>
      </c>
      <c r="F442" s="9">
        <f t="shared" si="580"/>
        <v>38.125000000000007</v>
      </c>
      <c r="G442" s="9">
        <f t="shared" si="580"/>
        <v>38.125000000000007</v>
      </c>
      <c r="H442" s="9">
        <f t="shared" si="580"/>
        <v>38.125000000000007</v>
      </c>
      <c r="I442" s="9">
        <f t="shared" si="580"/>
        <v>38.125000000000007</v>
      </c>
      <c r="J442" s="9">
        <f t="shared" si="580"/>
        <v>38.125000000000007</v>
      </c>
      <c r="K442" s="9">
        <f t="shared" si="580"/>
        <v>38.125000000000007</v>
      </c>
      <c r="L442" s="9">
        <f t="shared" si="580"/>
        <v>38.125000000000007</v>
      </c>
      <c r="M442" s="9">
        <f t="shared" si="580"/>
        <v>38.125000000000007</v>
      </c>
      <c r="N442" s="9">
        <f t="shared" si="580"/>
        <v>38.125000000000007</v>
      </c>
      <c r="O442" s="9">
        <f t="shared" si="580"/>
        <v>38.125000000000007</v>
      </c>
      <c r="P442" s="9">
        <f t="shared" si="580"/>
        <v>38.125000000000007</v>
      </c>
      <c r="Q442" s="18"/>
      <c r="R442" s="2" t="s">
        <v>424</v>
      </c>
      <c r="S442" s="2" t="str">
        <f t="shared" si="581"/>
        <v>100-100-2320-6264-000-32-05</v>
      </c>
      <c r="T442" s="3" t="str">
        <f t="shared" si="582"/>
        <v>2320</v>
      </c>
      <c r="U442" s="3" t="str">
        <f t="shared" si="583"/>
        <v>6264</v>
      </c>
      <c r="V442" s="3" t="str">
        <f t="shared" si="584"/>
        <v>2300</v>
      </c>
      <c r="W442" s="3" t="str">
        <f t="shared" si="585"/>
        <v>200</v>
      </c>
      <c r="X442" s="3" t="str">
        <f t="shared" si="586"/>
        <v>05</v>
      </c>
      <c r="Y442" s="23" t="s">
        <v>277</v>
      </c>
    </row>
    <row r="443" spans="1:25" x14ac:dyDescent="0.2">
      <c r="A443" s="1" t="s">
        <v>2</v>
      </c>
      <c r="B443" s="70" t="str">
        <f t="shared" si="579"/>
        <v>100-100-2500-6267-000-32-05</v>
      </c>
      <c r="C443" s="6" t="s">
        <v>1046</v>
      </c>
      <c r="D443" s="9">
        <f>IF(D98&lt;F$433,(D101*(D$433+E$433)),(F$433*(D$433+E$433)))</f>
        <v>457.50000000000006</v>
      </c>
      <c r="E443" s="9">
        <f t="shared" ref="E443:P452" si="587">$D443/12</f>
        <v>38.125000000000007</v>
      </c>
      <c r="F443" s="9">
        <f t="shared" si="587"/>
        <v>38.125000000000007</v>
      </c>
      <c r="G443" s="9">
        <f t="shared" si="587"/>
        <v>38.125000000000007</v>
      </c>
      <c r="H443" s="9">
        <f t="shared" si="587"/>
        <v>38.125000000000007</v>
      </c>
      <c r="I443" s="9">
        <f t="shared" si="587"/>
        <v>38.125000000000007</v>
      </c>
      <c r="J443" s="9">
        <f t="shared" si="587"/>
        <v>38.125000000000007</v>
      </c>
      <c r="K443" s="9">
        <f t="shared" si="587"/>
        <v>38.125000000000007</v>
      </c>
      <c r="L443" s="9">
        <f t="shared" si="587"/>
        <v>38.125000000000007</v>
      </c>
      <c r="M443" s="9">
        <f t="shared" si="587"/>
        <v>38.125000000000007</v>
      </c>
      <c r="N443" s="9">
        <f t="shared" si="587"/>
        <v>38.125000000000007</v>
      </c>
      <c r="O443" s="9">
        <f t="shared" si="587"/>
        <v>38.125000000000007</v>
      </c>
      <c r="P443" s="9">
        <f t="shared" si="587"/>
        <v>38.125000000000007</v>
      </c>
      <c r="Q443" s="18"/>
      <c r="R443" s="2" t="s">
        <v>425</v>
      </c>
      <c r="S443" s="2" t="str">
        <f t="shared" si="581"/>
        <v>100-100-2500-6267-000-32-05</v>
      </c>
      <c r="T443" s="3" t="str">
        <f t="shared" si="582"/>
        <v>2500</v>
      </c>
      <c r="U443" s="3" t="str">
        <f t="shared" si="583"/>
        <v>6267</v>
      </c>
      <c r="V443" s="3" t="str">
        <f t="shared" si="584"/>
        <v>2500</v>
      </c>
      <c r="W443" s="3" t="str">
        <f t="shared" si="585"/>
        <v>200</v>
      </c>
      <c r="X443" s="3" t="str">
        <f t="shared" si="586"/>
        <v>05</v>
      </c>
      <c r="Y443" s="23" t="s">
        <v>278</v>
      </c>
    </row>
    <row r="444" spans="1:25" x14ac:dyDescent="0.2">
      <c r="A444" s="1" t="s">
        <v>3</v>
      </c>
      <c r="B444" s="70" t="str">
        <f t="shared" si="579"/>
        <v>100-100-2500-6267-000-32-05</v>
      </c>
      <c r="C444" s="6" t="s">
        <v>1047</v>
      </c>
      <c r="D444" s="9">
        <f>IF(D99&lt;F$433,(D101*(D$433+E$433)),(F$433*(D$433+E$433)))</f>
        <v>457.50000000000006</v>
      </c>
      <c r="E444" s="9">
        <f t="shared" si="587"/>
        <v>38.125000000000007</v>
      </c>
      <c r="F444" s="9">
        <f t="shared" si="587"/>
        <v>38.125000000000007</v>
      </c>
      <c r="G444" s="9">
        <f t="shared" si="587"/>
        <v>38.125000000000007</v>
      </c>
      <c r="H444" s="9">
        <f t="shared" si="587"/>
        <v>38.125000000000007</v>
      </c>
      <c r="I444" s="9">
        <f t="shared" si="587"/>
        <v>38.125000000000007</v>
      </c>
      <c r="J444" s="9">
        <f t="shared" si="587"/>
        <v>38.125000000000007</v>
      </c>
      <c r="K444" s="9">
        <f t="shared" si="587"/>
        <v>38.125000000000007</v>
      </c>
      <c r="L444" s="9">
        <f t="shared" si="587"/>
        <v>38.125000000000007</v>
      </c>
      <c r="M444" s="9">
        <f t="shared" si="587"/>
        <v>38.125000000000007</v>
      </c>
      <c r="N444" s="9">
        <f t="shared" si="587"/>
        <v>38.125000000000007</v>
      </c>
      <c r="O444" s="9">
        <f t="shared" si="587"/>
        <v>38.125000000000007</v>
      </c>
      <c r="P444" s="9">
        <f t="shared" si="587"/>
        <v>38.125000000000007</v>
      </c>
      <c r="Q444" s="18"/>
      <c r="R444" s="2" t="s">
        <v>425</v>
      </c>
      <c r="S444" s="2" t="str">
        <f t="shared" si="581"/>
        <v>100-100-2500-6267-000-32-05</v>
      </c>
      <c r="T444" s="3" t="str">
        <f t="shared" si="582"/>
        <v>2500</v>
      </c>
      <c r="U444" s="3" t="str">
        <f t="shared" si="583"/>
        <v>6267</v>
      </c>
      <c r="V444" s="3" t="str">
        <f t="shared" si="584"/>
        <v>2500</v>
      </c>
      <c r="W444" s="3" t="str">
        <f t="shared" si="585"/>
        <v>200</v>
      </c>
      <c r="X444" s="3" t="str">
        <f t="shared" si="586"/>
        <v>05</v>
      </c>
      <c r="Y444" s="23" t="s">
        <v>278</v>
      </c>
    </row>
    <row r="445" spans="1:25" x14ac:dyDescent="0.2">
      <c r="A445" s="1" t="s">
        <v>4</v>
      </c>
      <c r="B445" s="70" t="str">
        <f t="shared" si="579"/>
        <v>100-100-2500-6267-000-32-05</v>
      </c>
      <c r="C445" s="6" t="s">
        <v>1048</v>
      </c>
      <c r="D445" s="9">
        <f>IF(D100&lt;F$433,(D101*(D$433+E$433)),(F$433*(D$433+E$433)))</f>
        <v>889.87500000000011</v>
      </c>
      <c r="E445" s="9">
        <f t="shared" si="587"/>
        <v>74.156250000000014</v>
      </c>
      <c r="F445" s="9">
        <f t="shared" si="587"/>
        <v>74.156250000000014</v>
      </c>
      <c r="G445" s="9">
        <f t="shared" si="587"/>
        <v>74.156250000000014</v>
      </c>
      <c r="H445" s="9">
        <f t="shared" si="587"/>
        <v>74.156250000000014</v>
      </c>
      <c r="I445" s="9">
        <f t="shared" si="587"/>
        <v>74.156250000000014</v>
      </c>
      <c r="J445" s="9">
        <f t="shared" si="587"/>
        <v>74.156250000000014</v>
      </c>
      <c r="K445" s="9">
        <f t="shared" si="587"/>
        <v>74.156250000000014</v>
      </c>
      <c r="L445" s="9">
        <f t="shared" si="587"/>
        <v>74.156250000000014</v>
      </c>
      <c r="M445" s="9">
        <f t="shared" si="587"/>
        <v>74.156250000000014</v>
      </c>
      <c r="N445" s="9">
        <f t="shared" si="587"/>
        <v>74.156250000000014</v>
      </c>
      <c r="O445" s="9">
        <f t="shared" si="587"/>
        <v>74.156250000000014</v>
      </c>
      <c r="P445" s="9">
        <f t="shared" si="587"/>
        <v>74.156250000000014</v>
      </c>
      <c r="Q445" s="18"/>
      <c r="R445" s="2" t="s">
        <v>425</v>
      </c>
      <c r="S445" s="2" t="str">
        <f t="shared" si="581"/>
        <v>100-100-2500-6267-000-32-05</v>
      </c>
      <c r="T445" s="3" t="str">
        <f t="shared" si="582"/>
        <v>2500</v>
      </c>
      <c r="U445" s="3" t="str">
        <f t="shared" si="583"/>
        <v>6267</v>
      </c>
      <c r="V445" s="3" t="str">
        <f t="shared" si="584"/>
        <v>2500</v>
      </c>
      <c r="W445" s="3" t="str">
        <f t="shared" si="585"/>
        <v>200</v>
      </c>
      <c r="X445" s="3" t="str">
        <f t="shared" si="586"/>
        <v>05</v>
      </c>
      <c r="Y445" s="23" t="s">
        <v>278</v>
      </c>
    </row>
    <row r="446" spans="1:25" x14ac:dyDescent="0.2">
      <c r="A446" s="1" t="s">
        <v>5</v>
      </c>
      <c r="B446" s="70" t="str">
        <f t="shared" si="579"/>
        <v>100-100-2500-6267-000-32-05</v>
      </c>
      <c r="C446" s="6" t="s">
        <v>1049</v>
      </c>
      <c r="D446" s="9">
        <f>IF(D101&lt;F$433,(D101*(D$433+E$433)),(F$433*(D$433+E$433)))</f>
        <v>457.50000000000006</v>
      </c>
      <c r="E446" s="9">
        <f t="shared" si="587"/>
        <v>38.125000000000007</v>
      </c>
      <c r="F446" s="9">
        <f t="shared" si="587"/>
        <v>38.125000000000007</v>
      </c>
      <c r="G446" s="9">
        <f t="shared" si="587"/>
        <v>38.125000000000007</v>
      </c>
      <c r="H446" s="9">
        <f t="shared" si="587"/>
        <v>38.125000000000007</v>
      </c>
      <c r="I446" s="9">
        <f t="shared" si="587"/>
        <v>38.125000000000007</v>
      </c>
      <c r="J446" s="9">
        <f t="shared" si="587"/>
        <v>38.125000000000007</v>
      </c>
      <c r="K446" s="9">
        <f t="shared" si="587"/>
        <v>38.125000000000007</v>
      </c>
      <c r="L446" s="9">
        <f t="shared" si="587"/>
        <v>38.125000000000007</v>
      </c>
      <c r="M446" s="9">
        <f t="shared" si="587"/>
        <v>38.125000000000007</v>
      </c>
      <c r="N446" s="9">
        <f t="shared" si="587"/>
        <v>38.125000000000007</v>
      </c>
      <c r="O446" s="9">
        <f t="shared" si="587"/>
        <v>38.125000000000007</v>
      </c>
      <c r="P446" s="9">
        <f t="shared" si="587"/>
        <v>38.125000000000007</v>
      </c>
      <c r="Q446" s="18"/>
      <c r="R446" s="2" t="s">
        <v>425</v>
      </c>
      <c r="S446" s="2" t="str">
        <f t="shared" si="581"/>
        <v>100-100-2500-6267-000-32-05</v>
      </c>
      <c r="T446" s="3" t="str">
        <f t="shared" si="582"/>
        <v>2500</v>
      </c>
      <c r="U446" s="3" t="str">
        <f t="shared" si="583"/>
        <v>6267</v>
      </c>
      <c r="V446" s="3" t="str">
        <f t="shared" si="584"/>
        <v>2500</v>
      </c>
      <c r="W446" s="3" t="str">
        <f t="shared" si="585"/>
        <v>200</v>
      </c>
      <c r="X446" s="3" t="str">
        <f t="shared" si="586"/>
        <v>05</v>
      </c>
      <c r="Y446" s="23" t="s">
        <v>278</v>
      </c>
    </row>
    <row r="447" spans="1:25" x14ac:dyDescent="0.2">
      <c r="A447" s="1" t="s">
        <v>6</v>
      </c>
      <c r="B447" s="70" t="str">
        <f t="shared" si="579"/>
        <v>100-100-2500-6267-000-32-05</v>
      </c>
      <c r="C447" s="6" t="s">
        <v>254</v>
      </c>
      <c r="D447" s="9">
        <f>IF(D102&lt;F$433,(D101*(D$433+E$433)),(F$433*(D$433+E$433)))</f>
        <v>457.50000000000006</v>
      </c>
      <c r="E447" s="9">
        <f t="shared" si="587"/>
        <v>38.125000000000007</v>
      </c>
      <c r="F447" s="9">
        <f t="shared" si="587"/>
        <v>38.125000000000007</v>
      </c>
      <c r="G447" s="9">
        <f t="shared" si="587"/>
        <v>38.125000000000007</v>
      </c>
      <c r="H447" s="9">
        <f t="shared" si="587"/>
        <v>38.125000000000007</v>
      </c>
      <c r="I447" s="9">
        <f t="shared" si="587"/>
        <v>38.125000000000007</v>
      </c>
      <c r="J447" s="9">
        <f t="shared" si="587"/>
        <v>38.125000000000007</v>
      </c>
      <c r="K447" s="9">
        <f t="shared" si="587"/>
        <v>38.125000000000007</v>
      </c>
      <c r="L447" s="9">
        <f t="shared" si="587"/>
        <v>38.125000000000007</v>
      </c>
      <c r="M447" s="9">
        <f t="shared" si="587"/>
        <v>38.125000000000007</v>
      </c>
      <c r="N447" s="9">
        <f t="shared" si="587"/>
        <v>38.125000000000007</v>
      </c>
      <c r="O447" s="9">
        <f t="shared" si="587"/>
        <v>38.125000000000007</v>
      </c>
      <c r="P447" s="9">
        <f t="shared" si="587"/>
        <v>38.125000000000007</v>
      </c>
      <c r="Q447" s="18"/>
      <c r="R447" s="2" t="s">
        <v>425</v>
      </c>
      <c r="S447" s="2" t="str">
        <f t="shared" si="581"/>
        <v>100-100-2500-6267-000-32-05</v>
      </c>
      <c r="T447" s="3" t="str">
        <f t="shared" ref="T447:T449" si="588">MID(S447,9,4)</f>
        <v>2500</v>
      </c>
      <c r="U447" s="3" t="str">
        <f t="shared" ref="U447:U449" si="589">MID(S447,14,4)</f>
        <v>6267</v>
      </c>
      <c r="V447" s="3" t="str">
        <f t="shared" ref="V447:V449" si="590">CONCATENATE(LEFT(T447,2),"00")</f>
        <v>2500</v>
      </c>
      <c r="W447" s="3" t="str">
        <f t="shared" ref="W447:W449" si="591">CONCATENATE(MID(U447,2,1),"00")</f>
        <v>200</v>
      </c>
      <c r="X447" s="3" t="str">
        <f t="shared" ref="X447:X449" si="592">RIGHT(S447,2)</f>
        <v>05</v>
      </c>
      <c r="Y447" s="23" t="s">
        <v>278</v>
      </c>
    </row>
    <row r="448" spans="1:25" x14ac:dyDescent="0.2">
      <c r="A448" s="1" t="s">
        <v>16</v>
      </c>
      <c r="B448" s="70" t="str">
        <f t="shared" si="579"/>
        <v>100-100-2500-6267-000-32-05</v>
      </c>
      <c r="C448" s="6" t="s">
        <v>1048</v>
      </c>
      <c r="D448" s="9">
        <f>IF(D103&lt;F$433,(D101*(D$433+E$433)),(F$433*(D$433+E$433)))</f>
        <v>889.87500000000011</v>
      </c>
      <c r="E448" s="9">
        <f t="shared" si="587"/>
        <v>74.156250000000014</v>
      </c>
      <c r="F448" s="9">
        <f t="shared" si="587"/>
        <v>74.156250000000014</v>
      </c>
      <c r="G448" s="9">
        <f t="shared" si="587"/>
        <v>74.156250000000014</v>
      </c>
      <c r="H448" s="9">
        <f t="shared" si="587"/>
        <v>74.156250000000014</v>
      </c>
      <c r="I448" s="9">
        <f t="shared" si="587"/>
        <v>74.156250000000014</v>
      </c>
      <c r="J448" s="9">
        <f t="shared" si="587"/>
        <v>74.156250000000014</v>
      </c>
      <c r="K448" s="9">
        <f t="shared" si="587"/>
        <v>74.156250000000014</v>
      </c>
      <c r="L448" s="9">
        <f t="shared" si="587"/>
        <v>74.156250000000014</v>
      </c>
      <c r="M448" s="9">
        <f t="shared" si="587"/>
        <v>74.156250000000014</v>
      </c>
      <c r="N448" s="9">
        <f t="shared" si="587"/>
        <v>74.156250000000014</v>
      </c>
      <c r="O448" s="9">
        <f t="shared" si="587"/>
        <v>74.156250000000014</v>
      </c>
      <c r="P448" s="9">
        <f t="shared" si="587"/>
        <v>74.156250000000014</v>
      </c>
      <c r="Q448" s="18"/>
      <c r="R448" s="2" t="s">
        <v>425</v>
      </c>
      <c r="S448" s="2" t="str">
        <f t="shared" si="581"/>
        <v>100-100-2500-6267-000-32-05</v>
      </c>
      <c r="T448" s="3" t="str">
        <f t="shared" si="588"/>
        <v>2500</v>
      </c>
      <c r="U448" s="3" t="str">
        <f t="shared" si="589"/>
        <v>6267</v>
      </c>
      <c r="V448" s="3" t="str">
        <f t="shared" si="590"/>
        <v>2500</v>
      </c>
      <c r="W448" s="3" t="str">
        <f t="shared" si="591"/>
        <v>200</v>
      </c>
      <c r="X448" s="3" t="str">
        <f t="shared" si="592"/>
        <v>05</v>
      </c>
      <c r="Y448" s="23" t="s">
        <v>278</v>
      </c>
    </row>
    <row r="449" spans="1:25" x14ac:dyDescent="0.2">
      <c r="A449" s="1" t="s">
        <v>17</v>
      </c>
      <c r="B449" s="70" t="str">
        <f t="shared" si="579"/>
        <v>100-100-2500-6267-000-32-05</v>
      </c>
      <c r="C449" s="6" t="s">
        <v>1050</v>
      </c>
      <c r="D449" s="9">
        <f>IF(D104&lt;F$433,(D101*(D$433+E$433)),(F$433*(D$433+E$433)))</f>
        <v>457.50000000000006</v>
      </c>
      <c r="E449" s="9">
        <f t="shared" si="587"/>
        <v>38.125000000000007</v>
      </c>
      <c r="F449" s="9">
        <f t="shared" si="587"/>
        <v>38.125000000000007</v>
      </c>
      <c r="G449" s="9">
        <f t="shared" si="587"/>
        <v>38.125000000000007</v>
      </c>
      <c r="H449" s="9">
        <f t="shared" si="587"/>
        <v>38.125000000000007</v>
      </c>
      <c r="I449" s="9">
        <f t="shared" si="587"/>
        <v>38.125000000000007</v>
      </c>
      <c r="J449" s="9">
        <f t="shared" si="587"/>
        <v>38.125000000000007</v>
      </c>
      <c r="K449" s="9">
        <f t="shared" si="587"/>
        <v>38.125000000000007</v>
      </c>
      <c r="L449" s="9">
        <f t="shared" si="587"/>
        <v>38.125000000000007</v>
      </c>
      <c r="M449" s="9">
        <f t="shared" si="587"/>
        <v>38.125000000000007</v>
      </c>
      <c r="N449" s="9">
        <f t="shared" si="587"/>
        <v>38.125000000000007</v>
      </c>
      <c r="O449" s="9">
        <f t="shared" si="587"/>
        <v>38.125000000000007</v>
      </c>
      <c r="P449" s="9">
        <f t="shared" si="587"/>
        <v>38.125000000000007</v>
      </c>
      <c r="Q449" s="18"/>
      <c r="R449" s="2" t="s">
        <v>425</v>
      </c>
      <c r="S449" s="2" t="str">
        <f t="shared" si="581"/>
        <v>100-100-2500-6267-000-32-05</v>
      </c>
      <c r="T449" s="3" t="str">
        <f t="shared" si="588"/>
        <v>2500</v>
      </c>
      <c r="U449" s="3" t="str">
        <f t="shared" si="589"/>
        <v>6267</v>
      </c>
      <c r="V449" s="3" t="str">
        <f t="shared" si="590"/>
        <v>2500</v>
      </c>
      <c r="W449" s="3" t="str">
        <f t="shared" si="591"/>
        <v>200</v>
      </c>
      <c r="X449" s="3" t="str">
        <f t="shared" si="592"/>
        <v>05</v>
      </c>
      <c r="Y449" s="23" t="s">
        <v>278</v>
      </c>
    </row>
    <row r="450" spans="1:25" x14ac:dyDescent="0.2">
      <c r="A450" s="1" t="s">
        <v>18</v>
      </c>
      <c r="B450" s="70" t="str">
        <f t="shared" si="579"/>
        <v>100-100-2500-6267-000-32-05</v>
      </c>
      <c r="C450" s="6" t="s">
        <v>1051</v>
      </c>
      <c r="D450" s="9">
        <f>IF(D105&lt;F$433,(D101*(D$433+E$433)),(F$433*(D$433+E$433)))</f>
        <v>889.87500000000011</v>
      </c>
      <c r="E450" s="9">
        <f t="shared" si="587"/>
        <v>74.156250000000014</v>
      </c>
      <c r="F450" s="9">
        <f t="shared" si="587"/>
        <v>74.156250000000014</v>
      </c>
      <c r="G450" s="9">
        <f t="shared" si="587"/>
        <v>74.156250000000014</v>
      </c>
      <c r="H450" s="9">
        <f t="shared" si="587"/>
        <v>74.156250000000014</v>
      </c>
      <c r="I450" s="9">
        <f t="shared" si="587"/>
        <v>74.156250000000014</v>
      </c>
      <c r="J450" s="9">
        <f t="shared" si="587"/>
        <v>74.156250000000014</v>
      </c>
      <c r="K450" s="9">
        <f t="shared" si="587"/>
        <v>74.156250000000014</v>
      </c>
      <c r="L450" s="9">
        <f t="shared" si="587"/>
        <v>74.156250000000014</v>
      </c>
      <c r="M450" s="9">
        <f t="shared" si="587"/>
        <v>74.156250000000014</v>
      </c>
      <c r="N450" s="9">
        <f t="shared" si="587"/>
        <v>74.156250000000014</v>
      </c>
      <c r="O450" s="9">
        <f t="shared" si="587"/>
        <v>74.156250000000014</v>
      </c>
      <c r="P450" s="9">
        <f t="shared" si="587"/>
        <v>74.156250000000014</v>
      </c>
      <c r="Q450" s="18"/>
      <c r="R450" s="2" t="s">
        <v>425</v>
      </c>
      <c r="S450" s="2" t="str">
        <f t="shared" si="581"/>
        <v>100-100-2500-6267-000-32-05</v>
      </c>
      <c r="T450" s="3" t="str">
        <f t="shared" si="582"/>
        <v>2500</v>
      </c>
      <c r="U450" s="3" t="str">
        <f t="shared" si="583"/>
        <v>6267</v>
      </c>
      <c r="V450" s="3" t="str">
        <f t="shared" si="584"/>
        <v>2500</v>
      </c>
      <c r="W450" s="3" t="str">
        <f t="shared" si="585"/>
        <v>200</v>
      </c>
      <c r="X450" s="3" t="str">
        <f t="shared" si="586"/>
        <v>05</v>
      </c>
      <c r="Y450" s="23" t="s">
        <v>278</v>
      </c>
    </row>
    <row r="451" spans="1:25" x14ac:dyDescent="0.2">
      <c r="A451" s="1" t="s">
        <v>22</v>
      </c>
      <c r="B451" s="70" t="str">
        <f t="shared" si="579"/>
        <v>100-100-2500-6267-000-32-05</v>
      </c>
      <c r="C451" s="6" t="s">
        <v>1048</v>
      </c>
      <c r="D451" s="9">
        <f>IF(D106&lt;F$433,(D101*(D$433+E$433)),(F$433*(D$433+E$433)))</f>
        <v>889.87500000000011</v>
      </c>
      <c r="E451" s="9">
        <f t="shared" si="587"/>
        <v>74.156250000000014</v>
      </c>
      <c r="F451" s="9">
        <f t="shared" si="587"/>
        <v>74.156250000000014</v>
      </c>
      <c r="G451" s="9">
        <f t="shared" si="587"/>
        <v>74.156250000000014</v>
      </c>
      <c r="H451" s="9">
        <f t="shared" si="587"/>
        <v>74.156250000000014</v>
      </c>
      <c r="I451" s="9">
        <f t="shared" si="587"/>
        <v>74.156250000000014</v>
      </c>
      <c r="J451" s="9">
        <f t="shared" si="587"/>
        <v>74.156250000000014</v>
      </c>
      <c r="K451" s="9">
        <f t="shared" si="587"/>
        <v>74.156250000000014</v>
      </c>
      <c r="L451" s="9">
        <f t="shared" si="587"/>
        <v>74.156250000000014</v>
      </c>
      <c r="M451" s="9">
        <f t="shared" si="587"/>
        <v>74.156250000000014</v>
      </c>
      <c r="N451" s="9">
        <f t="shared" si="587"/>
        <v>74.156250000000014</v>
      </c>
      <c r="O451" s="9">
        <f t="shared" si="587"/>
        <v>74.156250000000014</v>
      </c>
      <c r="P451" s="9">
        <f t="shared" si="587"/>
        <v>74.156250000000014</v>
      </c>
      <c r="Q451" s="18"/>
      <c r="R451" s="2" t="s">
        <v>425</v>
      </c>
      <c r="S451" s="2" t="str">
        <f t="shared" si="581"/>
        <v>100-100-2500-6267-000-32-05</v>
      </c>
      <c r="T451" s="3" t="str">
        <f t="shared" si="582"/>
        <v>2500</v>
      </c>
      <c r="U451" s="3" t="str">
        <f t="shared" si="583"/>
        <v>6267</v>
      </c>
      <c r="V451" s="3" t="str">
        <f t="shared" si="584"/>
        <v>2500</v>
      </c>
      <c r="W451" s="3" t="str">
        <f t="shared" si="585"/>
        <v>200</v>
      </c>
      <c r="X451" s="3" t="str">
        <f t="shared" si="586"/>
        <v>05</v>
      </c>
      <c r="Y451" s="23" t="s">
        <v>278</v>
      </c>
    </row>
    <row r="452" spans="1:25" x14ac:dyDescent="0.2">
      <c r="A452" s="1" t="s">
        <v>23</v>
      </c>
      <c r="B452" s="70" t="str">
        <f t="shared" si="579"/>
        <v>100-100-2500-6267-000-32-05</v>
      </c>
      <c r="C452" s="6" t="s">
        <v>1052</v>
      </c>
      <c r="D452" s="9">
        <f>IF(D107&lt;F$433,(D101*(D$433+E$433)),(F$433*(D$433+E$433)))</f>
        <v>889.87500000000011</v>
      </c>
      <c r="E452" s="9">
        <f t="shared" si="587"/>
        <v>74.156250000000014</v>
      </c>
      <c r="F452" s="9">
        <f t="shared" si="587"/>
        <v>74.156250000000014</v>
      </c>
      <c r="G452" s="9">
        <f t="shared" si="587"/>
        <v>74.156250000000014</v>
      </c>
      <c r="H452" s="9">
        <f t="shared" si="587"/>
        <v>74.156250000000014</v>
      </c>
      <c r="I452" s="9">
        <f t="shared" si="587"/>
        <v>74.156250000000014</v>
      </c>
      <c r="J452" s="9">
        <f t="shared" si="587"/>
        <v>74.156250000000014</v>
      </c>
      <c r="K452" s="9">
        <f t="shared" si="587"/>
        <v>74.156250000000014</v>
      </c>
      <c r="L452" s="9">
        <f t="shared" si="587"/>
        <v>74.156250000000014</v>
      </c>
      <c r="M452" s="9">
        <f t="shared" si="587"/>
        <v>74.156250000000014</v>
      </c>
      <c r="N452" s="9">
        <f t="shared" si="587"/>
        <v>74.156250000000014</v>
      </c>
      <c r="O452" s="9">
        <f t="shared" si="587"/>
        <v>74.156250000000014</v>
      </c>
      <c r="P452" s="9">
        <f t="shared" si="587"/>
        <v>74.156250000000014</v>
      </c>
      <c r="Q452" s="18"/>
      <c r="R452" s="2" t="s">
        <v>425</v>
      </c>
      <c r="S452" s="2" t="str">
        <f t="shared" si="581"/>
        <v>100-100-2500-6267-000-32-05</v>
      </c>
      <c r="T452" s="3" t="str">
        <f t="shared" si="582"/>
        <v>2500</v>
      </c>
      <c r="U452" s="3" t="str">
        <f t="shared" si="583"/>
        <v>6267</v>
      </c>
      <c r="V452" s="3" t="str">
        <f t="shared" si="584"/>
        <v>2500</v>
      </c>
      <c r="W452" s="3" t="str">
        <f t="shared" si="585"/>
        <v>200</v>
      </c>
      <c r="X452" s="3" t="str">
        <f t="shared" si="586"/>
        <v>05</v>
      </c>
      <c r="Y452" s="23" t="s">
        <v>278</v>
      </c>
    </row>
    <row r="453" spans="1:25" x14ac:dyDescent="0.2">
      <c r="A453" s="1" t="s">
        <v>24</v>
      </c>
      <c r="B453" s="70" t="str">
        <f t="shared" si="579"/>
        <v>100-100-2410-6264-000-32-05</v>
      </c>
      <c r="C453" s="6" t="s">
        <v>11</v>
      </c>
      <c r="D453" s="9">
        <f>IF(D108&lt;F$434,(D108*(D$434+E$434)),(F$434*(D$434+E$434)))</f>
        <v>457.50000000000006</v>
      </c>
      <c r="E453" s="9">
        <f>$D453/12</f>
        <v>38.125000000000007</v>
      </c>
      <c r="F453" s="9">
        <f t="shared" ref="F453:P454" si="593">$D453/12</f>
        <v>38.125000000000007</v>
      </c>
      <c r="G453" s="9">
        <f t="shared" si="593"/>
        <v>38.125000000000007</v>
      </c>
      <c r="H453" s="9">
        <f t="shared" si="593"/>
        <v>38.125000000000007</v>
      </c>
      <c r="I453" s="9">
        <f t="shared" si="593"/>
        <v>38.125000000000007</v>
      </c>
      <c r="J453" s="9">
        <f t="shared" si="593"/>
        <v>38.125000000000007</v>
      </c>
      <c r="K453" s="9">
        <f t="shared" si="593"/>
        <v>38.125000000000007</v>
      </c>
      <c r="L453" s="9">
        <f t="shared" si="593"/>
        <v>38.125000000000007</v>
      </c>
      <c r="M453" s="9">
        <f t="shared" si="593"/>
        <v>38.125000000000007</v>
      </c>
      <c r="N453" s="9">
        <f t="shared" si="593"/>
        <v>38.125000000000007</v>
      </c>
      <c r="O453" s="9">
        <f t="shared" si="593"/>
        <v>38.125000000000007</v>
      </c>
      <c r="P453" s="9">
        <f t="shared" si="593"/>
        <v>38.125000000000007</v>
      </c>
      <c r="Q453" s="18"/>
      <c r="R453" s="2" t="s">
        <v>426</v>
      </c>
      <c r="S453" s="2" t="str">
        <f t="shared" si="581"/>
        <v>100-100-2410-6264-000-32-05</v>
      </c>
      <c r="T453" s="3" t="str">
        <f t="shared" ref="T453:T467" si="594">MID(S453,9,4)</f>
        <v>2410</v>
      </c>
      <c r="U453" s="3" t="str">
        <f t="shared" ref="U453:U467" si="595">MID(S453,14,4)</f>
        <v>6264</v>
      </c>
      <c r="V453" s="3" t="str">
        <f t="shared" ref="V453:V467" si="596">CONCATENATE(LEFT(T453,2),"00")</f>
        <v>2400</v>
      </c>
      <c r="W453" s="3" t="str">
        <f t="shared" ref="W453:W467" si="597">CONCATENATE(MID(U453,2,1),"00")</f>
        <v>200</v>
      </c>
      <c r="X453" s="3" t="str">
        <f t="shared" ref="X453:X467" si="598">RIGHT(S453,2)</f>
        <v>05</v>
      </c>
      <c r="Y453" s="23" t="s">
        <v>82</v>
      </c>
    </row>
    <row r="454" spans="1:25" x14ac:dyDescent="0.2">
      <c r="A454" s="1" t="s">
        <v>25</v>
      </c>
      <c r="B454" s="70" t="str">
        <f t="shared" si="579"/>
        <v>100-100-2410-6264-000-32-05</v>
      </c>
      <c r="C454" s="6" t="s">
        <v>11</v>
      </c>
      <c r="D454" s="9">
        <f>IF(D109&lt;F$434,(D109*(D$434+E$434)),(F$434*(D$434+E$434)))</f>
        <v>0</v>
      </c>
      <c r="E454" s="9">
        <f>$D454/12</f>
        <v>0</v>
      </c>
      <c r="F454" s="9">
        <f t="shared" si="593"/>
        <v>0</v>
      </c>
      <c r="G454" s="9">
        <f t="shared" si="593"/>
        <v>0</v>
      </c>
      <c r="H454" s="9">
        <f t="shared" si="593"/>
        <v>0</v>
      </c>
      <c r="I454" s="9">
        <f t="shared" si="593"/>
        <v>0</v>
      </c>
      <c r="J454" s="9">
        <f t="shared" si="593"/>
        <v>0</v>
      </c>
      <c r="K454" s="9">
        <f t="shared" si="593"/>
        <v>0</v>
      </c>
      <c r="L454" s="9">
        <f t="shared" si="593"/>
        <v>0</v>
      </c>
      <c r="M454" s="9">
        <f t="shared" si="593"/>
        <v>0</v>
      </c>
      <c r="N454" s="9">
        <f t="shared" si="593"/>
        <v>0</v>
      </c>
      <c r="O454" s="9">
        <f t="shared" si="593"/>
        <v>0</v>
      </c>
      <c r="P454" s="9">
        <f t="shared" si="593"/>
        <v>0</v>
      </c>
      <c r="Q454" s="18"/>
      <c r="R454" s="2" t="s">
        <v>426</v>
      </c>
      <c r="S454" s="2" t="str">
        <f t="shared" si="581"/>
        <v>100-100-2410-6264-000-32-05</v>
      </c>
      <c r="T454" s="3" t="str">
        <f t="shared" si="594"/>
        <v>2410</v>
      </c>
      <c r="U454" s="3" t="str">
        <f t="shared" si="595"/>
        <v>6264</v>
      </c>
      <c r="V454" s="3" t="str">
        <f t="shared" si="596"/>
        <v>2400</v>
      </c>
      <c r="W454" s="3" t="str">
        <f t="shared" si="597"/>
        <v>200</v>
      </c>
      <c r="X454" s="3" t="str">
        <f t="shared" si="598"/>
        <v>05</v>
      </c>
      <c r="Y454" s="23" t="s">
        <v>82</v>
      </c>
    </row>
    <row r="455" spans="1:25" x14ac:dyDescent="0.2">
      <c r="A455" s="1" t="s">
        <v>26</v>
      </c>
      <c r="B455" s="70" t="str">
        <f t="shared" si="579"/>
        <v>100-100-2410-6264-000-32-05</v>
      </c>
      <c r="C455" s="6" t="s">
        <v>11</v>
      </c>
      <c r="D455" s="9">
        <f>IF(D110&lt;F$434,(D110*(D$434+E$434)),(F$434*(D$434+E$434)))</f>
        <v>0</v>
      </c>
      <c r="E455" s="9">
        <f t="shared" ref="E455:P467" si="599">$D455/12</f>
        <v>0</v>
      </c>
      <c r="F455" s="9">
        <f t="shared" si="599"/>
        <v>0</v>
      </c>
      <c r="G455" s="9">
        <f t="shared" si="599"/>
        <v>0</v>
      </c>
      <c r="H455" s="9">
        <f t="shared" si="599"/>
        <v>0</v>
      </c>
      <c r="I455" s="9">
        <f t="shared" si="599"/>
        <v>0</v>
      </c>
      <c r="J455" s="9">
        <f t="shared" si="599"/>
        <v>0</v>
      </c>
      <c r="K455" s="9">
        <f t="shared" si="599"/>
        <v>0</v>
      </c>
      <c r="L455" s="9">
        <f t="shared" si="599"/>
        <v>0</v>
      </c>
      <c r="M455" s="9">
        <f t="shared" si="599"/>
        <v>0</v>
      </c>
      <c r="N455" s="9">
        <f t="shared" si="599"/>
        <v>0</v>
      </c>
      <c r="O455" s="9">
        <f t="shared" si="599"/>
        <v>0</v>
      </c>
      <c r="P455" s="9">
        <f t="shared" si="599"/>
        <v>0</v>
      </c>
      <c r="Q455" s="18"/>
      <c r="R455" s="2" t="s">
        <v>426</v>
      </c>
      <c r="S455" s="2" t="str">
        <f t="shared" si="581"/>
        <v>100-100-2410-6264-000-32-05</v>
      </c>
      <c r="T455" s="3" t="str">
        <f t="shared" si="594"/>
        <v>2410</v>
      </c>
      <c r="U455" s="3" t="str">
        <f t="shared" si="595"/>
        <v>6264</v>
      </c>
      <c r="V455" s="3" t="str">
        <f t="shared" si="596"/>
        <v>2400</v>
      </c>
      <c r="W455" s="3" t="str">
        <f t="shared" si="597"/>
        <v>200</v>
      </c>
      <c r="X455" s="3" t="str">
        <f t="shared" si="598"/>
        <v>05</v>
      </c>
      <c r="Y455" s="23" t="s">
        <v>82</v>
      </c>
    </row>
    <row r="456" spans="1:25" x14ac:dyDescent="0.2">
      <c r="A456" s="1" t="s">
        <v>178</v>
      </c>
      <c r="B456" s="70" t="str">
        <f t="shared" si="579"/>
        <v>100-100-1000-6261-000-32-05</v>
      </c>
      <c r="C456" s="6" t="s">
        <v>13</v>
      </c>
      <c r="D456" s="9">
        <f>IF(D111&lt;F$435,(D111*(D$435+E$435)),(F$435*(D$435+E$435)))</f>
        <v>0</v>
      </c>
      <c r="E456" s="9">
        <f t="shared" si="599"/>
        <v>0</v>
      </c>
      <c r="F456" s="9">
        <f t="shared" si="599"/>
        <v>0</v>
      </c>
      <c r="G456" s="9">
        <f t="shared" si="599"/>
        <v>0</v>
      </c>
      <c r="H456" s="9">
        <f t="shared" si="599"/>
        <v>0</v>
      </c>
      <c r="I456" s="9">
        <f t="shared" si="599"/>
        <v>0</v>
      </c>
      <c r="J456" s="9">
        <f t="shared" si="599"/>
        <v>0</v>
      </c>
      <c r="K456" s="9">
        <f t="shared" si="599"/>
        <v>0</v>
      </c>
      <c r="L456" s="9">
        <f t="shared" si="599"/>
        <v>0</v>
      </c>
      <c r="M456" s="9">
        <f t="shared" si="599"/>
        <v>0</v>
      </c>
      <c r="N456" s="9">
        <f t="shared" si="599"/>
        <v>0</v>
      </c>
      <c r="O456" s="9">
        <f t="shared" si="599"/>
        <v>0</v>
      </c>
      <c r="P456" s="9">
        <f t="shared" si="599"/>
        <v>0</v>
      </c>
      <c r="Q456" s="18"/>
      <c r="R456" s="2" t="s">
        <v>427</v>
      </c>
      <c r="S456" s="2" t="str">
        <f t="shared" si="581"/>
        <v>100-100-1000-6261-000-32-05</v>
      </c>
      <c r="T456" s="3" t="str">
        <f t="shared" si="594"/>
        <v>1000</v>
      </c>
      <c r="U456" s="3" t="str">
        <f t="shared" si="595"/>
        <v>6261</v>
      </c>
      <c r="V456" s="3" t="str">
        <f t="shared" si="596"/>
        <v>1000</v>
      </c>
      <c r="W456" s="3" t="str">
        <f t="shared" si="597"/>
        <v>200</v>
      </c>
      <c r="X456" s="3" t="str">
        <f t="shared" si="598"/>
        <v>05</v>
      </c>
      <c r="Y456" s="23" t="s">
        <v>83</v>
      </c>
    </row>
    <row r="457" spans="1:25" x14ac:dyDescent="0.2">
      <c r="A457" s="1" t="s">
        <v>179</v>
      </c>
      <c r="B457" s="70" t="str">
        <f t="shared" si="579"/>
        <v>100-100-1000-6261-000-32-05</v>
      </c>
      <c r="C457" s="6" t="s">
        <v>13</v>
      </c>
      <c r="D457" s="9">
        <f>IF(D112&lt;F$435,(D112*(D$435+E$435)),(F$435*(D$435+E$435)))</f>
        <v>0</v>
      </c>
      <c r="E457" s="9">
        <f t="shared" si="599"/>
        <v>0</v>
      </c>
      <c r="F457" s="9">
        <f t="shared" si="599"/>
        <v>0</v>
      </c>
      <c r="G457" s="9">
        <f t="shared" si="599"/>
        <v>0</v>
      </c>
      <c r="H457" s="9">
        <f t="shared" si="599"/>
        <v>0</v>
      </c>
      <c r="I457" s="9">
        <f t="shared" si="599"/>
        <v>0</v>
      </c>
      <c r="J457" s="9">
        <f t="shared" si="599"/>
        <v>0</v>
      </c>
      <c r="K457" s="9">
        <f t="shared" si="599"/>
        <v>0</v>
      </c>
      <c r="L457" s="9">
        <f t="shared" si="599"/>
        <v>0</v>
      </c>
      <c r="M457" s="9">
        <f t="shared" si="599"/>
        <v>0</v>
      </c>
      <c r="N457" s="9">
        <f t="shared" si="599"/>
        <v>0</v>
      </c>
      <c r="O457" s="9">
        <f t="shared" si="599"/>
        <v>0</v>
      </c>
      <c r="P457" s="9">
        <f t="shared" si="599"/>
        <v>0</v>
      </c>
      <c r="Q457" s="18"/>
      <c r="R457" s="2" t="s">
        <v>427</v>
      </c>
      <c r="S457" s="2" t="str">
        <f t="shared" si="581"/>
        <v>100-100-1000-6261-000-32-05</v>
      </c>
      <c r="T457" s="3" t="str">
        <f t="shared" si="594"/>
        <v>1000</v>
      </c>
      <c r="U457" s="3" t="str">
        <f t="shared" si="595"/>
        <v>6261</v>
      </c>
      <c r="V457" s="3" t="str">
        <f t="shared" si="596"/>
        <v>1000</v>
      </c>
      <c r="W457" s="3" t="str">
        <f t="shared" si="597"/>
        <v>200</v>
      </c>
      <c r="X457" s="3" t="str">
        <f t="shared" si="598"/>
        <v>05</v>
      </c>
      <c r="Y457" s="23" t="s">
        <v>83</v>
      </c>
    </row>
    <row r="458" spans="1:25" x14ac:dyDescent="0.2">
      <c r="A458" s="1" t="s">
        <v>180</v>
      </c>
      <c r="B458" s="70" t="str">
        <f t="shared" si="579"/>
        <v>100-100-1000-6261-000-32-05</v>
      </c>
      <c r="C458" s="6" t="s">
        <v>13</v>
      </c>
      <c r="D458" s="9">
        <f>IF(D113&lt;F$435,(D113*(D$435+E$435)),(F$435*(D$435+E$435)))</f>
        <v>0</v>
      </c>
      <c r="E458" s="9">
        <f t="shared" si="599"/>
        <v>0</v>
      </c>
      <c r="F458" s="9">
        <f t="shared" si="599"/>
        <v>0</v>
      </c>
      <c r="G458" s="9">
        <f t="shared" si="599"/>
        <v>0</v>
      </c>
      <c r="H458" s="9">
        <f t="shared" si="599"/>
        <v>0</v>
      </c>
      <c r="I458" s="9">
        <f t="shared" si="599"/>
        <v>0</v>
      </c>
      <c r="J458" s="9">
        <f t="shared" si="599"/>
        <v>0</v>
      </c>
      <c r="K458" s="9">
        <f t="shared" si="599"/>
        <v>0</v>
      </c>
      <c r="L458" s="9">
        <f t="shared" si="599"/>
        <v>0</v>
      </c>
      <c r="M458" s="9">
        <f t="shared" si="599"/>
        <v>0</v>
      </c>
      <c r="N458" s="9">
        <f t="shared" si="599"/>
        <v>0</v>
      </c>
      <c r="O458" s="9">
        <f t="shared" si="599"/>
        <v>0</v>
      </c>
      <c r="P458" s="9">
        <f t="shared" si="599"/>
        <v>0</v>
      </c>
      <c r="Q458" s="18"/>
      <c r="R458" s="2" t="s">
        <v>427</v>
      </c>
      <c r="S458" s="2" t="str">
        <f t="shared" si="581"/>
        <v>100-100-1000-6261-000-32-05</v>
      </c>
      <c r="T458" s="3" t="str">
        <f t="shared" si="594"/>
        <v>1000</v>
      </c>
      <c r="U458" s="3" t="str">
        <f t="shared" si="595"/>
        <v>6261</v>
      </c>
      <c r="V458" s="3" t="str">
        <f t="shared" si="596"/>
        <v>1000</v>
      </c>
      <c r="W458" s="3" t="str">
        <f t="shared" si="597"/>
        <v>200</v>
      </c>
      <c r="X458" s="3" t="str">
        <f t="shared" si="598"/>
        <v>05</v>
      </c>
      <c r="Y458" s="23" t="s">
        <v>83</v>
      </c>
    </row>
    <row r="459" spans="1:25" x14ac:dyDescent="0.2">
      <c r="A459" s="1" t="s">
        <v>181</v>
      </c>
      <c r="B459" s="70" t="str">
        <f t="shared" si="579"/>
        <v>100-100-2410-6267-000-32-05</v>
      </c>
      <c r="C459" s="6" t="s">
        <v>12</v>
      </c>
      <c r="D459" s="9">
        <f>IF(D114&lt;F$436,(D114*(D$436+E$436)),(F$436*(D$436+E$436)))</f>
        <v>0</v>
      </c>
      <c r="E459" s="9">
        <f t="shared" si="599"/>
        <v>0</v>
      </c>
      <c r="F459" s="9">
        <f t="shared" si="599"/>
        <v>0</v>
      </c>
      <c r="G459" s="9">
        <f t="shared" si="599"/>
        <v>0</v>
      </c>
      <c r="H459" s="9">
        <f t="shared" si="599"/>
        <v>0</v>
      </c>
      <c r="I459" s="9">
        <f t="shared" si="599"/>
        <v>0</v>
      </c>
      <c r="J459" s="9">
        <f t="shared" si="599"/>
        <v>0</v>
      </c>
      <c r="K459" s="9">
        <f t="shared" si="599"/>
        <v>0</v>
      </c>
      <c r="L459" s="9">
        <f t="shared" si="599"/>
        <v>0</v>
      </c>
      <c r="M459" s="9">
        <f t="shared" si="599"/>
        <v>0</v>
      </c>
      <c r="N459" s="9">
        <f t="shared" si="599"/>
        <v>0</v>
      </c>
      <c r="O459" s="9">
        <f t="shared" si="599"/>
        <v>0</v>
      </c>
      <c r="P459" s="9">
        <f t="shared" si="599"/>
        <v>0</v>
      </c>
      <c r="Q459" s="18"/>
      <c r="R459" s="2" t="s">
        <v>428</v>
      </c>
      <c r="S459" s="2" t="str">
        <f t="shared" si="581"/>
        <v>100-100-2410-6267-000-32-05</v>
      </c>
      <c r="T459" s="3" t="str">
        <f t="shared" si="594"/>
        <v>2410</v>
      </c>
      <c r="U459" s="3" t="str">
        <f t="shared" si="595"/>
        <v>6267</v>
      </c>
      <c r="V459" s="3" t="str">
        <f t="shared" si="596"/>
        <v>2400</v>
      </c>
      <c r="W459" s="3" t="str">
        <f t="shared" si="597"/>
        <v>200</v>
      </c>
      <c r="X459" s="3" t="str">
        <f t="shared" si="598"/>
        <v>05</v>
      </c>
      <c r="Y459" s="23" t="s">
        <v>84</v>
      </c>
    </row>
    <row r="460" spans="1:25" x14ac:dyDescent="0.2">
      <c r="A460" s="1" t="s">
        <v>182</v>
      </c>
      <c r="B460" s="70" t="str">
        <f t="shared" si="579"/>
        <v>100-100-2410-6267-000-32-05</v>
      </c>
      <c r="C460" s="6" t="s">
        <v>12</v>
      </c>
      <c r="D460" s="9">
        <f>IF(D115&lt;F$436,(D115*(D$436+E$436)),(F$436*(D$436+E$436)))</f>
        <v>0</v>
      </c>
      <c r="E460" s="9">
        <f t="shared" si="599"/>
        <v>0</v>
      </c>
      <c r="F460" s="9">
        <f t="shared" si="599"/>
        <v>0</v>
      </c>
      <c r="G460" s="9">
        <f t="shared" si="599"/>
        <v>0</v>
      </c>
      <c r="H460" s="9">
        <f t="shared" si="599"/>
        <v>0</v>
      </c>
      <c r="I460" s="9">
        <f t="shared" si="599"/>
        <v>0</v>
      </c>
      <c r="J460" s="9">
        <f t="shared" si="599"/>
        <v>0</v>
      </c>
      <c r="K460" s="9">
        <f t="shared" si="599"/>
        <v>0</v>
      </c>
      <c r="L460" s="9">
        <f t="shared" si="599"/>
        <v>0</v>
      </c>
      <c r="M460" s="9">
        <f t="shared" si="599"/>
        <v>0</v>
      </c>
      <c r="N460" s="9">
        <f t="shared" si="599"/>
        <v>0</v>
      </c>
      <c r="O460" s="9">
        <f t="shared" si="599"/>
        <v>0</v>
      </c>
      <c r="P460" s="9">
        <f t="shared" si="599"/>
        <v>0</v>
      </c>
      <c r="Q460" s="18"/>
      <c r="R460" s="2" t="s">
        <v>428</v>
      </c>
      <c r="S460" s="2" t="str">
        <f t="shared" si="581"/>
        <v>100-100-2410-6267-000-32-05</v>
      </c>
      <c r="T460" s="3" t="str">
        <f t="shared" si="594"/>
        <v>2410</v>
      </c>
      <c r="U460" s="3" t="str">
        <f t="shared" si="595"/>
        <v>6267</v>
      </c>
      <c r="V460" s="3" t="str">
        <f t="shared" si="596"/>
        <v>2400</v>
      </c>
      <c r="W460" s="3" t="str">
        <f t="shared" si="597"/>
        <v>200</v>
      </c>
      <c r="X460" s="3" t="str">
        <f t="shared" si="598"/>
        <v>05</v>
      </c>
      <c r="Y460" s="23" t="s">
        <v>84</v>
      </c>
    </row>
    <row r="461" spans="1:25" x14ac:dyDescent="0.2">
      <c r="A461" s="1" t="s">
        <v>183</v>
      </c>
      <c r="B461" s="70" t="str">
        <f t="shared" si="579"/>
        <v>100-100-2410-6267-000-32-05</v>
      </c>
      <c r="C461" s="6" t="s">
        <v>12</v>
      </c>
      <c r="D461" s="9">
        <f>IF(D116&lt;F$436,(D116*(D$436+E$436)),(F$436*(D$436+E$436)))</f>
        <v>0</v>
      </c>
      <c r="E461" s="9">
        <f t="shared" si="599"/>
        <v>0</v>
      </c>
      <c r="F461" s="9">
        <f t="shared" si="599"/>
        <v>0</v>
      </c>
      <c r="G461" s="9">
        <f t="shared" si="599"/>
        <v>0</v>
      </c>
      <c r="H461" s="9">
        <f t="shared" si="599"/>
        <v>0</v>
      </c>
      <c r="I461" s="9">
        <f t="shared" si="599"/>
        <v>0</v>
      </c>
      <c r="J461" s="9">
        <f t="shared" si="599"/>
        <v>0</v>
      </c>
      <c r="K461" s="9">
        <f t="shared" si="599"/>
        <v>0</v>
      </c>
      <c r="L461" s="9">
        <f t="shared" si="599"/>
        <v>0</v>
      </c>
      <c r="M461" s="9">
        <f t="shared" si="599"/>
        <v>0</v>
      </c>
      <c r="N461" s="9">
        <f t="shared" si="599"/>
        <v>0</v>
      </c>
      <c r="O461" s="9">
        <f t="shared" si="599"/>
        <v>0</v>
      </c>
      <c r="P461" s="9">
        <f t="shared" si="599"/>
        <v>0</v>
      </c>
      <c r="Q461" s="18"/>
      <c r="R461" s="2" t="s">
        <v>428</v>
      </c>
      <c r="S461" s="2" t="str">
        <f t="shared" si="581"/>
        <v>100-100-2410-6267-000-32-05</v>
      </c>
      <c r="T461" s="3" t="str">
        <f t="shared" si="594"/>
        <v>2410</v>
      </c>
      <c r="U461" s="3" t="str">
        <f t="shared" si="595"/>
        <v>6267</v>
      </c>
      <c r="V461" s="3" t="str">
        <f t="shared" si="596"/>
        <v>2400</v>
      </c>
      <c r="W461" s="3" t="str">
        <f t="shared" si="597"/>
        <v>200</v>
      </c>
      <c r="X461" s="3" t="str">
        <f t="shared" si="598"/>
        <v>05</v>
      </c>
      <c r="Y461" s="23" t="s">
        <v>84</v>
      </c>
    </row>
    <row r="462" spans="1:25" x14ac:dyDescent="0.2">
      <c r="A462" s="1" t="s">
        <v>184</v>
      </c>
      <c r="B462" s="70" t="str">
        <f t="shared" si="579"/>
        <v>100-100-2410-6267-000-32-05</v>
      </c>
      <c r="C462" s="6" t="s">
        <v>14</v>
      </c>
      <c r="D462" s="9">
        <f t="shared" ref="D462:D467" si="600">IF(D117&lt;F$437,(D117*(D$437+E$437)),(F$437*(D$437+E$437)))</f>
        <v>0</v>
      </c>
      <c r="E462" s="9">
        <f>$D462/12</f>
        <v>0</v>
      </c>
      <c r="F462" s="9">
        <f t="shared" si="599"/>
        <v>0</v>
      </c>
      <c r="G462" s="9">
        <f t="shared" si="599"/>
        <v>0</v>
      </c>
      <c r="H462" s="9">
        <f t="shared" si="599"/>
        <v>0</v>
      </c>
      <c r="I462" s="9">
        <f t="shared" si="599"/>
        <v>0</v>
      </c>
      <c r="J462" s="9">
        <f t="shared" si="599"/>
        <v>0</v>
      </c>
      <c r="K462" s="9">
        <f t="shared" si="599"/>
        <v>0</v>
      </c>
      <c r="L462" s="9">
        <f t="shared" si="599"/>
        <v>0</v>
      </c>
      <c r="M462" s="9">
        <f t="shared" si="599"/>
        <v>0</v>
      </c>
      <c r="N462" s="9">
        <f t="shared" si="599"/>
        <v>0</v>
      </c>
      <c r="O462" s="9">
        <f t="shared" si="599"/>
        <v>0</v>
      </c>
      <c r="P462" s="9">
        <f t="shared" si="599"/>
        <v>0</v>
      </c>
      <c r="Q462" s="18"/>
      <c r="R462" s="2" t="s">
        <v>428</v>
      </c>
      <c r="S462" s="2" t="str">
        <f t="shared" si="581"/>
        <v>100-100-2410-6267-000-32-05</v>
      </c>
      <c r="T462" s="3" t="str">
        <f t="shared" si="594"/>
        <v>2410</v>
      </c>
      <c r="U462" s="3" t="str">
        <f t="shared" si="595"/>
        <v>6267</v>
      </c>
      <c r="V462" s="3" t="str">
        <f t="shared" si="596"/>
        <v>2400</v>
      </c>
      <c r="W462" s="3" t="str">
        <f t="shared" si="597"/>
        <v>200</v>
      </c>
      <c r="X462" s="3" t="str">
        <f t="shared" si="598"/>
        <v>05</v>
      </c>
      <c r="Y462" s="23" t="s">
        <v>84</v>
      </c>
    </row>
    <row r="463" spans="1:25" x14ac:dyDescent="0.2">
      <c r="A463" s="1" t="s">
        <v>185</v>
      </c>
      <c r="B463" s="70" t="str">
        <f t="shared" si="579"/>
        <v>100-100-2410-6267-000-32-05</v>
      </c>
      <c r="C463" s="6" t="s">
        <v>14</v>
      </c>
      <c r="D463" s="9">
        <f t="shared" si="600"/>
        <v>0</v>
      </c>
      <c r="E463" s="9">
        <f t="shared" si="599"/>
        <v>0</v>
      </c>
      <c r="F463" s="9">
        <f t="shared" si="599"/>
        <v>0</v>
      </c>
      <c r="G463" s="9">
        <f t="shared" si="599"/>
        <v>0</v>
      </c>
      <c r="H463" s="9">
        <f t="shared" si="599"/>
        <v>0</v>
      </c>
      <c r="I463" s="9">
        <f t="shared" si="599"/>
        <v>0</v>
      </c>
      <c r="J463" s="9">
        <f t="shared" si="599"/>
        <v>0</v>
      </c>
      <c r="K463" s="9">
        <f t="shared" si="599"/>
        <v>0</v>
      </c>
      <c r="L463" s="9">
        <f t="shared" si="599"/>
        <v>0</v>
      </c>
      <c r="M463" s="9">
        <f t="shared" si="599"/>
        <v>0</v>
      </c>
      <c r="N463" s="9">
        <f t="shared" si="599"/>
        <v>0</v>
      </c>
      <c r="O463" s="9">
        <f t="shared" si="599"/>
        <v>0</v>
      </c>
      <c r="P463" s="9">
        <f t="shared" si="599"/>
        <v>0</v>
      </c>
      <c r="Q463" s="18"/>
      <c r="R463" s="2" t="s">
        <v>428</v>
      </c>
      <c r="S463" s="2" t="str">
        <f t="shared" si="581"/>
        <v>100-100-2410-6267-000-32-05</v>
      </c>
      <c r="T463" s="3" t="str">
        <f t="shared" si="594"/>
        <v>2410</v>
      </c>
      <c r="U463" s="3" t="str">
        <f t="shared" si="595"/>
        <v>6267</v>
      </c>
      <c r="V463" s="3" t="str">
        <f t="shared" si="596"/>
        <v>2400</v>
      </c>
      <c r="W463" s="3" t="str">
        <f t="shared" si="597"/>
        <v>200</v>
      </c>
      <c r="X463" s="3" t="str">
        <f t="shared" si="598"/>
        <v>05</v>
      </c>
      <c r="Y463" s="23" t="s">
        <v>84</v>
      </c>
    </row>
    <row r="464" spans="1:25" x14ac:dyDescent="0.2">
      <c r="A464" s="1" t="s">
        <v>186</v>
      </c>
      <c r="B464" s="70" t="str">
        <f t="shared" si="579"/>
        <v>100-100-2410-6267-000-32-05</v>
      </c>
      <c r="C464" s="6" t="s">
        <v>14</v>
      </c>
      <c r="D464" s="9">
        <f t="shared" si="600"/>
        <v>0</v>
      </c>
      <c r="E464" s="9">
        <f t="shared" si="599"/>
        <v>0</v>
      </c>
      <c r="F464" s="9">
        <f t="shared" si="599"/>
        <v>0</v>
      </c>
      <c r="G464" s="9">
        <f t="shared" si="599"/>
        <v>0</v>
      </c>
      <c r="H464" s="9">
        <f t="shared" si="599"/>
        <v>0</v>
      </c>
      <c r="I464" s="9">
        <f t="shared" si="599"/>
        <v>0</v>
      </c>
      <c r="J464" s="9">
        <f t="shared" si="599"/>
        <v>0</v>
      </c>
      <c r="K464" s="9">
        <f t="shared" si="599"/>
        <v>0</v>
      </c>
      <c r="L464" s="9">
        <f t="shared" si="599"/>
        <v>0</v>
      </c>
      <c r="M464" s="9">
        <f t="shared" si="599"/>
        <v>0</v>
      </c>
      <c r="N464" s="9">
        <f t="shared" si="599"/>
        <v>0</v>
      </c>
      <c r="O464" s="9">
        <f t="shared" si="599"/>
        <v>0</v>
      </c>
      <c r="P464" s="9">
        <f t="shared" si="599"/>
        <v>0</v>
      </c>
      <c r="Q464" s="18"/>
      <c r="R464" s="2" t="s">
        <v>428</v>
      </c>
      <c r="S464" s="2" t="str">
        <f t="shared" si="581"/>
        <v>100-100-2410-6267-000-32-05</v>
      </c>
      <c r="T464" s="3" t="str">
        <f t="shared" si="594"/>
        <v>2410</v>
      </c>
      <c r="U464" s="3" t="str">
        <f t="shared" si="595"/>
        <v>6267</v>
      </c>
      <c r="V464" s="3" t="str">
        <f t="shared" si="596"/>
        <v>2400</v>
      </c>
      <c r="W464" s="3" t="str">
        <f t="shared" si="597"/>
        <v>200</v>
      </c>
      <c r="X464" s="3" t="str">
        <f t="shared" si="598"/>
        <v>05</v>
      </c>
      <c r="Y464" s="23" t="s">
        <v>84</v>
      </c>
    </row>
    <row r="465" spans="1:25" x14ac:dyDescent="0.2">
      <c r="A465" s="1" t="s">
        <v>187</v>
      </c>
      <c r="B465" s="70" t="str">
        <f t="shared" si="579"/>
        <v>100-100-2410-6267-000-32-05</v>
      </c>
      <c r="C465" s="6" t="s">
        <v>14</v>
      </c>
      <c r="D465" s="9">
        <f t="shared" si="600"/>
        <v>0</v>
      </c>
      <c r="E465" s="9">
        <f t="shared" si="599"/>
        <v>0</v>
      </c>
      <c r="F465" s="9">
        <f t="shared" si="599"/>
        <v>0</v>
      </c>
      <c r="G465" s="9">
        <f t="shared" si="599"/>
        <v>0</v>
      </c>
      <c r="H465" s="9">
        <f t="shared" si="599"/>
        <v>0</v>
      </c>
      <c r="I465" s="9">
        <f t="shared" si="599"/>
        <v>0</v>
      </c>
      <c r="J465" s="9">
        <f t="shared" si="599"/>
        <v>0</v>
      </c>
      <c r="K465" s="9">
        <f t="shared" si="599"/>
        <v>0</v>
      </c>
      <c r="L465" s="9">
        <f t="shared" si="599"/>
        <v>0</v>
      </c>
      <c r="M465" s="9">
        <f t="shared" si="599"/>
        <v>0</v>
      </c>
      <c r="N465" s="9">
        <f t="shared" si="599"/>
        <v>0</v>
      </c>
      <c r="O465" s="9">
        <f t="shared" si="599"/>
        <v>0</v>
      </c>
      <c r="P465" s="9">
        <f t="shared" si="599"/>
        <v>0</v>
      </c>
      <c r="Q465" s="18"/>
      <c r="R465" s="2" t="s">
        <v>428</v>
      </c>
      <c r="S465" s="2" t="str">
        <f t="shared" si="581"/>
        <v>100-100-2410-6267-000-32-05</v>
      </c>
      <c r="T465" s="3" t="str">
        <f t="shared" si="594"/>
        <v>2410</v>
      </c>
      <c r="U465" s="3" t="str">
        <f t="shared" si="595"/>
        <v>6267</v>
      </c>
      <c r="V465" s="3" t="str">
        <f t="shared" si="596"/>
        <v>2400</v>
      </c>
      <c r="W465" s="3" t="str">
        <f t="shared" si="597"/>
        <v>200</v>
      </c>
      <c r="X465" s="3" t="str">
        <f t="shared" si="598"/>
        <v>05</v>
      </c>
      <c r="Y465" s="23" t="s">
        <v>84</v>
      </c>
    </row>
    <row r="466" spans="1:25" x14ac:dyDescent="0.2">
      <c r="A466" s="1" t="s">
        <v>188</v>
      </c>
      <c r="B466" s="70" t="str">
        <f t="shared" si="579"/>
        <v>100-100-2410-6267-000-32-05</v>
      </c>
      <c r="C466" s="6" t="s">
        <v>14</v>
      </c>
      <c r="D466" s="9">
        <f t="shared" si="600"/>
        <v>0</v>
      </c>
      <c r="E466" s="9">
        <f t="shared" si="599"/>
        <v>0</v>
      </c>
      <c r="F466" s="9">
        <f t="shared" si="599"/>
        <v>0</v>
      </c>
      <c r="G466" s="9">
        <f t="shared" si="599"/>
        <v>0</v>
      </c>
      <c r="H466" s="9">
        <f t="shared" si="599"/>
        <v>0</v>
      </c>
      <c r="I466" s="9">
        <f t="shared" si="599"/>
        <v>0</v>
      </c>
      <c r="J466" s="9">
        <f t="shared" si="599"/>
        <v>0</v>
      </c>
      <c r="K466" s="9">
        <f t="shared" si="599"/>
        <v>0</v>
      </c>
      <c r="L466" s="9">
        <f t="shared" si="599"/>
        <v>0</v>
      </c>
      <c r="M466" s="9">
        <f t="shared" si="599"/>
        <v>0</v>
      </c>
      <c r="N466" s="9">
        <f t="shared" si="599"/>
        <v>0</v>
      </c>
      <c r="O466" s="9">
        <f t="shared" si="599"/>
        <v>0</v>
      </c>
      <c r="P466" s="9">
        <f t="shared" si="599"/>
        <v>0</v>
      </c>
      <c r="Q466" s="18"/>
      <c r="R466" s="2" t="s">
        <v>428</v>
      </c>
      <c r="S466" s="2" t="str">
        <f t="shared" si="581"/>
        <v>100-100-2410-6267-000-32-05</v>
      </c>
      <c r="T466" s="3" t="str">
        <f t="shared" si="594"/>
        <v>2410</v>
      </c>
      <c r="U466" s="3" t="str">
        <f t="shared" si="595"/>
        <v>6267</v>
      </c>
      <c r="V466" s="3" t="str">
        <f t="shared" si="596"/>
        <v>2400</v>
      </c>
      <c r="W466" s="3" t="str">
        <f t="shared" si="597"/>
        <v>200</v>
      </c>
      <c r="X466" s="3" t="str">
        <f t="shared" si="598"/>
        <v>05</v>
      </c>
      <c r="Y466" s="23" t="s">
        <v>84</v>
      </c>
    </row>
    <row r="467" spans="1:25" x14ac:dyDescent="0.2">
      <c r="A467" s="1" t="s">
        <v>189</v>
      </c>
      <c r="B467" s="70" t="str">
        <f t="shared" si="579"/>
        <v>100-100-2410-6267-000-32-05</v>
      </c>
      <c r="C467" s="6" t="s">
        <v>14</v>
      </c>
      <c r="D467" s="9">
        <f t="shared" si="600"/>
        <v>0</v>
      </c>
      <c r="E467" s="9">
        <f t="shared" si="599"/>
        <v>0</v>
      </c>
      <c r="F467" s="9">
        <f t="shared" si="599"/>
        <v>0</v>
      </c>
      <c r="G467" s="9">
        <f t="shared" si="599"/>
        <v>0</v>
      </c>
      <c r="H467" s="9">
        <f t="shared" si="599"/>
        <v>0</v>
      </c>
      <c r="I467" s="9">
        <f t="shared" si="599"/>
        <v>0</v>
      </c>
      <c r="J467" s="9">
        <f t="shared" si="599"/>
        <v>0</v>
      </c>
      <c r="K467" s="9">
        <f t="shared" si="599"/>
        <v>0</v>
      </c>
      <c r="L467" s="9">
        <f t="shared" si="599"/>
        <v>0</v>
      </c>
      <c r="M467" s="9">
        <f t="shared" si="599"/>
        <v>0</v>
      </c>
      <c r="N467" s="9">
        <f t="shared" si="599"/>
        <v>0</v>
      </c>
      <c r="O467" s="9">
        <f t="shared" si="599"/>
        <v>0</v>
      </c>
      <c r="P467" s="9">
        <f t="shared" si="599"/>
        <v>0</v>
      </c>
      <c r="Q467" s="18"/>
      <c r="R467" s="2" t="s">
        <v>428</v>
      </c>
      <c r="S467" s="2" t="str">
        <f t="shared" si="581"/>
        <v>100-100-2410-6267-000-32-05</v>
      </c>
      <c r="T467" s="3" t="str">
        <f t="shared" si="594"/>
        <v>2410</v>
      </c>
      <c r="U467" s="3" t="str">
        <f t="shared" si="595"/>
        <v>6267</v>
      </c>
      <c r="V467" s="3" t="str">
        <f t="shared" si="596"/>
        <v>2400</v>
      </c>
      <c r="W467" s="3" t="str">
        <f t="shared" si="597"/>
        <v>200</v>
      </c>
      <c r="X467" s="3" t="str">
        <f t="shared" si="598"/>
        <v>05</v>
      </c>
      <c r="Y467" s="23" t="s">
        <v>84</v>
      </c>
    </row>
    <row r="470" spans="1:25" x14ac:dyDescent="0.2">
      <c r="A470" s="1" t="s">
        <v>15</v>
      </c>
      <c r="B470" s="2" t="s">
        <v>33</v>
      </c>
      <c r="C470" s="13" t="s">
        <v>85</v>
      </c>
      <c r="D470" s="22" t="s">
        <v>87</v>
      </c>
      <c r="E470" s="15"/>
      <c r="F470" s="15"/>
      <c r="G470" s="15"/>
      <c r="H470" s="15"/>
      <c r="I470" s="15"/>
    </row>
    <row r="471" spans="1:25" x14ac:dyDescent="0.2">
      <c r="A471" s="1" t="s">
        <v>0</v>
      </c>
      <c r="B471" s="70" t="str">
        <f t="shared" ref="B471:B476" si="601">CONCATENATE(R471,$C$1)</f>
        <v>100-100-2320-6274-000-32-05</v>
      </c>
      <c r="C471" s="6" t="s">
        <v>269</v>
      </c>
      <c r="D471" s="58">
        <v>6.4999999999999997E-3</v>
      </c>
      <c r="E471" s="15"/>
      <c r="F471" s="15"/>
      <c r="G471" s="15"/>
      <c r="H471" s="15"/>
      <c r="I471" s="15"/>
      <c r="R471" s="2" t="s">
        <v>429</v>
      </c>
      <c r="S471" s="2" t="str">
        <f t="shared" ref="S471:S476" si="602">CONCATENATE(R471,$C$1)</f>
        <v>100-100-2320-6274-000-32-05</v>
      </c>
      <c r="T471" s="3" t="str">
        <f t="shared" ref="T471:T476" si="603">MID(S471,9,4)</f>
        <v>2320</v>
      </c>
      <c r="U471" s="3" t="str">
        <f t="shared" ref="U471:U476" si="604">MID(S471,14,4)</f>
        <v>6274</v>
      </c>
      <c r="V471" s="3" t="str">
        <f t="shared" ref="V471:V476" si="605">CONCATENATE(LEFT(T471,2),"00")</f>
        <v>2300</v>
      </c>
      <c r="W471" s="3" t="str">
        <f t="shared" ref="W471:W476" si="606">CONCATENATE(MID(U471,2,1),"00")</f>
        <v>200</v>
      </c>
      <c r="X471" s="3" t="str">
        <f t="shared" ref="X471:X476" si="607">RIGHT(S471,2)</f>
        <v>05</v>
      </c>
      <c r="Y471" s="23" t="s">
        <v>279</v>
      </c>
    </row>
    <row r="472" spans="1:25" x14ac:dyDescent="0.2">
      <c r="A472" s="1" t="s">
        <v>1</v>
      </c>
      <c r="B472" s="70" t="str">
        <f t="shared" si="601"/>
        <v>100-100-2500-6277-000-32-05</v>
      </c>
      <c r="C472" s="6" t="s">
        <v>270</v>
      </c>
      <c r="D472" s="58">
        <v>6.4999999999999997E-3</v>
      </c>
      <c r="E472" s="15"/>
      <c r="F472" s="15"/>
      <c r="G472" s="15"/>
      <c r="H472" s="15"/>
      <c r="I472" s="15"/>
      <c r="R472" s="2" t="s">
        <v>430</v>
      </c>
      <c r="S472" s="2" t="str">
        <f t="shared" si="602"/>
        <v>100-100-2500-6277-000-32-05</v>
      </c>
      <c r="T472" s="3" t="str">
        <f t="shared" si="603"/>
        <v>2500</v>
      </c>
      <c r="U472" s="3" t="str">
        <f t="shared" si="604"/>
        <v>6277</v>
      </c>
      <c r="V472" s="3" t="str">
        <f t="shared" si="605"/>
        <v>2500</v>
      </c>
      <c r="W472" s="3" t="str">
        <f t="shared" si="606"/>
        <v>200</v>
      </c>
      <c r="X472" s="3" t="str">
        <f t="shared" si="607"/>
        <v>05</v>
      </c>
      <c r="Y472" s="23" t="s">
        <v>280</v>
      </c>
    </row>
    <row r="473" spans="1:25" x14ac:dyDescent="0.2">
      <c r="A473" s="1" t="s">
        <v>2</v>
      </c>
      <c r="B473" s="70" t="str">
        <f t="shared" si="601"/>
        <v>100-100-2410-6274-000-32-05</v>
      </c>
      <c r="C473" s="6" t="s">
        <v>11</v>
      </c>
      <c r="D473" s="58">
        <v>6.4999999999999997E-3</v>
      </c>
      <c r="E473" s="15"/>
      <c r="F473" s="15"/>
      <c r="G473" s="15"/>
      <c r="H473" s="15"/>
      <c r="I473" s="15"/>
      <c r="R473" s="2" t="s">
        <v>431</v>
      </c>
      <c r="S473" s="2" t="str">
        <f t="shared" si="602"/>
        <v>100-100-2410-6274-000-32-05</v>
      </c>
      <c r="T473" s="3" t="str">
        <f t="shared" si="603"/>
        <v>2410</v>
      </c>
      <c r="U473" s="3" t="str">
        <f t="shared" si="604"/>
        <v>6274</v>
      </c>
      <c r="V473" s="3" t="str">
        <f t="shared" si="605"/>
        <v>2400</v>
      </c>
      <c r="W473" s="3" t="str">
        <f t="shared" si="606"/>
        <v>200</v>
      </c>
      <c r="X473" s="3" t="str">
        <f t="shared" si="607"/>
        <v>05</v>
      </c>
      <c r="Y473" s="23" t="s">
        <v>88</v>
      </c>
    </row>
    <row r="474" spans="1:25" x14ac:dyDescent="0.2">
      <c r="A474" s="1" t="s">
        <v>3</v>
      </c>
      <c r="B474" s="70" t="str">
        <f t="shared" si="601"/>
        <v>100-100-1000-6271-000-32-05</v>
      </c>
      <c r="C474" s="6" t="s">
        <v>13</v>
      </c>
      <c r="D474" s="58">
        <v>6.4999999999999997E-3</v>
      </c>
      <c r="E474" s="15"/>
      <c r="F474" s="15"/>
      <c r="G474" s="15"/>
      <c r="H474" s="15"/>
      <c r="I474" s="15"/>
      <c r="R474" s="2" t="s">
        <v>432</v>
      </c>
      <c r="S474" s="2" t="str">
        <f t="shared" si="602"/>
        <v>100-100-1000-6271-000-32-05</v>
      </c>
      <c r="T474" s="3" t="str">
        <f t="shared" si="603"/>
        <v>1000</v>
      </c>
      <c r="U474" s="3" t="str">
        <f t="shared" si="604"/>
        <v>6271</v>
      </c>
      <c r="V474" s="3" t="str">
        <f t="shared" si="605"/>
        <v>1000</v>
      </c>
      <c r="W474" s="3" t="str">
        <f t="shared" si="606"/>
        <v>200</v>
      </c>
      <c r="X474" s="3" t="str">
        <f t="shared" si="607"/>
        <v>05</v>
      </c>
      <c r="Y474" s="23" t="s">
        <v>89</v>
      </c>
    </row>
    <row r="475" spans="1:25" x14ac:dyDescent="0.2">
      <c r="A475" s="1" t="s">
        <v>4</v>
      </c>
      <c r="B475" s="70" t="str">
        <f t="shared" si="601"/>
        <v>100-100-2410-6277-000-32-05</v>
      </c>
      <c r="C475" s="6" t="s">
        <v>12</v>
      </c>
      <c r="D475" s="58">
        <v>6.4999999999999997E-3</v>
      </c>
      <c r="E475" s="15"/>
      <c r="F475" s="15"/>
      <c r="G475" s="15"/>
      <c r="H475" s="15"/>
      <c r="I475" s="15"/>
      <c r="R475" s="2" t="s">
        <v>433</v>
      </c>
      <c r="S475" s="2" t="str">
        <f t="shared" si="602"/>
        <v>100-100-2410-6277-000-32-05</v>
      </c>
      <c r="T475" s="3" t="str">
        <f t="shared" si="603"/>
        <v>2410</v>
      </c>
      <c r="U475" s="3" t="str">
        <f t="shared" si="604"/>
        <v>6277</v>
      </c>
      <c r="V475" s="3" t="str">
        <f t="shared" si="605"/>
        <v>2400</v>
      </c>
      <c r="W475" s="3" t="str">
        <f t="shared" si="606"/>
        <v>200</v>
      </c>
      <c r="X475" s="3" t="str">
        <f t="shared" si="607"/>
        <v>05</v>
      </c>
      <c r="Y475" s="23" t="s">
        <v>90</v>
      </c>
    </row>
    <row r="476" spans="1:25" x14ac:dyDescent="0.2">
      <c r="A476" s="1" t="s">
        <v>5</v>
      </c>
      <c r="B476" s="70" t="str">
        <f t="shared" si="601"/>
        <v>100-100-2410-6277-000-32-05</v>
      </c>
      <c r="C476" s="6" t="s">
        <v>14</v>
      </c>
      <c r="D476" s="58">
        <v>6.4999999999999997E-3</v>
      </c>
      <c r="E476" s="17"/>
      <c r="F476" s="17"/>
      <c r="G476" s="17"/>
      <c r="H476" s="17"/>
      <c r="I476" s="18"/>
      <c r="R476" s="2" t="s">
        <v>433</v>
      </c>
      <c r="S476" s="2" t="str">
        <f t="shared" si="602"/>
        <v>100-100-2410-6277-000-32-05</v>
      </c>
      <c r="T476" s="3" t="str">
        <f t="shared" si="603"/>
        <v>2410</v>
      </c>
      <c r="U476" s="3" t="str">
        <f t="shared" si="604"/>
        <v>6277</v>
      </c>
      <c r="V476" s="3" t="str">
        <f t="shared" si="605"/>
        <v>2400</v>
      </c>
      <c r="W476" s="3" t="str">
        <f t="shared" si="606"/>
        <v>200</v>
      </c>
      <c r="X476" s="3" t="str">
        <f t="shared" si="607"/>
        <v>05</v>
      </c>
      <c r="Y476" s="23" t="s">
        <v>90</v>
      </c>
    </row>
    <row r="479" spans="1:25" x14ac:dyDescent="0.2">
      <c r="A479" s="1" t="s">
        <v>15</v>
      </c>
      <c r="B479" s="2" t="s">
        <v>33</v>
      </c>
      <c r="C479" s="13" t="s">
        <v>86</v>
      </c>
      <c r="D479" s="7" t="s">
        <v>35</v>
      </c>
      <c r="E479" s="16">
        <f>$D$2</f>
        <v>42917</v>
      </c>
      <c r="F479" s="16">
        <f>E479+31</f>
        <v>42948</v>
      </c>
      <c r="G479" s="16">
        <f t="shared" ref="G479:P479" si="608">F479+31</f>
        <v>42979</v>
      </c>
      <c r="H479" s="16">
        <f t="shared" si="608"/>
        <v>43010</v>
      </c>
      <c r="I479" s="16">
        <f t="shared" si="608"/>
        <v>43041</v>
      </c>
      <c r="J479" s="16">
        <f t="shared" si="608"/>
        <v>43072</v>
      </c>
      <c r="K479" s="16">
        <f t="shared" si="608"/>
        <v>43103</v>
      </c>
      <c r="L479" s="16">
        <f t="shared" si="608"/>
        <v>43134</v>
      </c>
      <c r="M479" s="16">
        <f t="shared" si="608"/>
        <v>43165</v>
      </c>
      <c r="N479" s="16">
        <f t="shared" si="608"/>
        <v>43196</v>
      </c>
      <c r="O479" s="16">
        <f t="shared" si="608"/>
        <v>43227</v>
      </c>
      <c r="P479" s="16">
        <f t="shared" si="608"/>
        <v>43258</v>
      </c>
      <c r="Q479" s="20"/>
    </row>
    <row r="480" spans="1:25" x14ac:dyDescent="0.2">
      <c r="A480" s="1" t="s">
        <v>0</v>
      </c>
      <c r="B480" s="70" t="str">
        <f t="shared" ref="B480:B506" si="609">CONCATENATE(R480,$C$1)</f>
        <v>100-100-2320-6274-000-32-05</v>
      </c>
      <c r="C480" s="6" t="s">
        <v>252</v>
      </c>
      <c r="D480" s="9">
        <f>SUM(E480:P480)</f>
        <v>836.2249999999998</v>
      </c>
      <c r="E480" s="9">
        <f t="shared" ref="E480:P480" si="610">$D$471*(E96+E156+E216)</f>
        <v>64.268749999999997</v>
      </c>
      <c r="F480" s="9">
        <f t="shared" si="610"/>
        <v>64.268749999999997</v>
      </c>
      <c r="G480" s="9">
        <f t="shared" si="610"/>
        <v>64.268749999999997</v>
      </c>
      <c r="H480" s="9">
        <f t="shared" si="610"/>
        <v>64.268749999999997</v>
      </c>
      <c r="I480" s="9">
        <f t="shared" si="610"/>
        <v>64.268749999999997</v>
      </c>
      <c r="J480" s="9">
        <f t="shared" si="610"/>
        <v>64.268749999999997</v>
      </c>
      <c r="K480" s="9">
        <f t="shared" si="610"/>
        <v>113.01875</v>
      </c>
      <c r="L480" s="9">
        <f t="shared" si="610"/>
        <v>64.268749999999997</v>
      </c>
      <c r="M480" s="9">
        <f t="shared" si="610"/>
        <v>64.268749999999997</v>
      </c>
      <c r="N480" s="9">
        <f t="shared" si="610"/>
        <v>64.268749999999997</v>
      </c>
      <c r="O480" s="9">
        <f t="shared" si="610"/>
        <v>64.268749999999997</v>
      </c>
      <c r="P480" s="9">
        <f t="shared" si="610"/>
        <v>80.518749999999997</v>
      </c>
      <c r="Q480" s="18"/>
      <c r="R480" s="2" t="s">
        <v>429</v>
      </c>
      <c r="S480" s="2" t="str">
        <f t="shared" ref="S480:S506" si="611">CONCATENATE(R480,$C$1)</f>
        <v>100-100-2320-6274-000-32-05</v>
      </c>
      <c r="T480" s="3" t="str">
        <f t="shared" ref="T480:T491" si="612">MID(S480,9,4)</f>
        <v>2320</v>
      </c>
      <c r="U480" s="3" t="str">
        <f t="shared" ref="U480:U491" si="613">MID(S480,14,4)</f>
        <v>6274</v>
      </c>
      <c r="V480" s="3" t="str">
        <f t="shared" ref="V480:V491" si="614">CONCATENATE(LEFT(T480,2),"00")</f>
        <v>2300</v>
      </c>
      <c r="W480" s="3" t="str">
        <f t="shared" ref="W480:W491" si="615">CONCATENATE(MID(U480,2,1),"00")</f>
        <v>200</v>
      </c>
      <c r="X480" s="3" t="str">
        <f t="shared" ref="X480:X491" si="616">RIGHT(S480,2)</f>
        <v>05</v>
      </c>
      <c r="Y480" s="23" t="s">
        <v>279</v>
      </c>
    </row>
    <row r="481" spans="1:25" x14ac:dyDescent="0.2">
      <c r="A481" s="1" t="s">
        <v>1</v>
      </c>
      <c r="B481" s="70" t="str">
        <f t="shared" si="609"/>
        <v>100-100-2320-6274-000-32-05</v>
      </c>
      <c r="C481" s="6" t="s">
        <v>253</v>
      </c>
      <c r="D481" s="9">
        <f t="shared" ref="D481:D491" si="617">SUM(E481:P481)</f>
        <v>836.2249999999998</v>
      </c>
      <c r="E481" s="9">
        <f t="shared" ref="E481:P481" si="618">$D$471*(E97+E157+E217)</f>
        <v>64.268749999999997</v>
      </c>
      <c r="F481" s="9">
        <f t="shared" si="618"/>
        <v>64.268749999999997</v>
      </c>
      <c r="G481" s="9">
        <f t="shared" si="618"/>
        <v>64.268749999999997</v>
      </c>
      <c r="H481" s="9">
        <f t="shared" si="618"/>
        <v>64.268749999999997</v>
      </c>
      <c r="I481" s="9">
        <f t="shared" si="618"/>
        <v>64.268749999999997</v>
      </c>
      <c r="J481" s="9">
        <f t="shared" si="618"/>
        <v>64.268749999999997</v>
      </c>
      <c r="K481" s="9">
        <f t="shared" si="618"/>
        <v>113.01875</v>
      </c>
      <c r="L481" s="9">
        <f t="shared" si="618"/>
        <v>64.268749999999997</v>
      </c>
      <c r="M481" s="9">
        <f t="shared" si="618"/>
        <v>64.268749999999997</v>
      </c>
      <c r="N481" s="9">
        <f t="shared" si="618"/>
        <v>64.268749999999997</v>
      </c>
      <c r="O481" s="9">
        <f t="shared" si="618"/>
        <v>64.268749999999997</v>
      </c>
      <c r="P481" s="9">
        <f t="shared" si="618"/>
        <v>80.518749999999997</v>
      </c>
      <c r="Q481" s="18"/>
      <c r="R481" s="2" t="s">
        <v>429</v>
      </c>
      <c r="S481" s="2" t="str">
        <f t="shared" si="611"/>
        <v>100-100-2320-6274-000-32-05</v>
      </c>
      <c r="T481" s="3" t="str">
        <f t="shared" si="612"/>
        <v>2320</v>
      </c>
      <c r="U481" s="3" t="str">
        <f t="shared" si="613"/>
        <v>6274</v>
      </c>
      <c r="V481" s="3" t="str">
        <f t="shared" si="614"/>
        <v>2300</v>
      </c>
      <c r="W481" s="3" t="str">
        <f t="shared" si="615"/>
        <v>200</v>
      </c>
      <c r="X481" s="3" t="str">
        <f t="shared" si="616"/>
        <v>05</v>
      </c>
      <c r="Y481" s="23" t="s">
        <v>279</v>
      </c>
    </row>
    <row r="482" spans="1:25" x14ac:dyDescent="0.2">
      <c r="A482" s="1" t="s">
        <v>2</v>
      </c>
      <c r="B482" s="70" t="str">
        <f t="shared" si="609"/>
        <v>100-100-2500-6277-000-32-05</v>
      </c>
      <c r="C482" s="6" t="s">
        <v>1046</v>
      </c>
      <c r="D482" s="9">
        <f t="shared" si="617"/>
        <v>522.68940750000002</v>
      </c>
      <c r="E482" s="9">
        <f t="shared" ref="E482:P482" si="619">$D$472*(E98+E158+E218)</f>
        <v>46.157450625000003</v>
      </c>
      <c r="F482" s="9">
        <f t="shared" si="619"/>
        <v>46.157450625000003</v>
      </c>
      <c r="G482" s="9">
        <f t="shared" si="619"/>
        <v>40.307450625000001</v>
      </c>
      <c r="H482" s="9">
        <f t="shared" si="619"/>
        <v>40.307450625000001</v>
      </c>
      <c r="I482" s="9">
        <f t="shared" si="619"/>
        <v>40.307450625000001</v>
      </c>
      <c r="J482" s="9">
        <f t="shared" si="619"/>
        <v>52.007450625000004</v>
      </c>
      <c r="K482" s="9">
        <f t="shared" si="619"/>
        <v>44.207450625</v>
      </c>
      <c r="L482" s="9">
        <f t="shared" si="619"/>
        <v>40.307450625000001</v>
      </c>
      <c r="M482" s="9">
        <f t="shared" si="619"/>
        <v>40.307450625000001</v>
      </c>
      <c r="N482" s="9">
        <f t="shared" si="619"/>
        <v>46.157450625000003</v>
      </c>
      <c r="O482" s="9">
        <f t="shared" si="619"/>
        <v>46.157450625000003</v>
      </c>
      <c r="P482" s="9">
        <f t="shared" si="619"/>
        <v>40.307450625000001</v>
      </c>
      <c r="Q482" s="18"/>
      <c r="R482" s="2" t="s">
        <v>430</v>
      </c>
      <c r="S482" s="2" t="str">
        <f t="shared" si="611"/>
        <v>100-100-2500-6277-000-32-05</v>
      </c>
      <c r="T482" s="3" t="str">
        <f t="shared" si="612"/>
        <v>2500</v>
      </c>
      <c r="U482" s="3" t="str">
        <f t="shared" si="613"/>
        <v>6277</v>
      </c>
      <c r="V482" s="3" t="str">
        <f t="shared" si="614"/>
        <v>2500</v>
      </c>
      <c r="W482" s="3" t="str">
        <f t="shared" si="615"/>
        <v>200</v>
      </c>
      <c r="X482" s="3" t="str">
        <f t="shared" si="616"/>
        <v>05</v>
      </c>
      <c r="Y482" s="23" t="s">
        <v>280</v>
      </c>
    </row>
    <row r="483" spans="1:25" x14ac:dyDescent="0.2">
      <c r="A483" s="1" t="s">
        <v>3</v>
      </c>
      <c r="B483" s="70" t="str">
        <f t="shared" si="609"/>
        <v>100-100-2500-6277-000-32-05</v>
      </c>
      <c r="C483" s="6" t="s">
        <v>1047</v>
      </c>
      <c r="D483" s="9">
        <f t="shared" si="617"/>
        <v>424.61249999999995</v>
      </c>
      <c r="E483" s="9">
        <f t="shared" ref="E483:P483" si="620">$D$472*(E99+E159+E219)</f>
        <v>37.984375</v>
      </c>
      <c r="F483" s="9">
        <f t="shared" si="620"/>
        <v>37.984375</v>
      </c>
      <c r="G483" s="9">
        <f t="shared" si="620"/>
        <v>32.134374999999999</v>
      </c>
      <c r="H483" s="9">
        <f t="shared" si="620"/>
        <v>32.134374999999999</v>
      </c>
      <c r="I483" s="9">
        <f t="shared" si="620"/>
        <v>32.134374999999999</v>
      </c>
      <c r="J483" s="9">
        <f t="shared" si="620"/>
        <v>43.834375000000001</v>
      </c>
      <c r="K483" s="9">
        <f t="shared" si="620"/>
        <v>36.034374999999997</v>
      </c>
      <c r="L483" s="9">
        <f t="shared" si="620"/>
        <v>32.134374999999999</v>
      </c>
      <c r="M483" s="9">
        <f t="shared" si="620"/>
        <v>32.134374999999999</v>
      </c>
      <c r="N483" s="9">
        <f t="shared" si="620"/>
        <v>37.984375</v>
      </c>
      <c r="O483" s="9">
        <f t="shared" si="620"/>
        <v>37.984375</v>
      </c>
      <c r="P483" s="9">
        <f t="shared" si="620"/>
        <v>32.134374999999999</v>
      </c>
      <c r="Q483" s="18"/>
      <c r="R483" s="2" t="s">
        <v>430</v>
      </c>
      <c r="S483" s="2" t="str">
        <f t="shared" si="611"/>
        <v>100-100-2500-6277-000-32-05</v>
      </c>
      <c r="T483" s="3" t="str">
        <f t="shared" si="612"/>
        <v>2500</v>
      </c>
      <c r="U483" s="3" t="str">
        <f t="shared" si="613"/>
        <v>6277</v>
      </c>
      <c r="V483" s="3" t="str">
        <f t="shared" si="614"/>
        <v>2500</v>
      </c>
      <c r="W483" s="3" t="str">
        <f t="shared" si="615"/>
        <v>200</v>
      </c>
      <c r="X483" s="3" t="str">
        <f t="shared" si="616"/>
        <v>05</v>
      </c>
      <c r="Y483" s="23" t="s">
        <v>280</v>
      </c>
    </row>
    <row r="484" spans="1:25" x14ac:dyDescent="0.2">
      <c r="A484" s="1" t="s">
        <v>4</v>
      </c>
      <c r="B484" s="70" t="str">
        <f t="shared" si="609"/>
        <v>100-100-2500-6277-000-32-05</v>
      </c>
      <c r="C484" s="6" t="s">
        <v>1048</v>
      </c>
      <c r="D484" s="9">
        <f t="shared" si="617"/>
        <v>0</v>
      </c>
      <c r="E484" s="9">
        <f t="shared" ref="E484:P484" si="621">$D$472*(E100+E160+E220)</f>
        <v>0</v>
      </c>
      <c r="F484" s="9">
        <f t="shared" si="621"/>
        <v>0</v>
      </c>
      <c r="G484" s="9">
        <f t="shared" si="621"/>
        <v>0</v>
      </c>
      <c r="H484" s="9">
        <f t="shared" si="621"/>
        <v>0</v>
      </c>
      <c r="I484" s="9">
        <f t="shared" si="621"/>
        <v>0</v>
      </c>
      <c r="J484" s="9">
        <f t="shared" si="621"/>
        <v>0</v>
      </c>
      <c r="K484" s="9">
        <f t="shared" si="621"/>
        <v>0</v>
      </c>
      <c r="L484" s="9">
        <f t="shared" si="621"/>
        <v>0</v>
      </c>
      <c r="M484" s="9">
        <f t="shared" si="621"/>
        <v>0</v>
      </c>
      <c r="N484" s="9">
        <f t="shared" si="621"/>
        <v>0</v>
      </c>
      <c r="O484" s="9">
        <f t="shared" si="621"/>
        <v>0</v>
      </c>
      <c r="P484" s="9">
        <f t="shared" si="621"/>
        <v>0</v>
      </c>
      <c r="Q484" s="18"/>
      <c r="R484" s="2" t="s">
        <v>430</v>
      </c>
      <c r="S484" s="2" t="str">
        <f t="shared" si="611"/>
        <v>100-100-2500-6277-000-32-05</v>
      </c>
      <c r="T484" s="3" t="str">
        <f t="shared" si="612"/>
        <v>2500</v>
      </c>
      <c r="U484" s="3" t="str">
        <f t="shared" si="613"/>
        <v>6277</v>
      </c>
      <c r="V484" s="3" t="str">
        <f t="shared" si="614"/>
        <v>2500</v>
      </c>
      <c r="W484" s="3" t="str">
        <f t="shared" si="615"/>
        <v>200</v>
      </c>
      <c r="X484" s="3" t="str">
        <f t="shared" si="616"/>
        <v>05</v>
      </c>
      <c r="Y484" s="23" t="s">
        <v>280</v>
      </c>
    </row>
    <row r="485" spans="1:25" x14ac:dyDescent="0.2">
      <c r="A485" s="1" t="s">
        <v>5</v>
      </c>
      <c r="B485" s="70" t="str">
        <f t="shared" si="609"/>
        <v>100-100-2500-6277-000-32-05</v>
      </c>
      <c r="C485" s="6" t="s">
        <v>1049</v>
      </c>
      <c r="D485" s="9">
        <f t="shared" si="617"/>
        <v>424.61249999999995</v>
      </c>
      <c r="E485" s="9">
        <f t="shared" ref="E485:P485" si="622">$D$472*(E101+E161+E221)</f>
        <v>37.984375</v>
      </c>
      <c r="F485" s="9">
        <f t="shared" si="622"/>
        <v>37.984375</v>
      </c>
      <c r="G485" s="9">
        <f t="shared" si="622"/>
        <v>32.134374999999999</v>
      </c>
      <c r="H485" s="9">
        <f t="shared" si="622"/>
        <v>32.134374999999999</v>
      </c>
      <c r="I485" s="9">
        <f t="shared" si="622"/>
        <v>32.134374999999999</v>
      </c>
      <c r="J485" s="9">
        <f t="shared" si="622"/>
        <v>43.834375000000001</v>
      </c>
      <c r="K485" s="9">
        <f t="shared" si="622"/>
        <v>36.034374999999997</v>
      </c>
      <c r="L485" s="9">
        <f t="shared" si="622"/>
        <v>32.134374999999999</v>
      </c>
      <c r="M485" s="9">
        <f t="shared" si="622"/>
        <v>32.134374999999999</v>
      </c>
      <c r="N485" s="9">
        <f t="shared" si="622"/>
        <v>37.984375</v>
      </c>
      <c r="O485" s="9">
        <f t="shared" si="622"/>
        <v>37.984375</v>
      </c>
      <c r="P485" s="9">
        <f t="shared" si="622"/>
        <v>32.134374999999999</v>
      </c>
      <c r="Q485" s="18"/>
      <c r="R485" s="2" t="s">
        <v>430</v>
      </c>
      <c r="S485" s="2" t="str">
        <f t="shared" si="611"/>
        <v>100-100-2500-6277-000-32-05</v>
      </c>
      <c r="T485" s="3" t="str">
        <f t="shared" si="612"/>
        <v>2500</v>
      </c>
      <c r="U485" s="3" t="str">
        <f t="shared" si="613"/>
        <v>6277</v>
      </c>
      <c r="V485" s="3" t="str">
        <f t="shared" si="614"/>
        <v>2500</v>
      </c>
      <c r="W485" s="3" t="str">
        <f t="shared" si="615"/>
        <v>200</v>
      </c>
      <c r="X485" s="3" t="str">
        <f t="shared" si="616"/>
        <v>05</v>
      </c>
      <c r="Y485" s="23" t="s">
        <v>280</v>
      </c>
    </row>
    <row r="486" spans="1:25" x14ac:dyDescent="0.2">
      <c r="A486" s="1" t="s">
        <v>6</v>
      </c>
      <c r="B486" s="70" t="str">
        <f t="shared" si="609"/>
        <v>100-100-2500-6277-000-32-05</v>
      </c>
      <c r="C486" s="6" t="s">
        <v>254</v>
      </c>
      <c r="D486" s="9">
        <f t="shared" ref="D486:D488" si="623">SUM(E486:P486)</f>
        <v>411.06877500000007</v>
      </c>
      <c r="E486" s="9">
        <f t="shared" ref="E486:P486" si="624">$D$472*(E102+E162+E222)</f>
        <v>36.855731249999998</v>
      </c>
      <c r="F486" s="9">
        <f t="shared" si="624"/>
        <v>36.855731249999998</v>
      </c>
      <c r="G486" s="9">
        <f t="shared" si="624"/>
        <v>31.00573125</v>
      </c>
      <c r="H486" s="9">
        <f t="shared" si="624"/>
        <v>31.00573125</v>
      </c>
      <c r="I486" s="9">
        <f t="shared" si="624"/>
        <v>31.00573125</v>
      </c>
      <c r="J486" s="9">
        <f t="shared" si="624"/>
        <v>42.705731249999999</v>
      </c>
      <c r="K486" s="9">
        <f t="shared" si="624"/>
        <v>34.905731250000002</v>
      </c>
      <c r="L486" s="9">
        <f t="shared" si="624"/>
        <v>31.00573125</v>
      </c>
      <c r="M486" s="9">
        <f t="shared" si="624"/>
        <v>31.00573125</v>
      </c>
      <c r="N486" s="9">
        <f t="shared" si="624"/>
        <v>36.855731249999998</v>
      </c>
      <c r="O486" s="9">
        <f t="shared" si="624"/>
        <v>36.855731249999998</v>
      </c>
      <c r="P486" s="9">
        <f t="shared" si="624"/>
        <v>31.00573125</v>
      </c>
      <c r="Q486" s="18"/>
      <c r="R486" s="2" t="s">
        <v>430</v>
      </c>
      <c r="S486" s="2" t="str">
        <f t="shared" si="611"/>
        <v>100-100-2500-6277-000-32-05</v>
      </c>
      <c r="T486" s="3" t="str">
        <f t="shared" ref="T486:T488" si="625">MID(S486,9,4)</f>
        <v>2500</v>
      </c>
      <c r="U486" s="3" t="str">
        <f t="shared" ref="U486:U488" si="626">MID(S486,14,4)</f>
        <v>6277</v>
      </c>
      <c r="V486" s="3" t="str">
        <f t="shared" ref="V486:V488" si="627">CONCATENATE(LEFT(T486,2),"00")</f>
        <v>2500</v>
      </c>
      <c r="W486" s="3" t="str">
        <f t="shared" ref="W486:W488" si="628">CONCATENATE(MID(U486,2,1),"00")</f>
        <v>200</v>
      </c>
      <c r="X486" s="3" t="str">
        <f t="shared" ref="X486:X488" si="629">RIGHT(S486,2)</f>
        <v>05</v>
      </c>
      <c r="Y486" s="23" t="s">
        <v>280</v>
      </c>
    </row>
    <row r="487" spans="1:25" x14ac:dyDescent="0.2">
      <c r="A487" s="1" t="s">
        <v>16</v>
      </c>
      <c r="B487" s="70" t="str">
        <f t="shared" si="609"/>
        <v>100-100-2500-6277-000-32-05</v>
      </c>
      <c r="C487" s="6" t="s">
        <v>1048</v>
      </c>
      <c r="D487" s="9">
        <f t="shared" si="623"/>
        <v>0</v>
      </c>
      <c r="E487" s="9">
        <f t="shared" ref="E487:P487" si="630">$D$472*(E103+E163+E223)</f>
        <v>0</v>
      </c>
      <c r="F487" s="9">
        <f t="shared" si="630"/>
        <v>0</v>
      </c>
      <c r="G487" s="9">
        <f t="shared" si="630"/>
        <v>0</v>
      </c>
      <c r="H487" s="9">
        <f t="shared" si="630"/>
        <v>0</v>
      </c>
      <c r="I487" s="9">
        <f t="shared" si="630"/>
        <v>0</v>
      </c>
      <c r="J487" s="9">
        <f t="shared" si="630"/>
        <v>0</v>
      </c>
      <c r="K487" s="9">
        <f t="shared" si="630"/>
        <v>0</v>
      </c>
      <c r="L487" s="9">
        <f t="shared" si="630"/>
        <v>0</v>
      </c>
      <c r="M487" s="9">
        <f t="shared" si="630"/>
        <v>0</v>
      </c>
      <c r="N487" s="9">
        <f t="shared" si="630"/>
        <v>0</v>
      </c>
      <c r="O487" s="9">
        <f t="shared" si="630"/>
        <v>0</v>
      </c>
      <c r="P487" s="9">
        <f t="shared" si="630"/>
        <v>0</v>
      </c>
      <c r="Q487" s="18"/>
      <c r="R487" s="2" t="s">
        <v>430</v>
      </c>
      <c r="S487" s="2" t="str">
        <f t="shared" si="611"/>
        <v>100-100-2500-6277-000-32-05</v>
      </c>
      <c r="T487" s="3" t="str">
        <f t="shared" si="625"/>
        <v>2500</v>
      </c>
      <c r="U487" s="3" t="str">
        <f t="shared" si="626"/>
        <v>6277</v>
      </c>
      <c r="V487" s="3" t="str">
        <f t="shared" si="627"/>
        <v>2500</v>
      </c>
      <c r="W487" s="3" t="str">
        <f t="shared" si="628"/>
        <v>200</v>
      </c>
      <c r="X487" s="3" t="str">
        <f t="shared" si="629"/>
        <v>05</v>
      </c>
      <c r="Y487" s="23" t="s">
        <v>280</v>
      </c>
    </row>
    <row r="488" spans="1:25" x14ac:dyDescent="0.2">
      <c r="A488" s="1" t="s">
        <v>17</v>
      </c>
      <c r="B488" s="70" t="str">
        <f t="shared" si="609"/>
        <v>100-100-2500-6277-000-32-05</v>
      </c>
      <c r="C488" s="6" t="s">
        <v>1050</v>
      </c>
      <c r="D488" s="9">
        <f t="shared" si="623"/>
        <v>507.08940749999999</v>
      </c>
      <c r="E488" s="12">
        <f t="shared" ref="E488:P488" si="631">$D$472*(E104+E164+E224)</f>
        <v>45.182450625000001</v>
      </c>
      <c r="F488" s="9">
        <f t="shared" si="631"/>
        <v>45.182450625000001</v>
      </c>
      <c r="G488" s="9">
        <f t="shared" si="631"/>
        <v>40.307450625000001</v>
      </c>
      <c r="H488" s="9">
        <f t="shared" si="631"/>
        <v>40.307450625000001</v>
      </c>
      <c r="I488" s="9">
        <f t="shared" si="631"/>
        <v>40.307450625000001</v>
      </c>
      <c r="J488" s="9">
        <f t="shared" si="631"/>
        <v>45.182450625000001</v>
      </c>
      <c r="K488" s="9">
        <f t="shared" si="631"/>
        <v>49.082450625</v>
      </c>
      <c r="L488" s="9">
        <f t="shared" si="631"/>
        <v>40.307450625000001</v>
      </c>
      <c r="M488" s="9">
        <f t="shared" si="631"/>
        <v>40.307450625000001</v>
      </c>
      <c r="N488" s="9">
        <f t="shared" si="631"/>
        <v>40.307450625000001</v>
      </c>
      <c r="O488" s="9">
        <f t="shared" si="631"/>
        <v>40.307450625000001</v>
      </c>
      <c r="P488" s="9">
        <f t="shared" si="631"/>
        <v>40.307450625000001</v>
      </c>
      <c r="Q488" s="18"/>
      <c r="R488" s="2" t="s">
        <v>430</v>
      </c>
      <c r="S488" s="2" t="str">
        <f t="shared" si="611"/>
        <v>100-100-2500-6277-000-32-05</v>
      </c>
      <c r="T488" s="3" t="str">
        <f t="shared" si="625"/>
        <v>2500</v>
      </c>
      <c r="U488" s="3" t="str">
        <f t="shared" si="626"/>
        <v>6277</v>
      </c>
      <c r="V488" s="3" t="str">
        <f t="shared" si="627"/>
        <v>2500</v>
      </c>
      <c r="W488" s="3" t="str">
        <f t="shared" si="628"/>
        <v>200</v>
      </c>
      <c r="X488" s="3" t="str">
        <f t="shared" si="629"/>
        <v>05</v>
      </c>
      <c r="Y488" s="23" t="s">
        <v>280</v>
      </c>
    </row>
    <row r="489" spans="1:25" x14ac:dyDescent="0.2">
      <c r="A489" s="1" t="s">
        <v>18</v>
      </c>
      <c r="B489" s="70" t="str">
        <f t="shared" si="609"/>
        <v>100-100-2500-6277-000-32-05</v>
      </c>
      <c r="C489" s="6" t="s">
        <v>1051</v>
      </c>
      <c r="D489" s="9">
        <f t="shared" si="617"/>
        <v>0</v>
      </c>
      <c r="E489" s="9">
        <f t="shared" ref="E489:P489" si="632">$D$472*(E105+E165+E225)</f>
        <v>0</v>
      </c>
      <c r="F489" s="9">
        <f t="shared" si="632"/>
        <v>0</v>
      </c>
      <c r="G489" s="9">
        <f t="shared" si="632"/>
        <v>0</v>
      </c>
      <c r="H489" s="9">
        <f t="shared" si="632"/>
        <v>0</v>
      </c>
      <c r="I489" s="9">
        <f t="shared" si="632"/>
        <v>0</v>
      </c>
      <c r="J489" s="9">
        <f t="shared" si="632"/>
        <v>0</v>
      </c>
      <c r="K489" s="9">
        <f t="shared" si="632"/>
        <v>0</v>
      </c>
      <c r="L489" s="9">
        <f t="shared" si="632"/>
        <v>0</v>
      </c>
      <c r="M489" s="9">
        <f t="shared" si="632"/>
        <v>0</v>
      </c>
      <c r="N489" s="9">
        <f t="shared" si="632"/>
        <v>0</v>
      </c>
      <c r="O489" s="9">
        <f t="shared" si="632"/>
        <v>0</v>
      </c>
      <c r="P489" s="9">
        <f t="shared" si="632"/>
        <v>0</v>
      </c>
      <c r="Q489" s="18"/>
      <c r="R489" s="2" t="s">
        <v>430</v>
      </c>
      <c r="S489" s="2" t="str">
        <f t="shared" si="611"/>
        <v>100-100-2500-6277-000-32-05</v>
      </c>
      <c r="T489" s="3" t="str">
        <f t="shared" si="612"/>
        <v>2500</v>
      </c>
      <c r="U489" s="3" t="str">
        <f t="shared" si="613"/>
        <v>6277</v>
      </c>
      <c r="V489" s="3" t="str">
        <f t="shared" si="614"/>
        <v>2500</v>
      </c>
      <c r="W489" s="3" t="str">
        <f t="shared" si="615"/>
        <v>200</v>
      </c>
      <c r="X489" s="3" t="str">
        <f t="shared" si="616"/>
        <v>05</v>
      </c>
      <c r="Y489" s="23" t="s">
        <v>280</v>
      </c>
    </row>
    <row r="490" spans="1:25" x14ac:dyDescent="0.2">
      <c r="A490" s="1" t="s">
        <v>22</v>
      </c>
      <c r="B490" s="70" t="str">
        <f t="shared" si="609"/>
        <v>100-100-2500-6277-000-32-05</v>
      </c>
      <c r="C490" s="6" t="s">
        <v>1048</v>
      </c>
      <c r="D490" s="9">
        <f t="shared" si="617"/>
        <v>0</v>
      </c>
      <c r="E490" s="9">
        <f t="shared" ref="E490:P490" si="633">$D$472*(E106+E166+E226)</f>
        <v>0</v>
      </c>
      <c r="F490" s="9">
        <f t="shared" si="633"/>
        <v>0</v>
      </c>
      <c r="G490" s="9">
        <f t="shared" si="633"/>
        <v>0</v>
      </c>
      <c r="H490" s="9">
        <f t="shared" si="633"/>
        <v>0</v>
      </c>
      <c r="I490" s="9">
        <f t="shared" si="633"/>
        <v>0</v>
      </c>
      <c r="J490" s="9">
        <f t="shared" si="633"/>
        <v>0</v>
      </c>
      <c r="K490" s="9">
        <f t="shared" si="633"/>
        <v>0</v>
      </c>
      <c r="L490" s="9">
        <f t="shared" si="633"/>
        <v>0</v>
      </c>
      <c r="M490" s="9">
        <f t="shared" si="633"/>
        <v>0</v>
      </c>
      <c r="N490" s="9">
        <f t="shared" si="633"/>
        <v>0</v>
      </c>
      <c r="O490" s="9">
        <f t="shared" si="633"/>
        <v>0</v>
      </c>
      <c r="P490" s="9">
        <f t="shared" si="633"/>
        <v>0</v>
      </c>
      <c r="Q490" s="18"/>
      <c r="R490" s="2" t="s">
        <v>430</v>
      </c>
      <c r="S490" s="2" t="str">
        <f t="shared" si="611"/>
        <v>100-100-2500-6277-000-32-05</v>
      </c>
      <c r="T490" s="3" t="str">
        <f t="shared" si="612"/>
        <v>2500</v>
      </c>
      <c r="U490" s="3" t="str">
        <f t="shared" si="613"/>
        <v>6277</v>
      </c>
      <c r="V490" s="3" t="str">
        <f t="shared" si="614"/>
        <v>2500</v>
      </c>
      <c r="W490" s="3" t="str">
        <f t="shared" si="615"/>
        <v>200</v>
      </c>
      <c r="X490" s="3" t="str">
        <f t="shared" si="616"/>
        <v>05</v>
      </c>
      <c r="Y490" s="23" t="s">
        <v>280</v>
      </c>
    </row>
    <row r="491" spans="1:25" x14ac:dyDescent="0.2">
      <c r="A491" s="1" t="s">
        <v>23</v>
      </c>
      <c r="B491" s="70" t="str">
        <f t="shared" si="609"/>
        <v>100-100-2500-6277-000-32-05</v>
      </c>
      <c r="C491" s="6" t="s">
        <v>1052</v>
      </c>
      <c r="D491" s="9">
        <f t="shared" si="617"/>
        <v>0</v>
      </c>
      <c r="E491" s="9">
        <f t="shared" ref="E491:P491" si="634">$D$472*(E107+E167+E227)</f>
        <v>0</v>
      </c>
      <c r="F491" s="9">
        <f t="shared" si="634"/>
        <v>0</v>
      </c>
      <c r="G491" s="9">
        <f t="shared" si="634"/>
        <v>0</v>
      </c>
      <c r="H491" s="9">
        <f t="shared" si="634"/>
        <v>0</v>
      </c>
      <c r="I491" s="9">
        <f t="shared" si="634"/>
        <v>0</v>
      </c>
      <c r="J491" s="9">
        <f t="shared" si="634"/>
        <v>0</v>
      </c>
      <c r="K491" s="9">
        <f t="shared" si="634"/>
        <v>0</v>
      </c>
      <c r="L491" s="9">
        <f t="shared" si="634"/>
        <v>0</v>
      </c>
      <c r="M491" s="9">
        <f t="shared" si="634"/>
        <v>0</v>
      </c>
      <c r="N491" s="9">
        <f t="shared" si="634"/>
        <v>0</v>
      </c>
      <c r="O491" s="9">
        <f t="shared" si="634"/>
        <v>0</v>
      </c>
      <c r="P491" s="9">
        <f t="shared" si="634"/>
        <v>0</v>
      </c>
      <c r="Q491" s="18"/>
      <c r="R491" s="2" t="s">
        <v>430</v>
      </c>
      <c r="S491" s="2" t="str">
        <f t="shared" si="611"/>
        <v>100-100-2500-6277-000-32-05</v>
      </c>
      <c r="T491" s="3" t="str">
        <f t="shared" si="612"/>
        <v>2500</v>
      </c>
      <c r="U491" s="3" t="str">
        <f t="shared" si="613"/>
        <v>6277</v>
      </c>
      <c r="V491" s="3" t="str">
        <f t="shared" si="614"/>
        <v>2500</v>
      </c>
      <c r="W491" s="3" t="str">
        <f t="shared" si="615"/>
        <v>200</v>
      </c>
      <c r="X491" s="3" t="str">
        <f t="shared" si="616"/>
        <v>05</v>
      </c>
      <c r="Y491" s="23" t="s">
        <v>280</v>
      </c>
    </row>
    <row r="492" spans="1:25" x14ac:dyDescent="0.2">
      <c r="A492" s="1" t="s">
        <v>24</v>
      </c>
      <c r="B492" s="70" t="str">
        <f t="shared" si="609"/>
        <v>100-100-2410-6274-000-32-05</v>
      </c>
      <c r="C492" s="6" t="s">
        <v>11</v>
      </c>
      <c r="D492" s="9">
        <f>SUM(E492:P492)</f>
        <v>794.62499999999977</v>
      </c>
      <c r="E492" s="12">
        <f t="shared" ref="E492:P492" si="635">$D$473*(E108+E168+E228)</f>
        <v>69.143749999999997</v>
      </c>
      <c r="F492" s="9">
        <f t="shared" si="635"/>
        <v>69.143749999999997</v>
      </c>
      <c r="G492" s="9">
        <f t="shared" si="635"/>
        <v>64.268749999999997</v>
      </c>
      <c r="H492" s="9">
        <f t="shared" si="635"/>
        <v>64.268749999999997</v>
      </c>
      <c r="I492" s="9">
        <f t="shared" si="635"/>
        <v>64.268749999999997</v>
      </c>
      <c r="J492" s="9">
        <f t="shared" si="635"/>
        <v>69.143749999999997</v>
      </c>
      <c r="K492" s="9">
        <f t="shared" si="635"/>
        <v>73.043750000000003</v>
      </c>
      <c r="L492" s="9">
        <f t="shared" si="635"/>
        <v>64.268749999999997</v>
      </c>
      <c r="M492" s="9">
        <f t="shared" si="635"/>
        <v>64.268749999999997</v>
      </c>
      <c r="N492" s="9">
        <f t="shared" si="635"/>
        <v>64.268749999999997</v>
      </c>
      <c r="O492" s="9">
        <f t="shared" si="635"/>
        <v>64.268749999999997</v>
      </c>
      <c r="P492" s="9">
        <f t="shared" si="635"/>
        <v>64.268749999999997</v>
      </c>
      <c r="Q492" s="18"/>
      <c r="R492" s="2" t="s">
        <v>431</v>
      </c>
      <c r="S492" s="2" t="str">
        <f t="shared" si="611"/>
        <v>100-100-2410-6274-000-32-05</v>
      </c>
      <c r="T492" s="3" t="str">
        <f t="shared" ref="T492:T506" si="636">MID(S492,9,4)</f>
        <v>2410</v>
      </c>
      <c r="U492" s="3" t="str">
        <f t="shared" ref="U492:U506" si="637">MID(S492,14,4)</f>
        <v>6274</v>
      </c>
      <c r="V492" s="3" t="str">
        <f t="shared" ref="V492:V506" si="638">CONCATENATE(LEFT(T492,2),"00")</f>
        <v>2400</v>
      </c>
      <c r="W492" s="3" t="str">
        <f t="shared" ref="W492:W506" si="639">CONCATENATE(MID(U492,2,1),"00")</f>
        <v>200</v>
      </c>
      <c r="X492" s="3" t="str">
        <f t="shared" ref="X492:X506" si="640">RIGHT(S492,2)</f>
        <v>05</v>
      </c>
      <c r="Y492" s="23" t="s">
        <v>88</v>
      </c>
    </row>
    <row r="493" spans="1:25" x14ac:dyDescent="0.2">
      <c r="A493" s="1" t="s">
        <v>25</v>
      </c>
      <c r="B493" s="70" t="str">
        <f t="shared" si="609"/>
        <v>100-100-2410-6274-000-32-05</v>
      </c>
      <c r="C493" s="6" t="s">
        <v>11</v>
      </c>
      <c r="D493" s="9">
        <f t="shared" ref="D493:D506" si="641">SUM(E493:P493)</f>
        <v>0</v>
      </c>
      <c r="E493" s="9">
        <f t="shared" ref="E493:P493" si="642">$D$473*(E109+E169+E229)</f>
        <v>0</v>
      </c>
      <c r="F493" s="9">
        <f t="shared" si="642"/>
        <v>0</v>
      </c>
      <c r="G493" s="9">
        <f t="shared" si="642"/>
        <v>0</v>
      </c>
      <c r="H493" s="9">
        <f t="shared" si="642"/>
        <v>0</v>
      </c>
      <c r="I493" s="9">
        <f t="shared" si="642"/>
        <v>0</v>
      </c>
      <c r="J493" s="9">
        <f t="shared" si="642"/>
        <v>0</v>
      </c>
      <c r="K493" s="9">
        <f t="shared" si="642"/>
        <v>0</v>
      </c>
      <c r="L493" s="9">
        <f t="shared" si="642"/>
        <v>0</v>
      </c>
      <c r="M493" s="9">
        <f t="shared" si="642"/>
        <v>0</v>
      </c>
      <c r="N493" s="9">
        <f t="shared" si="642"/>
        <v>0</v>
      </c>
      <c r="O493" s="9">
        <f t="shared" si="642"/>
        <v>0</v>
      </c>
      <c r="P493" s="9">
        <f t="shared" si="642"/>
        <v>0</v>
      </c>
      <c r="Q493" s="18"/>
      <c r="R493" s="2" t="s">
        <v>431</v>
      </c>
      <c r="S493" s="2" t="str">
        <f t="shared" si="611"/>
        <v>100-100-2410-6274-000-32-05</v>
      </c>
      <c r="T493" s="3" t="str">
        <f t="shared" si="636"/>
        <v>2410</v>
      </c>
      <c r="U493" s="3" t="str">
        <f t="shared" si="637"/>
        <v>6274</v>
      </c>
      <c r="V493" s="3" t="str">
        <f t="shared" si="638"/>
        <v>2400</v>
      </c>
      <c r="W493" s="3" t="str">
        <f t="shared" si="639"/>
        <v>200</v>
      </c>
      <c r="X493" s="3" t="str">
        <f t="shared" si="640"/>
        <v>05</v>
      </c>
      <c r="Y493" s="23" t="s">
        <v>88</v>
      </c>
    </row>
    <row r="494" spans="1:25" x14ac:dyDescent="0.2">
      <c r="A494" s="1" t="s">
        <v>26</v>
      </c>
      <c r="B494" s="70" t="str">
        <f t="shared" si="609"/>
        <v>100-100-2410-6274-000-32-05</v>
      </c>
      <c r="C494" s="6" t="s">
        <v>11</v>
      </c>
      <c r="D494" s="9">
        <f t="shared" si="641"/>
        <v>0</v>
      </c>
      <c r="E494" s="9">
        <f t="shared" ref="E494:P494" si="643">$D$473*(E110+E170+E230)</f>
        <v>0</v>
      </c>
      <c r="F494" s="9">
        <f t="shared" si="643"/>
        <v>0</v>
      </c>
      <c r="G494" s="9">
        <f t="shared" si="643"/>
        <v>0</v>
      </c>
      <c r="H494" s="9">
        <f t="shared" si="643"/>
        <v>0</v>
      </c>
      <c r="I494" s="9">
        <f t="shared" si="643"/>
        <v>0</v>
      </c>
      <c r="J494" s="9">
        <f t="shared" si="643"/>
        <v>0</v>
      </c>
      <c r="K494" s="9">
        <f t="shared" si="643"/>
        <v>0</v>
      </c>
      <c r="L494" s="9">
        <f t="shared" si="643"/>
        <v>0</v>
      </c>
      <c r="M494" s="9">
        <f t="shared" si="643"/>
        <v>0</v>
      </c>
      <c r="N494" s="9">
        <f t="shared" si="643"/>
        <v>0</v>
      </c>
      <c r="O494" s="9">
        <f t="shared" si="643"/>
        <v>0</v>
      </c>
      <c r="P494" s="9">
        <f t="shared" si="643"/>
        <v>0</v>
      </c>
      <c r="Q494" s="18"/>
      <c r="R494" s="2" t="s">
        <v>431</v>
      </c>
      <c r="S494" s="2" t="str">
        <f t="shared" si="611"/>
        <v>100-100-2410-6274-000-32-05</v>
      </c>
      <c r="T494" s="3" t="str">
        <f t="shared" si="636"/>
        <v>2410</v>
      </c>
      <c r="U494" s="3" t="str">
        <f t="shared" si="637"/>
        <v>6274</v>
      </c>
      <c r="V494" s="3" t="str">
        <f t="shared" si="638"/>
        <v>2400</v>
      </c>
      <c r="W494" s="3" t="str">
        <f t="shared" si="639"/>
        <v>200</v>
      </c>
      <c r="X494" s="3" t="str">
        <f t="shared" si="640"/>
        <v>05</v>
      </c>
      <c r="Y494" s="23" t="s">
        <v>88</v>
      </c>
    </row>
    <row r="495" spans="1:25" x14ac:dyDescent="0.2">
      <c r="A495" s="1" t="s">
        <v>178</v>
      </c>
      <c r="B495" s="70" t="str">
        <f t="shared" si="609"/>
        <v>100-100-1000-6271-000-32-05</v>
      </c>
      <c r="C495" s="6" t="s">
        <v>13</v>
      </c>
      <c r="D495" s="9">
        <f t="shared" si="641"/>
        <v>0</v>
      </c>
      <c r="E495" s="9">
        <f t="shared" ref="E495:P495" si="644">$D$474*(E111+E171+E231)</f>
        <v>0</v>
      </c>
      <c r="F495" s="9">
        <f t="shared" si="644"/>
        <v>0</v>
      </c>
      <c r="G495" s="9">
        <f t="shared" si="644"/>
        <v>0</v>
      </c>
      <c r="H495" s="9">
        <f t="shared" si="644"/>
        <v>0</v>
      </c>
      <c r="I495" s="9">
        <f t="shared" si="644"/>
        <v>0</v>
      </c>
      <c r="J495" s="9">
        <f t="shared" si="644"/>
        <v>0</v>
      </c>
      <c r="K495" s="9">
        <f t="shared" si="644"/>
        <v>0</v>
      </c>
      <c r="L495" s="9">
        <f t="shared" si="644"/>
        <v>0</v>
      </c>
      <c r="M495" s="9">
        <f t="shared" si="644"/>
        <v>0</v>
      </c>
      <c r="N495" s="9">
        <f t="shared" si="644"/>
        <v>0</v>
      </c>
      <c r="O495" s="9">
        <f t="shared" si="644"/>
        <v>0</v>
      </c>
      <c r="P495" s="9">
        <f t="shared" si="644"/>
        <v>0</v>
      </c>
      <c r="Q495" s="18"/>
      <c r="R495" s="2" t="s">
        <v>432</v>
      </c>
      <c r="S495" s="2" t="str">
        <f t="shared" si="611"/>
        <v>100-100-1000-6271-000-32-05</v>
      </c>
      <c r="T495" s="3" t="str">
        <f t="shared" si="636"/>
        <v>1000</v>
      </c>
      <c r="U495" s="3" t="str">
        <f t="shared" si="637"/>
        <v>6271</v>
      </c>
      <c r="V495" s="3" t="str">
        <f t="shared" si="638"/>
        <v>1000</v>
      </c>
      <c r="W495" s="3" t="str">
        <f t="shared" si="639"/>
        <v>200</v>
      </c>
      <c r="X495" s="3" t="str">
        <f t="shared" si="640"/>
        <v>05</v>
      </c>
      <c r="Y495" s="23" t="s">
        <v>89</v>
      </c>
    </row>
    <row r="496" spans="1:25" x14ac:dyDescent="0.2">
      <c r="A496" s="1" t="s">
        <v>179</v>
      </c>
      <c r="B496" s="70" t="str">
        <f t="shared" si="609"/>
        <v>100-100-1000-6271-000-32-05</v>
      </c>
      <c r="C496" s="6" t="s">
        <v>13</v>
      </c>
      <c r="D496" s="9">
        <f t="shared" si="641"/>
        <v>0</v>
      </c>
      <c r="E496" s="9">
        <f t="shared" ref="E496:P496" si="645">$D$474*(E112+E172+E232)</f>
        <v>0</v>
      </c>
      <c r="F496" s="9">
        <f t="shared" si="645"/>
        <v>0</v>
      </c>
      <c r="G496" s="9">
        <f t="shared" si="645"/>
        <v>0</v>
      </c>
      <c r="H496" s="9">
        <f t="shared" si="645"/>
        <v>0</v>
      </c>
      <c r="I496" s="9">
        <f t="shared" si="645"/>
        <v>0</v>
      </c>
      <c r="J496" s="9">
        <f t="shared" si="645"/>
        <v>0</v>
      </c>
      <c r="K496" s="9">
        <f t="shared" si="645"/>
        <v>0</v>
      </c>
      <c r="L496" s="9">
        <f t="shared" si="645"/>
        <v>0</v>
      </c>
      <c r="M496" s="9">
        <f t="shared" si="645"/>
        <v>0</v>
      </c>
      <c r="N496" s="9">
        <f t="shared" si="645"/>
        <v>0</v>
      </c>
      <c r="O496" s="9">
        <f t="shared" si="645"/>
        <v>0</v>
      </c>
      <c r="P496" s="9">
        <f t="shared" si="645"/>
        <v>0</v>
      </c>
      <c r="Q496" s="18"/>
      <c r="R496" s="2" t="s">
        <v>432</v>
      </c>
      <c r="S496" s="2" t="str">
        <f t="shared" si="611"/>
        <v>100-100-1000-6271-000-32-05</v>
      </c>
      <c r="T496" s="3" t="str">
        <f t="shared" si="636"/>
        <v>1000</v>
      </c>
      <c r="U496" s="3" t="str">
        <f t="shared" si="637"/>
        <v>6271</v>
      </c>
      <c r="V496" s="3" t="str">
        <f t="shared" si="638"/>
        <v>1000</v>
      </c>
      <c r="W496" s="3" t="str">
        <f t="shared" si="639"/>
        <v>200</v>
      </c>
      <c r="X496" s="3" t="str">
        <f t="shared" si="640"/>
        <v>05</v>
      </c>
      <c r="Y496" s="23" t="s">
        <v>89</v>
      </c>
    </row>
    <row r="497" spans="1:25" x14ac:dyDescent="0.2">
      <c r="A497" s="1" t="s">
        <v>180</v>
      </c>
      <c r="B497" s="70" t="str">
        <f t="shared" si="609"/>
        <v>100-100-1000-6271-000-32-05</v>
      </c>
      <c r="C497" s="6" t="s">
        <v>13</v>
      </c>
      <c r="D497" s="9">
        <f t="shared" si="641"/>
        <v>0</v>
      </c>
      <c r="E497" s="9">
        <f t="shared" ref="E497:P497" si="646">$D$474*(E113+E173+E233)</f>
        <v>0</v>
      </c>
      <c r="F497" s="9">
        <f t="shared" si="646"/>
        <v>0</v>
      </c>
      <c r="G497" s="9">
        <f t="shared" si="646"/>
        <v>0</v>
      </c>
      <c r="H497" s="9">
        <f t="shared" si="646"/>
        <v>0</v>
      </c>
      <c r="I497" s="9">
        <f t="shared" si="646"/>
        <v>0</v>
      </c>
      <c r="J497" s="9">
        <f t="shared" si="646"/>
        <v>0</v>
      </c>
      <c r="K497" s="9">
        <f t="shared" si="646"/>
        <v>0</v>
      </c>
      <c r="L497" s="9">
        <f t="shared" si="646"/>
        <v>0</v>
      </c>
      <c r="M497" s="9">
        <f t="shared" si="646"/>
        <v>0</v>
      </c>
      <c r="N497" s="9">
        <f t="shared" si="646"/>
        <v>0</v>
      </c>
      <c r="O497" s="9">
        <f t="shared" si="646"/>
        <v>0</v>
      </c>
      <c r="P497" s="9">
        <f t="shared" si="646"/>
        <v>0</v>
      </c>
      <c r="Q497" s="18"/>
      <c r="R497" s="2" t="s">
        <v>432</v>
      </c>
      <c r="S497" s="2" t="str">
        <f t="shared" si="611"/>
        <v>100-100-1000-6271-000-32-05</v>
      </c>
      <c r="T497" s="3" t="str">
        <f t="shared" si="636"/>
        <v>1000</v>
      </c>
      <c r="U497" s="3" t="str">
        <f t="shared" si="637"/>
        <v>6271</v>
      </c>
      <c r="V497" s="3" t="str">
        <f t="shared" si="638"/>
        <v>1000</v>
      </c>
      <c r="W497" s="3" t="str">
        <f t="shared" si="639"/>
        <v>200</v>
      </c>
      <c r="X497" s="3" t="str">
        <f t="shared" si="640"/>
        <v>05</v>
      </c>
      <c r="Y497" s="23" t="s">
        <v>89</v>
      </c>
    </row>
    <row r="498" spans="1:25" x14ac:dyDescent="0.2">
      <c r="A498" s="1" t="s">
        <v>181</v>
      </c>
      <c r="B498" s="70" t="str">
        <f t="shared" si="609"/>
        <v>100-100-2410-6277-000-32-05</v>
      </c>
      <c r="C498" s="6" t="s">
        <v>12</v>
      </c>
      <c r="D498" s="9">
        <f t="shared" si="641"/>
        <v>0</v>
      </c>
      <c r="E498" s="9">
        <f t="shared" ref="E498:P498" si="647">$D$475*(E114+E174+E234)</f>
        <v>0</v>
      </c>
      <c r="F498" s="9">
        <f t="shared" si="647"/>
        <v>0</v>
      </c>
      <c r="G498" s="9">
        <f t="shared" si="647"/>
        <v>0</v>
      </c>
      <c r="H498" s="9">
        <f t="shared" si="647"/>
        <v>0</v>
      </c>
      <c r="I498" s="9">
        <f t="shared" si="647"/>
        <v>0</v>
      </c>
      <c r="J498" s="9">
        <f t="shared" si="647"/>
        <v>0</v>
      </c>
      <c r="K498" s="9">
        <f t="shared" si="647"/>
        <v>0</v>
      </c>
      <c r="L498" s="9">
        <f t="shared" si="647"/>
        <v>0</v>
      </c>
      <c r="M498" s="9">
        <f t="shared" si="647"/>
        <v>0</v>
      </c>
      <c r="N498" s="9">
        <f t="shared" si="647"/>
        <v>0</v>
      </c>
      <c r="O498" s="9">
        <f t="shared" si="647"/>
        <v>0</v>
      </c>
      <c r="P498" s="9">
        <f t="shared" si="647"/>
        <v>0</v>
      </c>
      <c r="Q498" s="18"/>
      <c r="R498" s="2" t="s">
        <v>433</v>
      </c>
      <c r="S498" s="2" t="str">
        <f t="shared" si="611"/>
        <v>100-100-2410-6277-000-32-05</v>
      </c>
      <c r="T498" s="3" t="str">
        <f t="shared" si="636"/>
        <v>2410</v>
      </c>
      <c r="U498" s="3" t="str">
        <f t="shared" si="637"/>
        <v>6277</v>
      </c>
      <c r="V498" s="3" t="str">
        <f t="shared" si="638"/>
        <v>2400</v>
      </c>
      <c r="W498" s="3" t="str">
        <f t="shared" si="639"/>
        <v>200</v>
      </c>
      <c r="X498" s="3" t="str">
        <f t="shared" si="640"/>
        <v>05</v>
      </c>
      <c r="Y498" s="23" t="s">
        <v>90</v>
      </c>
    </row>
    <row r="499" spans="1:25" x14ac:dyDescent="0.2">
      <c r="A499" s="1" t="s">
        <v>182</v>
      </c>
      <c r="B499" s="70" t="str">
        <f t="shared" si="609"/>
        <v>100-100-2410-6277-000-32-05</v>
      </c>
      <c r="C499" s="6" t="s">
        <v>12</v>
      </c>
      <c r="D499" s="9">
        <f t="shared" si="641"/>
        <v>0</v>
      </c>
      <c r="E499" s="9">
        <f t="shared" ref="E499:P499" si="648">$D$475*(E115+E175+E235)</f>
        <v>0</v>
      </c>
      <c r="F499" s="9">
        <f t="shared" si="648"/>
        <v>0</v>
      </c>
      <c r="G499" s="9">
        <f t="shared" si="648"/>
        <v>0</v>
      </c>
      <c r="H499" s="9">
        <f t="shared" si="648"/>
        <v>0</v>
      </c>
      <c r="I499" s="9">
        <f t="shared" si="648"/>
        <v>0</v>
      </c>
      <c r="J499" s="9">
        <f t="shared" si="648"/>
        <v>0</v>
      </c>
      <c r="K499" s="9">
        <f t="shared" si="648"/>
        <v>0</v>
      </c>
      <c r="L499" s="9">
        <f t="shared" si="648"/>
        <v>0</v>
      </c>
      <c r="M499" s="9">
        <f t="shared" si="648"/>
        <v>0</v>
      </c>
      <c r="N499" s="9">
        <f t="shared" si="648"/>
        <v>0</v>
      </c>
      <c r="O499" s="9">
        <f t="shared" si="648"/>
        <v>0</v>
      </c>
      <c r="P499" s="9">
        <f t="shared" si="648"/>
        <v>0</v>
      </c>
      <c r="Q499" s="18"/>
      <c r="R499" s="2" t="s">
        <v>433</v>
      </c>
      <c r="S499" s="2" t="str">
        <f t="shared" si="611"/>
        <v>100-100-2410-6277-000-32-05</v>
      </c>
      <c r="T499" s="3" t="str">
        <f t="shared" si="636"/>
        <v>2410</v>
      </c>
      <c r="U499" s="3" t="str">
        <f t="shared" si="637"/>
        <v>6277</v>
      </c>
      <c r="V499" s="3" t="str">
        <f t="shared" si="638"/>
        <v>2400</v>
      </c>
      <c r="W499" s="3" t="str">
        <f t="shared" si="639"/>
        <v>200</v>
      </c>
      <c r="X499" s="3" t="str">
        <f t="shared" si="640"/>
        <v>05</v>
      </c>
      <c r="Y499" s="23" t="s">
        <v>90</v>
      </c>
    </row>
    <row r="500" spans="1:25" x14ac:dyDescent="0.2">
      <c r="A500" s="1" t="s">
        <v>183</v>
      </c>
      <c r="B500" s="70" t="str">
        <f t="shared" si="609"/>
        <v>100-100-2410-6277-000-32-05</v>
      </c>
      <c r="C500" s="6" t="s">
        <v>12</v>
      </c>
      <c r="D500" s="9">
        <f t="shared" si="641"/>
        <v>0</v>
      </c>
      <c r="E500" s="9">
        <f t="shared" ref="E500:P500" si="649">$D$475*(E116+E176+E236)</f>
        <v>0</v>
      </c>
      <c r="F500" s="9">
        <f t="shared" si="649"/>
        <v>0</v>
      </c>
      <c r="G500" s="9">
        <f t="shared" si="649"/>
        <v>0</v>
      </c>
      <c r="H500" s="9">
        <f t="shared" si="649"/>
        <v>0</v>
      </c>
      <c r="I500" s="9">
        <f t="shared" si="649"/>
        <v>0</v>
      </c>
      <c r="J500" s="9">
        <f t="shared" si="649"/>
        <v>0</v>
      </c>
      <c r="K500" s="9">
        <f t="shared" si="649"/>
        <v>0</v>
      </c>
      <c r="L500" s="9">
        <f t="shared" si="649"/>
        <v>0</v>
      </c>
      <c r="M500" s="9">
        <f t="shared" si="649"/>
        <v>0</v>
      </c>
      <c r="N500" s="9">
        <f t="shared" si="649"/>
        <v>0</v>
      </c>
      <c r="O500" s="9">
        <f t="shared" si="649"/>
        <v>0</v>
      </c>
      <c r="P500" s="9">
        <f t="shared" si="649"/>
        <v>0</v>
      </c>
      <c r="Q500" s="18"/>
      <c r="R500" s="2" t="s">
        <v>433</v>
      </c>
      <c r="S500" s="2" t="str">
        <f t="shared" si="611"/>
        <v>100-100-2410-6277-000-32-05</v>
      </c>
      <c r="T500" s="3" t="str">
        <f t="shared" si="636"/>
        <v>2410</v>
      </c>
      <c r="U500" s="3" t="str">
        <f t="shared" si="637"/>
        <v>6277</v>
      </c>
      <c r="V500" s="3" t="str">
        <f t="shared" si="638"/>
        <v>2400</v>
      </c>
      <c r="W500" s="3" t="str">
        <f t="shared" si="639"/>
        <v>200</v>
      </c>
      <c r="X500" s="3" t="str">
        <f t="shared" si="640"/>
        <v>05</v>
      </c>
      <c r="Y500" s="23" t="s">
        <v>90</v>
      </c>
    </row>
    <row r="501" spans="1:25" x14ac:dyDescent="0.2">
      <c r="A501" s="1" t="s">
        <v>184</v>
      </c>
      <c r="B501" s="70" t="str">
        <f t="shared" si="609"/>
        <v>100-100-2410-6277-000-32-05</v>
      </c>
      <c r="C501" s="6" t="s">
        <v>14</v>
      </c>
      <c r="D501" s="9">
        <f t="shared" si="641"/>
        <v>0</v>
      </c>
      <c r="E501" s="9">
        <f t="shared" ref="E501:P501" si="650">$D$476*(E117+E177+E237)</f>
        <v>0</v>
      </c>
      <c r="F501" s="9">
        <f t="shared" si="650"/>
        <v>0</v>
      </c>
      <c r="G501" s="9">
        <f t="shared" si="650"/>
        <v>0</v>
      </c>
      <c r="H501" s="9">
        <f t="shared" si="650"/>
        <v>0</v>
      </c>
      <c r="I501" s="9">
        <f t="shared" si="650"/>
        <v>0</v>
      </c>
      <c r="J501" s="9">
        <f t="shared" si="650"/>
        <v>0</v>
      </c>
      <c r="K501" s="9">
        <f t="shared" si="650"/>
        <v>0</v>
      </c>
      <c r="L501" s="9">
        <f t="shared" si="650"/>
        <v>0</v>
      </c>
      <c r="M501" s="9">
        <f t="shared" si="650"/>
        <v>0</v>
      </c>
      <c r="N501" s="9">
        <f t="shared" si="650"/>
        <v>0</v>
      </c>
      <c r="O501" s="9">
        <f t="shared" si="650"/>
        <v>0</v>
      </c>
      <c r="P501" s="9">
        <f t="shared" si="650"/>
        <v>0</v>
      </c>
      <c r="Q501" s="18"/>
      <c r="R501" s="2" t="s">
        <v>433</v>
      </c>
      <c r="S501" s="2" t="str">
        <f t="shared" si="611"/>
        <v>100-100-2410-6277-000-32-05</v>
      </c>
      <c r="T501" s="3" t="str">
        <f t="shared" si="636"/>
        <v>2410</v>
      </c>
      <c r="U501" s="3" t="str">
        <f t="shared" si="637"/>
        <v>6277</v>
      </c>
      <c r="V501" s="3" t="str">
        <f t="shared" si="638"/>
        <v>2400</v>
      </c>
      <c r="W501" s="3" t="str">
        <f t="shared" si="639"/>
        <v>200</v>
      </c>
      <c r="X501" s="3" t="str">
        <f t="shared" si="640"/>
        <v>05</v>
      </c>
      <c r="Y501" s="23" t="s">
        <v>90</v>
      </c>
    </row>
    <row r="502" spans="1:25" x14ac:dyDescent="0.2">
      <c r="A502" s="1" t="s">
        <v>185</v>
      </c>
      <c r="B502" s="70" t="str">
        <f t="shared" si="609"/>
        <v>100-100-2410-6277-000-32-05</v>
      </c>
      <c r="C502" s="6" t="s">
        <v>14</v>
      </c>
      <c r="D502" s="9">
        <f t="shared" si="641"/>
        <v>0</v>
      </c>
      <c r="E502" s="9">
        <f t="shared" ref="E502:P502" si="651">$D$476*(E118+E178+E238)</f>
        <v>0</v>
      </c>
      <c r="F502" s="9">
        <f t="shared" si="651"/>
        <v>0</v>
      </c>
      <c r="G502" s="9">
        <f t="shared" si="651"/>
        <v>0</v>
      </c>
      <c r="H502" s="9">
        <f t="shared" si="651"/>
        <v>0</v>
      </c>
      <c r="I502" s="9">
        <f t="shared" si="651"/>
        <v>0</v>
      </c>
      <c r="J502" s="9">
        <f t="shared" si="651"/>
        <v>0</v>
      </c>
      <c r="K502" s="9">
        <f t="shared" si="651"/>
        <v>0</v>
      </c>
      <c r="L502" s="9">
        <f t="shared" si="651"/>
        <v>0</v>
      </c>
      <c r="M502" s="9">
        <f t="shared" si="651"/>
        <v>0</v>
      </c>
      <c r="N502" s="9">
        <f t="shared" si="651"/>
        <v>0</v>
      </c>
      <c r="O502" s="9">
        <f t="shared" si="651"/>
        <v>0</v>
      </c>
      <c r="P502" s="9">
        <f t="shared" si="651"/>
        <v>0</v>
      </c>
      <c r="Q502" s="18"/>
      <c r="R502" s="2" t="s">
        <v>433</v>
      </c>
      <c r="S502" s="2" t="str">
        <f t="shared" si="611"/>
        <v>100-100-2410-6277-000-32-05</v>
      </c>
      <c r="T502" s="3" t="str">
        <f t="shared" si="636"/>
        <v>2410</v>
      </c>
      <c r="U502" s="3" t="str">
        <f t="shared" si="637"/>
        <v>6277</v>
      </c>
      <c r="V502" s="3" t="str">
        <f t="shared" si="638"/>
        <v>2400</v>
      </c>
      <c r="W502" s="3" t="str">
        <f t="shared" si="639"/>
        <v>200</v>
      </c>
      <c r="X502" s="3" t="str">
        <f t="shared" si="640"/>
        <v>05</v>
      </c>
      <c r="Y502" s="23" t="s">
        <v>90</v>
      </c>
    </row>
    <row r="503" spans="1:25" x14ac:dyDescent="0.2">
      <c r="A503" s="1" t="s">
        <v>186</v>
      </c>
      <c r="B503" s="70" t="str">
        <f t="shared" si="609"/>
        <v>100-100-2410-6277-000-32-05</v>
      </c>
      <c r="C503" s="6" t="s">
        <v>14</v>
      </c>
      <c r="D503" s="9">
        <f t="shared" si="641"/>
        <v>0</v>
      </c>
      <c r="E503" s="9">
        <f t="shared" ref="E503:P503" si="652">$D$476*(E119+E179+E239)</f>
        <v>0</v>
      </c>
      <c r="F503" s="9">
        <f t="shared" si="652"/>
        <v>0</v>
      </c>
      <c r="G503" s="9">
        <f t="shared" si="652"/>
        <v>0</v>
      </c>
      <c r="H503" s="9">
        <f t="shared" si="652"/>
        <v>0</v>
      </c>
      <c r="I503" s="9">
        <f t="shared" si="652"/>
        <v>0</v>
      </c>
      <c r="J503" s="9">
        <f t="shared" si="652"/>
        <v>0</v>
      </c>
      <c r="K503" s="9">
        <f t="shared" si="652"/>
        <v>0</v>
      </c>
      <c r="L503" s="9">
        <f t="shared" si="652"/>
        <v>0</v>
      </c>
      <c r="M503" s="9">
        <f t="shared" si="652"/>
        <v>0</v>
      </c>
      <c r="N503" s="9">
        <f t="shared" si="652"/>
        <v>0</v>
      </c>
      <c r="O503" s="9">
        <f t="shared" si="652"/>
        <v>0</v>
      </c>
      <c r="P503" s="9">
        <f t="shared" si="652"/>
        <v>0</v>
      </c>
      <c r="Q503" s="18"/>
      <c r="R503" s="2" t="s">
        <v>433</v>
      </c>
      <c r="S503" s="2" t="str">
        <f t="shared" si="611"/>
        <v>100-100-2410-6277-000-32-05</v>
      </c>
      <c r="T503" s="3" t="str">
        <f t="shared" si="636"/>
        <v>2410</v>
      </c>
      <c r="U503" s="3" t="str">
        <f t="shared" si="637"/>
        <v>6277</v>
      </c>
      <c r="V503" s="3" t="str">
        <f t="shared" si="638"/>
        <v>2400</v>
      </c>
      <c r="W503" s="3" t="str">
        <f t="shared" si="639"/>
        <v>200</v>
      </c>
      <c r="X503" s="3" t="str">
        <f t="shared" si="640"/>
        <v>05</v>
      </c>
      <c r="Y503" s="23" t="s">
        <v>90</v>
      </c>
    </row>
    <row r="504" spans="1:25" x14ac:dyDescent="0.2">
      <c r="A504" s="1" t="s">
        <v>187</v>
      </c>
      <c r="B504" s="70" t="str">
        <f t="shared" si="609"/>
        <v>100-100-2410-6277-000-32-05</v>
      </c>
      <c r="C504" s="6" t="s">
        <v>14</v>
      </c>
      <c r="D504" s="9">
        <f t="shared" si="641"/>
        <v>0</v>
      </c>
      <c r="E504" s="9">
        <f t="shared" ref="E504:P504" si="653">$D$476*(E120+E180+E240)</f>
        <v>0</v>
      </c>
      <c r="F504" s="9">
        <f t="shared" si="653"/>
        <v>0</v>
      </c>
      <c r="G504" s="9">
        <f t="shared" si="653"/>
        <v>0</v>
      </c>
      <c r="H504" s="9">
        <f t="shared" si="653"/>
        <v>0</v>
      </c>
      <c r="I504" s="9">
        <f t="shared" si="653"/>
        <v>0</v>
      </c>
      <c r="J504" s="9">
        <f t="shared" si="653"/>
        <v>0</v>
      </c>
      <c r="K504" s="9">
        <f t="shared" si="653"/>
        <v>0</v>
      </c>
      <c r="L504" s="9">
        <f t="shared" si="653"/>
        <v>0</v>
      </c>
      <c r="M504" s="9">
        <f t="shared" si="653"/>
        <v>0</v>
      </c>
      <c r="N504" s="9">
        <f t="shared" si="653"/>
        <v>0</v>
      </c>
      <c r="O504" s="9">
        <f t="shared" si="653"/>
        <v>0</v>
      </c>
      <c r="P504" s="9">
        <f t="shared" si="653"/>
        <v>0</v>
      </c>
      <c r="Q504" s="18"/>
      <c r="R504" s="2" t="s">
        <v>433</v>
      </c>
      <c r="S504" s="2" t="str">
        <f t="shared" si="611"/>
        <v>100-100-2410-6277-000-32-05</v>
      </c>
      <c r="T504" s="3" t="str">
        <f t="shared" si="636"/>
        <v>2410</v>
      </c>
      <c r="U504" s="3" t="str">
        <f t="shared" si="637"/>
        <v>6277</v>
      </c>
      <c r="V504" s="3" t="str">
        <f t="shared" si="638"/>
        <v>2400</v>
      </c>
      <c r="W504" s="3" t="str">
        <f t="shared" si="639"/>
        <v>200</v>
      </c>
      <c r="X504" s="3" t="str">
        <f t="shared" si="640"/>
        <v>05</v>
      </c>
      <c r="Y504" s="23" t="s">
        <v>90</v>
      </c>
    </row>
    <row r="505" spans="1:25" x14ac:dyDescent="0.2">
      <c r="A505" s="1" t="s">
        <v>188</v>
      </c>
      <c r="B505" s="70" t="str">
        <f t="shared" si="609"/>
        <v>100-100-2410-6277-000-32-05</v>
      </c>
      <c r="C505" s="6" t="s">
        <v>14</v>
      </c>
      <c r="D505" s="9">
        <f t="shared" si="641"/>
        <v>0</v>
      </c>
      <c r="E505" s="9">
        <f t="shared" ref="E505:P505" si="654">$D$476*(E121+E181+E241)</f>
        <v>0</v>
      </c>
      <c r="F505" s="9">
        <f t="shared" si="654"/>
        <v>0</v>
      </c>
      <c r="G505" s="9">
        <f t="shared" si="654"/>
        <v>0</v>
      </c>
      <c r="H505" s="9">
        <f t="shared" si="654"/>
        <v>0</v>
      </c>
      <c r="I505" s="9">
        <f t="shared" si="654"/>
        <v>0</v>
      </c>
      <c r="J505" s="9">
        <f t="shared" si="654"/>
        <v>0</v>
      </c>
      <c r="K505" s="9">
        <f t="shared" si="654"/>
        <v>0</v>
      </c>
      <c r="L505" s="9">
        <f t="shared" si="654"/>
        <v>0</v>
      </c>
      <c r="M505" s="9">
        <f t="shared" si="654"/>
        <v>0</v>
      </c>
      <c r="N505" s="9">
        <f t="shared" si="654"/>
        <v>0</v>
      </c>
      <c r="O505" s="9">
        <f t="shared" si="654"/>
        <v>0</v>
      </c>
      <c r="P505" s="9">
        <f t="shared" si="654"/>
        <v>0</v>
      </c>
      <c r="Q505" s="18"/>
      <c r="R505" s="2" t="s">
        <v>433</v>
      </c>
      <c r="S505" s="2" t="str">
        <f t="shared" si="611"/>
        <v>100-100-2410-6277-000-32-05</v>
      </c>
      <c r="T505" s="3" t="str">
        <f t="shared" si="636"/>
        <v>2410</v>
      </c>
      <c r="U505" s="3" t="str">
        <f t="shared" si="637"/>
        <v>6277</v>
      </c>
      <c r="V505" s="3" t="str">
        <f t="shared" si="638"/>
        <v>2400</v>
      </c>
      <c r="W505" s="3" t="str">
        <f t="shared" si="639"/>
        <v>200</v>
      </c>
      <c r="X505" s="3" t="str">
        <f t="shared" si="640"/>
        <v>05</v>
      </c>
      <c r="Y505" s="23" t="s">
        <v>90</v>
      </c>
    </row>
    <row r="506" spans="1:25" x14ac:dyDescent="0.2">
      <c r="A506" s="1" t="s">
        <v>189</v>
      </c>
      <c r="B506" s="70" t="str">
        <f t="shared" si="609"/>
        <v>100-100-2410-6277-000-32-05</v>
      </c>
      <c r="C506" s="6" t="s">
        <v>14</v>
      </c>
      <c r="D506" s="9">
        <f t="shared" si="641"/>
        <v>0</v>
      </c>
      <c r="E506" s="9">
        <f t="shared" ref="E506:P506" si="655">$D$476*(E122+E182+E242)</f>
        <v>0</v>
      </c>
      <c r="F506" s="9">
        <f t="shared" si="655"/>
        <v>0</v>
      </c>
      <c r="G506" s="9">
        <f t="shared" si="655"/>
        <v>0</v>
      </c>
      <c r="H506" s="9">
        <f t="shared" si="655"/>
        <v>0</v>
      </c>
      <c r="I506" s="9">
        <f t="shared" si="655"/>
        <v>0</v>
      </c>
      <c r="J506" s="9">
        <f t="shared" si="655"/>
        <v>0</v>
      </c>
      <c r="K506" s="9">
        <f t="shared" si="655"/>
        <v>0</v>
      </c>
      <c r="L506" s="9">
        <f t="shared" si="655"/>
        <v>0</v>
      </c>
      <c r="M506" s="9">
        <f t="shared" si="655"/>
        <v>0</v>
      </c>
      <c r="N506" s="9">
        <f t="shared" si="655"/>
        <v>0</v>
      </c>
      <c r="O506" s="9">
        <f t="shared" si="655"/>
        <v>0</v>
      </c>
      <c r="P506" s="9">
        <f t="shared" si="655"/>
        <v>0</v>
      </c>
      <c r="Q506" s="18"/>
      <c r="R506" s="2" t="s">
        <v>433</v>
      </c>
      <c r="S506" s="2" t="str">
        <f t="shared" si="611"/>
        <v>100-100-2410-6277-000-32-05</v>
      </c>
      <c r="T506" s="3" t="str">
        <f t="shared" si="636"/>
        <v>2410</v>
      </c>
      <c r="U506" s="3" t="str">
        <f t="shared" si="637"/>
        <v>6277</v>
      </c>
      <c r="V506" s="3" t="str">
        <f t="shared" si="638"/>
        <v>2400</v>
      </c>
      <c r="W506" s="3" t="str">
        <f t="shared" si="639"/>
        <v>200</v>
      </c>
      <c r="X506" s="3" t="str">
        <f t="shared" si="640"/>
        <v>05</v>
      </c>
      <c r="Y506" s="23" t="s">
        <v>90</v>
      </c>
    </row>
    <row r="509" spans="1:25" x14ac:dyDescent="0.2">
      <c r="A509" s="1" t="s">
        <v>15</v>
      </c>
      <c r="B509" s="2" t="s">
        <v>33</v>
      </c>
      <c r="C509" s="13" t="s">
        <v>91</v>
      </c>
      <c r="D509" s="22" t="s">
        <v>92</v>
      </c>
      <c r="E509" s="22" t="s">
        <v>93</v>
      </c>
      <c r="F509" s="22" t="s">
        <v>94</v>
      </c>
      <c r="G509" s="15"/>
      <c r="H509" s="15"/>
      <c r="I509" s="15"/>
    </row>
    <row r="510" spans="1:25" x14ac:dyDescent="0.2">
      <c r="A510" s="1" t="s">
        <v>0</v>
      </c>
      <c r="B510" s="70" t="str">
        <f t="shared" ref="B510:B514" si="656">CONCATENATE(R510,$C$1)</f>
        <v>100-100-2320-6284-000-32-05</v>
      </c>
      <c r="C510" s="6" t="s">
        <v>269</v>
      </c>
      <c r="D510" s="59">
        <v>335</v>
      </c>
      <c r="E510" s="59">
        <v>30</v>
      </c>
      <c r="F510" s="59">
        <v>11</v>
      </c>
      <c r="G510" s="15"/>
      <c r="H510" s="15"/>
      <c r="I510" s="15"/>
      <c r="R510" s="2" t="s">
        <v>434</v>
      </c>
      <c r="S510" s="2" t="str">
        <f t="shared" ref="S510:S514" si="657">CONCATENATE(R510,$C$1)</f>
        <v>100-100-2320-6284-000-32-05</v>
      </c>
      <c r="T510" s="3" t="str">
        <f t="shared" ref="T510:T512" si="658">MID(S510,9,4)</f>
        <v>2320</v>
      </c>
      <c r="U510" s="3" t="str">
        <f t="shared" ref="U510:U512" si="659">MID(S510,14,4)</f>
        <v>6284</v>
      </c>
      <c r="V510" s="3" t="str">
        <f t="shared" ref="V510:V512" si="660">CONCATENATE(LEFT(T510,2),"00")</f>
        <v>2300</v>
      </c>
      <c r="W510" s="3" t="str">
        <f>CONCATENATE(MID(U510,2,1),"00")</f>
        <v>200</v>
      </c>
      <c r="X510" s="3" t="str">
        <f>RIGHT(S510,2)</f>
        <v>05</v>
      </c>
      <c r="Y510" s="3" t="s">
        <v>281</v>
      </c>
    </row>
    <row r="511" spans="1:25" x14ac:dyDescent="0.2">
      <c r="A511" s="1" t="s">
        <v>1</v>
      </c>
      <c r="B511" s="70" t="str">
        <f t="shared" si="656"/>
        <v>100-100-2500-6287-000-32-05</v>
      </c>
      <c r="C511" s="6" t="s">
        <v>270</v>
      </c>
      <c r="D511" s="59">
        <v>250</v>
      </c>
      <c r="E511" s="59">
        <v>35</v>
      </c>
      <c r="F511" s="59">
        <v>10</v>
      </c>
      <c r="G511" s="15"/>
      <c r="H511" s="15"/>
      <c r="I511" s="15"/>
      <c r="R511" s="2" t="s">
        <v>435</v>
      </c>
      <c r="S511" s="2" t="str">
        <f t="shared" si="657"/>
        <v>100-100-2500-6287-000-32-05</v>
      </c>
      <c r="T511" s="3" t="str">
        <f t="shared" si="658"/>
        <v>2500</v>
      </c>
      <c r="U511" s="3" t="str">
        <f t="shared" si="659"/>
        <v>6287</v>
      </c>
      <c r="V511" s="3" t="str">
        <f t="shared" si="660"/>
        <v>2500</v>
      </c>
      <c r="W511" s="3" t="str">
        <f t="shared" ref="W511:W512" si="661">CONCATENATE(MID(U511,2,1),"00")</f>
        <v>200</v>
      </c>
      <c r="X511" s="3" t="str">
        <f t="shared" ref="X511:X512" si="662">RIGHT(S511,2)</f>
        <v>05</v>
      </c>
      <c r="Y511" s="3" t="s">
        <v>282</v>
      </c>
    </row>
    <row r="512" spans="1:25" x14ac:dyDescent="0.2">
      <c r="A512" s="1" t="s">
        <v>2</v>
      </c>
      <c r="B512" s="70" t="str">
        <f t="shared" si="656"/>
        <v>100-100-2410-6284-000-32-05</v>
      </c>
      <c r="C512" s="6" t="s">
        <v>11</v>
      </c>
      <c r="D512" s="59">
        <v>370</v>
      </c>
      <c r="E512" s="59">
        <v>35</v>
      </c>
      <c r="F512" s="59">
        <v>7</v>
      </c>
      <c r="G512" s="15"/>
      <c r="H512" s="15"/>
      <c r="I512" s="15"/>
      <c r="R512" s="2" t="s">
        <v>436</v>
      </c>
      <c r="S512" s="2" t="str">
        <f t="shared" si="657"/>
        <v>100-100-2410-6284-000-32-05</v>
      </c>
      <c r="T512" s="3" t="str">
        <f t="shared" si="658"/>
        <v>2410</v>
      </c>
      <c r="U512" s="3" t="str">
        <f t="shared" si="659"/>
        <v>6284</v>
      </c>
      <c r="V512" s="3" t="str">
        <f t="shared" si="660"/>
        <v>2400</v>
      </c>
      <c r="W512" s="3" t="str">
        <f t="shared" si="661"/>
        <v>200</v>
      </c>
      <c r="X512" s="3" t="str">
        <f t="shared" si="662"/>
        <v>05</v>
      </c>
      <c r="Y512" s="3" t="s">
        <v>97</v>
      </c>
    </row>
    <row r="513" spans="1:25" x14ac:dyDescent="0.2">
      <c r="A513" s="1" t="s">
        <v>3</v>
      </c>
      <c r="B513" s="70" t="str">
        <f t="shared" si="656"/>
        <v>100-100-1000-6281-000-32-05</v>
      </c>
      <c r="C513" s="6" t="s">
        <v>13</v>
      </c>
      <c r="D513" s="59">
        <v>250</v>
      </c>
      <c r="E513" s="59">
        <v>35</v>
      </c>
      <c r="F513" s="59">
        <v>7</v>
      </c>
      <c r="G513" s="15"/>
      <c r="H513" s="15"/>
      <c r="I513" s="15"/>
      <c r="R513" s="2" t="s">
        <v>437</v>
      </c>
      <c r="S513" s="2" t="str">
        <f t="shared" si="657"/>
        <v>100-100-1000-6281-000-32-05</v>
      </c>
      <c r="T513" s="3" t="str">
        <f>MID(S513,9,4)</f>
        <v>1000</v>
      </c>
      <c r="U513" s="3" t="str">
        <f>MID(S513,14,4)</f>
        <v>6281</v>
      </c>
      <c r="V513" s="3" t="str">
        <f>CONCATENATE(LEFT(T513,2),"00")</f>
        <v>1000</v>
      </c>
      <c r="W513" s="3" t="str">
        <f>CONCATENATE(MID(U513,2,1),"00")</f>
        <v>200</v>
      </c>
      <c r="X513" s="3" t="str">
        <f>RIGHT(S513,2)</f>
        <v>05</v>
      </c>
      <c r="Y513" s="3" t="s">
        <v>96</v>
      </c>
    </row>
    <row r="514" spans="1:25" x14ac:dyDescent="0.2">
      <c r="A514" s="1" t="s">
        <v>4</v>
      </c>
      <c r="B514" s="70" t="str">
        <f t="shared" si="656"/>
        <v>100-100-2410-6287-000-32-05</v>
      </c>
      <c r="C514" s="6" t="s">
        <v>12</v>
      </c>
      <c r="D514" s="59">
        <v>250</v>
      </c>
      <c r="E514" s="59">
        <v>35</v>
      </c>
      <c r="F514" s="59">
        <v>7</v>
      </c>
      <c r="G514" s="15"/>
      <c r="H514" s="15"/>
      <c r="I514" s="15"/>
      <c r="R514" s="2" t="s">
        <v>438</v>
      </c>
      <c r="S514" s="2" t="str">
        <f t="shared" si="657"/>
        <v>100-100-2410-6287-000-32-05</v>
      </c>
      <c r="T514" s="3" t="str">
        <f t="shared" ref="T514" si="663">MID(S514,9,4)</f>
        <v>2410</v>
      </c>
      <c r="U514" s="3" t="str">
        <f t="shared" ref="U514" si="664">MID(S514,14,4)</f>
        <v>6287</v>
      </c>
      <c r="V514" s="3" t="str">
        <f t="shared" ref="V514" si="665">CONCATENATE(LEFT(T514,2),"00")</f>
        <v>2400</v>
      </c>
      <c r="W514" s="3" t="str">
        <f t="shared" ref="W514" si="666">CONCATENATE(MID(U514,2,1),"00")</f>
        <v>200</v>
      </c>
      <c r="X514" s="3" t="str">
        <f t="shared" ref="X514" si="667">RIGHT(S514,2)</f>
        <v>05</v>
      </c>
      <c r="Y514" s="3" t="s">
        <v>98</v>
      </c>
    </row>
    <row r="515" spans="1:25" x14ac:dyDescent="0.2">
      <c r="A515" s="1" t="s">
        <v>5</v>
      </c>
      <c r="B515" s="70"/>
      <c r="C515" s="6"/>
      <c r="D515" s="9"/>
      <c r="E515" s="9"/>
      <c r="F515" s="9"/>
      <c r="G515" s="17"/>
      <c r="H515" s="17"/>
      <c r="I515" s="18"/>
    </row>
    <row r="518" spans="1:25" x14ac:dyDescent="0.2">
      <c r="A518" s="1" t="s">
        <v>15</v>
      </c>
      <c r="B518" s="2" t="s">
        <v>33</v>
      </c>
      <c r="C518" s="13" t="s">
        <v>95</v>
      </c>
      <c r="D518" s="7" t="s">
        <v>35</v>
      </c>
      <c r="E518" s="16">
        <f>$D$2</f>
        <v>42917</v>
      </c>
      <c r="F518" s="16">
        <f>E518+31</f>
        <v>42948</v>
      </c>
      <c r="G518" s="16">
        <f t="shared" ref="G518:P518" si="668">F518+31</f>
        <v>42979</v>
      </c>
      <c r="H518" s="16">
        <f t="shared" si="668"/>
        <v>43010</v>
      </c>
      <c r="I518" s="16">
        <f t="shared" si="668"/>
        <v>43041</v>
      </c>
      <c r="J518" s="16">
        <f t="shared" si="668"/>
        <v>43072</v>
      </c>
      <c r="K518" s="16">
        <f t="shared" si="668"/>
        <v>43103</v>
      </c>
      <c r="L518" s="16">
        <f t="shared" si="668"/>
        <v>43134</v>
      </c>
      <c r="M518" s="16">
        <f t="shared" si="668"/>
        <v>43165</v>
      </c>
      <c r="N518" s="16">
        <f t="shared" si="668"/>
        <v>43196</v>
      </c>
      <c r="O518" s="16">
        <f t="shared" si="668"/>
        <v>43227</v>
      </c>
      <c r="P518" s="16">
        <f t="shared" si="668"/>
        <v>43258</v>
      </c>
      <c r="Q518" s="20"/>
    </row>
    <row r="519" spans="1:25" x14ac:dyDescent="0.2">
      <c r="A519" s="1" t="s">
        <v>0</v>
      </c>
      <c r="B519" s="70" t="str">
        <f t="shared" ref="B519:B539" si="669">CONCATENATE(R519,$C$1)</f>
        <v>100-100-2320-6284-000-32-05</v>
      </c>
      <c r="C519" s="6" t="s">
        <v>252</v>
      </c>
      <c r="D519" s="9">
        <f>SUM(E519:P519)</f>
        <v>4512</v>
      </c>
      <c r="E519" s="9">
        <f t="shared" ref="E519:P519" si="670">E66*(SUM($D$510:$F$510))</f>
        <v>376</v>
      </c>
      <c r="F519" s="9">
        <f t="shared" si="670"/>
        <v>376</v>
      </c>
      <c r="G519" s="9">
        <f t="shared" si="670"/>
        <v>376</v>
      </c>
      <c r="H519" s="9">
        <f t="shared" si="670"/>
        <v>376</v>
      </c>
      <c r="I519" s="9">
        <f t="shared" si="670"/>
        <v>376</v>
      </c>
      <c r="J519" s="9">
        <f t="shared" si="670"/>
        <v>376</v>
      </c>
      <c r="K519" s="9">
        <f t="shared" si="670"/>
        <v>376</v>
      </c>
      <c r="L519" s="9">
        <f t="shared" si="670"/>
        <v>376</v>
      </c>
      <c r="M519" s="9">
        <f t="shared" si="670"/>
        <v>376</v>
      </c>
      <c r="N519" s="9">
        <f t="shared" si="670"/>
        <v>376</v>
      </c>
      <c r="O519" s="9">
        <f t="shared" si="670"/>
        <v>376</v>
      </c>
      <c r="P519" s="9">
        <f t="shared" si="670"/>
        <v>376</v>
      </c>
      <c r="Q519" s="18"/>
      <c r="R519" s="2" t="s">
        <v>434</v>
      </c>
      <c r="S519" s="2" t="str">
        <f t="shared" ref="S519:S539" si="671">CONCATENATE(R519,$C$1)</f>
        <v>100-100-2320-6284-000-32-05</v>
      </c>
      <c r="T519" s="3" t="str">
        <f t="shared" ref="T519:T521" si="672">MID(S519,9,4)</f>
        <v>2320</v>
      </c>
      <c r="U519" s="3" t="str">
        <f t="shared" ref="U519:U522" si="673">MID(S519,14,4)</f>
        <v>6284</v>
      </c>
      <c r="V519" s="3" t="str">
        <f t="shared" ref="V519:V522" si="674">CONCATENATE(LEFT(T519,2),"00")</f>
        <v>2300</v>
      </c>
      <c r="W519" s="3" t="str">
        <f>CONCATENATE(MID(U519,2,1),"00")</f>
        <v>200</v>
      </c>
      <c r="X519" s="3" t="str">
        <f>RIGHT(S519,2)</f>
        <v>05</v>
      </c>
      <c r="Y519" s="3" t="s">
        <v>281</v>
      </c>
    </row>
    <row r="520" spans="1:25" x14ac:dyDescent="0.2">
      <c r="A520" s="1" t="s">
        <v>1</v>
      </c>
      <c r="B520" s="70" t="str">
        <f t="shared" si="669"/>
        <v>100-100-2320-6284-000-32-05</v>
      </c>
      <c r="C520" s="6" t="s">
        <v>253</v>
      </c>
      <c r="D520" s="9">
        <f t="shared" ref="D520:D524" si="675">SUM(E520:P520)</f>
        <v>4512</v>
      </c>
      <c r="E520" s="9">
        <f t="shared" ref="E520:P520" si="676">E67*(SUM($D$510:$F$510))</f>
        <v>376</v>
      </c>
      <c r="F520" s="9">
        <f t="shared" si="676"/>
        <v>376</v>
      </c>
      <c r="G520" s="9">
        <f t="shared" si="676"/>
        <v>376</v>
      </c>
      <c r="H520" s="9">
        <f t="shared" si="676"/>
        <v>376</v>
      </c>
      <c r="I520" s="9">
        <f t="shared" si="676"/>
        <v>376</v>
      </c>
      <c r="J520" s="9">
        <f t="shared" si="676"/>
        <v>376</v>
      </c>
      <c r="K520" s="9">
        <f t="shared" si="676"/>
        <v>376</v>
      </c>
      <c r="L520" s="9">
        <f t="shared" si="676"/>
        <v>376</v>
      </c>
      <c r="M520" s="9">
        <f t="shared" si="676"/>
        <v>376</v>
      </c>
      <c r="N520" s="9">
        <f t="shared" si="676"/>
        <v>376</v>
      </c>
      <c r="O520" s="9">
        <f t="shared" si="676"/>
        <v>376</v>
      </c>
      <c r="P520" s="9">
        <f t="shared" si="676"/>
        <v>376</v>
      </c>
      <c r="Q520" s="18"/>
      <c r="R520" s="2" t="s">
        <v>434</v>
      </c>
      <c r="S520" s="2" t="str">
        <f t="shared" si="671"/>
        <v>100-100-2320-6284-000-32-05</v>
      </c>
      <c r="T520" s="3" t="str">
        <f t="shared" si="672"/>
        <v>2320</v>
      </c>
      <c r="U520" s="3" t="str">
        <f t="shared" si="673"/>
        <v>6284</v>
      </c>
      <c r="V520" s="3" t="str">
        <f t="shared" si="674"/>
        <v>2300</v>
      </c>
      <c r="W520" s="3" t="str">
        <f t="shared" ref="W520:W522" si="677">CONCATENATE(MID(U520,2,1),"00")</f>
        <v>200</v>
      </c>
      <c r="X520" s="3" t="str">
        <f t="shared" ref="X520:X522" si="678">RIGHT(S520,2)</f>
        <v>05</v>
      </c>
      <c r="Y520" s="3" t="s">
        <v>281</v>
      </c>
    </row>
    <row r="521" spans="1:25" x14ac:dyDescent="0.2">
      <c r="A521" s="1" t="s">
        <v>2</v>
      </c>
      <c r="B521" s="70" t="str">
        <f t="shared" si="669"/>
        <v>100-100-2500-6287-000-32-05</v>
      </c>
      <c r="C521" s="6" t="s">
        <v>1046</v>
      </c>
      <c r="D521" s="9">
        <f t="shared" si="675"/>
        <v>3540</v>
      </c>
      <c r="E521" s="9">
        <f t="shared" ref="E521:P521" si="679">E68*(SUM($D$511:$F$511))</f>
        <v>295</v>
      </c>
      <c r="F521" s="9">
        <f t="shared" si="679"/>
        <v>295</v>
      </c>
      <c r="G521" s="9">
        <f t="shared" si="679"/>
        <v>295</v>
      </c>
      <c r="H521" s="9">
        <f t="shared" si="679"/>
        <v>295</v>
      </c>
      <c r="I521" s="9">
        <f t="shared" si="679"/>
        <v>295</v>
      </c>
      <c r="J521" s="9">
        <f t="shared" si="679"/>
        <v>295</v>
      </c>
      <c r="K521" s="9">
        <f t="shared" si="679"/>
        <v>295</v>
      </c>
      <c r="L521" s="9">
        <f t="shared" si="679"/>
        <v>295</v>
      </c>
      <c r="M521" s="9">
        <f t="shared" si="679"/>
        <v>295</v>
      </c>
      <c r="N521" s="9">
        <f t="shared" si="679"/>
        <v>295</v>
      </c>
      <c r="O521" s="9">
        <f t="shared" si="679"/>
        <v>295</v>
      </c>
      <c r="P521" s="9">
        <f t="shared" si="679"/>
        <v>295</v>
      </c>
      <c r="Q521" s="18"/>
      <c r="R521" s="2" t="s">
        <v>435</v>
      </c>
      <c r="S521" s="2" t="str">
        <f t="shared" si="671"/>
        <v>100-100-2500-6287-000-32-05</v>
      </c>
      <c r="T521" s="3" t="str">
        <f t="shared" si="672"/>
        <v>2500</v>
      </c>
      <c r="U521" s="3" t="str">
        <f t="shared" si="673"/>
        <v>6287</v>
      </c>
      <c r="V521" s="3" t="str">
        <f t="shared" si="674"/>
        <v>2500</v>
      </c>
      <c r="W521" s="3" t="str">
        <f t="shared" si="677"/>
        <v>200</v>
      </c>
      <c r="X521" s="3" t="str">
        <f t="shared" si="678"/>
        <v>05</v>
      </c>
      <c r="Y521" s="3" t="s">
        <v>282</v>
      </c>
    </row>
    <row r="522" spans="1:25" x14ac:dyDescent="0.2">
      <c r="A522" s="1" t="s">
        <v>3</v>
      </c>
      <c r="B522" s="70" t="str">
        <f t="shared" si="669"/>
        <v>100-100-2500-6287-000-32-05</v>
      </c>
      <c r="C522" s="6" t="s">
        <v>1047</v>
      </c>
      <c r="D522" s="9">
        <f t="shared" si="675"/>
        <v>3540</v>
      </c>
      <c r="E522" s="9">
        <f t="shared" ref="E522:P522" si="680">E69*(SUM($D$511:$F$511))</f>
        <v>295</v>
      </c>
      <c r="F522" s="9">
        <f t="shared" si="680"/>
        <v>295</v>
      </c>
      <c r="G522" s="9">
        <f t="shared" si="680"/>
        <v>295</v>
      </c>
      <c r="H522" s="9">
        <f t="shared" si="680"/>
        <v>295</v>
      </c>
      <c r="I522" s="9">
        <f t="shared" si="680"/>
        <v>295</v>
      </c>
      <c r="J522" s="9">
        <f t="shared" si="680"/>
        <v>295</v>
      </c>
      <c r="K522" s="9">
        <f t="shared" si="680"/>
        <v>295</v>
      </c>
      <c r="L522" s="9">
        <f t="shared" si="680"/>
        <v>295</v>
      </c>
      <c r="M522" s="9">
        <f t="shared" si="680"/>
        <v>295</v>
      </c>
      <c r="N522" s="9">
        <f t="shared" si="680"/>
        <v>295</v>
      </c>
      <c r="O522" s="9">
        <f t="shared" si="680"/>
        <v>295</v>
      </c>
      <c r="P522" s="9">
        <f t="shared" si="680"/>
        <v>295</v>
      </c>
      <c r="Q522" s="18"/>
      <c r="R522" s="2" t="s">
        <v>435</v>
      </c>
      <c r="S522" s="2" t="str">
        <f t="shared" si="671"/>
        <v>100-100-2500-6287-000-32-05</v>
      </c>
      <c r="T522" s="3" t="str">
        <f>MID(S522,9,4)</f>
        <v>2500</v>
      </c>
      <c r="U522" s="3" t="str">
        <f t="shared" si="673"/>
        <v>6287</v>
      </c>
      <c r="V522" s="3" t="str">
        <f t="shared" si="674"/>
        <v>2500</v>
      </c>
      <c r="W522" s="3" t="str">
        <f t="shared" si="677"/>
        <v>200</v>
      </c>
      <c r="X522" s="3" t="str">
        <f t="shared" si="678"/>
        <v>05</v>
      </c>
      <c r="Y522" s="3" t="s">
        <v>282</v>
      </c>
    </row>
    <row r="523" spans="1:25" x14ac:dyDescent="0.2">
      <c r="A523" s="1" t="s">
        <v>4</v>
      </c>
      <c r="B523" s="70" t="str">
        <f t="shared" si="669"/>
        <v>100-100-2500-6287-000-32-05</v>
      </c>
      <c r="C523" s="6" t="s">
        <v>1048</v>
      </c>
      <c r="D523" s="9">
        <f t="shared" si="675"/>
        <v>0</v>
      </c>
      <c r="E523" s="9">
        <f t="shared" ref="E523:P523" si="681">E70*(SUM($D$511:$F$511))</f>
        <v>0</v>
      </c>
      <c r="F523" s="9">
        <f t="shared" si="681"/>
        <v>0</v>
      </c>
      <c r="G523" s="9">
        <f t="shared" si="681"/>
        <v>0</v>
      </c>
      <c r="H523" s="9">
        <f t="shared" si="681"/>
        <v>0</v>
      </c>
      <c r="I523" s="9">
        <f t="shared" si="681"/>
        <v>0</v>
      </c>
      <c r="J523" s="9">
        <f t="shared" si="681"/>
        <v>0</v>
      </c>
      <c r="K523" s="9">
        <f t="shared" si="681"/>
        <v>0</v>
      </c>
      <c r="L523" s="9">
        <f t="shared" si="681"/>
        <v>0</v>
      </c>
      <c r="M523" s="9">
        <f t="shared" si="681"/>
        <v>0</v>
      </c>
      <c r="N523" s="9">
        <f t="shared" si="681"/>
        <v>0</v>
      </c>
      <c r="O523" s="9">
        <f t="shared" si="681"/>
        <v>0</v>
      </c>
      <c r="P523" s="9">
        <f t="shared" si="681"/>
        <v>0</v>
      </c>
      <c r="Q523" s="18"/>
      <c r="R523" s="2" t="s">
        <v>435</v>
      </c>
      <c r="S523" s="2" t="str">
        <f t="shared" si="671"/>
        <v>100-100-2500-6287-000-32-05</v>
      </c>
      <c r="T523" s="3" t="str">
        <f>MID(S523,9,4)</f>
        <v>2500</v>
      </c>
      <c r="U523" s="3" t="str">
        <f>MID(S523,14,4)</f>
        <v>6287</v>
      </c>
      <c r="V523" s="3" t="str">
        <f>CONCATENATE(LEFT(T523,2),"00")</f>
        <v>2500</v>
      </c>
      <c r="W523" s="3" t="str">
        <f>CONCATENATE(MID(U523,2,1),"00")</f>
        <v>200</v>
      </c>
      <c r="X523" s="3" t="str">
        <f>RIGHT(S523,2)</f>
        <v>05</v>
      </c>
      <c r="Y523" s="3" t="s">
        <v>282</v>
      </c>
    </row>
    <row r="524" spans="1:25" x14ac:dyDescent="0.2">
      <c r="A524" s="1" t="s">
        <v>5</v>
      </c>
      <c r="B524" s="70" t="str">
        <f t="shared" si="669"/>
        <v>100-100-2500-6287-000-32-05</v>
      </c>
      <c r="C524" s="6" t="s">
        <v>1049</v>
      </c>
      <c r="D524" s="9">
        <f t="shared" si="675"/>
        <v>3540</v>
      </c>
      <c r="E524" s="9">
        <f t="shared" ref="E524:P524" si="682">E71*(SUM($D$511:$F$511))</f>
        <v>295</v>
      </c>
      <c r="F524" s="9">
        <f t="shared" si="682"/>
        <v>295</v>
      </c>
      <c r="G524" s="9">
        <f t="shared" si="682"/>
        <v>295</v>
      </c>
      <c r="H524" s="9">
        <f t="shared" si="682"/>
        <v>295</v>
      </c>
      <c r="I524" s="9">
        <f t="shared" si="682"/>
        <v>295</v>
      </c>
      <c r="J524" s="9">
        <f t="shared" si="682"/>
        <v>295</v>
      </c>
      <c r="K524" s="9">
        <f t="shared" si="682"/>
        <v>295</v>
      </c>
      <c r="L524" s="9">
        <f t="shared" si="682"/>
        <v>295</v>
      </c>
      <c r="M524" s="9">
        <f t="shared" si="682"/>
        <v>295</v>
      </c>
      <c r="N524" s="9">
        <f t="shared" si="682"/>
        <v>295</v>
      </c>
      <c r="O524" s="9">
        <f t="shared" si="682"/>
        <v>295</v>
      </c>
      <c r="P524" s="9">
        <f t="shared" si="682"/>
        <v>295</v>
      </c>
      <c r="Q524" s="18"/>
      <c r="R524" s="2" t="s">
        <v>435</v>
      </c>
      <c r="S524" s="2" t="str">
        <f t="shared" si="671"/>
        <v>100-100-2500-6287-000-32-05</v>
      </c>
      <c r="T524" s="3" t="str">
        <f>MID(S524,9,4)</f>
        <v>2500</v>
      </c>
      <c r="U524" s="3" t="str">
        <f>MID(S524,14,4)</f>
        <v>6287</v>
      </c>
      <c r="V524" s="3" t="str">
        <f>CONCATENATE(LEFT(T524,2),"00")</f>
        <v>2500</v>
      </c>
      <c r="W524" s="3" t="str">
        <f>CONCATENATE(MID(U524,2,1),"00")</f>
        <v>200</v>
      </c>
      <c r="X524" s="3" t="str">
        <f>RIGHT(S524,2)</f>
        <v>05</v>
      </c>
      <c r="Y524" s="3" t="s">
        <v>282</v>
      </c>
    </row>
    <row r="525" spans="1:25" x14ac:dyDescent="0.2">
      <c r="A525" s="1" t="s">
        <v>6</v>
      </c>
      <c r="B525" s="70" t="str">
        <f t="shared" si="669"/>
        <v>100-100-2500-6287-000-32-05</v>
      </c>
      <c r="C525" s="6" t="s">
        <v>254</v>
      </c>
      <c r="D525" s="9">
        <f>SUM(E525:P525)</f>
        <v>3540</v>
      </c>
      <c r="E525" s="9">
        <f t="shared" ref="E525:P525" si="683">E72*(SUM($D$511:$F$511))</f>
        <v>295</v>
      </c>
      <c r="F525" s="9">
        <f t="shared" si="683"/>
        <v>295</v>
      </c>
      <c r="G525" s="9">
        <f t="shared" si="683"/>
        <v>295</v>
      </c>
      <c r="H525" s="9">
        <f t="shared" si="683"/>
        <v>295</v>
      </c>
      <c r="I525" s="9">
        <f t="shared" si="683"/>
        <v>295</v>
      </c>
      <c r="J525" s="9">
        <f t="shared" si="683"/>
        <v>295</v>
      </c>
      <c r="K525" s="9">
        <f t="shared" si="683"/>
        <v>295</v>
      </c>
      <c r="L525" s="9">
        <f t="shared" si="683"/>
        <v>295</v>
      </c>
      <c r="M525" s="9">
        <f t="shared" si="683"/>
        <v>295</v>
      </c>
      <c r="N525" s="9">
        <f t="shared" si="683"/>
        <v>295</v>
      </c>
      <c r="O525" s="9">
        <f t="shared" si="683"/>
        <v>295</v>
      </c>
      <c r="P525" s="9">
        <f t="shared" si="683"/>
        <v>295</v>
      </c>
      <c r="Q525" s="18"/>
      <c r="R525" s="2" t="s">
        <v>435</v>
      </c>
      <c r="S525" s="2" t="str">
        <f t="shared" si="671"/>
        <v>100-100-2500-6287-000-32-05</v>
      </c>
      <c r="T525" s="3" t="str">
        <f t="shared" ref="T525:T527" si="684">MID(S525,9,4)</f>
        <v>2500</v>
      </c>
      <c r="U525" s="3" t="str">
        <f t="shared" ref="U525:U527" si="685">MID(S525,14,4)</f>
        <v>6287</v>
      </c>
      <c r="V525" s="3" t="str">
        <f t="shared" ref="V525:V527" si="686">CONCATENATE(LEFT(T525,2),"00")</f>
        <v>2500</v>
      </c>
      <c r="W525" s="3" t="str">
        <f t="shared" ref="W525:W527" si="687">CONCATENATE(MID(U525,2,1),"00")</f>
        <v>200</v>
      </c>
      <c r="X525" s="3" t="str">
        <f t="shared" ref="X525:X527" si="688">RIGHT(S525,2)</f>
        <v>05</v>
      </c>
      <c r="Y525" s="3" t="s">
        <v>282</v>
      </c>
    </row>
    <row r="526" spans="1:25" x14ac:dyDescent="0.2">
      <c r="A526" s="1" t="s">
        <v>16</v>
      </c>
      <c r="B526" s="70" t="str">
        <f t="shared" si="669"/>
        <v>100-100-2500-6287-000-32-05</v>
      </c>
      <c r="C526" s="6" t="s">
        <v>1048</v>
      </c>
      <c r="D526" s="9">
        <f t="shared" ref="D526" si="689">SUM(E526:P526)</f>
        <v>0</v>
      </c>
      <c r="E526" s="9">
        <f t="shared" ref="E526:P526" si="690">E73*(SUM($D$511:$F$511))</f>
        <v>0</v>
      </c>
      <c r="F526" s="9">
        <f t="shared" si="690"/>
        <v>0</v>
      </c>
      <c r="G526" s="9">
        <f t="shared" si="690"/>
        <v>0</v>
      </c>
      <c r="H526" s="9">
        <f t="shared" si="690"/>
        <v>0</v>
      </c>
      <c r="I526" s="9">
        <f t="shared" si="690"/>
        <v>0</v>
      </c>
      <c r="J526" s="9">
        <f t="shared" si="690"/>
        <v>0</v>
      </c>
      <c r="K526" s="9">
        <f t="shared" si="690"/>
        <v>0</v>
      </c>
      <c r="L526" s="9">
        <f t="shared" si="690"/>
        <v>0</v>
      </c>
      <c r="M526" s="9">
        <f t="shared" si="690"/>
        <v>0</v>
      </c>
      <c r="N526" s="9">
        <f t="shared" si="690"/>
        <v>0</v>
      </c>
      <c r="O526" s="9">
        <f t="shared" si="690"/>
        <v>0</v>
      </c>
      <c r="P526" s="9">
        <f t="shared" si="690"/>
        <v>0</v>
      </c>
      <c r="Q526" s="18"/>
      <c r="R526" s="2" t="s">
        <v>435</v>
      </c>
      <c r="S526" s="2" t="str">
        <f t="shared" si="671"/>
        <v>100-100-2500-6287-000-32-05</v>
      </c>
      <c r="T526" s="3" t="str">
        <f t="shared" si="684"/>
        <v>2500</v>
      </c>
      <c r="U526" s="3" t="str">
        <f t="shared" si="685"/>
        <v>6287</v>
      </c>
      <c r="V526" s="3" t="str">
        <f t="shared" si="686"/>
        <v>2500</v>
      </c>
      <c r="W526" s="3" t="str">
        <f t="shared" si="687"/>
        <v>200</v>
      </c>
      <c r="X526" s="3" t="str">
        <f t="shared" si="688"/>
        <v>05</v>
      </c>
      <c r="Y526" s="3" t="s">
        <v>282</v>
      </c>
    </row>
    <row r="527" spans="1:25" x14ac:dyDescent="0.2">
      <c r="A527" s="1" t="s">
        <v>17</v>
      </c>
      <c r="B527" s="70" t="str">
        <f t="shared" si="669"/>
        <v>100-100-2500-6287-000-32-05</v>
      </c>
      <c r="C527" s="6" t="s">
        <v>1050</v>
      </c>
      <c r="D527" s="9">
        <f>SUM(E527:P527)</f>
        <v>3540</v>
      </c>
      <c r="E527" s="9">
        <f t="shared" ref="E527:P527" si="691">E74*(SUM($D$511:$F$511))</f>
        <v>295</v>
      </c>
      <c r="F527" s="9">
        <f t="shared" si="691"/>
        <v>295</v>
      </c>
      <c r="G527" s="9">
        <f t="shared" si="691"/>
        <v>295</v>
      </c>
      <c r="H527" s="9">
        <f t="shared" si="691"/>
        <v>295</v>
      </c>
      <c r="I527" s="9">
        <f t="shared" si="691"/>
        <v>295</v>
      </c>
      <c r="J527" s="9">
        <f t="shared" si="691"/>
        <v>295</v>
      </c>
      <c r="K527" s="9">
        <f t="shared" si="691"/>
        <v>295</v>
      </c>
      <c r="L527" s="9">
        <f t="shared" si="691"/>
        <v>295</v>
      </c>
      <c r="M527" s="9">
        <f t="shared" si="691"/>
        <v>295</v>
      </c>
      <c r="N527" s="9">
        <f t="shared" si="691"/>
        <v>295</v>
      </c>
      <c r="O527" s="9">
        <f t="shared" si="691"/>
        <v>295</v>
      </c>
      <c r="P527" s="9">
        <f t="shared" si="691"/>
        <v>295</v>
      </c>
      <c r="Q527" s="18"/>
      <c r="R527" s="2" t="s">
        <v>435</v>
      </c>
      <c r="S527" s="2" t="str">
        <f t="shared" si="671"/>
        <v>100-100-2500-6287-000-32-05</v>
      </c>
      <c r="T527" s="3" t="str">
        <f t="shared" si="684"/>
        <v>2500</v>
      </c>
      <c r="U527" s="3" t="str">
        <f t="shared" si="685"/>
        <v>6287</v>
      </c>
      <c r="V527" s="3" t="str">
        <f t="shared" si="686"/>
        <v>2500</v>
      </c>
      <c r="W527" s="3" t="str">
        <f t="shared" si="687"/>
        <v>200</v>
      </c>
      <c r="X527" s="3" t="str">
        <f t="shared" si="688"/>
        <v>05</v>
      </c>
      <c r="Y527" s="3" t="s">
        <v>282</v>
      </c>
    </row>
    <row r="528" spans="1:25" x14ac:dyDescent="0.2">
      <c r="A528" s="1" t="s">
        <v>18</v>
      </c>
      <c r="B528" s="70" t="str">
        <f t="shared" si="669"/>
        <v>100-100-2500-6287-000-32-05</v>
      </c>
      <c r="C528" s="6" t="s">
        <v>1051</v>
      </c>
      <c r="D528" s="9">
        <f>SUM(E528:P528)</f>
        <v>0</v>
      </c>
      <c r="E528" s="9">
        <f t="shared" ref="E528:P528" si="692">E75*(SUM($D$511:$F$511))</f>
        <v>0</v>
      </c>
      <c r="F528" s="9">
        <f t="shared" si="692"/>
        <v>0</v>
      </c>
      <c r="G528" s="9">
        <f t="shared" si="692"/>
        <v>0</v>
      </c>
      <c r="H528" s="9">
        <f t="shared" si="692"/>
        <v>0</v>
      </c>
      <c r="I528" s="9">
        <f t="shared" si="692"/>
        <v>0</v>
      </c>
      <c r="J528" s="9">
        <f t="shared" si="692"/>
        <v>0</v>
      </c>
      <c r="K528" s="9">
        <f t="shared" si="692"/>
        <v>0</v>
      </c>
      <c r="L528" s="9">
        <f t="shared" si="692"/>
        <v>0</v>
      </c>
      <c r="M528" s="9">
        <f t="shared" si="692"/>
        <v>0</v>
      </c>
      <c r="N528" s="9">
        <f t="shared" si="692"/>
        <v>0</v>
      </c>
      <c r="O528" s="9">
        <f t="shared" si="692"/>
        <v>0</v>
      </c>
      <c r="P528" s="9">
        <f t="shared" si="692"/>
        <v>0</v>
      </c>
      <c r="Q528" s="18"/>
      <c r="R528" s="2" t="s">
        <v>435</v>
      </c>
      <c r="S528" s="2" t="str">
        <f t="shared" si="671"/>
        <v>100-100-2500-6287-000-32-05</v>
      </c>
      <c r="T528" s="3" t="str">
        <f t="shared" ref="T528:T530" si="693">MID(S528,9,4)</f>
        <v>2500</v>
      </c>
      <c r="U528" s="3" t="str">
        <f t="shared" ref="U528:U530" si="694">MID(S528,14,4)</f>
        <v>6287</v>
      </c>
      <c r="V528" s="3" t="str">
        <f t="shared" ref="V528:V530" si="695">CONCATENATE(LEFT(T528,2),"00")</f>
        <v>2500</v>
      </c>
      <c r="W528" s="3" t="str">
        <f t="shared" ref="W528:W530" si="696">CONCATENATE(MID(U528,2,1),"00")</f>
        <v>200</v>
      </c>
      <c r="X528" s="3" t="str">
        <f t="shared" ref="X528:X530" si="697">RIGHT(S528,2)</f>
        <v>05</v>
      </c>
      <c r="Y528" s="3" t="s">
        <v>282</v>
      </c>
    </row>
    <row r="529" spans="1:25" x14ac:dyDescent="0.2">
      <c r="A529" s="1" t="s">
        <v>22</v>
      </c>
      <c r="B529" s="70" t="str">
        <f t="shared" si="669"/>
        <v>100-100-2500-6287-000-32-05</v>
      </c>
      <c r="C529" s="6" t="s">
        <v>1048</v>
      </c>
      <c r="D529" s="9">
        <f t="shared" ref="D529" si="698">SUM(E529:P529)</f>
        <v>0</v>
      </c>
      <c r="E529" s="9">
        <f t="shared" ref="E529:P529" si="699">E76*(SUM($D$511:$F$511))</f>
        <v>0</v>
      </c>
      <c r="F529" s="9">
        <f t="shared" si="699"/>
        <v>0</v>
      </c>
      <c r="G529" s="9">
        <f t="shared" si="699"/>
        <v>0</v>
      </c>
      <c r="H529" s="9">
        <f t="shared" si="699"/>
        <v>0</v>
      </c>
      <c r="I529" s="9">
        <f t="shared" si="699"/>
        <v>0</v>
      </c>
      <c r="J529" s="9">
        <f t="shared" si="699"/>
        <v>0</v>
      </c>
      <c r="K529" s="9">
        <f t="shared" si="699"/>
        <v>0</v>
      </c>
      <c r="L529" s="9">
        <f t="shared" si="699"/>
        <v>0</v>
      </c>
      <c r="M529" s="9">
        <f t="shared" si="699"/>
        <v>0</v>
      </c>
      <c r="N529" s="9">
        <f t="shared" si="699"/>
        <v>0</v>
      </c>
      <c r="O529" s="9">
        <f t="shared" si="699"/>
        <v>0</v>
      </c>
      <c r="P529" s="9">
        <f t="shared" si="699"/>
        <v>0</v>
      </c>
      <c r="Q529" s="18"/>
      <c r="R529" s="2" t="s">
        <v>435</v>
      </c>
      <c r="S529" s="2" t="str">
        <f t="shared" si="671"/>
        <v>100-100-2500-6287-000-32-05</v>
      </c>
      <c r="T529" s="3" t="str">
        <f t="shared" si="693"/>
        <v>2500</v>
      </c>
      <c r="U529" s="3" t="str">
        <f t="shared" si="694"/>
        <v>6287</v>
      </c>
      <c r="V529" s="3" t="str">
        <f t="shared" si="695"/>
        <v>2500</v>
      </c>
      <c r="W529" s="3" t="str">
        <f t="shared" si="696"/>
        <v>200</v>
      </c>
      <c r="X529" s="3" t="str">
        <f t="shared" si="697"/>
        <v>05</v>
      </c>
      <c r="Y529" s="3" t="s">
        <v>282</v>
      </c>
    </row>
    <row r="530" spans="1:25" x14ac:dyDescent="0.2">
      <c r="A530" s="1" t="s">
        <v>23</v>
      </c>
      <c r="B530" s="70" t="str">
        <f t="shared" si="669"/>
        <v>100-100-2500-6287-000-32-05</v>
      </c>
      <c r="C530" s="6" t="s">
        <v>1052</v>
      </c>
      <c r="D530" s="9">
        <f>SUM(E530:P530)</f>
        <v>0</v>
      </c>
      <c r="E530" s="9">
        <f t="shared" ref="E530:P530" si="700">E77*(SUM($D$511:$F$511))</f>
        <v>0</v>
      </c>
      <c r="F530" s="9">
        <f t="shared" si="700"/>
        <v>0</v>
      </c>
      <c r="G530" s="9">
        <f t="shared" si="700"/>
        <v>0</v>
      </c>
      <c r="H530" s="9">
        <f t="shared" si="700"/>
        <v>0</v>
      </c>
      <c r="I530" s="9">
        <f t="shared" si="700"/>
        <v>0</v>
      </c>
      <c r="J530" s="9">
        <f t="shared" si="700"/>
        <v>0</v>
      </c>
      <c r="K530" s="9">
        <f t="shared" si="700"/>
        <v>0</v>
      </c>
      <c r="L530" s="9">
        <f t="shared" si="700"/>
        <v>0</v>
      </c>
      <c r="M530" s="9">
        <f t="shared" si="700"/>
        <v>0</v>
      </c>
      <c r="N530" s="9">
        <f t="shared" si="700"/>
        <v>0</v>
      </c>
      <c r="O530" s="9">
        <f t="shared" si="700"/>
        <v>0</v>
      </c>
      <c r="P530" s="9">
        <f t="shared" si="700"/>
        <v>0</v>
      </c>
      <c r="Q530" s="18"/>
      <c r="R530" s="2" t="s">
        <v>435</v>
      </c>
      <c r="S530" s="2" t="str">
        <f t="shared" si="671"/>
        <v>100-100-2500-6287-000-32-05</v>
      </c>
      <c r="T530" s="3" t="str">
        <f t="shared" si="693"/>
        <v>2500</v>
      </c>
      <c r="U530" s="3" t="str">
        <f t="shared" si="694"/>
        <v>6287</v>
      </c>
      <c r="V530" s="3" t="str">
        <f t="shared" si="695"/>
        <v>2500</v>
      </c>
      <c r="W530" s="3" t="str">
        <f t="shared" si="696"/>
        <v>200</v>
      </c>
      <c r="X530" s="3" t="str">
        <f t="shared" si="697"/>
        <v>05</v>
      </c>
      <c r="Y530" s="3" t="s">
        <v>282</v>
      </c>
    </row>
    <row r="531" spans="1:25" x14ac:dyDescent="0.2">
      <c r="A531" s="1" t="s">
        <v>24</v>
      </c>
      <c r="B531" s="70" t="str">
        <f t="shared" si="669"/>
        <v>100-100-2410-6284-000-32-05</v>
      </c>
      <c r="C531" s="6" t="s">
        <v>11</v>
      </c>
      <c r="D531" s="9">
        <f>SUM(E531:P531)</f>
        <v>4944</v>
      </c>
      <c r="E531" s="9">
        <f t="shared" ref="E531:P531" si="701">E78*(SUM($D$512:$F$512))</f>
        <v>412</v>
      </c>
      <c r="F531" s="9">
        <f t="shared" si="701"/>
        <v>412</v>
      </c>
      <c r="G531" s="9">
        <f t="shared" si="701"/>
        <v>412</v>
      </c>
      <c r="H531" s="9">
        <f t="shared" si="701"/>
        <v>412</v>
      </c>
      <c r="I531" s="9">
        <f t="shared" si="701"/>
        <v>412</v>
      </c>
      <c r="J531" s="9">
        <f t="shared" si="701"/>
        <v>412</v>
      </c>
      <c r="K531" s="9">
        <f t="shared" si="701"/>
        <v>412</v>
      </c>
      <c r="L531" s="9">
        <f t="shared" si="701"/>
        <v>412</v>
      </c>
      <c r="M531" s="9">
        <f t="shared" si="701"/>
        <v>412</v>
      </c>
      <c r="N531" s="9">
        <f t="shared" si="701"/>
        <v>412</v>
      </c>
      <c r="O531" s="9">
        <f t="shared" si="701"/>
        <v>412</v>
      </c>
      <c r="P531" s="9">
        <f t="shared" si="701"/>
        <v>412</v>
      </c>
      <c r="Q531" s="18"/>
      <c r="R531" s="2" t="s">
        <v>436</v>
      </c>
      <c r="S531" s="2" t="str">
        <f t="shared" si="671"/>
        <v>100-100-2410-6284-000-32-05</v>
      </c>
      <c r="T531" s="3" t="str">
        <f t="shared" ref="T531:T533" si="702">MID(S531,9,4)</f>
        <v>2410</v>
      </c>
      <c r="U531" s="3" t="str">
        <f t="shared" ref="U531:U534" si="703">MID(S531,14,4)</f>
        <v>6284</v>
      </c>
      <c r="V531" s="3" t="str">
        <f t="shared" ref="V531:V534" si="704">CONCATENATE(LEFT(T531,2),"00")</f>
        <v>2400</v>
      </c>
      <c r="W531" s="3" t="str">
        <f t="shared" ref="W531:W534" si="705">CONCATENATE(MID(U531,2,1),"00")</f>
        <v>200</v>
      </c>
      <c r="X531" s="3" t="str">
        <f t="shared" ref="X531:X534" si="706">RIGHT(S531,2)</f>
        <v>05</v>
      </c>
      <c r="Y531" s="3" t="s">
        <v>97</v>
      </c>
    </row>
    <row r="532" spans="1:25" x14ac:dyDescent="0.2">
      <c r="A532" s="1" t="s">
        <v>25</v>
      </c>
      <c r="B532" s="70" t="str">
        <f t="shared" si="669"/>
        <v>100-100-2410-6284-000-32-05</v>
      </c>
      <c r="C532" s="6" t="s">
        <v>11</v>
      </c>
      <c r="D532" s="9">
        <f t="shared" ref="D532:D538" si="707">SUM(E532:P532)</f>
        <v>0</v>
      </c>
      <c r="E532" s="9">
        <f t="shared" ref="E532:P532" si="708">E79*(SUM($D$512:$F$512))</f>
        <v>0</v>
      </c>
      <c r="F532" s="9">
        <f t="shared" si="708"/>
        <v>0</v>
      </c>
      <c r="G532" s="9">
        <f t="shared" si="708"/>
        <v>0</v>
      </c>
      <c r="H532" s="9">
        <f t="shared" si="708"/>
        <v>0</v>
      </c>
      <c r="I532" s="9">
        <f t="shared" si="708"/>
        <v>0</v>
      </c>
      <c r="J532" s="9">
        <f t="shared" si="708"/>
        <v>0</v>
      </c>
      <c r="K532" s="9">
        <f t="shared" si="708"/>
        <v>0</v>
      </c>
      <c r="L532" s="9">
        <f t="shared" si="708"/>
        <v>0</v>
      </c>
      <c r="M532" s="9">
        <f t="shared" si="708"/>
        <v>0</v>
      </c>
      <c r="N532" s="9">
        <f t="shared" si="708"/>
        <v>0</v>
      </c>
      <c r="O532" s="9">
        <f t="shared" si="708"/>
        <v>0</v>
      </c>
      <c r="P532" s="9">
        <f t="shared" si="708"/>
        <v>0</v>
      </c>
      <c r="Q532" s="18"/>
      <c r="R532" s="2" t="s">
        <v>436</v>
      </c>
      <c r="S532" s="2" t="str">
        <f t="shared" si="671"/>
        <v>100-100-2410-6284-000-32-05</v>
      </c>
      <c r="T532" s="3" t="str">
        <f>MID(S532,9,4)</f>
        <v>2410</v>
      </c>
      <c r="U532" s="3" t="str">
        <f t="shared" si="703"/>
        <v>6284</v>
      </c>
      <c r="V532" s="3" t="str">
        <f t="shared" si="704"/>
        <v>2400</v>
      </c>
      <c r="W532" s="3" t="str">
        <f t="shared" si="705"/>
        <v>200</v>
      </c>
      <c r="X532" s="3" t="str">
        <f t="shared" si="706"/>
        <v>05</v>
      </c>
      <c r="Y532" s="3" t="s">
        <v>97</v>
      </c>
    </row>
    <row r="533" spans="1:25" x14ac:dyDescent="0.2">
      <c r="A533" s="1" t="s">
        <v>26</v>
      </c>
      <c r="B533" s="70" t="str">
        <f t="shared" si="669"/>
        <v>100-100-2410-6284-000-32-05</v>
      </c>
      <c r="C533" s="6" t="s">
        <v>11</v>
      </c>
      <c r="D533" s="9">
        <f t="shared" si="707"/>
        <v>0</v>
      </c>
      <c r="E533" s="9">
        <f t="shared" ref="E533:P533" si="709">E80*(SUM($D$512:$F$512))</f>
        <v>0</v>
      </c>
      <c r="F533" s="9">
        <f t="shared" si="709"/>
        <v>0</v>
      </c>
      <c r="G533" s="9">
        <f t="shared" si="709"/>
        <v>0</v>
      </c>
      <c r="H533" s="9">
        <f t="shared" si="709"/>
        <v>0</v>
      </c>
      <c r="I533" s="9">
        <f t="shared" si="709"/>
        <v>0</v>
      </c>
      <c r="J533" s="9">
        <f t="shared" si="709"/>
        <v>0</v>
      </c>
      <c r="K533" s="9">
        <f t="shared" si="709"/>
        <v>0</v>
      </c>
      <c r="L533" s="9">
        <f t="shared" si="709"/>
        <v>0</v>
      </c>
      <c r="M533" s="9">
        <f t="shared" si="709"/>
        <v>0</v>
      </c>
      <c r="N533" s="9">
        <f t="shared" si="709"/>
        <v>0</v>
      </c>
      <c r="O533" s="9">
        <f t="shared" si="709"/>
        <v>0</v>
      </c>
      <c r="P533" s="9">
        <f t="shared" si="709"/>
        <v>0</v>
      </c>
      <c r="Q533" s="18"/>
      <c r="R533" s="2" t="s">
        <v>436</v>
      </c>
      <c r="S533" s="2" t="str">
        <f t="shared" si="671"/>
        <v>100-100-2410-6284-000-32-05</v>
      </c>
      <c r="T533" s="3" t="str">
        <f t="shared" si="702"/>
        <v>2410</v>
      </c>
      <c r="U533" s="3" t="str">
        <f t="shared" si="703"/>
        <v>6284</v>
      </c>
      <c r="V533" s="3" t="str">
        <f t="shared" si="704"/>
        <v>2400</v>
      </c>
      <c r="W533" s="3" t="str">
        <f t="shared" si="705"/>
        <v>200</v>
      </c>
      <c r="X533" s="3" t="str">
        <f t="shared" si="706"/>
        <v>05</v>
      </c>
      <c r="Y533" s="3" t="s">
        <v>97</v>
      </c>
    </row>
    <row r="534" spans="1:25" x14ac:dyDescent="0.2">
      <c r="A534" s="1" t="s">
        <v>178</v>
      </c>
      <c r="B534" s="70" t="str">
        <f t="shared" si="669"/>
        <v>100-100-1000-6281-000-32-05</v>
      </c>
      <c r="C534" s="6" t="s">
        <v>13</v>
      </c>
      <c r="D534" s="9">
        <f t="shared" si="707"/>
        <v>0</v>
      </c>
      <c r="E534" s="9">
        <f t="shared" ref="E534:P534" si="710">E81*(SUM($D$513:$F$513))</f>
        <v>0</v>
      </c>
      <c r="F534" s="9">
        <f t="shared" si="710"/>
        <v>0</v>
      </c>
      <c r="G534" s="9">
        <f t="shared" si="710"/>
        <v>0</v>
      </c>
      <c r="H534" s="9">
        <f t="shared" si="710"/>
        <v>0</v>
      </c>
      <c r="I534" s="9">
        <f t="shared" si="710"/>
        <v>0</v>
      </c>
      <c r="J534" s="9">
        <f t="shared" si="710"/>
        <v>0</v>
      </c>
      <c r="K534" s="9">
        <f t="shared" si="710"/>
        <v>0</v>
      </c>
      <c r="L534" s="9">
        <f t="shared" si="710"/>
        <v>0</v>
      </c>
      <c r="M534" s="9">
        <f t="shared" si="710"/>
        <v>0</v>
      </c>
      <c r="N534" s="9">
        <f t="shared" si="710"/>
        <v>0</v>
      </c>
      <c r="O534" s="9">
        <f t="shared" si="710"/>
        <v>0</v>
      </c>
      <c r="P534" s="9">
        <f t="shared" si="710"/>
        <v>0</v>
      </c>
      <c r="Q534" s="18"/>
      <c r="R534" s="2" t="s">
        <v>437</v>
      </c>
      <c r="S534" s="2" t="str">
        <f t="shared" si="671"/>
        <v>100-100-1000-6281-000-32-05</v>
      </c>
      <c r="T534" s="3" t="str">
        <f>MID(S534,9,4)</f>
        <v>1000</v>
      </c>
      <c r="U534" s="3" t="str">
        <f t="shared" si="703"/>
        <v>6281</v>
      </c>
      <c r="V534" s="3" t="str">
        <f t="shared" si="704"/>
        <v>1000</v>
      </c>
      <c r="W534" s="3" t="str">
        <f t="shared" si="705"/>
        <v>200</v>
      </c>
      <c r="X534" s="3" t="str">
        <f t="shared" si="706"/>
        <v>05</v>
      </c>
      <c r="Y534" s="3" t="s">
        <v>96</v>
      </c>
    </row>
    <row r="535" spans="1:25" x14ac:dyDescent="0.2">
      <c r="A535" s="1" t="s">
        <v>179</v>
      </c>
      <c r="B535" s="70" t="str">
        <f t="shared" si="669"/>
        <v>100-100-1000-6281-000-32-05</v>
      </c>
      <c r="C535" s="6" t="s">
        <v>13</v>
      </c>
      <c r="D535" s="9">
        <f t="shared" si="707"/>
        <v>0</v>
      </c>
      <c r="E535" s="9">
        <f t="shared" ref="E535:P535" si="711">E82*(SUM($D$513:$F$513))</f>
        <v>0</v>
      </c>
      <c r="F535" s="9">
        <f t="shared" si="711"/>
        <v>0</v>
      </c>
      <c r="G535" s="9">
        <f t="shared" si="711"/>
        <v>0</v>
      </c>
      <c r="H535" s="9">
        <f t="shared" si="711"/>
        <v>0</v>
      </c>
      <c r="I535" s="9">
        <f t="shared" si="711"/>
        <v>0</v>
      </c>
      <c r="J535" s="9">
        <f t="shared" si="711"/>
        <v>0</v>
      </c>
      <c r="K535" s="9">
        <f t="shared" si="711"/>
        <v>0</v>
      </c>
      <c r="L535" s="9">
        <f t="shared" si="711"/>
        <v>0</v>
      </c>
      <c r="M535" s="9">
        <f t="shared" si="711"/>
        <v>0</v>
      </c>
      <c r="N535" s="9">
        <f t="shared" si="711"/>
        <v>0</v>
      </c>
      <c r="O535" s="9">
        <f t="shared" si="711"/>
        <v>0</v>
      </c>
      <c r="P535" s="9">
        <f t="shared" si="711"/>
        <v>0</v>
      </c>
      <c r="Q535" s="18"/>
      <c r="R535" s="2" t="s">
        <v>437</v>
      </c>
      <c r="S535" s="2" t="str">
        <f t="shared" si="671"/>
        <v>100-100-1000-6281-000-32-05</v>
      </c>
      <c r="T535" s="3" t="str">
        <f>MID(S535,9,4)</f>
        <v>1000</v>
      </c>
      <c r="U535" s="3" t="str">
        <f>MID(S535,14,4)</f>
        <v>6281</v>
      </c>
      <c r="V535" s="3" t="str">
        <f>CONCATENATE(LEFT(T535,2),"00")</f>
        <v>1000</v>
      </c>
      <c r="W535" s="3" t="str">
        <f>CONCATENATE(MID(U535,2,1),"00")</f>
        <v>200</v>
      </c>
      <c r="X535" s="3" t="str">
        <f>RIGHT(S535,2)</f>
        <v>05</v>
      </c>
      <c r="Y535" s="3" t="s">
        <v>96</v>
      </c>
    </row>
    <row r="536" spans="1:25" x14ac:dyDescent="0.2">
      <c r="A536" s="1" t="s">
        <v>180</v>
      </c>
      <c r="B536" s="70" t="str">
        <f t="shared" si="669"/>
        <v>100-100-1000-6281-000-32-05</v>
      </c>
      <c r="C536" s="6" t="s">
        <v>13</v>
      </c>
      <c r="D536" s="9">
        <f t="shared" si="707"/>
        <v>0</v>
      </c>
      <c r="E536" s="9">
        <f t="shared" ref="E536:P536" si="712">E83*(SUM($D$513:$F$513))</f>
        <v>0</v>
      </c>
      <c r="F536" s="9">
        <f t="shared" si="712"/>
        <v>0</v>
      </c>
      <c r="G536" s="9">
        <f t="shared" si="712"/>
        <v>0</v>
      </c>
      <c r="H536" s="9">
        <f t="shared" si="712"/>
        <v>0</v>
      </c>
      <c r="I536" s="9">
        <f t="shared" si="712"/>
        <v>0</v>
      </c>
      <c r="J536" s="9">
        <f t="shared" si="712"/>
        <v>0</v>
      </c>
      <c r="K536" s="9">
        <f t="shared" si="712"/>
        <v>0</v>
      </c>
      <c r="L536" s="9">
        <f t="shared" si="712"/>
        <v>0</v>
      </c>
      <c r="M536" s="9">
        <f t="shared" si="712"/>
        <v>0</v>
      </c>
      <c r="N536" s="9">
        <f t="shared" si="712"/>
        <v>0</v>
      </c>
      <c r="O536" s="9">
        <f t="shared" si="712"/>
        <v>0</v>
      </c>
      <c r="P536" s="9">
        <f t="shared" si="712"/>
        <v>0</v>
      </c>
      <c r="Q536" s="18"/>
      <c r="R536" s="2" t="s">
        <v>437</v>
      </c>
      <c r="S536" s="2" t="str">
        <f t="shared" si="671"/>
        <v>100-100-1000-6281-000-32-05</v>
      </c>
      <c r="T536" s="3" t="str">
        <f>MID(S536,9,4)</f>
        <v>1000</v>
      </c>
      <c r="U536" s="3" t="str">
        <f>MID(S536,14,4)</f>
        <v>6281</v>
      </c>
      <c r="V536" s="3" t="str">
        <f>CONCATENATE(LEFT(T536,2),"00")</f>
        <v>1000</v>
      </c>
      <c r="W536" s="3" t="str">
        <f>CONCATENATE(MID(U536,2,1),"00")</f>
        <v>200</v>
      </c>
      <c r="X536" s="3" t="str">
        <f>RIGHT(S536,2)</f>
        <v>05</v>
      </c>
      <c r="Y536" s="3" t="s">
        <v>96</v>
      </c>
    </row>
    <row r="537" spans="1:25" x14ac:dyDescent="0.2">
      <c r="A537" s="1" t="s">
        <v>181</v>
      </c>
      <c r="B537" s="70" t="str">
        <f t="shared" si="669"/>
        <v>100-100-2410-6287-000-32-05</v>
      </c>
      <c r="C537" s="6" t="s">
        <v>12</v>
      </c>
      <c r="D537" s="9">
        <f>SUM(E537:P537)</f>
        <v>0</v>
      </c>
      <c r="E537" s="9">
        <f t="shared" ref="E537:P537" si="713">E84*(SUM($D$514:$F$514))</f>
        <v>0</v>
      </c>
      <c r="F537" s="9">
        <f t="shared" si="713"/>
        <v>0</v>
      </c>
      <c r="G537" s="9">
        <f t="shared" si="713"/>
        <v>0</v>
      </c>
      <c r="H537" s="9">
        <f t="shared" si="713"/>
        <v>0</v>
      </c>
      <c r="I537" s="9">
        <f t="shared" si="713"/>
        <v>0</v>
      </c>
      <c r="J537" s="9">
        <f t="shared" si="713"/>
        <v>0</v>
      </c>
      <c r="K537" s="9">
        <f t="shared" si="713"/>
        <v>0</v>
      </c>
      <c r="L537" s="9">
        <f t="shared" si="713"/>
        <v>0</v>
      </c>
      <c r="M537" s="9">
        <f t="shared" si="713"/>
        <v>0</v>
      </c>
      <c r="N537" s="9">
        <f t="shared" si="713"/>
        <v>0</v>
      </c>
      <c r="O537" s="9">
        <f t="shared" si="713"/>
        <v>0</v>
      </c>
      <c r="P537" s="9">
        <f t="shared" si="713"/>
        <v>0</v>
      </c>
      <c r="Q537" s="18"/>
      <c r="R537" s="2" t="s">
        <v>438</v>
      </c>
      <c r="S537" s="2" t="str">
        <f t="shared" si="671"/>
        <v>100-100-2410-6287-000-32-05</v>
      </c>
      <c r="T537" s="3" t="str">
        <f t="shared" ref="T537:T539" si="714">MID(S537,9,4)</f>
        <v>2410</v>
      </c>
      <c r="U537" s="3" t="str">
        <f t="shared" ref="U537:U539" si="715">MID(S537,14,4)</f>
        <v>6287</v>
      </c>
      <c r="V537" s="3" t="str">
        <f t="shared" ref="V537:V539" si="716">CONCATENATE(LEFT(T537,2),"00")</f>
        <v>2400</v>
      </c>
      <c r="W537" s="3" t="str">
        <f t="shared" ref="W537:W539" si="717">CONCATENATE(MID(U537,2,1),"00")</f>
        <v>200</v>
      </c>
      <c r="X537" s="3" t="str">
        <f t="shared" ref="X537:X539" si="718">RIGHT(S537,2)</f>
        <v>05</v>
      </c>
      <c r="Y537" s="3" t="s">
        <v>98</v>
      </c>
    </row>
    <row r="538" spans="1:25" x14ac:dyDescent="0.2">
      <c r="A538" s="1" t="s">
        <v>182</v>
      </c>
      <c r="B538" s="70" t="str">
        <f t="shared" si="669"/>
        <v>100-100-2410-6287-000-32-05</v>
      </c>
      <c r="C538" s="6" t="s">
        <v>12</v>
      </c>
      <c r="D538" s="9">
        <f t="shared" si="707"/>
        <v>0</v>
      </c>
      <c r="E538" s="9">
        <f t="shared" ref="E538:P538" si="719">E85*(SUM($D$514:$F$514))</f>
        <v>0</v>
      </c>
      <c r="F538" s="9">
        <f t="shared" si="719"/>
        <v>0</v>
      </c>
      <c r="G538" s="9">
        <f t="shared" si="719"/>
        <v>0</v>
      </c>
      <c r="H538" s="9">
        <f t="shared" si="719"/>
        <v>0</v>
      </c>
      <c r="I538" s="9">
        <f t="shared" si="719"/>
        <v>0</v>
      </c>
      <c r="J538" s="9">
        <f t="shared" si="719"/>
        <v>0</v>
      </c>
      <c r="K538" s="9">
        <f t="shared" si="719"/>
        <v>0</v>
      </c>
      <c r="L538" s="9">
        <f t="shared" si="719"/>
        <v>0</v>
      </c>
      <c r="M538" s="9">
        <f t="shared" si="719"/>
        <v>0</v>
      </c>
      <c r="N538" s="9">
        <f t="shared" si="719"/>
        <v>0</v>
      </c>
      <c r="O538" s="9">
        <f t="shared" si="719"/>
        <v>0</v>
      </c>
      <c r="P538" s="9">
        <f t="shared" si="719"/>
        <v>0</v>
      </c>
      <c r="Q538" s="18"/>
      <c r="R538" s="2" t="s">
        <v>438</v>
      </c>
      <c r="S538" s="2" t="str">
        <f t="shared" si="671"/>
        <v>100-100-2410-6287-000-32-05</v>
      </c>
      <c r="T538" s="3" t="str">
        <f t="shared" si="714"/>
        <v>2410</v>
      </c>
      <c r="U538" s="3" t="str">
        <f t="shared" si="715"/>
        <v>6287</v>
      </c>
      <c r="V538" s="3" t="str">
        <f t="shared" si="716"/>
        <v>2400</v>
      </c>
      <c r="W538" s="3" t="str">
        <f t="shared" si="717"/>
        <v>200</v>
      </c>
      <c r="X538" s="3" t="str">
        <f t="shared" si="718"/>
        <v>05</v>
      </c>
      <c r="Y538" s="3" t="s">
        <v>98</v>
      </c>
    </row>
    <row r="539" spans="1:25" x14ac:dyDescent="0.2">
      <c r="A539" s="1" t="s">
        <v>183</v>
      </c>
      <c r="B539" s="70" t="str">
        <f t="shared" si="669"/>
        <v>100-100-2410-6287-000-32-05</v>
      </c>
      <c r="C539" s="6" t="s">
        <v>12</v>
      </c>
      <c r="D539" s="9">
        <f>SUM(E539:P539)</f>
        <v>0</v>
      </c>
      <c r="E539" s="9">
        <f t="shared" ref="E539:P539" si="720">E86*(SUM($D$514:$F$514))</f>
        <v>0</v>
      </c>
      <c r="F539" s="9">
        <f t="shared" si="720"/>
        <v>0</v>
      </c>
      <c r="G539" s="9">
        <f t="shared" si="720"/>
        <v>0</v>
      </c>
      <c r="H539" s="9">
        <f t="shared" si="720"/>
        <v>0</v>
      </c>
      <c r="I539" s="9">
        <f t="shared" si="720"/>
        <v>0</v>
      </c>
      <c r="J539" s="9">
        <f t="shared" si="720"/>
        <v>0</v>
      </c>
      <c r="K539" s="9">
        <f t="shared" si="720"/>
        <v>0</v>
      </c>
      <c r="L539" s="9">
        <f t="shared" si="720"/>
        <v>0</v>
      </c>
      <c r="M539" s="9">
        <f t="shared" si="720"/>
        <v>0</v>
      </c>
      <c r="N539" s="9">
        <f t="shared" si="720"/>
        <v>0</v>
      </c>
      <c r="O539" s="9">
        <f t="shared" si="720"/>
        <v>0</v>
      </c>
      <c r="P539" s="9">
        <f t="shared" si="720"/>
        <v>0</v>
      </c>
      <c r="Q539" s="18"/>
      <c r="R539" s="2" t="s">
        <v>438</v>
      </c>
      <c r="S539" s="2" t="str">
        <f t="shared" si="671"/>
        <v>100-100-2410-6287-000-32-05</v>
      </c>
      <c r="T539" s="3" t="str">
        <f t="shared" si="714"/>
        <v>2410</v>
      </c>
      <c r="U539" s="3" t="str">
        <f t="shared" si="715"/>
        <v>6287</v>
      </c>
      <c r="V539" s="3" t="str">
        <f t="shared" si="716"/>
        <v>2400</v>
      </c>
      <c r="W539" s="3" t="str">
        <f t="shared" si="717"/>
        <v>200</v>
      </c>
      <c r="X539" s="3" t="str">
        <f t="shared" si="718"/>
        <v>05</v>
      </c>
      <c r="Y539" s="3" t="s">
        <v>98</v>
      </c>
    </row>
    <row r="540" spans="1:25" x14ac:dyDescent="0.2">
      <c r="A540" s="1" t="s">
        <v>184</v>
      </c>
      <c r="B540" s="70"/>
      <c r="C540" s="6" t="s">
        <v>14</v>
      </c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18"/>
      <c r="T540" s="3"/>
      <c r="U540" s="3"/>
      <c r="V540" s="3"/>
      <c r="W540" s="3"/>
      <c r="X540" s="3"/>
      <c r="Y540" s="3"/>
    </row>
    <row r="541" spans="1:25" x14ac:dyDescent="0.2">
      <c r="A541" s="1" t="s">
        <v>185</v>
      </c>
      <c r="B541" s="70"/>
      <c r="C541" s="6" t="s">
        <v>14</v>
      </c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18"/>
      <c r="T541" s="3"/>
      <c r="U541" s="3"/>
      <c r="V541" s="3"/>
      <c r="W541" s="3"/>
      <c r="X541" s="3"/>
      <c r="Y541" s="3"/>
    </row>
    <row r="542" spans="1:25" x14ac:dyDescent="0.2">
      <c r="A542" s="1" t="s">
        <v>186</v>
      </c>
      <c r="B542" s="70"/>
      <c r="C542" s="6" t="s">
        <v>14</v>
      </c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18"/>
      <c r="T542" s="3"/>
      <c r="U542" s="3"/>
      <c r="V542" s="3"/>
      <c r="W542" s="3"/>
      <c r="X542" s="3"/>
      <c r="Y542" s="3"/>
    </row>
    <row r="543" spans="1:25" x14ac:dyDescent="0.2">
      <c r="A543" s="1" t="s">
        <v>187</v>
      </c>
      <c r="B543" s="70"/>
      <c r="C543" s="6" t="s">
        <v>14</v>
      </c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18"/>
      <c r="T543" s="3"/>
      <c r="U543" s="3"/>
      <c r="V543" s="3"/>
      <c r="W543" s="3"/>
      <c r="X543" s="3"/>
      <c r="Y543" s="3"/>
    </row>
    <row r="544" spans="1:25" x14ac:dyDescent="0.2">
      <c r="A544" s="1" t="s">
        <v>188</v>
      </c>
      <c r="B544" s="70"/>
      <c r="C544" s="6" t="s">
        <v>14</v>
      </c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18"/>
      <c r="T544" s="3"/>
      <c r="U544" s="3"/>
      <c r="V544" s="3"/>
      <c r="W544" s="3"/>
      <c r="X544" s="3"/>
      <c r="Y544" s="3"/>
    </row>
    <row r="545" spans="1:25" x14ac:dyDescent="0.2">
      <c r="A545" s="1" t="s">
        <v>189</v>
      </c>
      <c r="B545" s="70"/>
      <c r="C545" s="6" t="s">
        <v>14</v>
      </c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18"/>
      <c r="T545" s="3"/>
      <c r="U545" s="3"/>
      <c r="V545" s="3"/>
      <c r="W545" s="3"/>
      <c r="X545" s="3"/>
      <c r="Y545" s="3"/>
    </row>
    <row r="548" spans="1:25" x14ac:dyDescent="0.2">
      <c r="A548" s="1" t="s">
        <v>15</v>
      </c>
      <c r="B548" s="2" t="s">
        <v>33</v>
      </c>
      <c r="C548" s="13" t="s">
        <v>99</v>
      </c>
      <c r="D548" s="22" t="s">
        <v>35</v>
      </c>
    </row>
    <row r="549" spans="1:25" x14ac:dyDescent="0.2">
      <c r="A549" s="1" t="s">
        <v>0</v>
      </c>
      <c r="B549" s="70" t="str">
        <f t="shared" ref="B549:B553" si="721">CONCATENATE(R549,$C$1)</f>
        <v>100-100-2320-6214-000-32-05</v>
      </c>
      <c r="C549" s="6" t="s">
        <v>269</v>
      </c>
      <c r="D549" s="9">
        <f>+SUMIFS($D$287:$D$313,$B$287:$B$313,+B549)</f>
        <v>2016</v>
      </c>
      <c r="R549" s="2" t="s">
        <v>408</v>
      </c>
      <c r="S549" s="2" t="str">
        <f t="shared" ref="S549:S553" si="722">CONCATENATE(R549,$C$1)</f>
        <v>100-100-2320-6214-000-32-05</v>
      </c>
      <c r="T549" s="3" t="str">
        <f t="shared" ref="T549:T553" si="723">MID(S549,9,4)</f>
        <v>2320</v>
      </c>
      <c r="U549" s="3" t="str">
        <f t="shared" ref="U549:U553" si="724">MID(S549,14,4)</f>
        <v>6214</v>
      </c>
      <c r="V549" s="3" t="str">
        <f t="shared" ref="V549:V553" si="725">CONCATENATE(LEFT(T549,2),"00")</f>
        <v>2300</v>
      </c>
      <c r="W549" s="3" t="str">
        <f t="shared" ref="W549:W553" si="726">CONCATENATE(MID(U549,2,1),"00")</f>
        <v>200</v>
      </c>
      <c r="X549" s="3" t="str">
        <f t="shared" ref="X549:X553" si="727">RIGHT(S549,2)</f>
        <v>05</v>
      </c>
      <c r="Y549" s="2" t="s">
        <v>272</v>
      </c>
    </row>
    <row r="550" spans="1:25" x14ac:dyDescent="0.2">
      <c r="A550" s="1" t="s">
        <v>1</v>
      </c>
      <c r="B550" s="70" t="str">
        <f t="shared" si="721"/>
        <v>100-100-2500-6217-000-32-05</v>
      </c>
      <c r="C550" s="6" t="s">
        <v>270</v>
      </c>
      <c r="D550" s="9">
        <f>+SUMIFS($D$287:$D$313,$B$287:$B$313,+B550)</f>
        <v>2160</v>
      </c>
      <c r="R550" s="2" t="s">
        <v>409</v>
      </c>
      <c r="S550" s="2" t="str">
        <f t="shared" si="722"/>
        <v>100-100-2500-6217-000-32-05</v>
      </c>
      <c r="T550" s="3" t="str">
        <f t="shared" si="723"/>
        <v>2500</v>
      </c>
      <c r="U550" s="3" t="str">
        <f t="shared" si="724"/>
        <v>6217</v>
      </c>
      <c r="V550" s="3" t="str">
        <f t="shared" si="725"/>
        <v>2500</v>
      </c>
      <c r="W550" s="3" t="str">
        <f t="shared" si="726"/>
        <v>200</v>
      </c>
      <c r="X550" s="3" t="str">
        <f t="shared" si="727"/>
        <v>05</v>
      </c>
      <c r="Y550" s="2" t="s">
        <v>273</v>
      </c>
    </row>
    <row r="551" spans="1:25" x14ac:dyDescent="0.2">
      <c r="A551" s="1" t="s">
        <v>2</v>
      </c>
      <c r="B551" s="70" t="str">
        <f t="shared" si="721"/>
        <v>100-100-2410-6214-000-32-05</v>
      </c>
      <c r="C551" s="6" t="s">
        <v>11</v>
      </c>
      <c r="D551" s="9">
        <f>+SUMIFS($D$287:$D$313,$B$287:$B$313,+B551)</f>
        <v>528</v>
      </c>
      <c r="R551" s="2" t="s">
        <v>410</v>
      </c>
      <c r="S551" s="2" t="str">
        <f t="shared" si="722"/>
        <v>100-100-2410-6214-000-32-05</v>
      </c>
      <c r="T551" s="3" t="str">
        <f t="shared" si="723"/>
        <v>2410</v>
      </c>
      <c r="U551" s="3" t="str">
        <f t="shared" si="724"/>
        <v>6214</v>
      </c>
      <c r="V551" s="3" t="str">
        <f t="shared" si="725"/>
        <v>2400</v>
      </c>
      <c r="W551" s="3" t="str">
        <f t="shared" si="726"/>
        <v>200</v>
      </c>
      <c r="X551" s="3" t="str">
        <f t="shared" si="727"/>
        <v>05</v>
      </c>
      <c r="Y551" s="2" t="s">
        <v>59</v>
      </c>
    </row>
    <row r="552" spans="1:25" x14ac:dyDescent="0.2">
      <c r="A552" s="1" t="s">
        <v>3</v>
      </c>
      <c r="B552" s="70" t="str">
        <f t="shared" si="721"/>
        <v>100-100-1000-6211-000-32-05</v>
      </c>
      <c r="C552" s="6" t="s">
        <v>13</v>
      </c>
      <c r="D552" s="9">
        <f>+SUMIFS($D$287:$D$313,$B$287:$B$313,+B552)</f>
        <v>0</v>
      </c>
      <c r="R552" s="2" t="s">
        <v>411</v>
      </c>
      <c r="S552" s="2" t="str">
        <f t="shared" si="722"/>
        <v>100-100-1000-6211-000-32-05</v>
      </c>
      <c r="T552" s="3" t="str">
        <f t="shared" si="723"/>
        <v>1000</v>
      </c>
      <c r="U552" s="3" t="str">
        <f t="shared" si="724"/>
        <v>6211</v>
      </c>
      <c r="V552" s="3" t="str">
        <f t="shared" si="725"/>
        <v>1000</v>
      </c>
      <c r="W552" s="3" t="str">
        <f t="shared" si="726"/>
        <v>200</v>
      </c>
      <c r="X552" s="3" t="str">
        <f t="shared" si="727"/>
        <v>05</v>
      </c>
      <c r="Y552" s="2" t="s">
        <v>60</v>
      </c>
    </row>
    <row r="553" spans="1:25" x14ac:dyDescent="0.2">
      <c r="A553" s="1" t="s">
        <v>4</v>
      </c>
      <c r="B553" s="70" t="str">
        <f t="shared" si="721"/>
        <v>100-100-2410-6217-000-32-05</v>
      </c>
      <c r="C553" s="6" t="s">
        <v>12</v>
      </c>
      <c r="D553" s="9">
        <f>+SUMIFS($D$287:$D$313,$B$287:$B$313,+B553)</f>
        <v>0</v>
      </c>
      <c r="R553" s="2" t="s">
        <v>412</v>
      </c>
      <c r="S553" s="2" t="str">
        <f t="shared" si="722"/>
        <v>100-100-2410-6217-000-32-05</v>
      </c>
      <c r="T553" s="3" t="str">
        <f t="shared" si="723"/>
        <v>2410</v>
      </c>
      <c r="U553" s="3" t="str">
        <f t="shared" si="724"/>
        <v>6217</v>
      </c>
      <c r="V553" s="3" t="str">
        <f t="shared" si="725"/>
        <v>2400</v>
      </c>
      <c r="W553" s="3" t="str">
        <f t="shared" si="726"/>
        <v>200</v>
      </c>
      <c r="X553" s="3" t="str">
        <f t="shared" si="727"/>
        <v>05</v>
      </c>
      <c r="Y553" s="2" t="s">
        <v>61</v>
      </c>
    </row>
    <row r="554" spans="1:25" x14ac:dyDescent="0.2">
      <c r="A554" s="1" t="s">
        <v>5</v>
      </c>
      <c r="B554" s="70"/>
      <c r="C554" s="6"/>
      <c r="D554" s="9"/>
    </row>
    <row r="557" spans="1:25" x14ac:dyDescent="0.2">
      <c r="A557" s="1" t="s">
        <v>15</v>
      </c>
      <c r="B557" s="2" t="s">
        <v>33</v>
      </c>
      <c r="C557" s="13" t="s">
        <v>100</v>
      </c>
      <c r="D557" s="22" t="s">
        <v>35</v>
      </c>
      <c r="E557" s="15"/>
      <c r="F557" s="15"/>
      <c r="G557" s="15"/>
      <c r="H557" s="15"/>
      <c r="I557" s="15"/>
    </row>
    <row r="558" spans="1:25" x14ac:dyDescent="0.2">
      <c r="A558" s="1" t="s">
        <v>0</v>
      </c>
      <c r="B558" s="70"/>
      <c r="C558" s="6" t="s">
        <v>571</v>
      </c>
      <c r="D558" s="9"/>
      <c r="E558" s="15"/>
      <c r="F558" s="15"/>
      <c r="G558" s="15"/>
      <c r="H558" s="15"/>
      <c r="I558" s="15"/>
    </row>
    <row r="559" spans="1:25" x14ac:dyDescent="0.2">
      <c r="A559" s="1" t="s">
        <v>1</v>
      </c>
      <c r="B559" s="70"/>
      <c r="C559" s="6" t="s">
        <v>572</v>
      </c>
      <c r="D559" s="9"/>
      <c r="E559" s="15"/>
      <c r="F559" s="15"/>
      <c r="G559" s="15"/>
      <c r="H559" s="15"/>
      <c r="I559" s="15"/>
    </row>
    <row r="560" spans="1:25" x14ac:dyDescent="0.2">
      <c r="A560" s="1" t="s">
        <v>2</v>
      </c>
      <c r="B560" s="70"/>
      <c r="C560" s="6" t="s">
        <v>573</v>
      </c>
      <c r="D560" s="9"/>
      <c r="E560" s="15"/>
      <c r="F560" s="15"/>
      <c r="G560" s="15"/>
      <c r="H560" s="15"/>
      <c r="I560" s="15"/>
    </row>
    <row r="561" spans="1:25" x14ac:dyDescent="0.2">
      <c r="A561" s="1" t="s">
        <v>3</v>
      </c>
      <c r="B561" s="70"/>
      <c r="C561" s="6" t="s">
        <v>574</v>
      </c>
      <c r="D561" s="9"/>
      <c r="E561" s="15"/>
      <c r="F561" s="15"/>
      <c r="G561" s="15"/>
      <c r="H561" s="15"/>
      <c r="I561" s="15"/>
    </row>
    <row r="562" spans="1:25" x14ac:dyDescent="0.2">
      <c r="A562" s="1" t="s">
        <v>4</v>
      </c>
      <c r="B562" s="70"/>
      <c r="C562" s="6" t="s">
        <v>575</v>
      </c>
      <c r="D562" s="9"/>
      <c r="E562" s="15"/>
      <c r="F562" s="15"/>
      <c r="G562" s="15"/>
      <c r="H562" s="15"/>
      <c r="I562" s="15"/>
    </row>
    <row r="563" spans="1:25" x14ac:dyDescent="0.2">
      <c r="A563" s="1" t="s">
        <v>5</v>
      </c>
      <c r="B563" s="70" t="str">
        <f t="shared" ref="B563" si="728">CONCATENATE(R563,$C$1)</f>
        <v>100-100-2410-6227-000-32-05</v>
      </c>
      <c r="C563" s="6" t="s">
        <v>14</v>
      </c>
      <c r="D563" s="9">
        <f>+SUMIFS(D324:D350,B324:B350,+B563)</f>
        <v>0</v>
      </c>
      <c r="E563" s="15"/>
      <c r="F563" s="15"/>
      <c r="G563" s="17"/>
      <c r="H563" s="17"/>
      <c r="I563" s="18"/>
      <c r="R563" s="2" t="s">
        <v>413</v>
      </c>
      <c r="S563" s="2" t="str">
        <f t="shared" ref="S563" si="729">CONCATENATE(R563,$C$1)</f>
        <v>100-100-2410-6227-000-32-05</v>
      </c>
      <c r="T563" s="3" t="str">
        <f>MID(S563,9,4)</f>
        <v>2410</v>
      </c>
      <c r="U563" s="3" t="str">
        <f>MID(S563,14,4)</f>
        <v>6227</v>
      </c>
      <c r="V563" s="3" t="str">
        <f>CONCATENATE(LEFT(T563,2),"00")</f>
        <v>2400</v>
      </c>
      <c r="W563" s="3" t="str">
        <f>CONCATENATE(MID(U563,2,1),"00")</f>
        <v>200</v>
      </c>
      <c r="X563" s="3" t="str">
        <f>RIGHT(S563,2)</f>
        <v>05</v>
      </c>
      <c r="Y563" s="3" t="s">
        <v>65</v>
      </c>
    </row>
    <row r="566" spans="1:25" x14ac:dyDescent="0.2">
      <c r="A566" s="1" t="s">
        <v>15</v>
      </c>
      <c r="B566" s="2" t="s">
        <v>33</v>
      </c>
      <c r="C566" s="13" t="s">
        <v>101</v>
      </c>
      <c r="D566" s="22" t="s">
        <v>35</v>
      </c>
      <c r="E566" s="15"/>
      <c r="F566" s="15"/>
      <c r="G566" s="15"/>
      <c r="H566" s="15"/>
      <c r="I566" s="15"/>
    </row>
    <row r="567" spans="1:25" x14ac:dyDescent="0.2">
      <c r="A567" s="1" t="s">
        <v>0</v>
      </c>
      <c r="B567" s="70" t="str">
        <f t="shared" ref="B567:B571" si="730">CONCATENATE(R567,$C$1)</f>
        <v>100-100-2320-6234-000-32-05</v>
      </c>
      <c r="C567" s="6" t="s">
        <v>269</v>
      </c>
      <c r="D567" s="9">
        <f>+SUMIFS($D$363:$D$389,$B$363:$B$389,+B567)</f>
        <v>67844.000000000015</v>
      </c>
      <c r="E567" s="15"/>
      <c r="F567" s="15"/>
      <c r="G567" s="15"/>
      <c r="H567" s="15"/>
      <c r="I567" s="15"/>
      <c r="R567" s="2" t="s">
        <v>414</v>
      </c>
      <c r="S567" s="2" t="str">
        <f t="shared" ref="S567:S571" si="731">CONCATENATE(R567,$C$1)</f>
        <v>100-100-2320-6234-000-32-05</v>
      </c>
      <c r="T567" s="3" t="str">
        <f t="shared" ref="T567:T571" si="732">MID(S567,9,4)</f>
        <v>2320</v>
      </c>
      <c r="U567" s="3" t="str">
        <f t="shared" ref="U567:U571" si="733">MID(S567,14,4)</f>
        <v>6234</v>
      </c>
      <c r="V567" s="3" t="str">
        <f t="shared" ref="V567:V571" si="734">CONCATENATE(LEFT(T567,2),"00")</f>
        <v>2300</v>
      </c>
      <c r="W567" s="3" t="str">
        <f t="shared" ref="W567:W571" si="735">CONCATENATE(MID(U567,2,1),"00")</f>
        <v>200</v>
      </c>
      <c r="X567" s="3" t="str">
        <f t="shared" ref="X567:X571" si="736">RIGHT(S567,2)</f>
        <v>05</v>
      </c>
      <c r="Y567" s="2" t="s">
        <v>271</v>
      </c>
    </row>
    <row r="568" spans="1:25" x14ac:dyDescent="0.2">
      <c r="A568" s="1" t="s">
        <v>1</v>
      </c>
      <c r="B568" s="70" t="str">
        <f t="shared" si="730"/>
        <v>100-100-2500-6237-000-32-05</v>
      </c>
      <c r="C568" s="6" t="s">
        <v>270</v>
      </c>
      <c r="D568" s="9">
        <f>+SUMIFS($D$363:$D$389,$B$363:$B$389,+B568)</f>
        <v>63101.984700000015</v>
      </c>
      <c r="E568" s="15"/>
      <c r="F568" s="15"/>
      <c r="G568" s="15"/>
      <c r="H568" s="15"/>
      <c r="I568" s="15"/>
      <c r="R568" s="2" t="s">
        <v>415</v>
      </c>
      <c r="S568" s="2" t="str">
        <f t="shared" si="731"/>
        <v>100-100-2500-6237-000-32-05</v>
      </c>
      <c r="T568" s="3" t="str">
        <f t="shared" si="732"/>
        <v>2500</v>
      </c>
      <c r="U568" s="3" t="str">
        <f t="shared" si="733"/>
        <v>6237</v>
      </c>
      <c r="V568" s="3" t="str">
        <f t="shared" si="734"/>
        <v>2500</v>
      </c>
      <c r="W568" s="3" t="str">
        <f t="shared" si="735"/>
        <v>200</v>
      </c>
      <c r="X568" s="3" t="str">
        <f t="shared" si="736"/>
        <v>05</v>
      </c>
      <c r="Y568" s="2" t="s">
        <v>275</v>
      </c>
    </row>
    <row r="569" spans="1:25" x14ac:dyDescent="0.2">
      <c r="A569" s="1" t="s">
        <v>2</v>
      </c>
      <c r="B569" s="70" t="str">
        <f t="shared" si="730"/>
        <v>100-100-2410-6234-000-32-05</v>
      </c>
      <c r="C569" s="6" t="s">
        <v>11</v>
      </c>
      <c r="D569" s="9">
        <f t="shared" ref="D569:D571" si="737">+SUMIFS($D$363:$D$389,$B$363:$B$389,+B569)</f>
        <v>33222.000000000007</v>
      </c>
      <c r="E569" s="15"/>
      <c r="F569" s="15"/>
      <c r="G569" s="15"/>
      <c r="H569" s="15"/>
      <c r="I569" s="15"/>
      <c r="R569" s="2" t="s">
        <v>416</v>
      </c>
      <c r="S569" s="2" t="str">
        <f t="shared" si="731"/>
        <v>100-100-2410-6234-000-32-05</v>
      </c>
      <c r="T569" s="3" t="str">
        <f t="shared" si="732"/>
        <v>2410</v>
      </c>
      <c r="U569" s="3" t="str">
        <f t="shared" si="733"/>
        <v>6234</v>
      </c>
      <c r="V569" s="3" t="str">
        <f t="shared" si="734"/>
        <v>2400</v>
      </c>
      <c r="W569" s="3" t="str">
        <f t="shared" si="735"/>
        <v>200</v>
      </c>
      <c r="X569" s="3" t="str">
        <f t="shared" si="736"/>
        <v>05</v>
      </c>
      <c r="Y569" s="2" t="s">
        <v>69</v>
      </c>
    </row>
    <row r="570" spans="1:25" x14ac:dyDescent="0.2">
      <c r="A570" s="1" t="s">
        <v>3</v>
      </c>
      <c r="B570" s="70" t="str">
        <f t="shared" si="730"/>
        <v>100-100-1000-6231-000-32-05</v>
      </c>
      <c r="C570" s="6" t="s">
        <v>13</v>
      </c>
      <c r="D570" s="9">
        <f t="shared" si="737"/>
        <v>0</v>
      </c>
      <c r="E570" s="15"/>
      <c r="F570" s="15"/>
      <c r="G570" s="15"/>
      <c r="H570" s="15"/>
      <c r="I570" s="15"/>
      <c r="R570" s="2" t="s">
        <v>417</v>
      </c>
      <c r="S570" s="2" t="str">
        <f t="shared" si="731"/>
        <v>100-100-1000-6231-000-32-05</v>
      </c>
      <c r="T570" s="3" t="str">
        <f t="shared" si="732"/>
        <v>1000</v>
      </c>
      <c r="U570" s="3" t="str">
        <f t="shared" si="733"/>
        <v>6231</v>
      </c>
      <c r="V570" s="3" t="str">
        <f t="shared" si="734"/>
        <v>1000</v>
      </c>
      <c r="W570" s="3" t="str">
        <f t="shared" si="735"/>
        <v>200</v>
      </c>
      <c r="X570" s="3" t="str">
        <f t="shared" si="736"/>
        <v>05</v>
      </c>
      <c r="Y570" s="2" t="s">
        <v>70</v>
      </c>
    </row>
    <row r="571" spans="1:25" x14ac:dyDescent="0.2">
      <c r="A571" s="1" t="s">
        <v>4</v>
      </c>
      <c r="B571" s="70" t="str">
        <f t="shared" si="730"/>
        <v>100-100-2410-6237-000-32-05</v>
      </c>
      <c r="C571" s="6" t="s">
        <v>12</v>
      </c>
      <c r="D571" s="9">
        <f t="shared" si="737"/>
        <v>0</v>
      </c>
      <c r="E571" s="15"/>
      <c r="F571" s="15"/>
      <c r="G571" s="15"/>
      <c r="H571" s="15"/>
      <c r="I571" s="15"/>
      <c r="R571" s="2" t="s">
        <v>418</v>
      </c>
      <c r="S571" s="2" t="str">
        <f t="shared" si="731"/>
        <v>100-100-2410-6237-000-32-05</v>
      </c>
      <c r="T571" s="3" t="str">
        <f t="shared" si="732"/>
        <v>2410</v>
      </c>
      <c r="U571" s="3" t="str">
        <f t="shared" si="733"/>
        <v>6237</v>
      </c>
      <c r="V571" s="3" t="str">
        <f t="shared" si="734"/>
        <v>2400</v>
      </c>
      <c r="W571" s="3" t="str">
        <f t="shared" si="735"/>
        <v>200</v>
      </c>
      <c r="X571" s="3" t="str">
        <f t="shared" si="736"/>
        <v>05</v>
      </c>
      <c r="Y571" s="2" t="s">
        <v>68</v>
      </c>
    </row>
    <row r="572" spans="1:25" x14ac:dyDescent="0.2">
      <c r="A572" s="1" t="s">
        <v>5</v>
      </c>
      <c r="B572" s="70"/>
      <c r="C572" s="6" t="s">
        <v>577</v>
      </c>
      <c r="D572" s="9"/>
      <c r="E572" s="17"/>
      <c r="F572" s="17"/>
      <c r="G572" s="17"/>
      <c r="H572" s="17"/>
      <c r="I572" s="18"/>
    </row>
    <row r="575" spans="1:25" x14ac:dyDescent="0.2">
      <c r="A575" s="1" t="s">
        <v>15</v>
      </c>
      <c r="B575" s="2" t="s">
        <v>33</v>
      </c>
      <c r="C575" s="13" t="s">
        <v>102</v>
      </c>
      <c r="D575" s="22" t="s">
        <v>35</v>
      </c>
      <c r="E575" s="15"/>
      <c r="F575" s="15"/>
      <c r="G575" s="15"/>
      <c r="H575" s="15"/>
      <c r="I575" s="15"/>
    </row>
    <row r="576" spans="1:25" x14ac:dyDescent="0.2">
      <c r="A576" s="1" t="s">
        <v>0</v>
      </c>
      <c r="B576" s="70" t="str">
        <f t="shared" ref="B576:B583" si="738">CONCATENATE(R576,$C$1)</f>
        <v>100-100-2320-6244-000-32-05</v>
      </c>
      <c r="C576" s="6" t="s">
        <v>269</v>
      </c>
      <c r="D576" s="9">
        <f>+SUMIFS($D$402:$D$428,$B$402:$B$428,+B576)</f>
        <v>3730.8500000000008</v>
      </c>
      <c r="E576" s="15"/>
      <c r="F576" s="15"/>
      <c r="G576" s="15"/>
      <c r="H576" s="15"/>
      <c r="I576" s="15"/>
      <c r="R576" s="2" t="s">
        <v>419</v>
      </c>
      <c r="S576" s="2" t="str">
        <f t="shared" ref="S576:S583" si="739">CONCATENATE(R576,$C$1)</f>
        <v>100-100-2320-6244-000-32-05</v>
      </c>
      <c r="T576" s="3" t="str">
        <f t="shared" ref="T576:T583" si="740">MID(S576,9,4)</f>
        <v>2320</v>
      </c>
      <c r="U576" s="3" t="str">
        <f t="shared" ref="U576:U583" si="741">MID(S576,14,4)</f>
        <v>6244</v>
      </c>
      <c r="V576" s="3" t="str">
        <f t="shared" ref="V576:V583" si="742">CONCATENATE(LEFT(T576,2),"00")</f>
        <v>2300</v>
      </c>
      <c r="W576" s="3" t="str">
        <f t="shared" ref="W576:W583" si="743">CONCATENATE(MID(U576,2,1),"00")</f>
        <v>200</v>
      </c>
      <c r="X576" s="3" t="str">
        <f t="shared" ref="X576:X583" si="744">RIGHT(S576,2)</f>
        <v>05</v>
      </c>
      <c r="Y576" s="2" t="s">
        <v>274</v>
      </c>
    </row>
    <row r="577" spans="1:25" x14ac:dyDescent="0.2">
      <c r="A577" s="1" t="s">
        <v>1</v>
      </c>
      <c r="B577" s="70" t="str">
        <f t="shared" ref="B577" si="745">CONCATENATE(R577,$C$1)</f>
        <v>100-100-2320-6244-661-32-05</v>
      </c>
      <c r="C577" s="37" t="s">
        <v>544</v>
      </c>
      <c r="D577" s="9">
        <f>D393*D258</f>
        <v>0</v>
      </c>
      <c r="E577" s="15"/>
      <c r="F577" s="15"/>
      <c r="G577" s="15"/>
      <c r="H577" s="15"/>
      <c r="I577" s="15"/>
      <c r="R577" s="2" t="s">
        <v>546</v>
      </c>
      <c r="S577" s="2" t="str">
        <f t="shared" ref="S577" si="746">CONCATENATE(R577,$C$1)</f>
        <v>100-100-2320-6244-661-32-05</v>
      </c>
      <c r="T577" s="3" t="str">
        <f t="shared" ref="T577" si="747">MID(S577,9,4)</f>
        <v>2320</v>
      </c>
      <c r="U577" s="3" t="str">
        <f t="shared" ref="U577" si="748">MID(S577,14,4)</f>
        <v>6244</v>
      </c>
      <c r="V577" s="3" t="str">
        <f t="shared" ref="V577" si="749">CONCATENATE(LEFT(T577,2),"00")</f>
        <v>2300</v>
      </c>
      <c r="W577" s="3" t="str">
        <f t="shared" ref="W577" si="750">CONCATENATE(MID(U577,2,1),"00")</f>
        <v>200</v>
      </c>
      <c r="X577" s="3" t="str">
        <f t="shared" ref="X577" si="751">RIGHT(S577,2)</f>
        <v>05</v>
      </c>
      <c r="Y577" s="2" t="s">
        <v>274</v>
      </c>
    </row>
    <row r="578" spans="1:25" x14ac:dyDescent="0.2">
      <c r="A578" s="1" t="s">
        <v>2</v>
      </c>
      <c r="B578" s="70" t="str">
        <f t="shared" si="738"/>
        <v>100-100-2500-6247-000-32-05</v>
      </c>
      <c r="C578" s="6" t="s">
        <v>270</v>
      </c>
      <c r="D578" s="9">
        <f>+SUMIFS($D$402:$D$428,$B$402:$B$428,+B578)</f>
        <v>5108.6234700000005</v>
      </c>
      <c r="E578" s="15"/>
      <c r="F578" s="15"/>
      <c r="G578" s="15"/>
      <c r="H578" s="15"/>
      <c r="I578" s="15"/>
      <c r="R578" s="2" t="s">
        <v>420</v>
      </c>
      <c r="S578" s="2" t="str">
        <f t="shared" si="739"/>
        <v>100-100-2500-6247-000-32-05</v>
      </c>
      <c r="T578" s="3" t="str">
        <f t="shared" si="740"/>
        <v>2500</v>
      </c>
      <c r="U578" s="3" t="str">
        <f t="shared" si="741"/>
        <v>6247</v>
      </c>
      <c r="V578" s="3" t="str">
        <f t="shared" si="742"/>
        <v>2500</v>
      </c>
      <c r="W578" s="3" t="str">
        <f t="shared" si="743"/>
        <v>200</v>
      </c>
      <c r="X578" s="3" t="str">
        <f t="shared" si="744"/>
        <v>05</v>
      </c>
      <c r="Y578" s="2" t="s">
        <v>276</v>
      </c>
    </row>
    <row r="579" spans="1:25" x14ac:dyDescent="0.2">
      <c r="A579" s="1" t="s">
        <v>3</v>
      </c>
      <c r="B579" s="70" t="str">
        <f t="shared" ref="B579" si="752">CONCATENATE(R579,$C$1)</f>
        <v>100-100-2500-6247-661-32-05</v>
      </c>
      <c r="C579" s="37" t="s">
        <v>542</v>
      </c>
      <c r="D579" s="9">
        <f>D394*D260</f>
        <v>0</v>
      </c>
      <c r="E579" s="15"/>
      <c r="F579" s="15"/>
      <c r="G579" s="15"/>
      <c r="H579" s="15"/>
      <c r="I579" s="15"/>
      <c r="R579" s="2" t="s">
        <v>547</v>
      </c>
      <c r="S579" s="2" t="str">
        <f t="shared" ref="S579" si="753">CONCATENATE(R579,$C$1)</f>
        <v>100-100-2500-6247-661-32-05</v>
      </c>
      <c r="T579" s="3" t="str">
        <f t="shared" ref="T579" si="754">MID(S579,9,4)</f>
        <v>2500</v>
      </c>
      <c r="U579" s="3" t="str">
        <f t="shared" ref="U579" si="755">MID(S579,14,4)</f>
        <v>6247</v>
      </c>
      <c r="V579" s="3" t="str">
        <f t="shared" ref="V579" si="756">CONCATENATE(LEFT(T579,2),"00")</f>
        <v>2500</v>
      </c>
      <c r="W579" s="3" t="str">
        <f t="shared" ref="W579" si="757">CONCATENATE(MID(U579,2,1),"00")</f>
        <v>200</v>
      </c>
      <c r="X579" s="3" t="str">
        <f t="shared" ref="X579" si="758">RIGHT(S579,2)</f>
        <v>05</v>
      </c>
      <c r="Y579" s="2" t="s">
        <v>276</v>
      </c>
    </row>
    <row r="580" spans="1:25" x14ac:dyDescent="0.2">
      <c r="A580" s="1" t="s">
        <v>4</v>
      </c>
      <c r="B580" s="70" t="str">
        <f t="shared" si="738"/>
        <v>100-100-2410-6244-000-32-05</v>
      </c>
      <c r="C580" s="6" t="s">
        <v>11</v>
      </c>
      <c r="D580" s="9">
        <f>+SUMIFS($D$402:$D$428,$B$402:$B$428,+B580)</f>
        <v>1772.6250000000005</v>
      </c>
      <c r="E580" s="15"/>
      <c r="F580" s="15"/>
      <c r="G580" s="15"/>
      <c r="H580" s="15"/>
      <c r="I580" s="15"/>
      <c r="R580" s="2" t="s">
        <v>421</v>
      </c>
      <c r="S580" s="2" t="str">
        <f t="shared" si="739"/>
        <v>100-100-2410-6244-000-32-05</v>
      </c>
      <c r="T580" s="3" t="str">
        <f t="shared" si="740"/>
        <v>2410</v>
      </c>
      <c r="U580" s="3" t="str">
        <f t="shared" si="741"/>
        <v>6244</v>
      </c>
      <c r="V580" s="3" t="str">
        <f t="shared" si="742"/>
        <v>2400</v>
      </c>
      <c r="W580" s="3" t="str">
        <f t="shared" si="743"/>
        <v>200</v>
      </c>
      <c r="X580" s="3" t="str">
        <f t="shared" si="744"/>
        <v>05</v>
      </c>
      <c r="Y580" s="2" t="s">
        <v>74</v>
      </c>
    </row>
    <row r="581" spans="1:25" x14ac:dyDescent="0.2">
      <c r="A581" s="1" t="s">
        <v>5</v>
      </c>
      <c r="B581" s="70" t="str">
        <f t="shared" si="738"/>
        <v>100-100-1000-6241-000-32-05</v>
      </c>
      <c r="C581" s="6" t="s">
        <v>13</v>
      </c>
      <c r="D581" s="9">
        <f>+SUMIFS($D$402:$D$428,$B$402:$B$428,+B581)</f>
        <v>0</v>
      </c>
      <c r="E581" s="15"/>
      <c r="F581" s="15"/>
      <c r="G581" s="15"/>
      <c r="H581" s="15"/>
      <c r="I581" s="15"/>
      <c r="R581" s="2" t="s">
        <v>422</v>
      </c>
      <c r="S581" s="2" t="str">
        <f t="shared" si="739"/>
        <v>100-100-1000-6241-000-32-05</v>
      </c>
      <c r="T581" s="3" t="str">
        <f t="shared" si="740"/>
        <v>1000</v>
      </c>
      <c r="U581" s="3" t="str">
        <f t="shared" si="741"/>
        <v>6241</v>
      </c>
      <c r="V581" s="3" t="str">
        <f t="shared" si="742"/>
        <v>1000</v>
      </c>
      <c r="W581" s="3" t="str">
        <f t="shared" si="743"/>
        <v>200</v>
      </c>
      <c r="X581" s="3" t="str">
        <f t="shared" si="744"/>
        <v>05</v>
      </c>
      <c r="Y581" s="2" t="s">
        <v>75</v>
      </c>
    </row>
    <row r="582" spans="1:25" x14ac:dyDescent="0.2">
      <c r="A582" s="1" t="s">
        <v>6</v>
      </c>
      <c r="B582" s="70" t="str">
        <f t="shared" ref="B582" si="759">CONCATENATE(R582,$C$1)</f>
        <v>100-100-1000-6241-661-32-05</v>
      </c>
      <c r="C582" s="37" t="s">
        <v>545</v>
      </c>
      <c r="D582" s="9">
        <f>D396*D263</f>
        <v>0</v>
      </c>
      <c r="E582" s="15"/>
      <c r="F582" s="15"/>
      <c r="G582" s="15"/>
      <c r="H582" s="15"/>
      <c r="I582" s="15"/>
      <c r="R582" s="2" t="s">
        <v>548</v>
      </c>
      <c r="S582" s="2" t="str">
        <f t="shared" ref="S582" si="760">CONCATENATE(R582,$C$1)</f>
        <v>100-100-1000-6241-661-32-05</v>
      </c>
      <c r="T582" s="3" t="str">
        <f t="shared" ref="T582" si="761">MID(S582,9,4)</f>
        <v>1000</v>
      </c>
      <c r="U582" s="3" t="str">
        <f t="shared" ref="U582" si="762">MID(S582,14,4)</f>
        <v>6241</v>
      </c>
      <c r="V582" s="3" t="str">
        <f t="shared" ref="V582" si="763">CONCATENATE(LEFT(T582,2),"00")</f>
        <v>1000</v>
      </c>
      <c r="W582" s="3" t="str">
        <f t="shared" ref="W582" si="764">CONCATENATE(MID(U582,2,1),"00")</f>
        <v>200</v>
      </c>
      <c r="X582" s="3" t="str">
        <f t="shared" ref="X582" si="765">RIGHT(S582,2)</f>
        <v>05</v>
      </c>
      <c r="Y582" s="2" t="s">
        <v>75</v>
      </c>
    </row>
    <row r="583" spans="1:25" x14ac:dyDescent="0.2">
      <c r="A583" s="1" t="s">
        <v>16</v>
      </c>
      <c r="B583" s="70" t="str">
        <f t="shared" si="738"/>
        <v>100-100-2410-6247-000-32-05</v>
      </c>
      <c r="C583" s="6" t="s">
        <v>576</v>
      </c>
      <c r="D583" s="9">
        <f>+SUMIFS($D$402:$D$428,$B$402:$B$428,+B583)</f>
        <v>0</v>
      </c>
      <c r="E583" s="15"/>
      <c r="F583" s="15"/>
      <c r="G583" s="15"/>
      <c r="H583" s="15"/>
      <c r="I583" s="15"/>
      <c r="R583" s="2" t="s">
        <v>423</v>
      </c>
      <c r="S583" s="2" t="str">
        <f t="shared" si="739"/>
        <v>100-100-2410-6247-000-32-05</v>
      </c>
      <c r="T583" s="3" t="str">
        <f t="shared" si="740"/>
        <v>2410</v>
      </c>
      <c r="U583" s="3" t="str">
        <f t="shared" si="741"/>
        <v>6247</v>
      </c>
      <c r="V583" s="3" t="str">
        <f t="shared" si="742"/>
        <v>2400</v>
      </c>
      <c r="W583" s="3" t="str">
        <f t="shared" si="743"/>
        <v>200</v>
      </c>
      <c r="X583" s="3" t="str">
        <f t="shared" si="744"/>
        <v>05</v>
      </c>
      <c r="Y583" s="2" t="s">
        <v>76</v>
      </c>
    </row>
    <row r="584" spans="1:25" x14ac:dyDescent="0.2">
      <c r="A584" s="1" t="s">
        <v>17</v>
      </c>
      <c r="B584" s="70"/>
      <c r="C584" s="6"/>
      <c r="D584" s="9"/>
      <c r="E584" s="17"/>
      <c r="F584" s="17"/>
      <c r="G584" s="17"/>
      <c r="H584" s="17"/>
      <c r="I584" s="18"/>
    </row>
    <row r="587" spans="1:25" x14ac:dyDescent="0.2">
      <c r="A587" s="1" t="s">
        <v>15</v>
      </c>
      <c r="B587" s="2" t="s">
        <v>33</v>
      </c>
      <c r="C587" s="13" t="s">
        <v>104</v>
      </c>
      <c r="D587" s="22" t="s">
        <v>35</v>
      </c>
      <c r="E587" s="15"/>
      <c r="F587" s="15"/>
      <c r="G587" s="15"/>
      <c r="H587" s="15"/>
      <c r="I587" s="15"/>
    </row>
    <row r="588" spans="1:25" x14ac:dyDescent="0.2">
      <c r="A588" s="1" t="s">
        <v>0</v>
      </c>
      <c r="B588" s="70" t="str">
        <f t="shared" ref="B588:B592" si="766">CONCATENATE(R588,$C$1)</f>
        <v>100-100-2320-6264-000-32-05</v>
      </c>
      <c r="C588" s="6" t="s">
        <v>269</v>
      </c>
      <c r="D588" s="9">
        <f>+SUMIFS($D$441:$D$467,$B$441:$B$467,+B588)</f>
        <v>915.00000000000011</v>
      </c>
      <c r="E588" s="15"/>
      <c r="F588" s="15"/>
      <c r="G588" s="15"/>
      <c r="H588" s="15"/>
      <c r="I588" s="15"/>
      <c r="R588" s="2" t="s">
        <v>424</v>
      </c>
      <c r="S588" s="2" t="str">
        <f t="shared" ref="S588:S592" si="767">CONCATENATE(R588,$C$1)</f>
        <v>100-100-2320-6264-000-32-05</v>
      </c>
      <c r="T588" s="3" t="str">
        <f t="shared" ref="T588:T592" si="768">MID(S588,9,4)</f>
        <v>2320</v>
      </c>
      <c r="U588" s="3" t="str">
        <f t="shared" ref="U588:U592" si="769">MID(S588,14,4)</f>
        <v>6264</v>
      </c>
      <c r="V588" s="3" t="str">
        <f t="shared" ref="V588:V592" si="770">CONCATENATE(LEFT(T588,2),"00")</f>
        <v>2300</v>
      </c>
      <c r="W588" s="3" t="str">
        <f t="shared" ref="W588:W592" si="771">CONCATENATE(MID(U588,2,1),"00")</f>
        <v>200</v>
      </c>
      <c r="X588" s="3" t="str">
        <f t="shared" ref="X588:X592" si="772">RIGHT(S588,2)</f>
        <v>05</v>
      </c>
      <c r="Y588" s="2" t="s">
        <v>277</v>
      </c>
    </row>
    <row r="589" spans="1:25" x14ac:dyDescent="0.2">
      <c r="A589" s="1" t="s">
        <v>1</v>
      </c>
      <c r="B589" s="70" t="str">
        <f t="shared" si="766"/>
        <v>100-100-2500-6267-000-32-05</v>
      </c>
      <c r="C589" s="6" t="s">
        <v>270</v>
      </c>
      <c r="D589" s="9">
        <f>+SUMIFS($D$441:$D$467,$B$441:$B$467,+B589)</f>
        <v>6736.8750000000009</v>
      </c>
      <c r="E589" s="15"/>
      <c r="F589" s="15"/>
      <c r="G589" s="15"/>
      <c r="H589" s="15"/>
      <c r="I589" s="15"/>
      <c r="R589" s="2" t="s">
        <v>425</v>
      </c>
      <c r="S589" s="2" t="str">
        <f t="shared" si="767"/>
        <v>100-100-2500-6267-000-32-05</v>
      </c>
      <c r="T589" s="3" t="str">
        <f t="shared" si="768"/>
        <v>2500</v>
      </c>
      <c r="U589" s="3" t="str">
        <f t="shared" si="769"/>
        <v>6267</v>
      </c>
      <c r="V589" s="3" t="str">
        <f t="shared" si="770"/>
        <v>2500</v>
      </c>
      <c r="W589" s="3" t="str">
        <f t="shared" si="771"/>
        <v>200</v>
      </c>
      <c r="X589" s="3" t="str">
        <f t="shared" si="772"/>
        <v>05</v>
      </c>
      <c r="Y589" s="2" t="s">
        <v>278</v>
      </c>
    </row>
    <row r="590" spans="1:25" x14ac:dyDescent="0.2">
      <c r="A590" s="1" t="s">
        <v>2</v>
      </c>
      <c r="B590" s="70" t="str">
        <f t="shared" si="766"/>
        <v>100-100-2410-6264-000-32-05</v>
      </c>
      <c r="C590" s="6" t="s">
        <v>11</v>
      </c>
      <c r="D590" s="9">
        <f>+SUMIFS($D$441:$D$467,$B$441:$B$467,+B590)</f>
        <v>457.50000000000006</v>
      </c>
      <c r="E590" s="15"/>
      <c r="F590" s="15"/>
      <c r="G590" s="15"/>
      <c r="H590" s="15"/>
      <c r="I590" s="15"/>
      <c r="R590" s="2" t="s">
        <v>426</v>
      </c>
      <c r="S590" s="2" t="str">
        <f t="shared" si="767"/>
        <v>100-100-2410-6264-000-32-05</v>
      </c>
      <c r="T590" s="3" t="str">
        <f t="shared" si="768"/>
        <v>2410</v>
      </c>
      <c r="U590" s="3" t="str">
        <f t="shared" si="769"/>
        <v>6264</v>
      </c>
      <c r="V590" s="3" t="str">
        <f t="shared" si="770"/>
        <v>2400</v>
      </c>
      <c r="W590" s="3" t="str">
        <f t="shared" si="771"/>
        <v>200</v>
      </c>
      <c r="X590" s="3" t="str">
        <f t="shared" si="772"/>
        <v>05</v>
      </c>
      <c r="Y590" s="2" t="s">
        <v>82</v>
      </c>
    </row>
    <row r="591" spans="1:25" x14ac:dyDescent="0.2">
      <c r="A591" s="1" t="s">
        <v>3</v>
      </c>
      <c r="B591" s="70" t="str">
        <f t="shared" si="766"/>
        <v>100-100-1000-6261-000-32-05</v>
      </c>
      <c r="C591" s="6" t="s">
        <v>13</v>
      </c>
      <c r="D591" s="9">
        <f>+SUMIFS($D$441:$D$467,$B$441:$B$467,+B591)</f>
        <v>0</v>
      </c>
      <c r="E591" s="15"/>
      <c r="F591" s="15"/>
      <c r="G591" s="15"/>
      <c r="H591" s="15"/>
      <c r="I591" s="15"/>
      <c r="R591" s="2" t="s">
        <v>427</v>
      </c>
      <c r="S591" s="2" t="str">
        <f t="shared" si="767"/>
        <v>100-100-1000-6261-000-32-05</v>
      </c>
      <c r="T591" s="3" t="str">
        <f t="shared" si="768"/>
        <v>1000</v>
      </c>
      <c r="U591" s="3" t="str">
        <f t="shared" si="769"/>
        <v>6261</v>
      </c>
      <c r="V591" s="3" t="str">
        <f t="shared" si="770"/>
        <v>1000</v>
      </c>
      <c r="W591" s="3" t="str">
        <f t="shared" si="771"/>
        <v>200</v>
      </c>
      <c r="X591" s="3" t="str">
        <f t="shared" si="772"/>
        <v>05</v>
      </c>
      <c r="Y591" s="2" t="s">
        <v>83</v>
      </c>
    </row>
    <row r="592" spans="1:25" x14ac:dyDescent="0.2">
      <c r="A592" s="1" t="s">
        <v>4</v>
      </c>
      <c r="B592" s="70" t="str">
        <f t="shared" si="766"/>
        <v>100-100-2410-6267-000-32-05</v>
      </c>
      <c r="C592" s="6" t="s">
        <v>12</v>
      </c>
      <c r="D592" s="9">
        <f>+SUMIFS($D$441:$D$467,$B$441:$B$467,+B592)</f>
        <v>0</v>
      </c>
      <c r="E592" s="15"/>
      <c r="F592" s="15"/>
      <c r="G592" s="15"/>
      <c r="H592" s="15"/>
      <c r="I592" s="15"/>
      <c r="R592" s="2" t="s">
        <v>428</v>
      </c>
      <c r="S592" s="2" t="str">
        <f t="shared" si="767"/>
        <v>100-100-2410-6267-000-32-05</v>
      </c>
      <c r="T592" s="3" t="str">
        <f t="shared" si="768"/>
        <v>2410</v>
      </c>
      <c r="U592" s="3" t="str">
        <f t="shared" si="769"/>
        <v>6267</v>
      </c>
      <c r="V592" s="3" t="str">
        <f t="shared" si="770"/>
        <v>2400</v>
      </c>
      <c r="W592" s="3" t="str">
        <f t="shared" si="771"/>
        <v>200</v>
      </c>
      <c r="X592" s="3" t="str">
        <f t="shared" si="772"/>
        <v>05</v>
      </c>
      <c r="Y592" s="2" t="s">
        <v>84</v>
      </c>
    </row>
    <row r="593" spans="1:25" x14ac:dyDescent="0.2">
      <c r="A593" s="1" t="s">
        <v>5</v>
      </c>
      <c r="B593" s="70"/>
      <c r="C593" s="6"/>
      <c r="D593" s="9"/>
      <c r="E593" s="15"/>
      <c r="F593" s="15"/>
      <c r="G593" s="17"/>
      <c r="H593" s="17"/>
      <c r="I593" s="18"/>
    </row>
    <row r="596" spans="1:25" x14ac:dyDescent="0.2">
      <c r="A596" s="1" t="s">
        <v>15</v>
      </c>
      <c r="B596" s="2" t="s">
        <v>33</v>
      </c>
      <c r="C596" s="13" t="s">
        <v>103</v>
      </c>
      <c r="D596" s="22" t="s">
        <v>35</v>
      </c>
      <c r="E596" s="15"/>
      <c r="F596" s="15"/>
      <c r="G596" s="15"/>
      <c r="H596" s="15"/>
      <c r="I596" s="15"/>
    </row>
    <row r="597" spans="1:25" x14ac:dyDescent="0.2">
      <c r="A597" s="1" t="s">
        <v>0</v>
      </c>
      <c r="B597" s="70" t="str">
        <f t="shared" ref="B597:B601" si="773">CONCATENATE(R597,$C$1)</f>
        <v>100-100-2320-6274-000-32-05</v>
      </c>
      <c r="C597" s="6" t="s">
        <v>269</v>
      </c>
      <c r="D597" s="9">
        <f>+SUMIFS($D$480:$D$506,$B$480:$B$506,+B597)</f>
        <v>1672.4499999999996</v>
      </c>
      <c r="E597" s="15"/>
      <c r="F597" s="15"/>
      <c r="G597" s="15"/>
      <c r="H597" s="15"/>
      <c r="I597" s="15"/>
      <c r="R597" s="2" t="s">
        <v>429</v>
      </c>
      <c r="S597" s="2" t="str">
        <f t="shared" ref="S597:S601" si="774">CONCATENATE(R597,$C$1)</f>
        <v>100-100-2320-6274-000-32-05</v>
      </c>
      <c r="T597" s="3" t="str">
        <f t="shared" ref="T597:T601" si="775">MID(S597,9,4)</f>
        <v>2320</v>
      </c>
      <c r="U597" s="3" t="str">
        <f t="shared" ref="U597:U601" si="776">MID(S597,14,4)</f>
        <v>6274</v>
      </c>
      <c r="V597" s="3" t="str">
        <f t="shared" ref="V597:V601" si="777">CONCATENATE(LEFT(T597,2),"00")</f>
        <v>2300</v>
      </c>
      <c r="W597" s="3" t="str">
        <f t="shared" ref="W597:W601" si="778">CONCATENATE(MID(U597,2,1),"00")</f>
        <v>200</v>
      </c>
      <c r="X597" s="3" t="str">
        <f t="shared" ref="X597:X601" si="779">RIGHT(S597,2)</f>
        <v>05</v>
      </c>
      <c r="Y597" s="2" t="s">
        <v>279</v>
      </c>
    </row>
    <row r="598" spans="1:25" x14ac:dyDescent="0.2">
      <c r="A598" s="1" t="s">
        <v>1</v>
      </c>
      <c r="B598" s="70" t="str">
        <f t="shared" si="773"/>
        <v>100-100-2500-6277-000-32-05</v>
      </c>
      <c r="C598" s="6" t="s">
        <v>270</v>
      </c>
      <c r="D598" s="9">
        <f>+SUMIFS($D$480:$D$506,$B$480:$B$506,+B598)</f>
        <v>2290.0725900000002</v>
      </c>
      <c r="E598" s="15"/>
      <c r="F598" s="15"/>
      <c r="G598" s="15"/>
      <c r="H598" s="15"/>
      <c r="I598" s="15"/>
      <c r="R598" s="2" t="s">
        <v>430</v>
      </c>
      <c r="S598" s="2" t="str">
        <f t="shared" si="774"/>
        <v>100-100-2500-6277-000-32-05</v>
      </c>
      <c r="T598" s="3" t="str">
        <f t="shared" si="775"/>
        <v>2500</v>
      </c>
      <c r="U598" s="3" t="str">
        <f t="shared" si="776"/>
        <v>6277</v>
      </c>
      <c r="V598" s="3" t="str">
        <f t="shared" si="777"/>
        <v>2500</v>
      </c>
      <c r="W598" s="3" t="str">
        <f t="shared" si="778"/>
        <v>200</v>
      </c>
      <c r="X598" s="3" t="str">
        <f t="shared" si="779"/>
        <v>05</v>
      </c>
      <c r="Y598" s="2" t="s">
        <v>280</v>
      </c>
    </row>
    <row r="599" spans="1:25" x14ac:dyDescent="0.2">
      <c r="A599" s="1" t="s">
        <v>2</v>
      </c>
      <c r="B599" s="70" t="str">
        <f t="shared" si="773"/>
        <v>100-100-2410-6274-000-32-05</v>
      </c>
      <c r="C599" s="6" t="s">
        <v>11</v>
      </c>
      <c r="D599" s="9">
        <f>+SUMIFS($D$480:$D$506,$B$480:$B$506,+B599)</f>
        <v>794.62499999999977</v>
      </c>
      <c r="E599" s="15"/>
      <c r="F599" s="15"/>
      <c r="G599" s="15"/>
      <c r="H599" s="15"/>
      <c r="I599" s="15"/>
      <c r="R599" s="2" t="s">
        <v>431</v>
      </c>
      <c r="S599" s="2" t="str">
        <f t="shared" si="774"/>
        <v>100-100-2410-6274-000-32-05</v>
      </c>
      <c r="T599" s="3" t="str">
        <f t="shared" si="775"/>
        <v>2410</v>
      </c>
      <c r="U599" s="3" t="str">
        <f t="shared" si="776"/>
        <v>6274</v>
      </c>
      <c r="V599" s="3" t="str">
        <f t="shared" si="777"/>
        <v>2400</v>
      </c>
      <c r="W599" s="3" t="str">
        <f t="shared" si="778"/>
        <v>200</v>
      </c>
      <c r="X599" s="3" t="str">
        <f t="shared" si="779"/>
        <v>05</v>
      </c>
      <c r="Y599" s="2" t="s">
        <v>88</v>
      </c>
    </row>
    <row r="600" spans="1:25" x14ac:dyDescent="0.2">
      <c r="A600" s="1" t="s">
        <v>3</v>
      </c>
      <c r="B600" s="70" t="str">
        <f t="shared" si="773"/>
        <v>100-100-1000-6271-000-32-05</v>
      </c>
      <c r="C600" s="6" t="s">
        <v>13</v>
      </c>
      <c r="D600" s="9">
        <f>+SUMIFS($D$480:$D$506,$B$480:$B$506,+B600)</f>
        <v>0</v>
      </c>
      <c r="E600" s="15"/>
      <c r="F600" s="15"/>
      <c r="G600" s="15"/>
      <c r="H600" s="15"/>
      <c r="I600" s="15"/>
      <c r="R600" s="2" t="s">
        <v>432</v>
      </c>
      <c r="S600" s="2" t="str">
        <f t="shared" si="774"/>
        <v>100-100-1000-6271-000-32-05</v>
      </c>
      <c r="T600" s="3" t="str">
        <f t="shared" si="775"/>
        <v>1000</v>
      </c>
      <c r="U600" s="3" t="str">
        <f t="shared" si="776"/>
        <v>6271</v>
      </c>
      <c r="V600" s="3" t="str">
        <f t="shared" si="777"/>
        <v>1000</v>
      </c>
      <c r="W600" s="3" t="str">
        <f t="shared" si="778"/>
        <v>200</v>
      </c>
      <c r="X600" s="3" t="str">
        <f t="shared" si="779"/>
        <v>05</v>
      </c>
      <c r="Y600" s="2" t="s">
        <v>89</v>
      </c>
    </row>
    <row r="601" spans="1:25" x14ac:dyDescent="0.2">
      <c r="A601" s="1" t="s">
        <v>4</v>
      </c>
      <c r="B601" s="70" t="str">
        <f t="shared" si="773"/>
        <v>100-100-2410-6277-000-32-05</v>
      </c>
      <c r="C601" s="6" t="s">
        <v>12</v>
      </c>
      <c r="D601" s="9">
        <f>+SUMIFS($D$480:$D$506,$B$480:$B$506,+B601)</f>
        <v>0</v>
      </c>
      <c r="E601" s="15"/>
      <c r="F601" s="15"/>
      <c r="G601" s="15"/>
      <c r="H601" s="15"/>
      <c r="I601" s="15"/>
      <c r="R601" s="2" t="s">
        <v>433</v>
      </c>
      <c r="S601" s="2" t="str">
        <f t="shared" si="774"/>
        <v>100-100-2410-6277-000-32-05</v>
      </c>
      <c r="T601" s="3" t="str">
        <f t="shared" si="775"/>
        <v>2410</v>
      </c>
      <c r="U601" s="3" t="str">
        <f t="shared" si="776"/>
        <v>6277</v>
      </c>
      <c r="V601" s="3" t="str">
        <f t="shared" si="777"/>
        <v>2400</v>
      </c>
      <c r="W601" s="3" t="str">
        <f t="shared" si="778"/>
        <v>200</v>
      </c>
      <c r="X601" s="3" t="str">
        <f t="shared" si="779"/>
        <v>05</v>
      </c>
      <c r="Y601" s="2" t="s">
        <v>90</v>
      </c>
    </row>
    <row r="602" spans="1:25" x14ac:dyDescent="0.2">
      <c r="A602" s="1" t="s">
        <v>5</v>
      </c>
      <c r="B602" s="70"/>
      <c r="C602" s="6"/>
      <c r="D602" s="9"/>
      <c r="E602" s="17"/>
      <c r="F602" s="17"/>
      <c r="G602" s="17"/>
      <c r="H602" s="17"/>
      <c r="I602" s="18"/>
    </row>
    <row r="605" spans="1:25" x14ac:dyDescent="0.2">
      <c r="A605" s="1" t="s">
        <v>15</v>
      </c>
      <c r="B605" s="2" t="s">
        <v>33</v>
      </c>
      <c r="C605" s="13" t="s">
        <v>105</v>
      </c>
      <c r="D605" s="22" t="s">
        <v>35</v>
      </c>
      <c r="E605" s="15"/>
      <c r="F605" s="15"/>
      <c r="G605" s="15"/>
      <c r="H605" s="15"/>
      <c r="I605" s="15"/>
    </row>
    <row r="606" spans="1:25" x14ac:dyDescent="0.2">
      <c r="A606" s="1" t="s">
        <v>0</v>
      </c>
      <c r="B606" s="70" t="str">
        <f t="shared" ref="B606:B610" si="780">CONCATENATE(R606,$C$1)</f>
        <v>100-100-2320-6284-000-32-05</v>
      </c>
      <c r="C606" s="6" t="s">
        <v>269</v>
      </c>
      <c r="D606" s="9">
        <f>+SUMIFS(D519:D545,B519:B545,+B606)</f>
        <v>9024</v>
      </c>
      <c r="E606" s="15"/>
      <c r="F606" s="15"/>
      <c r="G606" s="15"/>
      <c r="H606" s="15"/>
      <c r="I606" s="15"/>
      <c r="R606" s="2" t="s">
        <v>434</v>
      </c>
      <c r="S606" s="2" t="str">
        <f t="shared" ref="S606:S610" si="781">CONCATENATE(R606,$C$1)</f>
        <v>100-100-2320-6284-000-32-05</v>
      </c>
      <c r="T606" s="3" t="str">
        <f t="shared" ref="T606:T610" si="782">MID(S606,9,4)</f>
        <v>2320</v>
      </c>
      <c r="U606" s="3" t="str">
        <f t="shared" ref="U606:U610" si="783">MID(S606,14,4)</f>
        <v>6284</v>
      </c>
      <c r="V606" s="3" t="str">
        <f t="shared" ref="V606:V610" si="784">CONCATENATE(LEFT(T606,2),"00")</f>
        <v>2300</v>
      </c>
      <c r="W606" s="3" t="str">
        <f t="shared" ref="W606:W610" si="785">CONCATENATE(MID(U606,2,1),"00")</f>
        <v>200</v>
      </c>
      <c r="X606" s="3" t="str">
        <f t="shared" ref="X606:X610" si="786">RIGHT(S606,2)</f>
        <v>05</v>
      </c>
      <c r="Y606" s="2" t="s">
        <v>281</v>
      </c>
    </row>
    <row r="607" spans="1:25" x14ac:dyDescent="0.2">
      <c r="A607" s="1" t="s">
        <v>1</v>
      </c>
      <c r="B607" s="70" t="str">
        <f t="shared" si="780"/>
        <v>100-100-2500-6287-000-32-05</v>
      </c>
      <c r="C607" s="6" t="s">
        <v>270</v>
      </c>
      <c r="D607" s="9">
        <f>+SUMIFS(D519:D545,B519:B545,+B607)</f>
        <v>17700</v>
      </c>
      <c r="E607" s="15"/>
      <c r="F607" s="15"/>
      <c r="G607" s="15"/>
      <c r="H607" s="15"/>
      <c r="I607" s="15"/>
      <c r="R607" s="2" t="s">
        <v>435</v>
      </c>
      <c r="S607" s="2" t="str">
        <f t="shared" si="781"/>
        <v>100-100-2500-6287-000-32-05</v>
      </c>
      <c r="T607" s="3" t="str">
        <f t="shared" si="782"/>
        <v>2500</v>
      </c>
      <c r="U607" s="3" t="str">
        <f t="shared" si="783"/>
        <v>6287</v>
      </c>
      <c r="V607" s="3" t="str">
        <f t="shared" si="784"/>
        <v>2500</v>
      </c>
      <c r="W607" s="3" t="str">
        <f t="shared" si="785"/>
        <v>200</v>
      </c>
      <c r="X607" s="3" t="str">
        <f t="shared" si="786"/>
        <v>05</v>
      </c>
      <c r="Y607" s="2" t="s">
        <v>282</v>
      </c>
    </row>
    <row r="608" spans="1:25" x14ac:dyDescent="0.2">
      <c r="A608" s="1" t="s">
        <v>2</v>
      </c>
      <c r="B608" s="70" t="str">
        <f t="shared" si="780"/>
        <v>100-100-2410-6284-000-32-05</v>
      </c>
      <c r="C608" s="6" t="s">
        <v>11</v>
      </c>
      <c r="D608" s="9">
        <f>+SUMIFS(D519:D545,B519:B545,+B608)</f>
        <v>4944</v>
      </c>
      <c r="E608" s="15"/>
      <c r="F608" s="15"/>
      <c r="G608" s="15"/>
      <c r="H608" s="15"/>
      <c r="I608" s="15"/>
      <c r="R608" s="2" t="s">
        <v>436</v>
      </c>
      <c r="S608" s="2" t="str">
        <f t="shared" si="781"/>
        <v>100-100-2410-6284-000-32-05</v>
      </c>
      <c r="T608" s="3" t="str">
        <f t="shared" si="782"/>
        <v>2410</v>
      </c>
      <c r="U608" s="3" t="str">
        <f t="shared" si="783"/>
        <v>6284</v>
      </c>
      <c r="V608" s="3" t="str">
        <f t="shared" si="784"/>
        <v>2400</v>
      </c>
      <c r="W608" s="3" t="str">
        <f t="shared" si="785"/>
        <v>200</v>
      </c>
      <c r="X608" s="3" t="str">
        <f t="shared" si="786"/>
        <v>05</v>
      </c>
      <c r="Y608" s="2" t="s">
        <v>97</v>
      </c>
    </row>
    <row r="609" spans="1:25" x14ac:dyDescent="0.2">
      <c r="A609" s="1" t="s">
        <v>3</v>
      </c>
      <c r="B609" s="70" t="str">
        <f t="shared" si="780"/>
        <v>100-100-1000-6281-000-32-05</v>
      </c>
      <c r="C609" s="6" t="s">
        <v>13</v>
      </c>
      <c r="D609" s="9">
        <f>+SUMIFS(D519:D545,B519:B545,+B609)</f>
        <v>0</v>
      </c>
      <c r="E609" s="15"/>
      <c r="F609" s="15"/>
      <c r="G609" s="15"/>
      <c r="H609" s="15"/>
      <c r="I609" s="15"/>
      <c r="R609" s="2" t="s">
        <v>437</v>
      </c>
      <c r="S609" s="2" t="str">
        <f t="shared" si="781"/>
        <v>100-100-1000-6281-000-32-05</v>
      </c>
      <c r="T609" s="3" t="str">
        <f t="shared" si="782"/>
        <v>1000</v>
      </c>
      <c r="U609" s="3" t="str">
        <f t="shared" si="783"/>
        <v>6281</v>
      </c>
      <c r="V609" s="3" t="str">
        <f t="shared" si="784"/>
        <v>1000</v>
      </c>
      <c r="W609" s="3" t="str">
        <f t="shared" si="785"/>
        <v>200</v>
      </c>
      <c r="X609" s="3" t="str">
        <f t="shared" si="786"/>
        <v>05</v>
      </c>
      <c r="Y609" s="2" t="s">
        <v>96</v>
      </c>
    </row>
    <row r="610" spans="1:25" x14ac:dyDescent="0.2">
      <c r="A610" s="1" t="s">
        <v>4</v>
      </c>
      <c r="B610" s="70" t="str">
        <f t="shared" si="780"/>
        <v>100-100-2410-6287-000-32-05</v>
      </c>
      <c r="C610" s="6" t="s">
        <v>12</v>
      </c>
      <c r="D610" s="9">
        <f>+SUMIFS(D519:D545,B519:B545,+B610)</f>
        <v>0</v>
      </c>
      <c r="E610" s="15"/>
      <c r="F610" s="15"/>
      <c r="G610" s="15"/>
      <c r="H610" s="15"/>
      <c r="I610" s="15"/>
      <c r="R610" s="2" t="s">
        <v>438</v>
      </c>
      <c r="S610" s="2" t="str">
        <f t="shared" si="781"/>
        <v>100-100-2410-6287-000-32-05</v>
      </c>
      <c r="T610" s="3" t="str">
        <f t="shared" si="782"/>
        <v>2410</v>
      </c>
      <c r="U610" s="3" t="str">
        <f t="shared" si="783"/>
        <v>6287</v>
      </c>
      <c r="V610" s="3" t="str">
        <f t="shared" si="784"/>
        <v>2400</v>
      </c>
      <c r="W610" s="3" t="str">
        <f t="shared" si="785"/>
        <v>200</v>
      </c>
      <c r="X610" s="3" t="str">
        <f t="shared" si="786"/>
        <v>05</v>
      </c>
      <c r="Y610" s="2" t="s">
        <v>98</v>
      </c>
    </row>
    <row r="611" spans="1:25" x14ac:dyDescent="0.2">
      <c r="A611" s="1" t="s">
        <v>5</v>
      </c>
      <c r="B611" s="70"/>
      <c r="C611" s="6"/>
      <c r="D611" s="9"/>
      <c r="E611" s="15"/>
      <c r="F611" s="15"/>
      <c r="G611" s="17"/>
      <c r="H611" s="17"/>
      <c r="I611" s="18"/>
    </row>
    <row r="614" spans="1:25" x14ac:dyDescent="0.2">
      <c r="A614" s="1" t="s">
        <v>15</v>
      </c>
      <c r="B614" s="2" t="s">
        <v>33</v>
      </c>
      <c r="C614" s="13" t="s">
        <v>230</v>
      </c>
      <c r="D614" s="6" t="s">
        <v>35</v>
      </c>
      <c r="E614" s="6" t="s">
        <v>106</v>
      </c>
      <c r="F614" s="6" t="s">
        <v>107</v>
      </c>
      <c r="G614" s="7" t="s">
        <v>1027</v>
      </c>
      <c r="H614" s="15"/>
      <c r="P614" s="19"/>
      <c r="Q614" s="2"/>
    </row>
    <row r="615" spans="1:25" x14ac:dyDescent="0.2">
      <c r="A615" s="1" t="s">
        <v>0</v>
      </c>
      <c r="B615" s="70" t="str">
        <f t="shared" ref="B615:B682" si="787">CONCATENATE(R615,$C$1)</f>
        <v>100-100-1000-6300-000-32-05</v>
      </c>
      <c r="C615" s="7" t="s">
        <v>1028</v>
      </c>
      <c r="D615" s="9">
        <f t="shared" ref="D615:D650" si="788">IF(G615="NO",E615*F615,0)</f>
        <v>3000</v>
      </c>
      <c r="E615" s="9">
        <v>10</v>
      </c>
      <c r="F615" s="9">
        <v>300</v>
      </c>
      <c r="G615" s="7" t="s">
        <v>122</v>
      </c>
      <c r="H615" s="15"/>
      <c r="P615" s="19"/>
      <c r="R615" s="2" t="s">
        <v>439</v>
      </c>
      <c r="S615" s="2" t="str">
        <f t="shared" ref="S615:S682" si="789">CONCATENATE(R615,$C$1)</f>
        <v>100-100-1000-6300-000-32-05</v>
      </c>
      <c r="T615" s="3" t="str">
        <f t="shared" ref="T615:T650" si="790">MID(S615,9,4)</f>
        <v>1000</v>
      </c>
      <c r="U615" s="3" t="str">
        <f t="shared" ref="U615:U650" si="791">MID(S615,14,4)</f>
        <v>6300</v>
      </c>
      <c r="V615" s="3" t="str">
        <f t="shared" ref="V615:V650" si="792">CONCATENATE(LEFT(T615,2),"00")</f>
        <v>1000</v>
      </c>
      <c r="W615" s="3" t="str">
        <f t="shared" ref="W615:W650" si="793">CONCATENATE(MID(U615,2,1),"00")</f>
        <v>300</v>
      </c>
      <c r="X615" s="3" t="str">
        <f t="shared" ref="X615:X650" si="794">RIGHT(S615,2)</f>
        <v>05</v>
      </c>
      <c r="Y615" s="3" t="s">
        <v>108</v>
      </c>
    </row>
    <row r="616" spans="1:25" x14ac:dyDescent="0.2">
      <c r="A616" s="1" t="s">
        <v>1</v>
      </c>
      <c r="B616" s="70" t="str">
        <f t="shared" si="787"/>
        <v>100-100-1000-6300-000-32-05</v>
      </c>
      <c r="C616" s="7" t="s">
        <v>1029</v>
      </c>
      <c r="D616" s="9">
        <f t="shared" si="788"/>
        <v>1000</v>
      </c>
      <c r="E616" s="9">
        <v>10</v>
      </c>
      <c r="F616" s="9">
        <v>100</v>
      </c>
      <c r="G616" s="7" t="s">
        <v>122</v>
      </c>
      <c r="H616" s="15"/>
      <c r="P616" s="19"/>
      <c r="R616" s="2" t="s">
        <v>439</v>
      </c>
      <c r="S616" s="2" t="str">
        <f t="shared" si="789"/>
        <v>100-100-1000-6300-000-32-05</v>
      </c>
      <c r="T616" s="3" t="str">
        <f t="shared" si="790"/>
        <v>1000</v>
      </c>
      <c r="U616" s="3" t="str">
        <f t="shared" si="791"/>
        <v>6300</v>
      </c>
      <c r="V616" s="3" t="str">
        <f t="shared" si="792"/>
        <v>1000</v>
      </c>
      <c r="W616" s="3" t="str">
        <f t="shared" si="793"/>
        <v>300</v>
      </c>
      <c r="X616" s="3" t="str">
        <f t="shared" si="794"/>
        <v>05</v>
      </c>
      <c r="Y616" s="3" t="s">
        <v>108</v>
      </c>
    </row>
    <row r="617" spans="1:25" x14ac:dyDescent="0.2">
      <c r="A617" s="1" t="s">
        <v>2</v>
      </c>
      <c r="B617" s="70" t="str">
        <f t="shared" si="787"/>
        <v>100-100-1000-6300-000-32-05</v>
      </c>
      <c r="C617" s="7" t="s">
        <v>115</v>
      </c>
      <c r="D617" s="9">
        <f t="shared" si="788"/>
        <v>0</v>
      </c>
      <c r="E617" s="9">
        <v>0</v>
      </c>
      <c r="F617" s="9">
        <v>400</v>
      </c>
      <c r="G617" s="7" t="s">
        <v>122</v>
      </c>
      <c r="H617" s="15"/>
      <c r="P617" s="19"/>
      <c r="R617" s="2" t="s">
        <v>439</v>
      </c>
      <c r="S617" s="2" t="str">
        <f t="shared" si="789"/>
        <v>100-100-1000-6300-000-32-05</v>
      </c>
      <c r="T617" s="3" t="str">
        <f t="shared" si="790"/>
        <v>1000</v>
      </c>
      <c r="U617" s="3" t="str">
        <f t="shared" si="791"/>
        <v>6300</v>
      </c>
      <c r="V617" s="3" t="str">
        <f t="shared" si="792"/>
        <v>1000</v>
      </c>
      <c r="W617" s="3" t="str">
        <f t="shared" si="793"/>
        <v>300</v>
      </c>
      <c r="X617" s="3" t="str">
        <f t="shared" si="794"/>
        <v>05</v>
      </c>
      <c r="Y617" s="3" t="s">
        <v>108</v>
      </c>
    </row>
    <row r="618" spans="1:25" x14ac:dyDescent="0.2">
      <c r="A618" s="1" t="s">
        <v>3</v>
      </c>
      <c r="B618" s="70" t="str">
        <f t="shared" si="787"/>
        <v>100-100-1000-6300-000-32-05</v>
      </c>
      <c r="C618" s="7" t="s">
        <v>1030</v>
      </c>
      <c r="D618" s="9">
        <f t="shared" si="788"/>
        <v>4000</v>
      </c>
      <c r="E618" s="9">
        <v>10</v>
      </c>
      <c r="F618" s="9">
        <v>400</v>
      </c>
      <c r="G618" s="7" t="s">
        <v>122</v>
      </c>
      <c r="H618" s="15"/>
      <c r="P618" s="19"/>
      <c r="R618" s="2" t="s">
        <v>439</v>
      </c>
      <c r="S618" s="2" t="str">
        <f t="shared" si="789"/>
        <v>100-100-1000-6300-000-32-05</v>
      </c>
      <c r="T618" s="3" t="str">
        <f t="shared" si="790"/>
        <v>1000</v>
      </c>
      <c r="U618" s="3" t="str">
        <f t="shared" si="791"/>
        <v>6300</v>
      </c>
      <c r="V618" s="3" t="str">
        <f t="shared" si="792"/>
        <v>1000</v>
      </c>
      <c r="W618" s="3" t="str">
        <f t="shared" si="793"/>
        <v>300</v>
      </c>
      <c r="X618" s="3" t="str">
        <f t="shared" si="794"/>
        <v>05</v>
      </c>
      <c r="Y618" s="3" t="s">
        <v>108</v>
      </c>
    </row>
    <row r="619" spans="1:25" x14ac:dyDescent="0.2">
      <c r="A619" s="1" t="s">
        <v>4</v>
      </c>
      <c r="B619" s="70" t="str">
        <f t="shared" si="787"/>
        <v>100-100-1000-6300-000-32-05</v>
      </c>
      <c r="C619" s="7" t="s">
        <v>116</v>
      </c>
      <c r="D619" s="9">
        <f t="shared" si="788"/>
        <v>0</v>
      </c>
      <c r="E619" s="9">
        <v>0</v>
      </c>
      <c r="F619" s="9">
        <v>300</v>
      </c>
      <c r="G619" s="7" t="s">
        <v>122</v>
      </c>
      <c r="H619" s="15"/>
      <c r="P619" s="19"/>
      <c r="R619" s="2" t="s">
        <v>439</v>
      </c>
      <c r="S619" s="2" t="str">
        <f t="shared" si="789"/>
        <v>100-100-1000-6300-000-32-05</v>
      </c>
      <c r="T619" s="3" t="str">
        <f t="shared" si="790"/>
        <v>1000</v>
      </c>
      <c r="U619" s="3" t="str">
        <f t="shared" si="791"/>
        <v>6300</v>
      </c>
      <c r="V619" s="3" t="str">
        <f t="shared" si="792"/>
        <v>1000</v>
      </c>
      <c r="W619" s="3" t="str">
        <f t="shared" si="793"/>
        <v>300</v>
      </c>
      <c r="X619" s="3" t="str">
        <f t="shared" si="794"/>
        <v>05</v>
      </c>
      <c r="Y619" s="3" t="s">
        <v>108</v>
      </c>
    </row>
    <row r="620" spans="1:25" x14ac:dyDescent="0.2">
      <c r="A620" s="1" t="s">
        <v>5</v>
      </c>
      <c r="B620" s="70" t="str">
        <f t="shared" si="787"/>
        <v>100-100-1000-6300-000-32-05</v>
      </c>
      <c r="C620" s="7" t="s">
        <v>117</v>
      </c>
      <c r="D620" s="9">
        <f t="shared" si="788"/>
        <v>0</v>
      </c>
      <c r="E620" s="9">
        <v>0</v>
      </c>
      <c r="F620" s="9">
        <v>500</v>
      </c>
      <c r="G620" s="7" t="s">
        <v>122</v>
      </c>
      <c r="H620" s="15"/>
      <c r="P620" s="19"/>
      <c r="R620" s="2" t="s">
        <v>439</v>
      </c>
      <c r="S620" s="2" t="str">
        <f t="shared" si="789"/>
        <v>100-100-1000-6300-000-32-05</v>
      </c>
      <c r="T620" s="3" t="str">
        <f t="shared" si="790"/>
        <v>1000</v>
      </c>
      <c r="U620" s="3" t="str">
        <f t="shared" si="791"/>
        <v>6300</v>
      </c>
      <c r="V620" s="3" t="str">
        <f t="shared" si="792"/>
        <v>1000</v>
      </c>
      <c r="W620" s="3" t="str">
        <f t="shared" si="793"/>
        <v>300</v>
      </c>
      <c r="X620" s="3" t="str">
        <f t="shared" si="794"/>
        <v>05</v>
      </c>
      <c r="Y620" s="3" t="s">
        <v>108</v>
      </c>
    </row>
    <row r="621" spans="1:25" x14ac:dyDescent="0.2">
      <c r="A621" s="1" t="s">
        <v>6</v>
      </c>
      <c r="B621" s="70" t="str">
        <f t="shared" si="787"/>
        <v>100-100-1000-6300-000-32-05</v>
      </c>
      <c r="C621" s="4" t="s">
        <v>118</v>
      </c>
      <c r="D621" s="9">
        <f t="shared" si="788"/>
        <v>0</v>
      </c>
      <c r="E621" s="8"/>
      <c r="F621" s="8">
        <v>100</v>
      </c>
      <c r="G621" s="7" t="s">
        <v>121</v>
      </c>
      <c r="H621" s="15"/>
      <c r="P621" s="19"/>
      <c r="R621" s="2" t="s">
        <v>439</v>
      </c>
      <c r="S621" s="2" t="str">
        <f t="shared" si="789"/>
        <v>100-100-1000-6300-000-32-05</v>
      </c>
      <c r="T621" s="3" t="str">
        <f t="shared" si="790"/>
        <v>1000</v>
      </c>
      <c r="U621" s="3" t="str">
        <f t="shared" si="791"/>
        <v>6300</v>
      </c>
      <c r="V621" s="3" t="str">
        <f t="shared" si="792"/>
        <v>1000</v>
      </c>
      <c r="W621" s="3" t="str">
        <f t="shared" si="793"/>
        <v>300</v>
      </c>
      <c r="X621" s="3" t="str">
        <f t="shared" si="794"/>
        <v>05</v>
      </c>
      <c r="Y621" s="3" t="s">
        <v>108</v>
      </c>
    </row>
    <row r="622" spans="1:25" x14ac:dyDescent="0.2">
      <c r="A622" s="1" t="s">
        <v>16</v>
      </c>
      <c r="B622" s="70" t="str">
        <f t="shared" si="787"/>
        <v>100-100-1000-6300-000-32-05</v>
      </c>
      <c r="C622" s="4" t="s">
        <v>1025</v>
      </c>
      <c r="D622" s="9">
        <f t="shared" si="788"/>
        <v>0</v>
      </c>
      <c r="E622" s="8">
        <v>32</v>
      </c>
      <c r="F622" s="8">
        <v>120</v>
      </c>
      <c r="G622" s="7" t="s">
        <v>121</v>
      </c>
      <c r="H622" s="15"/>
      <c r="P622" s="19"/>
      <c r="R622" s="2" t="s">
        <v>439</v>
      </c>
      <c r="S622" s="2" t="str">
        <f t="shared" si="789"/>
        <v>100-100-1000-6300-000-32-05</v>
      </c>
      <c r="T622" s="3" t="str">
        <f t="shared" si="790"/>
        <v>1000</v>
      </c>
      <c r="U622" s="3" t="str">
        <f t="shared" si="791"/>
        <v>6300</v>
      </c>
      <c r="V622" s="3" t="str">
        <f t="shared" si="792"/>
        <v>1000</v>
      </c>
      <c r="W622" s="3" t="str">
        <f t="shared" si="793"/>
        <v>300</v>
      </c>
      <c r="X622" s="3" t="str">
        <f t="shared" si="794"/>
        <v>05</v>
      </c>
      <c r="Y622" s="3" t="s">
        <v>108</v>
      </c>
    </row>
    <row r="623" spans="1:25" x14ac:dyDescent="0.2">
      <c r="A623" s="1" t="s">
        <v>17</v>
      </c>
      <c r="B623" s="70" t="str">
        <f t="shared" si="787"/>
        <v>100-100-1000-6300-000-32-05</v>
      </c>
      <c r="C623" s="4" t="s">
        <v>119</v>
      </c>
      <c r="D623" s="9">
        <f t="shared" si="788"/>
        <v>0</v>
      </c>
      <c r="E623" s="8"/>
      <c r="F623" s="8">
        <v>140</v>
      </c>
      <c r="G623" s="7" t="s">
        <v>121</v>
      </c>
      <c r="H623" s="15"/>
      <c r="P623" s="19"/>
      <c r="R623" s="2" t="s">
        <v>439</v>
      </c>
      <c r="S623" s="2" t="str">
        <f t="shared" si="789"/>
        <v>100-100-1000-6300-000-32-05</v>
      </c>
      <c r="T623" s="3" t="str">
        <f t="shared" si="790"/>
        <v>1000</v>
      </c>
      <c r="U623" s="3" t="str">
        <f t="shared" si="791"/>
        <v>6300</v>
      </c>
      <c r="V623" s="3" t="str">
        <f t="shared" si="792"/>
        <v>1000</v>
      </c>
      <c r="W623" s="3" t="str">
        <f t="shared" si="793"/>
        <v>300</v>
      </c>
      <c r="X623" s="3" t="str">
        <f t="shared" si="794"/>
        <v>05</v>
      </c>
      <c r="Y623" s="3" t="s">
        <v>108</v>
      </c>
    </row>
    <row r="624" spans="1:25" x14ac:dyDescent="0.2">
      <c r="A624" s="1" t="s">
        <v>18</v>
      </c>
      <c r="B624" s="70" t="str">
        <f t="shared" si="787"/>
        <v>100-100-1000-6300-000-32-05</v>
      </c>
      <c r="C624" s="7" t="s">
        <v>1031</v>
      </c>
      <c r="D624" s="9">
        <f t="shared" si="788"/>
        <v>1000</v>
      </c>
      <c r="E624" s="9">
        <v>10</v>
      </c>
      <c r="F624" s="9">
        <v>100</v>
      </c>
      <c r="G624" s="7" t="s">
        <v>122</v>
      </c>
      <c r="H624" s="15"/>
      <c r="P624" s="19"/>
      <c r="R624" s="2" t="s">
        <v>439</v>
      </c>
      <c r="S624" s="2" t="str">
        <f t="shared" si="789"/>
        <v>100-100-1000-6300-000-32-05</v>
      </c>
      <c r="T624" s="3" t="str">
        <f t="shared" si="790"/>
        <v>1000</v>
      </c>
      <c r="U624" s="3" t="str">
        <f t="shared" si="791"/>
        <v>6300</v>
      </c>
      <c r="V624" s="3" t="str">
        <f t="shared" si="792"/>
        <v>1000</v>
      </c>
      <c r="W624" s="3" t="str">
        <f t="shared" si="793"/>
        <v>300</v>
      </c>
      <c r="X624" s="3" t="str">
        <f t="shared" si="794"/>
        <v>05</v>
      </c>
      <c r="Y624" s="3" t="s">
        <v>108</v>
      </c>
    </row>
    <row r="625" spans="1:25" x14ac:dyDescent="0.2">
      <c r="A625" s="1" t="s">
        <v>22</v>
      </c>
      <c r="B625" s="70" t="str">
        <f t="shared" si="787"/>
        <v>100-100-1000-6300-000-32-05</v>
      </c>
      <c r="C625" s="7" t="s">
        <v>120</v>
      </c>
      <c r="D625" s="9">
        <f t="shared" si="788"/>
        <v>0</v>
      </c>
      <c r="E625" s="9">
        <v>0</v>
      </c>
      <c r="F625" s="9">
        <v>300</v>
      </c>
      <c r="G625" s="7" t="s">
        <v>122</v>
      </c>
      <c r="H625" s="15"/>
      <c r="P625" s="19"/>
      <c r="R625" s="2" t="s">
        <v>439</v>
      </c>
      <c r="S625" s="2" t="str">
        <f t="shared" si="789"/>
        <v>100-100-1000-6300-000-32-05</v>
      </c>
      <c r="T625" s="3" t="str">
        <f t="shared" si="790"/>
        <v>1000</v>
      </c>
      <c r="U625" s="3" t="str">
        <f t="shared" si="791"/>
        <v>6300</v>
      </c>
      <c r="V625" s="3" t="str">
        <f t="shared" si="792"/>
        <v>1000</v>
      </c>
      <c r="W625" s="3" t="str">
        <f t="shared" si="793"/>
        <v>300</v>
      </c>
      <c r="X625" s="3" t="str">
        <f t="shared" si="794"/>
        <v>05</v>
      </c>
      <c r="Y625" s="3" t="s">
        <v>108</v>
      </c>
    </row>
    <row r="626" spans="1:25" x14ac:dyDescent="0.2">
      <c r="A626" s="1" t="s">
        <v>23</v>
      </c>
      <c r="B626" s="70" t="str">
        <f t="shared" si="787"/>
        <v>100-100-1000-6300-000-32-05</v>
      </c>
      <c r="C626" s="7" t="s">
        <v>1054</v>
      </c>
      <c r="D626" s="9">
        <f t="shared" si="788"/>
        <v>1500</v>
      </c>
      <c r="E626" s="9">
        <v>5</v>
      </c>
      <c r="F626" s="9">
        <v>300</v>
      </c>
      <c r="G626" s="7" t="s">
        <v>122</v>
      </c>
      <c r="H626" s="15"/>
      <c r="P626" s="19"/>
      <c r="R626" s="2" t="s">
        <v>439</v>
      </c>
      <c r="S626" s="2" t="str">
        <f t="shared" si="789"/>
        <v>100-100-1000-6300-000-32-05</v>
      </c>
      <c r="T626" s="3" t="str">
        <f t="shared" si="790"/>
        <v>1000</v>
      </c>
      <c r="U626" s="3" t="str">
        <f t="shared" si="791"/>
        <v>6300</v>
      </c>
      <c r="V626" s="3" t="str">
        <f t="shared" si="792"/>
        <v>1000</v>
      </c>
      <c r="W626" s="3" t="str">
        <f t="shared" si="793"/>
        <v>300</v>
      </c>
      <c r="X626" s="3" t="str">
        <f t="shared" si="794"/>
        <v>05</v>
      </c>
      <c r="Y626" s="3" t="s">
        <v>108</v>
      </c>
    </row>
    <row r="627" spans="1:25" x14ac:dyDescent="0.2">
      <c r="A627" s="1" t="s">
        <v>24</v>
      </c>
      <c r="B627" s="70" t="str">
        <f t="shared" ref="B627:B628" si="795">CONCATENATE(R627,$C$1)</f>
        <v>100-100-1000-6300-709-32-05</v>
      </c>
      <c r="C627" s="34" t="s">
        <v>511</v>
      </c>
      <c r="D627" s="9">
        <f t="shared" ref="D627:D628" si="796">IF(G627="NO",E627*F627,0)</f>
        <v>7500</v>
      </c>
      <c r="E627" s="35">
        <v>100</v>
      </c>
      <c r="F627" s="35">
        <v>75</v>
      </c>
      <c r="G627" s="7" t="s">
        <v>122</v>
      </c>
      <c r="H627" s="15"/>
      <c r="P627" s="19"/>
      <c r="R627" s="2" t="s">
        <v>510</v>
      </c>
      <c r="S627" s="2" t="str">
        <f t="shared" ref="S627:S628" si="797">CONCATENATE(R627,$C$1)</f>
        <v>100-100-1000-6300-709-32-05</v>
      </c>
      <c r="T627" s="3" t="str">
        <f t="shared" si="790"/>
        <v>1000</v>
      </c>
      <c r="U627" s="3" t="str">
        <f t="shared" ref="U627:U628" si="798">MID(S627,14,4)</f>
        <v>6300</v>
      </c>
      <c r="V627" s="3" t="str">
        <f t="shared" ref="V627:V628" si="799">CONCATENATE(LEFT(T627,2),"00")</f>
        <v>1000</v>
      </c>
      <c r="W627" s="3" t="str">
        <f t="shared" ref="W627:W628" si="800">CONCATENATE(MID(U627,2,1),"00")</f>
        <v>300</v>
      </c>
      <c r="X627" s="3" t="str">
        <f t="shared" ref="X627:X628" si="801">RIGHT(S627,2)</f>
        <v>05</v>
      </c>
      <c r="Y627" s="3" t="s">
        <v>108</v>
      </c>
    </row>
    <row r="628" spans="1:25" x14ac:dyDescent="0.2">
      <c r="A628" s="1" t="s">
        <v>25</v>
      </c>
      <c r="B628" s="70" t="str">
        <f t="shared" si="795"/>
        <v>100-100-1000-6300-709-32-05</v>
      </c>
      <c r="C628" s="34" t="s">
        <v>1055</v>
      </c>
      <c r="D628" s="9">
        <f t="shared" si="796"/>
        <v>19000</v>
      </c>
      <c r="E628" s="35">
        <v>4</v>
      </c>
      <c r="F628" s="35">
        <v>4750</v>
      </c>
      <c r="G628" s="7" t="s">
        <v>122</v>
      </c>
      <c r="H628" s="15"/>
      <c r="P628" s="19"/>
      <c r="R628" s="2" t="s">
        <v>510</v>
      </c>
      <c r="S628" s="2" t="str">
        <f t="shared" si="797"/>
        <v>100-100-1000-6300-709-32-05</v>
      </c>
      <c r="T628" s="3" t="str">
        <f t="shared" si="790"/>
        <v>1000</v>
      </c>
      <c r="U628" s="3" t="str">
        <f t="shared" si="798"/>
        <v>6300</v>
      </c>
      <c r="V628" s="3" t="str">
        <f t="shared" si="799"/>
        <v>1000</v>
      </c>
      <c r="W628" s="3" t="str">
        <f t="shared" si="800"/>
        <v>300</v>
      </c>
      <c r="X628" s="3" t="str">
        <f t="shared" si="801"/>
        <v>05</v>
      </c>
      <c r="Y628" s="3" t="s">
        <v>108</v>
      </c>
    </row>
    <row r="629" spans="1:25" x14ac:dyDescent="0.2">
      <c r="A629" s="1" t="s">
        <v>26</v>
      </c>
      <c r="B629" s="70" t="str">
        <f t="shared" ref="B629" si="802">CONCATENATE(R629,$C$1)</f>
        <v>100-100-1000-6300-709-32-05</v>
      </c>
      <c r="C629" s="34"/>
      <c r="D629" s="9">
        <f t="shared" ref="D629" si="803">IF(G629="NO",E629*F629,0)</f>
        <v>0</v>
      </c>
      <c r="E629" s="35"/>
      <c r="F629" s="35"/>
      <c r="G629" s="7" t="s">
        <v>122</v>
      </c>
      <c r="H629" s="15"/>
      <c r="P629" s="19"/>
      <c r="R629" s="2" t="s">
        <v>510</v>
      </c>
      <c r="S629" s="2" t="str">
        <f t="shared" ref="S629" si="804">CONCATENATE(R629,$C$1)</f>
        <v>100-100-1000-6300-709-32-05</v>
      </c>
      <c r="T629" s="3" t="str">
        <f t="shared" si="790"/>
        <v>1000</v>
      </c>
      <c r="U629" s="3" t="str">
        <f t="shared" ref="U629" si="805">MID(S629,14,4)</f>
        <v>6300</v>
      </c>
      <c r="V629" s="3" t="str">
        <f t="shared" ref="V629" si="806">CONCATENATE(LEFT(T629,2),"00")</f>
        <v>1000</v>
      </c>
      <c r="W629" s="3" t="str">
        <f t="shared" ref="W629" si="807">CONCATENATE(MID(U629,2,1),"00")</f>
        <v>300</v>
      </c>
      <c r="X629" s="3" t="str">
        <f t="shared" ref="X629" si="808">RIGHT(S629,2)</f>
        <v>05</v>
      </c>
      <c r="Y629" s="3" t="s">
        <v>108</v>
      </c>
    </row>
    <row r="630" spans="1:25" x14ac:dyDescent="0.2">
      <c r="A630" s="1" t="s">
        <v>178</v>
      </c>
      <c r="B630" s="70" t="str">
        <f t="shared" si="787"/>
        <v>100-100-1000-6331-000-32-05</v>
      </c>
      <c r="C630" s="4" t="s">
        <v>1014</v>
      </c>
      <c r="D630" s="9">
        <f t="shared" si="788"/>
        <v>0</v>
      </c>
      <c r="E630" s="8">
        <v>1</v>
      </c>
      <c r="F630" s="8">
        <v>1000</v>
      </c>
      <c r="G630" s="7" t="s">
        <v>121</v>
      </c>
      <c r="H630" s="15"/>
      <c r="P630" s="19"/>
      <c r="R630" s="2" t="s">
        <v>440</v>
      </c>
      <c r="S630" s="2" t="str">
        <f t="shared" si="789"/>
        <v>100-100-1000-6331-000-32-05</v>
      </c>
      <c r="T630" s="3" t="str">
        <f t="shared" si="790"/>
        <v>1000</v>
      </c>
      <c r="U630" s="3" t="str">
        <f t="shared" si="791"/>
        <v>6331</v>
      </c>
      <c r="V630" s="3" t="str">
        <f t="shared" si="792"/>
        <v>1000</v>
      </c>
      <c r="W630" s="3" t="str">
        <f t="shared" si="793"/>
        <v>300</v>
      </c>
      <c r="X630" s="3" t="str">
        <f t="shared" si="794"/>
        <v>05</v>
      </c>
      <c r="Y630" s="3" t="s">
        <v>128</v>
      </c>
    </row>
    <row r="631" spans="1:25" x14ac:dyDescent="0.2">
      <c r="A631" s="1" t="s">
        <v>179</v>
      </c>
      <c r="B631" s="70" t="str">
        <f t="shared" si="787"/>
        <v>100-100-1000-6337-000-32-05</v>
      </c>
      <c r="C631" s="4" t="s">
        <v>134</v>
      </c>
      <c r="D631" s="9">
        <f t="shared" si="788"/>
        <v>0</v>
      </c>
      <c r="E631" s="8">
        <v>1</v>
      </c>
      <c r="F631" s="8">
        <v>500</v>
      </c>
      <c r="G631" s="7" t="s">
        <v>121</v>
      </c>
      <c r="H631" s="15"/>
      <c r="P631" s="19"/>
      <c r="R631" s="2" t="s">
        <v>441</v>
      </c>
      <c r="S631" s="2" t="str">
        <f t="shared" si="789"/>
        <v>100-100-1000-6337-000-32-05</v>
      </c>
      <c r="T631" s="3" t="str">
        <f t="shared" si="790"/>
        <v>1000</v>
      </c>
      <c r="U631" s="3" t="str">
        <f t="shared" si="791"/>
        <v>6337</v>
      </c>
      <c r="V631" s="3" t="str">
        <f t="shared" si="792"/>
        <v>1000</v>
      </c>
      <c r="W631" s="3" t="str">
        <f t="shared" si="793"/>
        <v>300</v>
      </c>
      <c r="X631" s="3" t="str">
        <f t="shared" si="794"/>
        <v>05</v>
      </c>
      <c r="Y631" s="3" t="s">
        <v>131</v>
      </c>
    </row>
    <row r="632" spans="1:25" x14ac:dyDescent="0.2">
      <c r="A632" s="1" t="s">
        <v>180</v>
      </c>
      <c r="B632" s="70" t="str">
        <f t="shared" si="787"/>
        <v>100-100-2120-6320-000-32-05</v>
      </c>
      <c r="C632" s="7" t="s">
        <v>126</v>
      </c>
      <c r="D632" s="9">
        <f t="shared" si="788"/>
        <v>24000</v>
      </c>
      <c r="E632" s="9">
        <v>24000</v>
      </c>
      <c r="F632" s="9">
        <v>1</v>
      </c>
      <c r="G632" s="7" t="s">
        <v>122</v>
      </c>
      <c r="H632" s="15"/>
      <c r="P632" s="19"/>
      <c r="R632" s="2" t="s">
        <v>442</v>
      </c>
      <c r="S632" s="2" t="str">
        <f t="shared" si="789"/>
        <v>100-100-2120-6320-000-32-05</v>
      </c>
      <c r="T632" s="3" t="str">
        <f t="shared" si="790"/>
        <v>2120</v>
      </c>
      <c r="U632" s="3" t="str">
        <f t="shared" si="791"/>
        <v>6320</v>
      </c>
      <c r="V632" s="3" t="str">
        <f t="shared" si="792"/>
        <v>2100</v>
      </c>
      <c r="W632" s="3" t="str">
        <f t="shared" si="793"/>
        <v>300</v>
      </c>
      <c r="X632" s="3" t="str">
        <f t="shared" si="794"/>
        <v>05</v>
      </c>
      <c r="Y632" s="3" t="s">
        <v>112</v>
      </c>
    </row>
    <row r="633" spans="1:25" x14ac:dyDescent="0.2">
      <c r="A633" s="1" t="s">
        <v>181</v>
      </c>
      <c r="B633" s="70" t="str">
        <f t="shared" si="787"/>
        <v>100-100-2130-6320-000-32-05</v>
      </c>
      <c r="C633" s="7" t="s">
        <v>127</v>
      </c>
      <c r="D633" s="9">
        <f t="shared" si="788"/>
        <v>1837.5</v>
      </c>
      <c r="E633" s="9">
        <f>MAX((E4+E5),(K4+K5))+(D6+D7)</f>
        <v>735</v>
      </c>
      <c r="F633" s="9">
        <v>2.5</v>
      </c>
      <c r="G633" s="7" t="s">
        <v>122</v>
      </c>
      <c r="H633" s="15"/>
      <c r="P633" s="19"/>
      <c r="R633" s="2" t="s">
        <v>443</v>
      </c>
      <c r="S633" s="2" t="str">
        <f t="shared" si="789"/>
        <v>100-100-2130-6320-000-32-05</v>
      </c>
      <c r="T633" s="3" t="str">
        <f t="shared" si="790"/>
        <v>2130</v>
      </c>
      <c r="U633" s="3" t="str">
        <f t="shared" si="791"/>
        <v>6320</v>
      </c>
      <c r="V633" s="3" t="str">
        <f t="shared" si="792"/>
        <v>2100</v>
      </c>
      <c r="W633" s="3" t="str">
        <f t="shared" si="793"/>
        <v>300</v>
      </c>
      <c r="X633" s="3" t="str">
        <f t="shared" si="794"/>
        <v>05</v>
      </c>
      <c r="Y633" s="3" t="s">
        <v>113</v>
      </c>
    </row>
    <row r="634" spans="1:25" x14ac:dyDescent="0.2">
      <c r="A634" s="1" t="s">
        <v>182</v>
      </c>
      <c r="B634" s="70" t="str">
        <f t="shared" si="787"/>
        <v>100-100-2140-6320-000-32-05</v>
      </c>
      <c r="C634" s="4" t="s">
        <v>135</v>
      </c>
      <c r="D634" s="9">
        <f t="shared" si="788"/>
        <v>0</v>
      </c>
      <c r="E634" s="8">
        <v>3</v>
      </c>
      <c r="F634" s="8">
        <v>750</v>
      </c>
      <c r="G634" s="7" t="s">
        <v>121</v>
      </c>
      <c r="H634" s="15"/>
      <c r="P634" s="19"/>
      <c r="R634" s="2" t="s">
        <v>444</v>
      </c>
      <c r="S634" s="2" t="str">
        <f t="shared" si="789"/>
        <v>100-100-2140-6320-000-32-05</v>
      </c>
      <c r="T634" s="3" t="str">
        <f t="shared" si="790"/>
        <v>2140</v>
      </c>
      <c r="U634" s="3" t="str">
        <f t="shared" si="791"/>
        <v>6320</v>
      </c>
      <c r="V634" s="3" t="str">
        <f t="shared" si="792"/>
        <v>2100</v>
      </c>
      <c r="W634" s="3" t="str">
        <f t="shared" si="793"/>
        <v>300</v>
      </c>
      <c r="X634" s="3" t="str">
        <f t="shared" si="794"/>
        <v>05</v>
      </c>
      <c r="Y634" s="3" t="s">
        <v>114</v>
      </c>
    </row>
    <row r="635" spans="1:25" x14ac:dyDescent="0.2">
      <c r="A635" s="1" t="s">
        <v>183</v>
      </c>
      <c r="B635" s="70" t="str">
        <f t="shared" si="787"/>
        <v>100-100-2240-6351-000-32-05</v>
      </c>
      <c r="C635" s="7" t="s">
        <v>176</v>
      </c>
      <c r="D635" s="9">
        <f t="shared" si="788"/>
        <v>5733</v>
      </c>
      <c r="E635" s="9">
        <f>(MAX((E4+E5),(K4+K5))+(D6+D7))*1.2</f>
        <v>882</v>
      </c>
      <c r="F635" s="9">
        <v>6.5</v>
      </c>
      <c r="G635" s="7" t="s">
        <v>122</v>
      </c>
      <c r="H635" s="15"/>
      <c r="P635" s="19"/>
      <c r="R635" s="2" t="s">
        <v>445</v>
      </c>
      <c r="S635" s="2" t="str">
        <f t="shared" si="789"/>
        <v>100-100-2240-6351-000-32-05</v>
      </c>
      <c r="T635" s="3" t="str">
        <f t="shared" si="790"/>
        <v>2240</v>
      </c>
      <c r="U635" s="3" t="str">
        <f t="shared" si="791"/>
        <v>6351</v>
      </c>
      <c r="V635" s="3" t="str">
        <f t="shared" si="792"/>
        <v>2200</v>
      </c>
      <c r="W635" s="3" t="str">
        <f t="shared" si="793"/>
        <v>300</v>
      </c>
      <c r="X635" s="3" t="str">
        <f t="shared" si="794"/>
        <v>05</v>
      </c>
      <c r="Y635" s="3" t="s">
        <v>175</v>
      </c>
    </row>
    <row r="636" spans="1:25" x14ac:dyDescent="0.2">
      <c r="A636" s="1" t="s">
        <v>184</v>
      </c>
      <c r="B636" s="70" t="str">
        <f>CONCATENATE(R636,$C$1)</f>
        <v>100-100-2240-6351-352-32-05</v>
      </c>
      <c r="C636" s="28" t="s">
        <v>508</v>
      </c>
      <c r="D636" s="9">
        <f t="shared" ref="D636" si="809">IF(G636="NO",E636*F636,0)</f>
        <v>0</v>
      </c>
      <c r="E636" s="28">
        <v>0</v>
      </c>
      <c r="F636" s="28">
        <v>36</v>
      </c>
      <c r="G636" s="7" t="s">
        <v>122</v>
      </c>
      <c r="H636" s="15"/>
      <c r="P636" s="19"/>
      <c r="R636" s="2" t="s">
        <v>507</v>
      </c>
      <c r="S636" s="2" t="str">
        <f t="shared" ref="S636" si="810">CONCATENATE(R636,$C$1)</f>
        <v>100-100-2240-6351-352-32-05</v>
      </c>
      <c r="T636" s="3" t="str">
        <f t="shared" si="790"/>
        <v>2240</v>
      </c>
      <c r="U636" s="3" t="str">
        <f t="shared" ref="U636" si="811">MID(S636,14,4)</f>
        <v>6351</v>
      </c>
      <c r="V636" s="3" t="str">
        <f t="shared" ref="V636" si="812">CONCATENATE(LEFT(T636,2),"00")</f>
        <v>2200</v>
      </c>
      <c r="W636" s="3" t="str">
        <f t="shared" ref="W636" si="813">CONCATENATE(MID(U636,2,1),"00")</f>
        <v>300</v>
      </c>
      <c r="X636" s="3" t="str">
        <f t="shared" ref="X636" si="814">RIGHT(S636,2)</f>
        <v>05</v>
      </c>
      <c r="Y636" s="3" t="s">
        <v>175</v>
      </c>
    </row>
    <row r="637" spans="1:25" x14ac:dyDescent="0.2">
      <c r="A637" s="1" t="s">
        <v>185</v>
      </c>
      <c r="B637" s="70" t="str">
        <f t="shared" si="787"/>
        <v>100-100-2240-6351-000-32-05</v>
      </c>
      <c r="C637" s="7" t="s">
        <v>1009</v>
      </c>
      <c r="D637" s="9">
        <f>IF(G637="NO",E637*F637-(0.25*D636),0)</f>
        <v>8820</v>
      </c>
      <c r="E637" s="9">
        <f>MAX((E4+E5),(K4+K5))+(D6+D7)</f>
        <v>735</v>
      </c>
      <c r="F637" s="9">
        <v>12</v>
      </c>
      <c r="G637" s="7" t="s">
        <v>122</v>
      </c>
      <c r="H637" s="15"/>
      <c r="P637" s="19"/>
      <c r="R637" s="2" t="s">
        <v>445</v>
      </c>
      <c r="S637" s="2" t="str">
        <f t="shared" si="789"/>
        <v>100-100-2240-6351-000-32-05</v>
      </c>
      <c r="T637" s="3" t="str">
        <f t="shared" si="790"/>
        <v>2240</v>
      </c>
      <c r="U637" s="3" t="str">
        <f t="shared" si="791"/>
        <v>6351</v>
      </c>
      <c r="V637" s="3" t="str">
        <f t="shared" si="792"/>
        <v>2200</v>
      </c>
      <c r="W637" s="3" t="str">
        <f t="shared" si="793"/>
        <v>300</v>
      </c>
      <c r="X637" s="3" t="str">
        <f t="shared" si="794"/>
        <v>05</v>
      </c>
      <c r="Y637" s="3" t="s">
        <v>175</v>
      </c>
    </row>
    <row r="638" spans="1:25" x14ac:dyDescent="0.2">
      <c r="A638" s="1" t="s">
        <v>186</v>
      </c>
      <c r="B638" s="70" t="str">
        <f t="shared" si="787"/>
        <v>100-100-2240-6351-000-32-05</v>
      </c>
      <c r="C638" s="7" t="s">
        <v>1010</v>
      </c>
      <c r="D638" s="9">
        <f>IF(G638="NO",E638*F638-(0.25*D636),0)</f>
        <v>8820</v>
      </c>
      <c r="E638" s="9">
        <f>MAX((E4+E5),(K4+K5))+(D6+D7)</f>
        <v>735</v>
      </c>
      <c r="F638" s="9">
        <v>12</v>
      </c>
      <c r="G638" s="7" t="s">
        <v>122</v>
      </c>
      <c r="H638" s="15"/>
      <c r="P638" s="19"/>
      <c r="R638" s="2" t="s">
        <v>445</v>
      </c>
      <c r="S638" s="2" t="str">
        <f t="shared" si="789"/>
        <v>100-100-2240-6351-000-32-05</v>
      </c>
      <c r="T638" s="3" t="str">
        <f t="shared" si="790"/>
        <v>2240</v>
      </c>
      <c r="U638" s="3" t="str">
        <f t="shared" si="791"/>
        <v>6351</v>
      </c>
      <c r="V638" s="3" t="str">
        <f t="shared" si="792"/>
        <v>2200</v>
      </c>
      <c r="W638" s="3" t="str">
        <f t="shared" si="793"/>
        <v>300</v>
      </c>
      <c r="X638" s="3" t="str">
        <f t="shared" si="794"/>
        <v>05</v>
      </c>
      <c r="Y638" s="3" t="s">
        <v>175</v>
      </c>
    </row>
    <row r="639" spans="1:25" x14ac:dyDescent="0.2">
      <c r="A639" s="1" t="s">
        <v>187</v>
      </c>
      <c r="B639" s="70" t="str">
        <f t="shared" si="787"/>
        <v>100-100-2240-6351-000-32-05</v>
      </c>
      <c r="C639" s="7" t="s">
        <v>1011</v>
      </c>
      <c r="D639" s="9">
        <f>IF(G639="NO",E639*F639-(0.5*D636),0)</f>
        <v>8820</v>
      </c>
      <c r="E639" s="9">
        <f>MAX((E4+E5),(K4+K5))+(D6+D7)</f>
        <v>735</v>
      </c>
      <c r="F639" s="9">
        <v>12</v>
      </c>
      <c r="G639" s="7" t="s">
        <v>122</v>
      </c>
      <c r="H639" s="15"/>
      <c r="P639" s="19"/>
      <c r="R639" s="2" t="s">
        <v>445</v>
      </c>
      <c r="S639" s="2" t="str">
        <f t="shared" si="789"/>
        <v>100-100-2240-6351-000-32-05</v>
      </c>
      <c r="T639" s="3" t="str">
        <f t="shared" si="790"/>
        <v>2240</v>
      </c>
      <c r="U639" s="3" t="str">
        <f t="shared" si="791"/>
        <v>6351</v>
      </c>
      <c r="V639" s="3" t="str">
        <f t="shared" si="792"/>
        <v>2200</v>
      </c>
      <c r="W639" s="3" t="str">
        <f t="shared" si="793"/>
        <v>300</v>
      </c>
      <c r="X639" s="3" t="str">
        <f t="shared" si="794"/>
        <v>05</v>
      </c>
      <c r="Y639" s="3" t="s">
        <v>175</v>
      </c>
    </row>
    <row r="640" spans="1:25" x14ac:dyDescent="0.2">
      <c r="A640" s="1" t="s">
        <v>188</v>
      </c>
      <c r="B640" s="70" t="str">
        <f t="shared" si="787"/>
        <v>100-100-2240-6351-000-32-05</v>
      </c>
      <c r="C640" s="7" t="s">
        <v>1012</v>
      </c>
      <c r="D640" s="9">
        <f t="shared" si="788"/>
        <v>3000</v>
      </c>
      <c r="E640" s="9">
        <v>1</v>
      </c>
      <c r="F640" s="9">
        <v>3000</v>
      </c>
      <c r="G640" s="7" t="s">
        <v>122</v>
      </c>
      <c r="H640" s="15"/>
      <c r="P640" s="19"/>
      <c r="R640" s="2" t="s">
        <v>445</v>
      </c>
      <c r="S640" s="2" t="str">
        <f t="shared" si="789"/>
        <v>100-100-2240-6351-000-32-05</v>
      </c>
      <c r="T640" s="3" t="str">
        <f t="shared" si="790"/>
        <v>2240</v>
      </c>
      <c r="U640" s="3" t="str">
        <f t="shared" si="791"/>
        <v>6351</v>
      </c>
      <c r="V640" s="3" t="str">
        <f t="shared" si="792"/>
        <v>2200</v>
      </c>
      <c r="W640" s="3" t="str">
        <f t="shared" si="793"/>
        <v>300</v>
      </c>
      <c r="X640" s="3" t="str">
        <f t="shared" si="794"/>
        <v>05</v>
      </c>
      <c r="Y640" s="3" t="s">
        <v>175</v>
      </c>
    </row>
    <row r="641" spans="1:25" x14ac:dyDescent="0.2">
      <c r="A641" s="1" t="s">
        <v>189</v>
      </c>
      <c r="B641" s="70" t="str">
        <f t="shared" si="787"/>
        <v>100-100-2240-6351-000-32-05</v>
      </c>
      <c r="C641" s="7" t="s">
        <v>177</v>
      </c>
      <c r="D641" s="9">
        <f t="shared" si="788"/>
        <v>275</v>
      </c>
      <c r="E641" s="9">
        <f>MAX(E11:P11)</f>
        <v>11</v>
      </c>
      <c r="F641" s="9">
        <v>25</v>
      </c>
      <c r="G641" s="7" t="s">
        <v>122</v>
      </c>
      <c r="H641" s="15"/>
      <c r="P641" s="19"/>
      <c r="R641" s="2" t="s">
        <v>445</v>
      </c>
      <c r="S641" s="2" t="str">
        <f t="shared" si="789"/>
        <v>100-100-2240-6351-000-32-05</v>
      </c>
      <c r="T641" s="3" t="str">
        <f t="shared" si="790"/>
        <v>2240</v>
      </c>
      <c r="U641" s="3" t="str">
        <f t="shared" si="791"/>
        <v>6351</v>
      </c>
      <c r="V641" s="3" t="str">
        <f t="shared" si="792"/>
        <v>2200</v>
      </c>
      <c r="W641" s="3" t="str">
        <f t="shared" si="793"/>
        <v>300</v>
      </c>
      <c r="X641" s="3" t="str">
        <f t="shared" si="794"/>
        <v>05</v>
      </c>
      <c r="Y641" s="3" t="s">
        <v>175</v>
      </c>
    </row>
    <row r="642" spans="1:25" x14ac:dyDescent="0.2">
      <c r="A642" s="1" t="s">
        <v>190</v>
      </c>
      <c r="B642" s="70" t="str">
        <f t="shared" si="787"/>
        <v>100-100-2240-6351-000-32-05</v>
      </c>
      <c r="C642" s="7" t="s">
        <v>1086</v>
      </c>
      <c r="D642" s="9">
        <f t="shared" si="788"/>
        <v>0</v>
      </c>
      <c r="E642" s="9">
        <f>MAX((E4+E5),(K4+K5))+(D6+D7)</f>
        <v>735</v>
      </c>
      <c r="F642" s="9">
        <v>0</v>
      </c>
      <c r="G642" s="7" t="s">
        <v>122</v>
      </c>
      <c r="H642" s="15"/>
      <c r="P642" s="19"/>
      <c r="R642" s="2" t="s">
        <v>445</v>
      </c>
      <c r="S642" s="2" t="str">
        <f t="shared" si="789"/>
        <v>100-100-2240-6351-000-32-05</v>
      </c>
      <c r="T642" s="3" t="str">
        <f t="shared" si="790"/>
        <v>2240</v>
      </c>
      <c r="U642" s="3" t="str">
        <f t="shared" si="791"/>
        <v>6351</v>
      </c>
      <c r="V642" s="3" t="str">
        <f t="shared" si="792"/>
        <v>2200</v>
      </c>
      <c r="W642" s="3" t="str">
        <f t="shared" si="793"/>
        <v>300</v>
      </c>
      <c r="X642" s="3" t="str">
        <f t="shared" si="794"/>
        <v>05</v>
      </c>
      <c r="Y642" s="3" t="s">
        <v>175</v>
      </c>
    </row>
    <row r="643" spans="1:25" x14ac:dyDescent="0.2">
      <c r="A643" s="1" t="s">
        <v>191</v>
      </c>
      <c r="B643" s="70" t="str">
        <f t="shared" si="787"/>
        <v>100-100-2320-6300-000-32-05</v>
      </c>
      <c r="C643" s="4" t="s">
        <v>1013</v>
      </c>
      <c r="D643" s="9">
        <f t="shared" si="788"/>
        <v>0</v>
      </c>
      <c r="E643" s="8">
        <v>25</v>
      </c>
      <c r="F643" s="8">
        <v>1200</v>
      </c>
      <c r="G643" s="7" t="s">
        <v>121</v>
      </c>
      <c r="H643" s="15"/>
      <c r="P643" s="19"/>
      <c r="R643" s="2" t="s">
        <v>446</v>
      </c>
      <c r="S643" s="2" t="str">
        <f t="shared" si="789"/>
        <v>100-100-2320-6300-000-32-05</v>
      </c>
      <c r="T643" s="3" t="str">
        <f t="shared" si="790"/>
        <v>2320</v>
      </c>
      <c r="U643" s="3" t="str">
        <f t="shared" si="791"/>
        <v>6300</v>
      </c>
      <c r="V643" s="3" t="str">
        <f t="shared" si="792"/>
        <v>2300</v>
      </c>
      <c r="W643" s="3" t="str">
        <f t="shared" si="793"/>
        <v>300</v>
      </c>
      <c r="X643" s="3" t="str">
        <f t="shared" si="794"/>
        <v>05</v>
      </c>
      <c r="Y643" s="3" t="s">
        <v>109</v>
      </c>
    </row>
    <row r="644" spans="1:25" x14ac:dyDescent="0.2">
      <c r="A644" s="1" t="s">
        <v>192</v>
      </c>
      <c r="B644" s="70" t="str">
        <f t="shared" si="787"/>
        <v>100-100-2320-6333-000-32-05</v>
      </c>
      <c r="C644" s="7" t="s">
        <v>146</v>
      </c>
      <c r="D644" s="9">
        <f t="shared" si="788"/>
        <v>2500</v>
      </c>
      <c r="E644" s="9">
        <v>1</v>
      </c>
      <c r="F644" s="9">
        <v>2500</v>
      </c>
      <c r="G644" s="7" t="s">
        <v>122</v>
      </c>
      <c r="H644" s="15"/>
      <c r="P644" s="19"/>
      <c r="R644" s="2" t="s">
        <v>447</v>
      </c>
      <c r="S644" s="2" t="str">
        <f t="shared" si="789"/>
        <v>100-100-2320-6333-000-32-05</v>
      </c>
      <c r="T644" s="3" t="str">
        <f t="shared" si="790"/>
        <v>2320</v>
      </c>
      <c r="U644" s="3" t="str">
        <f t="shared" si="791"/>
        <v>6333</v>
      </c>
      <c r="V644" s="3" t="str">
        <f t="shared" si="792"/>
        <v>2300</v>
      </c>
      <c r="W644" s="3" t="str">
        <f t="shared" si="793"/>
        <v>300</v>
      </c>
      <c r="X644" s="3" t="str">
        <f t="shared" si="794"/>
        <v>05</v>
      </c>
      <c r="Y644" s="3" t="s">
        <v>138</v>
      </c>
    </row>
    <row r="645" spans="1:25" x14ac:dyDescent="0.2">
      <c r="A645" s="1" t="s">
        <v>193</v>
      </c>
      <c r="B645" s="70" t="str">
        <f t="shared" si="787"/>
        <v>100-100-2320-6333-000-32-05</v>
      </c>
      <c r="C645" s="7" t="s">
        <v>147</v>
      </c>
      <c r="D645" s="9">
        <f t="shared" si="788"/>
        <v>2500</v>
      </c>
      <c r="E645" s="9">
        <v>1</v>
      </c>
      <c r="F645" s="9">
        <v>2500</v>
      </c>
      <c r="G645" s="7" t="s">
        <v>122</v>
      </c>
      <c r="H645" s="15"/>
      <c r="P645" s="19"/>
      <c r="R645" s="2" t="s">
        <v>447</v>
      </c>
      <c r="S645" s="2" t="str">
        <f t="shared" si="789"/>
        <v>100-100-2320-6333-000-32-05</v>
      </c>
      <c r="T645" s="3" t="str">
        <f t="shared" si="790"/>
        <v>2320</v>
      </c>
      <c r="U645" s="3" t="str">
        <f t="shared" si="791"/>
        <v>6333</v>
      </c>
      <c r="V645" s="3" t="str">
        <f t="shared" si="792"/>
        <v>2300</v>
      </c>
      <c r="W645" s="3" t="str">
        <f t="shared" si="793"/>
        <v>300</v>
      </c>
      <c r="X645" s="3" t="str">
        <f t="shared" si="794"/>
        <v>05</v>
      </c>
      <c r="Y645" s="3" t="s">
        <v>138</v>
      </c>
    </row>
    <row r="646" spans="1:25" x14ac:dyDescent="0.2">
      <c r="A646" s="1" t="s">
        <v>194</v>
      </c>
      <c r="B646" s="70" t="str">
        <f t="shared" si="787"/>
        <v>100-100-2320-6337-000-32-05</v>
      </c>
      <c r="C646" s="7" t="s">
        <v>141</v>
      </c>
      <c r="D646" s="9">
        <f t="shared" si="788"/>
        <v>1000</v>
      </c>
      <c r="E646" s="9">
        <v>1</v>
      </c>
      <c r="F646" s="9">
        <v>1000</v>
      </c>
      <c r="G646" s="7" t="s">
        <v>122</v>
      </c>
      <c r="H646" s="15"/>
      <c r="P646" s="19"/>
      <c r="R646" s="2" t="s">
        <v>448</v>
      </c>
      <c r="S646" s="2" t="str">
        <f t="shared" si="789"/>
        <v>100-100-2320-6337-000-32-05</v>
      </c>
      <c r="T646" s="3" t="str">
        <f t="shared" si="790"/>
        <v>2320</v>
      </c>
      <c r="U646" s="3" t="str">
        <f t="shared" si="791"/>
        <v>6337</v>
      </c>
      <c r="V646" s="3" t="str">
        <f t="shared" si="792"/>
        <v>2300</v>
      </c>
      <c r="W646" s="3" t="str">
        <f t="shared" si="793"/>
        <v>300</v>
      </c>
      <c r="X646" s="3" t="str">
        <f t="shared" si="794"/>
        <v>05</v>
      </c>
      <c r="Y646" s="3" t="s">
        <v>140</v>
      </c>
    </row>
    <row r="647" spans="1:25" x14ac:dyDescent="0.2">
      <c r="A647" s="1" t="s">
        <v>195</v>
      </c>
      <c r="B647" s="70" t="str">
        <f t="shared" si="787"/>
        <v>100-100-2320-6337-000-32-05</v>
      </c>
      <c r="C647" s="7" t="s">
        <v>142</v>
      </c>
      <c r="D647" s="9">
        <f t="shared" si="788"/>
        <v>1000</v>
      </c>
      <c r="E647" s="9">
        <v>1</v>
      </c>
      <c r="F647" s="9">
        <v>1000</v>
      </c>
      <c r="G647" s="7" t="s">
        <v>122</v>
      </c>
      <c r="H647" s="15"/>
      <c r="P647" s="19"/>
      <c r="R647" s="2" t="s">
        <v>448</v>
      </c>
      <c r="S647" s="2" t="str">
        <f t="shared" si="789"/>
        <v>100-100-2320-6337-000-32-05</v>
      </c>
      <c r="T647" s="3" t="str">
        <f t="shared" si="790"/>
        <v>2320</v>
      </c>
      <c r="U647" s="3" t="str">
        <f t="shared" si="791"/>
        <v>6337</v>
      </c>
      <c r="V647" s="3" t="str">
        <f t="shared" si="792"/>
        <v>2300</v>
      </c>
      <c r="W647" s="3" t="str">
        <f t="shared" si="793"/>
        <v>300</v>
      </c>
      <c r="X647" s="3" t="str">
        <f t="shared" si="794"/>
        <v>05</v>
      </c>
      <c r="Y647" s="3" t="s">
        <v>140</v>
      </c>
    </row>
    <row r="648" spans="1:25" x14ac:dyDescent="0.2">
      <c r="A648" s="1" t="s">
        <v>196</v>
      </c>
      <c r="B648" s="70" t="str">
        <f t="shared" si="787"/>
        <v>100-100-2410-6300-000-32-05</v>
      </c>
      <c r="C648" s="4" t="s">
        <v>123</v>
      </c>
      <c r="D648" s="9">
        <f t="shared" si="788"/>
        <v>0</v>
      </c>
      <c r="E648" s="8">
        <v>3</v>
      </c>
      <c r="F648" s="8">
        <v>150</v>
      </c>
      <c r="G648" s="7" t="s">
        <v>121</v>
      </c>
      <c r="H648" s="15"/>
      <c r="P648" s="19"/>
      <c r="R648" s="2" t="s">
        <v>449</v>
      </c>
      <c r="S648" s="2" t="str">
        <f t="shared" si="789"/>
        <v>100-100-2410-6300-000-32-05</v>
      </c>
      <c r="T648" s="3" t="str">
        <f t="shared" si="790"/>
        <v>2410</v>
      </c>
      <c r="U648" s="3" t="str">
        <f t="shared" si="791"/>
        <v>6300</v>
      </c>
      <c r="V648" s="3" t="str">
        <f t="shared" si="792"/>
        <v>2400</v>
      </c>
      <c r="W648" s="3" t="str">
        <f t="shared" si="793"/>
        <v>300</v>
      </c>
      <c r="X648" s="3" t="str">
        <f t="shared" si="794"/>
        <v>05</v>
      </c>
      <c r="Y648" s="3" t="s">
        <v>110</v>
      </c>
    </row>
    <row r="649" spans="1:25" x14ac:dyDescent="0.2">
      <c r="A649" s="1" t="s">
        <v>197</v>
      </c>
      <c r="B649" s="70" t="str">
        <f t="shared" si="787"/>
        <v>100-100-2410-6300-000-32-05</v>
      </c>
      <c r="C649" s="4" t="s">
        <v>124</v>
      </c>
      <c r="D649" s="9">
        <f t="shared" si="788"/>
        <v>0</v>
      </c>
      <c r="E649" s="8">
        <v>10</v>
      </c>
      <c r="F649" s="8">
        <v>50</v>
      </c>
      <c r="G649" s="7" t="s">
        <v>121</v>
      </c>
      <c r="H649" s="15"/>
      <c r="P649" s="19"/>
      <c r="R649" s="2" t="s">
        <v>449</v>
      </c>
      <c r="S649" s="2" t="str">
        <f t="shared" si="789"/>
        <v>100-100-2410-6300-000-32-05</v>
      </c>
      <c r="T649" s="3" t="str">
        <f t="shared" si="790"/>
        <v>2410</v>
      </c>
      <c r="U649" s="3" t="str">
        <f t="shared" si="791"/>
        <v>6300</v>
      </c>
      <c r="V649" s="3" t="str">
        <f t="shared" si="792"/>
        <v>2400</v>
      </c>
      <c r="W649" s="3" t="str">
        <f t="shared" si="793"/>
        <v>300</v>
      </c>
      <c r="X649" s="3" t="str">
        <f t="shared" si="794"/>
        <v>05</v>
      </c>
      <c r="Y649" s="3" t="s">
        <v>110</v>
      </c>
    </row>
    <row r="650" spans="1:25" x14ac:dyDescent="0.2">
      <c r="A650" s="1" t="s">
        <v>198</v>
      </c>
      <c r="B650" s="70" t="str">
        <f t="shared" si="787"/>
        <v>100-100-2410-6300-000-32-05</v>
      </c>
      <c r="C650" s="4" t="s">
        <v>136</v>
      </c>
      <c r="D650" s="9">
        <f t="shared" si="788"/>
        <v>0</v>
      </c>
      <c r="E650" s="8">
        <v>50</v>
      </c>
      <c r="F650" s="8">
        <v>20</v>
      </c>
      <c r="G650" s="7" t="s">
        <v>121</v>
      </c>
      <c r="H650" s="15"/>
      <c r="P650" s="19"/>
      <c r="R650" s="2" t="s">
        <v>449</v>
      </c>
      <c r="S650" s="2" t="str">
        <f t="shared" si="789"/>
        <v>100-100-2410-6300-000-32-05</v>
      </c>
      <c r="T650" s="3" t="str">
        <f t="shared" si="790"/>
        <v>2410</v>
      </c>
      <c r="U650" s="3" t="str">
        <f t="shared" si="791"/>
        <v>6300</v>
      </c>
      <c r="V650" s="3" t="str">
        <f t="shared" si="792"/>
        <v>2400</v>
      </c>
      <c r="W650" s="3" t="str">
        <f t="shared" si="793"/>
        <v>300</v>
      </c>
      <c r="X650" s="3" t="str">
        <f t="shared" si="794"/>
        <v>05</v>
      </c>
      <c r="Y650" s="3" t="s">
        <v>110</v>
      </c>
    </row>
    <row r="651" spans="1:25" x14ac:dyDescent="0.2">
      <c r="A651" s="1" t="s">
        <v>199</v>
      </c>
      <c r="B651" s="70" t="str">
        <f t="shared" si="787"/>
        <v>100-100-2410-6333-000-32-05</v>
      </c>
      <c r="C651" s="4" t="s">
        <v>1015</v>
      </c>
      <c r="D651" s="9">
        <f t="shared" ref="D651:D682" si="815">IF(G651="NO",E651*F651,0)</f>
        <v>0</v>
      </c>
      <c r="E651" s="8">
        <v>1</v>
      </c>
      <c r="F651" s="8">
        <v>2000</v>
      </c>
      <c r="G651" s="7" t="s">
        <v>121</v>
      </c>
      <c r="H651" s="15"/>
      <c r="P651" s="19"/>
      <c r="R651" s="2" t="s">
        <v>450</v>
      </c>
      <c r="S651" s="2" t="str">
        <f t="shared" si="789"/>
        <v>100-100-2410-6333-000-32-05</v>
      </c>
      <c r="T651" s="3" t="str">
        <f t="shared" ref="T651:T682" si="816">MID(S651,9,4)</f>
        <v>2410</v>
      </c>
      <c r="U651" s="3" t="str">
        <f t="shared" ref="U651:U687" si="817">MID(S651,14,4)</f>
        <v>6333</v>
      </c>
      <c r="V651" s="3" t="str">
        <f t="shared" ref="V651:V687" si="818">CONCATENATE(LEFT(T651,2),"00")</f>
        <v>2400</v>
      </c>
      <c r="W651" s="3" t="str">
        <f t="shared" ref="W651:W687" si="819">CONCATENATE(MID(U651,2,1),"00")</f>
        <v>300</v>
      </c>
      <c r="X651" s="3" t="str">
        <f t="shared" ref="X651:X687" si="820">RIGHT(S651,2)</f>
        <v>05</v>
      </c>
      <c r="Y651" s="3" t="s">
        <v>129</v>
      </c>
    </row>
    <row r="652" spans="1:25" x14ac:dyDescent="0.2">
      <c r="A652" s="1" t="s">
        <v>200</v>
      </c>
      <c r="B652" s="70" t="str">
        <f t="shared" si="787"/>
        <v>100-100-2410-6336-000-32-05</v>
      </c>
      <c r="C652" s="4" t="s">
        <v>133</v>
      </c>
      <c r="D652" s="9">
        <f t="shared" si="815"/>
        <v>0</v>
      </c>
      <c r="E652" s="8">
        <v>1</v>
      </c>
      <c r="F652" s="8">
        <v>500</v>
      </c>
      <c r="G652" s="7" t="s">
        <v>121</v>
      </c>
      <c r="H652" s="15"/>
      <c r="P652" s="19"/>
      <c r="R652" s="2" t="s">
        <v>451</v>
      </c>
      <c r="S652" s="2" t="str">
        <f t="shared" si="789"/>
        <v>100-100-2410-6336-000-32-05</v>
      </c>
      <c r="T652" s="3" t="str">
        <f t="shared" si="816"/>
        <v>2410</v>
      </c>
      <c r="U652" s="3" t="str">
        <f t="shared" si="817"/>
        <v>6336</v>
      </c>
      <c r="V652" s="3" t="str">
        <f t="shared" si="818"/>
        <v>2400</v>
      </c>
      <c r="W652" s="3" t="str">
        <f t="shared" si="819"/>
        <v>300</v>
      </c>
      <c r="X652" s="3" t="str">
        <f t="shared" si="820"/>
        <v>05</v>
      </c>
      <c r="Y652" s="3" t="s">
        <v>130</v>
      </c>
    </row>
    <row r="653" spans="1:25" x14ac:dyDescent="0.2">
      <c r="A653" s="1" t="s">
        <v>201</v>
      </c>
      <c r="B653" s="70" t="str">
        <f t="shared" si="787"/>
        <v>100-100-2410-6337-000-32-05</v>
      </c>
      <c r="C653" s="4" t="s">
        <v>1034</v>
      </c>
      <c r="D653" s="9">
        <f t="shared" si="815"/>
        <v>300</v>
      </c>
      <c r="E653" s="8">
        <v>1</v>
      </c>
      <c r="F653" s="8">
        <v>300</v>
      </c>
      <c r="G653" s="7" t="s">
        <v>122</v>
      </c>
      <c r="H653" s="15"/>
      <c r="P653" s="19"/>
      <c r="R653" s="2" t="s">
        <v>452</v>
      </c>
      <c r="S653" s="2" t="str">
        <f t="shared" si="789"/>
        <v>100-100-2410-6337-000-32-05</v>
      </c>
      <c r="T653" s="3" t="str">
        <f t="shared" si="816"/>
        <v>2410</v>
      </c>
      <c r="U653" s="3" t="str">
        <f t="shared" si="817"/>
        <v>6337</v>
      </c>
      <c r="V653" s="3" t="str">
        <f t="shared" si="818"/>
        <v>2400</v>
      </c>
      <c r="W653" s="3" t="str">
        <f t="shared" si="819"/>
        <v>300</v>
      </c>
      <c r="X653" s="3" t="str">
        <f t="shared" si="820"/>
        <v>05</v>
      </c>
      <c r="Y653" s="3" t="s">
        <v>132</v>
      </c>
    </row>
    <row r="654" spans="1:25" x14ac:dyDescent="0.2">
      <c r="A654" s="1" t="s">
        <v>202</v>
      </c>
      <c r="B654" s="70" t="str">
        <f t="shared" si="787"/>
        <v>100-100-2500-6300-000-32-05</v>
      </c>
      <c r="C654" s="4" t="s">
        <v>125</v>
      </c>
      <c r="D654" s="9">
        <f t="shared" si="815"/>
        <v>0</v>
      </c>
      <c r="E654" s="8">
        <v>5</v>
      </c>
      <c r="F654" s="8">
        <v>300</v>
      </c>
      <c r="G654" s="7" t="s">
        <v>121</v>
      </c>
      <c r="H654" s="15"/>
      <c r="P654" s="19"/>
      <c r="R654" s="2" t="s">
        <v>453</v>
      </c>
      <c r="S654" s="2" t="str">
        <f t="shared" si="789"/>
        <v>100-100-2500-6300-000-32-05</v>
      </c>
      <c r="T654" s="3" t="str">
        <f t="shared" si="816"/>
        <v>2500</v>
      </c>
      <c r="U654" s="3" t="str">
        <f t="shared" si="817"/>
        <v>6300</v>
      </c>
      <c r="V654" s="3" t="str">
        <f t="shared" si="818"/>
        <v>2500</v>
      </c>
      <c r="W654" s="3" t="str">
        <f t="shared" si="819"/>
        <v>300</v>
      </c>
      <c r="X654" s="3" t="str">
        <f t="shared" si="820"/>
        <v>05</v>
      </c>
      <c r="Y654" s="3" t="s">
        <v>111</v>
      </c>
    </row>
    <row r="655" spans="1:25" x14ac:dyDescent="0.2">
      <c r="A655" s="1" t="s">
        <v>203</v>
      </c>
      <c r="B655" s="70" t="str">
        <f t="shared" si="787"/>
        <v>100-100-2500-6336-000-32-05</v>
      </c>
      <c r="C655" s="7" t="s">
        <v>148</v>
      </c>
      <c r="D655" s="9">
        <f t="shared" si="815"/>
        <v>500</v>
      </c>
      <c r="E655" s="9">
        <v>1</v>
      </c>
      <c r="F655" s="9">
        <v>500</v>
      </c>
      <c r="G655" s="7" t="s">
        <v>122</v>
      </c>
      <c r="H655" s="15"/>
      <c r="P655" s="19"/>
      <c r="R655" s="2" t="s">
        <v>454</v>
      </c>
      <c r="S655" s="2" t="str">
        <f t="shared" si="789"/>
        <v>100-100-2500-6336-000-32-05</v>
      </c>
      <c r="T655" s="3" t="str">
        <f t="shared" si="816"/>
        <v>2500</v>
      </c>
      <c r="U655" s="3" t="str">
        <f t="shared" si="817"/>
        <v>6336</v>
      </c>
      <c r="V655" s="3" t="str">
        <f t="shared" si="818"/>
        <v>2500</v>
      </c>
      <c r="W655" s="3" t="str">
        <f t="shared" si="819"/>
        <v>300</v>
      </c>
      <c r="X655" s="3" t="str">
        <f t="shared" si="820"/>
        <v>05</v>
      </c>
      <c r="Y655" s="3" t="s">
        <v>139</v>
      </c>
    </row>
    <row r="656" spans="1:25" x14ac:dyDescent="0.2">
      <c r="A656" s="1" t="s">
        <v>204</v>
      </c>
      <c r="B656" s="70" t="str">
        <f t="shared" si="787"/>
        <v>100-100-2500-6336-000-32-05</v>
      </c>
      <c r="C656" s="7" t="s">
        <v>149</v>
      </c>
      <c r="D656" s="9">
        <f t="shared" si="815"/>
        <v>500</v>
      </c>
      <c r="E656" s="9">
        <v>1</v>
      </c>
      <c r="F656" s="9">
        <v>500</v>
      </c>
      <c r="G656" s="7" t="s">
        <v>122</v>
      </c>
      <c r="H656" s="15"/>
      <c r="P656" s="19"/>
      <c r="R656" s="2" t="s">
        <v>454</v>
      </c>
      <c r="S656" s="2" t="str">
        <f t="shared" si="789"/>
        <v>100-100-2500-6336-000-32-05</v>
      </c>
      <c r="T656" s="3" t="str">
        <f t="shared" si="816"/>
        <v>2500</v>
      </c>
      <c r="U656" s="3" t="str">
        <f t="shared" si="817"/>
        <v>6336</v>
      </c>
      <c r="V656" s="3" t="str">
        <f t="shared" si="818"/>
        <v>2500</v>
      </c>
      <c r="W656" s="3" t="str">
        <f t="shared" si="819"/>
        <v>300</v>
      </c>
      <c r="X656" s="3" t="str">
        <f t="shared" si="820"/>
        <v>05</v>
      </c>
      <c r="Y656" s="3" t="s">
        <v>139</v>
      </c>
    </row>
    <row r="657" spans="1:25" x14ac:dyDescent="0.2">
      <c r="A657" s="1" t="s">
        <v>205</v>
      </c>
      <c r="B657" s="70" t="str">
        <f t="shared" si="787"/>
        <v>100-100-2500-6336-000-32-05</v>
      </c>
      <c r="C657" s="7" t="s">
        <v>151</v>
      </c>
      <c r="D657" s="9">
        <f t="shared" si="815"/>
        <v>500</v>
      </c>
      <c r="E657" s="9">
        <v>1</v>
      </c>
      <c r="F657" s="9">
        <v>500</v>
      </c>
      <c r="G657" s="7" t="s">
        <v>122</v>
      </c>
      <c r="H657" s="15"/>
      <c r="P657" s="19"/>
      <c r="R657" s="2" t="s">
        <v>454</v>
      </c>
      <c r="S657" s="2" t="str">
        <f t="shared" si="789"/>
        <v>100-100-2500-6336-000-32-05</v>
      </c>
      <c r="T657" s="3" t="str">
        <f t="shared" si="816"/>
        <v>2500</v>
      </c>
      <c r="U657" s="3" t="str">
        <f t="shared" si="817"/>
        <v>6336</v>
      </c>
      <c r="V657" s="3" t="str">
        <f t="shared" si="818"/>
        <v>2500</v>
      </c>
      <c r="W657" s="3" t="str">
        <f t="shared" si="819"/>
        <v>300</v>
      </c>
      <c r="X657" s="3" t="str">
        <f t="shared" si="820"/>
        <v>05</v>
      </c>
      <c r="Y657" s="3" t="s">
        <v>139</v>
      </c>
    </row>
    <row r="658" spans="1:25" x14ac:dyDescent="0.2">
      <c r="A658" s="1" t="s">
        <v>206</v>
      </c>
      <c r="B658" s="70" t="str">
        <f t="shared" si="787"/>
        <v>100-100-2500-6336-000-32-05</v>
      </c>
      <c r="C658" s="7" t="s">
        <v>150</v>
      </c>
      <c r="D658" s="9">
        <f t="shared" si="815"/>
        <v>500</v>
      </c>
      <c r="E658" s="9">
        <v>1</v>
      </c>
      <c r="F658" s="9">
        <v>500</v>
      </c>
      <c r="G658" s="7" t="s">
        <v>122</v>
      </c>
      <c r="H658" s="15"/>
      <c r="P658" s="19"/>
      <c r="R658" s="2" t="s">
        <v>454</v>
      </c>
      <c r="S658" s="2" t="str">
        <f t="shared" si="789"/>
        <v>100-100-2500-6336-000-32-05</v>
      </c>
      <c r="T658" s="3" t="str">
        <f t="shared" si="816"/>
        <v>2500</v>
      </c>
      <c r="U658" s="3" t="str">
        <f t="shared" si="817"/>
        <v>6336</v>
      </c>
      <c r="V658" s="3" t="str">
        <f t="shared" si="818"/>
        <v>2500</v>
      </c>
      <c r="W658" s="3" t="str">
        <f t="shared" si="819"/>
        <v>300</v>
      </c>
      <c r="X658" s="3" t="str">
        <f t="shared" si="820"/>
        <v>05</v>
      </c>
      <c r="Y658" s="3" t="s">
        <v>139</v>
      </c>
    </row>
    <row r="659" spans="1:25" x14ac:dyDescent="0.2">
      <c r="A659" s="1" t="s">
        <v>207</v>
      </c>
      <c r="B659" s="70" t="str">
        <f t="shared" si="787"/>
        <v>100-100-2500-6337-000-32-05</v>
      </c>
      <c r="C659" s="7" t="s">
        <v>145</v>
      </c>
      <c r="D659" s="9">
        <f t="shared" si="815"/>
        <v>500</v>
      </c>
      <c r="E659" s="9">
        <v>1</v>
      </c>
      <c r="F659" s="9">
        <v>500</v>
      </c>
      <c r="G659" s="7" t="s">
        <v>122</v>
      </c>
      <c r="H659" s="15"/>
      <c r="P659" s="19"/>
      <c r="R659" s="2" t="s">
        <v>455</v>
      </c>
      <c r="S659" s="2" t="str">
        <f t="shared" si="789"/>
        <v>100-100-2500-6337-000-32-05</v>
      </c>
      <c r="T659" s="3" t="str">
        <f t="shared" si="816"/>
        <v>2500</v>
      </c>
      <c r="U659" s="3" t="str">
        <f t="shared" si="817"/>
        <v>6337</v>
      </c>
      <c r="V659" s="3" t="str">
        <f t="shared" si="818"/>
        <v>2500</v>
      </c>
      <c r="W659" s="3" t="str">
        <f t="shared" si="819"/>
        <v>300</v>
      </c>
      <c r="X659" s="3" t="str">
        <f t="shared" si="820"/>
        <v>05</v>
      </c>
      <c r="Y659" s="3" t="s">
        <v>143</v>
      </c>
    </row>
    <row r="660" spans="1:25" x14ac:dyDescent="0.2">
      <c r="A660" s="1" t="s">
        <v>208</v>
      </c>
      <c r="B660" s="70" t="str">
        <f t="shared" si="787"/>
        <v>100-100-2500-6337-000-32-05</v>
      </c>
      <c r="C660" s="7" t="s">
        <v>144</v>
      </c>
      <c r="D660" s="9">
        <f t="shared" si="815"/>
        <v>500</v>
      </c>
      <c r="E660" s="9">
        <v>1</v>
      </c>
      <c r="F660" s="9">
        <v>500</v>
      </c>
      <c r="G660" s="7" t="s">
        <v>122</v>
      </c>
      <c r="H660" s="15"/>
      <c r="P660" s="19"/>
      <c r="R660" s="2" t="s">
        <v>455</v>
      </c>
      <c r="S660" s="2" t="str">
        <f t="shared" si="789"/>
        <v>100-100-2500-6337-000-32-05</v>
      </c>
      <c r="T660" s="3" t="str">
        <f t="shared" si="816"/>
        <v>2500</v>
      </c>
      <c r="U660" s="3" t="str">
        <f t="shared" si="817"/>
        <v>6337</v>
      </c>
      <c r="V660" s="3" t="str">
        <f t="shared" si="818"/>
        <v>2500</v>
      </c>
      <c r="W660" s="3" t="str">
        <f t="shared" si="819"/>
        <v>300</v>
      </c>
      <c r="X660" s="3" t="str">
        <f t="shared" si="820"/>
        <v>05</v>
      </c>
      <c r="Y660" s="3" t="s">
        <v>143</v>
      </c>
    </row>
    <row r="661" spans="1:25" x14ac:dyDescent="0.2">
      <c r="A661" s="1" t="s">
        <v>209</v>
      </c>
      <c r="B661" s="70" t="str">
        <f t="shared" si="787"/>
        <v>100-100-2500-6337-000-32-05</v>
      </c>
      <c r="C661" s="7" t="s">
        <v>152</v>
      </c>
      <c r="D661" s="9">
        <f t="shared" si="815"/>
        <v>500</v>
      </c>
      <c r="E661" s="9">
        <v>1</v>
      </c>
      <c r="F661" s="9">
        <v>500</v>
      </c>
      <c r="G661" s="7" t="s">
        <v>122</v>
      </c>
      <c r="H661" s="15"/>
      <c r="P661" s="19"/>
      <c r="R661" s="2" t="s">
        <v>455</v>
      </c>
      <c r="S661" s="2" t="str">
        <f t="shared" si="789"/>
        <v>100-100-2500-6337-000-32-05</v>
      </c>
      <c r="T661" s="3" t="str">
        <f t="shared" si="816"/>
        <v>2500</v>
      </c>
      <c r="U661" s="3" t="str">
        <f t="shared" si="817"/>
        <v>6337</v>
      </c>
      <c r="V661" s="3" t="str">
        <f t="shared" si="818"/>
        <v>2500</v>
      </c>
      <c r="W661" s="3" t="str">
        <f t="shared" si="819"/>
        <v>300</v>
      </c>
      <c r="X661" s="3" t="str">
        <f t="shared" si="820"/>
        <v>05</v>
      </c>
      <c r="Y661" s="3" t="s">
        <v>143</v>
      </c>
    </row>
    <row r="662" spans="1:25" x14ac:dyDescent="0.2">
      <c r="A662" s="1" t="s">
        <v>210</v>
      </c>
      <c r="B662" s="70" t="str">
        <f t="shared" si="787"/>
        <v>100-100-2500-6337-000-32-05</v>
      </c>
      <c r="C662" s="7" t="s">
        <v>153</v>
      </c>
      <c r="D662" s="9">
        <f t="shared" si="815"/>
        <v>500</v>
      </c>
      <c r="E662" s="9">
        <v>1</v>
      </c>
      <c r="F662" s="9">
        <v>500</v>
      </c>
      <c r="G662" s="7" t="s">
        <v>122</v>
      </c>
      <c r="H662" s="15"/>
      <c r="P662" s="19"/>
      <c r="R662" s="2" t="s">
        <v>455</v>
      </c>
      <c r="S662" s="2" t="str">
        <f t="shared" si="789"/>
        <v>100-100-2500-6337-000-32-05</v>
      </c>
      <c r="T662" s="3" t="str">
        <f t="shared" si="816"/>
        <v>2500</v>
      </c>
      <c r="U662" s="3" t="str">
        <f t="shared" si="817"/>
        <v>6337</v>
      </c>
      <c r="V662" s="3" t="str">
        <f t="shared" si="818"/>
        <v>2500</v>
      </c>
      <c r="W662" s="3" t="str">
        <f t="shared" si="819"/>
        <v>300</v>
      </c>
      <c r="X662" s="3" t="str">
        <f t="shared" si="820"/>
        <v>05</v>
      </c>
      <c r="Y662" s="3" t="s">
        <v>143</v>
      </c>
    </row>
    <row r="663" spans="1:25" x14ac:dyDescent="0.2">
      <c r="A663" s="1" t="s">
        <v>211</v>
      </c>
      <c r="B663" s="70" t="str">
        <f t="shared" si="787"/>
        <v>100-100-2510-6340-000-32-05</v>
      </c>
      <c r="C663" s="7" t="s">
        <v>155</v>
      </c>
      <c r="D663" s="9">
        <f t="shared" si="815"/>
        <v>4000</v>
      </c>
      <c r="E663" s="9">
        <v>4</v>
      </c>
      <c r="F663" s="9">
        <v>1000</v>
      </c>
      <c r="G663" s="7" t="s">
        <v>122</v>
      </c>
      <c r="H663" s="15"/>
      <c r="P663" s="19"/>
      <c r="R663" s="2" t="s">
        <v>456</v>
      </c>
      <c r="S663" s="2" t="str">
        <f t="shared" si="789"/>
        <v>100-100-2510-6340-000-32-05</v>
      </c>
      <c r="T663" s="3" t="str">
        <f t="shared" si="816"/>
        <v>2510</v>
      </c>
      <c r="U663" s="3" t="str">
        <f t="shared" si="817"/>
        <v>6340</v>
      </c>
      <c r="V663" s="3" t="str">
        <f t="shared" si="818"/>
        <v>2500</v>
      </c>
      <c r="W663" s="3" t="str">
        <f t="shared" si="819"/>
        <v>300</v>
      </c>
      <c r="X663" s="3" t="str">
        <f t="shared" si="820"/>
        <v>05</v>
      </c>
      <c r="Y663" s="3" t="s">
        <v>154</v>
      </c>
    </row>
    <row r="664" spans="1:25" x14ac:dyDescent="0.2">
      <c r="A664" s="1" t="s">
        <v>212</v>
      </c>
      <c r="B664" s="70" t="str">
        <f t="shared" si="787"/>
        <v>100-100-2510-6340-000-32-05</v>
      </c>
      <c r="C664" s="7" t="s">
        <v>156</v>
      </c>
      <c r="D664" s="9">
        <f t="shared" si="815"/>
        <v>3500</v>
      </c>
      <c r="E664" s="9">
        <v>1</v>
      </c>
      <c r="F664" s="9">
        <v>3500</v>
      </c>
      <c r="G664" s="7" t="s">
        <v>122</v>
      </c>
      <c r="H664" s="15"/>
      <c r="P664" s="19"/>
      <c r="R664" s="2" t="s">
        <v>456</v>
      </c>
      <c r="S664" s="2" t="str">
        <f t="shared" si="789"/>
        <v>100-100-2510-6340-000-32-05</v>
      </c>
      <c r="T664" s="3" t="str">
        <f t="shared" si="816"/>
        <v>2510</v>
      </c>
      <c r="U664" s="3" t="str">
        <f t="shared" si="817"/>
        <v>6340</v>
      </c>
      <c r="V664" s="3" t="str">
        <f t="shared" si="818"/>
        <v>2500</v>
      </c>
      <c r="W664" s="3" t="str">
        <f t="shared" si="819"/>
        <v>300</v>
      </c>
      <c r="X664" s="3" t="str">
        <f t="shared" si="820"/>
        <v>05</v>
      </c>
      <c r="Y664" s="3" t="s">
        <v>154</v>
      </c>
    </row>
    <row r="665" spans="1:25" x14ac:dyDescent="0.2">
      <c r="A665" s="1" t="s">
        <v>213</v>
      </c>
      <c r="B665" s="70" t="str">
        <f t="shared" si="787"/>
        <v>100-100-2510-6340-000-32-05</v>
      </c>
      <c r="C665" s="7" t="s">
        <v>157</v>
      </c>
      <c r="D665" s="9">
        <f t="shared" si="815"/>
        <v>1200</v>
      </c>
      <c r="E665" s="9">
        <v>1</v>
      </c>
      <c r="F665" s="9">
        <v>1200</v>
      </c>
      <c r="G665" s="7" t="s">
        <v>122</v>
      </c>
      <c r="H665" s="15"/>
      <c r="P665" s="19"/>
      <c r="R665" s="2" t="s">
        <v>456</v>
      </c>
      <c r="S665" s="2" t="str">
        <f t="shared" si="789"/>
        <v>100-100-2510-6340-000-32-05</v>
      </c>
      <c r="T665" s="3" t="str">
        <f t="shared" si="816"/>
        <v>2510</v>
      </c>
      <c r="U665" s="3" t="str">
        <f t="shared" si="817"/>
        <v>6340</v>
      </c>
      <c r="V665" s="3" t="str">
        <f t="shared" si="818"/>
        <v>2500</v>
      </c>
      <c r="W665" s="3" t="str">
        <f t="shared" si="819"/>
        <v>300</v>
      </c>
      <c r="X665" s="3" t="str">
        <f t="shared" si="820"/>
        <v>05</v>
      </c>
      <c r="Y665" s="3" t="s">
        <v>154</v>
      </c>
    </row>
    <row r="666" spans="1:25" x14ac:dyDescent="0.2">
      <c r="A666" s="1" t="s">
        <v>214</v>
      </c>
      <c r="B666" s="70" t="str">
        <f t="shared" si="787"/>
        <v>100-100-2510-6340-000-32-05</v>
      </c>
      <c r="C666" s="7" t="s">
        <v>158</v>
      </c>
      <c r="D666" s="9">
        <f t="shared" si="815"/>
        <v>350</v>
      </c>
      <c r="E666" s="9">
        <v>1</v>
      </c>
      <c r="F666" s="9">
        <v>350</v>
      </c>
      <c r="G666" s="7" t="s">
        <v>122</v>
      </c>
      <c r="H666" s="15"/>
      <c r="P666" s="19"/>
      <c r="R666" s="2" t="s">
        <v>456</v>
      </c>
      <c r="S666" s="2" t="str">
        <f t="shared" si="789"/>
        <v>100-100-2510-6340-000-32-05</v>
      </c>
      <c r="T666" s="3" t="str">
        <f t="shared" si="816"/>
        <v>2510</v>
      </c>
      <c r="U666" s="3" t="str">
        <f t="shared" si="817"/>
        <v>6340</v>
      </c>
      <c r="V666" s="3" t="str">
        <f t="shared" si="818"/>
        <v>2500</v>
      </c>
      <c r="W666" s="3" t="str">
        <f t="shared" si="819"/>
        <v>300</v>
      </c>
      <c r="X666" s="3" t="str">
        <f t="shared" si="820"/>
        <v>05</v>
      </c>
      <c r="Y666" s="3" t="s">
        <v>154</v>
      </c>
    </row>
    <row r="667" spans="1:25" x14ac:dyDescent="0.2">
      <c r="A667" s="1" t="s">
        <v>215</v>
      </c>
      <c r="B667" s="70" t="str">
        <f t="shared" si="787"/>
        <v>100-100-2510-6340-000-32-05</v>
      </c>
      <c r="C667" s="7" t="s">
        <v>159</v>
      </c>
      <c r="D667" s="9">
        <f t="shared" si="815"/>
        <v>1750</v>
      </c>
      <c r="E667" s="9">
        <v>1</v>
      </c>
      <c r="F667" s="9">
        <v>1750</v>
      </c>
      <c r="G667" s="7" t="s">
        <v>122</v>
      </c>
      <c r="H667" s="15"/>
      <c r="P667" s="19"/>
      <c r="R667" s="2" t="s">
        <v>456</v>
      </c>
      <c r="S667" s="2" t="str">
        <f t="shared" si="789"/>
        <v>100-100-2510-6340-000-32-05</v>
      </c>
      <c r="T667" s="3" t="str">
        <f t="shared" si="816"/>
        <v>2510</v>
      </c>
      <c r="U667" s="3" t="str">
        <f t="shared" si="817"/>
        <v>6340</v>
      </c>
      <c r="V667" s="3" t="str">
        <f t="shared" si="818"/>
        <v>2500</v>
      </c>
      <c r="W667" s="3" t="str">
        <f t="shared" si="819"/>
        <v>300</v>
      </c>
      <c r="X667" s="3" t="str">
        <f t="shared" si="820"/>
        <v>05</v>
      </c>
      <c r="Y667" s="3" t="s">
        <v>154</v>
      </c>
    </row>
    <row r="668" spans="1:25" x14ac:dyDescent="0.2">
      <c r="A668" s="1" t="s">
        <v>216</v>
      </c>
      <c r="B668" s="70" t="str">
        <f t="shared" si="787"/>
        <v>100-100-2510-6340-000-32-05</v>
      </c>
      <c r="C668" s="7" t="s">
        <v>160</v>
      </c>
      <c r="D668" s="9">
        <f t="shared" si="815"/>
        <v>900</v>
      </c>
      <c r="E668" s="9">
        <v>1</v>
      </c>
      <c r="F668" s="9">
        <v>900</v>
      </c>
      <c r="G668" s="7" t="s">
        <v>122</v>
      </c>
      <c r="H668" s="15"/>
      <c r="P668" s="19"/>
      <c r="R668" s="2" t="s">
        <v>456</v>
      </c>
      <c r="S668" s="2" t="str">
        <f t="shared" si="789"/>
        <v>100-100-2510-6340-000-32-05</v>
      </c>
      <c r="T668" s="3" t="str">
        <f t="shared" si="816"/>
        <v>2510</v>
      </c>
      <c r="U668" s="3" t="str">
        <f t="shared" si="817"/>
        <v>6340</v>
      </c>
      <c r="V668" s="3" t="str">
        <f t="shared" si="818"/>
        <v>2500</v>
      </c>
      <c r="W668" s="3" t="str">
        <f t="shared" si="819"/>
        <v>300</v>
      </c>
      <c r="X668" s="3" t="str">
        <f t="shared" si="820"/>
        <v>05</v>
      </c>
      <c r="Y668" s="3" t="s">
        <v>154</v>
      </c>
    </row>
    <row r="669" spans="1:25" x14ac:dyDescent="0.2">
      <c r="A669" s="1" t="s">
        <v>217</v>
      </c>
      <c r="B669" s="70" t="str">
        <f t="shared" si="787"/>
        <v>100-100-2510-6340-000-32-05</v>
      </c>
      <c r="C669" s="7" t="s">
        <v>161</v>
      </c>
      <c r="D669" s="9">
        <f t="shared" si="815"/>
        <v>1200</v>
      </c>
      <c r="E669" s="9">
        <v>1</v>
      </c>
      <c r="F669" s="9">
        <v>1200</v>
      </c>
      <c r="G669" s="7" t="s">
        <v>122</v>
      </c>
      <c r="H669" s="15"/>
      <c r="P669" s="19"/>
      <c r="R669" s="2" t="s">
        <v>456</v>
      </c>
      <c r="S669" s="2" t="str">
        <f t="shared" si="789"/>
        <v>100-100-2510-6340-000-32-05</v>
      </c>
      <c r="T669" s="3" t="str">
        <f t="shared" si="816"/>
        <v>2510</v>
      </c>
      <c r="U669" s="3" t="str">
        <f t="shared" si="817"/>
        <v>6340</v>
      </c>
      <c r="V669" s="3" t="str">
        <f t="shared" si="818"/>
        <v>2500</v>
      </c>
      <c r="W669" s="3" t="str">
        <f t="shared" si="819"/>
        <v>300</v>
      </c>
      <c r="X669" s="3" t="str">
        <f t="shared" si="820"/>
        <v>05</v>
      </c>
      <c r="Y669" s="3" t="s">
        <v>154</v>
      </c>
    </row>
    <row r="670" spans="1:25" x14ac:dyDescent="0.2">
      <c r="A670" s="1" t="s">
        <v>218</v>
      </c>
      <c r="B670" s="70" t="str">
        <f t="shared" si="787"/>
        <v>100-100-2510-6340-000-32-05</v>
      </c>
      <c r="C670" s="7" t="s">
        <v>162</v>
      </c>
      <c r="D670" s="9">
        <f t="shared" si="815"/>
        <v>2000</v>
      </c>
      <c r="E670" s="9">
        <v>4</v>
      </c>
      <c r="F670" s="9">
        <v>500</v>
      </c>
      <c r="G670" s="7" t="s">
        <v>122</v>
      </c>
      <c r="H670" s="15"/>
      <c r="P670" s="19"/>
      <c r="R670" s="2" t="s">
        <v>456</v>
      </c>
      <c r="S670" s="2" t="str">
        <f t="shared" si="789"/>
        <v>100-100-2510-6340-000-32-05</v>
      </c>
      <c r="T670" s="3" t="str">
        <f t="shared" si="816"/>
        <v>2510</v>
      </c>
      <c r="U670" s="3" t="str">
        <f t="shared" si="817"/>
        <v>6340</v>
      </c>
      <c r="V670" s="3" t="str">
        <f t="shared" si="818"/>
        <v>2500</v>
      </c>
      <c r="W670" s="3" t="str">
        <f t="shared" si="819"/>
        <v>300</v>
      </c>
      <c r="X670" s="3" t="str">
        <f t="shared" si="820"/>
        <v>05</v>
      </c>
      <c r="Y670" s="3" t="s">
        <v>154</v>
      </c>
    </row>
    <row r="671" spans="1:25" x14ac:dyDescent="0.2">
      <c r="A671" s="1" t="s">
        <v>219</v>
      </c>
      <c r="B671" s="70" t="str">
        <f t="shared" si="787"/>
        <v>100-100-2510-6340-000-32-05</v>
      </c>
      <c r="C671" s="7" t="s">
        <v>163</v>
      </c>
      <c r="D671" s="9">
        <f t="shared" si="815"/>
        <v>16500</v>
      </c>
      <c r="E671" s="9">
        <v>1</v>
      </c>
      <c r="F671" s="9">
        <v>16500</v>
      </c>
      <c r="G671" s="7" t="s">
        <v>122</v>
      </c>
      <c r="H671" s="15"/>
      <c r="P671" s="19"/>
      <c r="R671" s="2" t="s">
        <v>456</v>
      </c>
      <c r="S671" s="2" t="str">
        <f t="shared" si="789"/>
        <v>100-100-2510-6340-000-32-05</v>
      </c>
      <c r="T671" s="3" t="str">
        <f t="shared" si="816"/>
        <v>2510</v>
      </c>
      <c r="U671" s="3" t="str">
        <f t="shared" si="817"/>
        <v>6340</v>
      </c>
      <c r="V671" s="3" t="str">
        <f t="shared" si="818"/>
        <v>2500</v>
      </c>
      <c r="W671" s="3" t="str">
        <f t="shared" si="819"/>
        <v>300</v>
      </c>
      <c r="X671" s="3" t="str">
        <f t="shared" si="820"/>
        <v>05</v>
      </c>
      <c r="Y671" s="3" t="s">
        <v>154</v>
      </c>
    </row>
    <row r="672" spans="1:25" x14ac:dyDescent="0.2">
      <c r="A672" s="1" t="s">
        <v>220</v>
      </c>
      <c r="B672" s="70" t="str">
        <f t="shared" si="787"/>
        <v>100-100-2510-6340-000-32-05</v>
      </c>
      <c r="C672" s="7" t="s">
        <v>164</v>
      </c>
      <c r="D672" s="9">
        <f t="shared" si="815"/>
        <v>600</v>
      </c>
      <c r="E672" s="9">
        <v>12</v>
      </c>
      <c r="F672" s="9">
        <v>50</v>
      </c>
      <c r="G672" s="7" t="s">
        <v>122</v>
      </c>
      <c r="H672" s="15"/>
      <c r="P672" s="19"/>
      <c r="R672" s="2" t="s">
        <v>456</v>
      </c>
      <c r="S672" s="2" t="str">
        <f t="shared" si="789"/>
        <v>100-100-2510-6340-000-32-05</v>
      </c>
      <c r="T672" s="3" t="str">
        <f t="shared" si="816"/>
        <v>2510</v>
      </c>
      <c r="U672" s="3" t="str">
        <f t="shared" si="817"/>
        <v>6340</v>
      </c>
      <c r="V672" s="3" t="str">
        <f t="shared" si="818"/>
        <v>2500</v>
      </c>
      <c r="W672" s="3" t="str">
        <f t="shared" si="819"/>
        <v>300</v>
      </c>
      <c r="X672" s="3" t="str">
        <f t="shared" si="820"/>
        <v>05</v>
      </c>
      <c r="Y672" s="3" t="s">
        <v>154</v>
      </c>
    </row>
    <row r="673" spans="1:25" x14ac:dyDescent="0.2">
      <c r="A673" s="1" t="s">
        <v>221</v>
      </c>
      <c r="B673" s="70" t="str">
        <f t="shared" si="787"/>
        <v>100-100-2510-6340-000-32-05</v>
      </c>
      <c r="C673" s="77" t="s">
        <v>1087</v>
      </c>
      <c r="D673" s="9">
        <f t="shared" si="815"/>
        <v>0</v>
      </c>
      <c r="E673" s="9">
        <f>F16</f>
        <v>4435400</v>
      </c>
      <c r="F673" s="58">
        <v>1.4999999999999999E-2</v>
      </c>
      <c r="G673" s="47" t="s">
        <v>121</v>
      </c>
      <c r="H673" s="15"/>
      <c r="P673" s="19"/>
      <c r="R673" s="2" t="s">
        <v>456</v>
      </c>
      <c r="S673" s="2" t="str">
        <f t="shared" si="789"/>
        <v>100-100-2510-6340-000-32-05</v>
      </c>
      <c r="T673" s="3" t="str">
        <f t="shared" si="816"/>
        <v>2510</v>
      </c>
      <c r="U673" s="3" t="str">
        <f t="shared" si="817"/>
        <v>6340</v>
      </c>
      <c r="V673" s="3" t="str">
        <f t="shared" si="818"/>
        <v>2500</v>
      </c>
      <c r="W673" s="3" t="str">
        <f t="shared" si="819"/>
        <v>300</v>
      </c>
      <c r="X673" s="3" t="str">
        <f t="shared" si="820"/>
        <v>05</v>
      </c>
      <c r="Y673" s="3" t="s">
        <v>154</v>
      </c>
    </row>
    <row r="674" spans="1:25" x14ac:dyDescent="0.2">
      <c r="A674" s="1" t="s">
        <v>222</v>
      </c>
      <c r="B674" s="70" t="str">
        <f t="shared" si="787"/>
        <v>100-100-2510-6340-000-32-05</v>
      </c>
      <c r="C674" s="7" t="s">
        <v>165</v>
      </c>
      <c r="D674" s="9">
        <f t="shared" si="815"/>
        <v>600</v>
      </c>
      <c r="E674" s="9">
        <v>12</v>
      </c>
      <c r="F674" s="9">
        <v>50</v>
      </c>
      <c r="G674" s="7" t="s">
        <v>122</v>
      </c>
      <c r="H674" s="15"/>
      <c r="P674" s="19"/>
      <c r="R674" s="2" t="s">
        <v>456</v>
      </c>
      <c r="S674" s="2" t="str">
        <f t="shared" si="789"/>
        <v>100-100-2510-6340-000-32-05</v>
      </c>
      <c r="T674" s="3" t="str">
        <f t="shared" si="816"/>
        <v>2510</v>
      </c>
      <c r="U674" s="3" t="str">
        <f t="shared" si="817"/>
        <v>6340</v>
      </c>
      <c r="V674" s="3" t="str">
        <f t="shared" si="818"/>
        <v>2500</v>
      </c>
      <c r="W674" s="3" t="str">
        <f t="shared" si="819"/>
        <v>300</v>
      </c>
      <c r="X674" s="3" t="str">
        <f t="shared" si="820"/>
        <v>05</v>
      </c>
      <c r="Y674" s="3" t="s">
        <v>154</v>
      </c>
    </row>
    <row r="675" spans="1:25" x14ac:dyDescent="0.2">
      <c r="A675" s="1" t="s">
        <v>223</v>
      </c>
      <c r="B675" s="70" t="str">
        <f t="shared" si="787"/>
        <v>100-100-2510-6340-000-32-05</v>
      </c>
      <c r="C675" s="7" t="s">
        <v>166</v>
      </c>
      <c r="D675" s="9">
        <f t="shared" si="815"/>
        <v>750</v>
      </c>
      <c r="E675" s="9">
        <v>1</v>
      </c>
      <c r="F675" s="9">
        <v>750</v>
      </c>
      <c r="G675" s="7" t="s">
        <v>122</v>
      </c>
      <c r="H675" s="15"/>
      <c r="P675" s="19"/>
      <c r="R675" s="2" t="s">
        <v>456</v>
      </c>
      <c r="S675" s="2" t="str">
        <f t="shared" si="789"/>
        <v>100-100-2510-6340-000-32-05</v>
      </c>
      <c r="T675" s="3" t="str">
        <f t="shared" si="816"/>
        <v>2510</v>
      </c>
      <c r="U675" s="3" t="str">
        <f t="shared" si="817"/>
        <v>6340</v>
      </c>
      <c r="V675" s="3" t="str">
        <f t="shared" si="818"/>
        <v>2500</v>
      </c>
      <c r="W675" s="3" t="str">
        <f t="shared" si="819"/>
        <v>300</v>
      </c>
      <c r="X675" s="3" t="str">
        <f t="shared" si="820"/>
        <v>05</v>
      </c>
      <c r="Y675" s="3" t="s">
        <v>154</v>
      </c>
    </row>
    <row r="676" spans="1:25" x14ac:dyDescent="0.2">
      <c r="A676" s="1" t="s">
        <v>502</v>
      </c>
      <c r="B676" s="71" t="str">
        <f t="shared" si="787"/>
        <v>100-100-2510-6340-000-32-05</v>
      </c>
      <c r="C676" s="75" t="s">
        <v>168</v>
      </c>
      <c r="D676" s="9">
        <f t="shared" si="815"/>
        <v>2160</v>
      </c>
      <c r="E676" s="56">
        <v>0.15</v>
      </c>
      <c r="F676" s="9">
        <f>D26</f>
        <v>14400</v>
      </c>
      <c r="G676" s="47" t="s">
        <v>122</v>
      </c>
      <c r="H676" s="15"/>
      <c r="P676" s="19"/>
      <c r="R676" s="2" t="s">
        <v>456</v>
      </c>
      <c r="S676" s="2" t="str">
        <f t="shared" si="789"/>
        <v>100-100-2510-6340-000-32-05</v>
      </c>
      <c r="T676" s="3" t="str">
        <f t="shared" si="816"/>
        <v>2510</v>
      </c>
      <c r="U676" s="3" t="str">
        <f t="shared" si="817"/>
        <v>6340</v>
      </c>
      <c r="V676" s="3" t="str">
        <f t="shared" si="818"/>
        <v>2500</v>
      </c>
      <c r="W676" s="3" t="str">
        <f t="shared" si="819"/>
        <v>300</v>
      </c>
      <c r="X676" s="3" t="str">
        <f t="shared" si="820"/>
        <v>05</v>
      </c>
      <c r="Y676" s="3" t="s">
        <v>154</v>
      </c>
    </row>
    <row r="677" spans="1:25" x14ac:dyDescent="0.2">
      <c r="A677" s="1" t="s">
        <v>224</v>
      </c>
      <c r="B677" s="70" t="str">
        <f t="shared" si="787"/>
        <v>100-100-2510-6340-000-32-05</v>
      </c>
      <c r="C677" s="7" t="s">
        <v>621</v>
      </c>
      <c r="D677" s="9">
        <f t="shared" si="815"/>
        <v>9000</v>
      </c>
      <c r="E677" s="9">
        <v>1</v>
      </c>
      <c r="F677" s="9">
        <v>9000</v>
      </c>
      <c r="G677" s="7" t="s">
        <v>122</v>
      </c>
      <c r="H677" s="15"/>
      <c r="P677" s="19"/>
      <c r="R677" s="2" t="s">
        <v>456</v>
      </c>
      <c r="S677" s="2" t="str">
        <f t="shared" si="789"/>
        <v>100-100-2510-6340-000-32-05</v>
      </c>
      <c r="T677" s="3" t="str">
        <f t="shared" si="816"/>
        <v>2510</v>
      </c>
      <c r="U677" s="3" t="str">
        <f t="shared" si="817"/>
        <v>6340</v>
      </c>
      <c r="V677" s="3" t="str">
        <f t="shared" si="818"/>
        <v>2500</v>
      </c>
      <c r="W677" s="3" t="str">
        <f t="shared" si="819"/>
        <v>300</v>
      </c>
      <c r="X677" s="3" t="str">
        <f t="shared" si="820"/>
        <v>05</v>
      </c>
      <c r="Y677" s="3" t="s">
        <v>154</v>
      </c>
    </row>
    <row r="678" spans="1:25" x14ac:dyDescent="0.2">
      <c r="A678" s="1" t="s">
        <v>225</v>
      </c>
      <c r="B678" s="70" t="str">
        <f t="shared" si="787"/>
        <v>100-100-2510-6340-000-32-05</v>
      </c>
      <c r="C678" s="7" t="s">
        <v>620</v>
      </c>
      <c r="D678" s="9">
        <f t="shared" si="815"/>
        <v>400</v>
      </c>
      <c r="E678" s="9">
        <v>1</v>
      </c>
      <c r="F678" s="9">
        <v>400</v>
      </c>
      <c r="G678" s="7" t="s">
        <v>122</v>
      </c>
      <c r="H678" s="15"/>
      <c r="P678" s="19"/>
      <c r="R678" s="2" t="s">
        <v>456</v>
      </c>
      <c r="S678" s="2" t="str">
        <f t="shared" si="789"/>
        <v>100-100-2510-6340-000-32-05</v>
      </c>
      <c r="T678" s="3" t="str">
        <f t="shared" si="816"/>
        <v>2510</v>
      </c>
      <c r="U678" s="3" t="str">
        <f t="shared" si="817"/>
        <v>6340</v>
      </c>
      <c r="V678" s="3" t="str">
        <f t="shared" si="818"/>
        <v>2500</v>
      </c>
      <c r="W678" s="3" t="str">
        <f t="shared" si="819"/>
        <v>300</v>
      </c>
      <c r="X678" s="3" t="str">
        <f t="shared" si="820"/>
        <v>05</v>
      </c>
      <c r="Y678" s="3" t="s">
        <v>154</v>
      </c>
    </row>
    <row r="679" spans="1:25" x14ac:dyDescent="0.2">
      <c r="A679" s="1" t="s">
        <v>226</v>
      </c>
      <c r="B679" s="70" t="str">
        <f t="shared" si="787"/>
        <v>100-100-2560-6300-000-32-05</v>
      </c>
      <c r="C679" s="7" t="s">
        <v>1035</v>
      </c>
      <c r="D679" s="9">
        <f t="shared" si="815"/>
        <v>3600</v>
      </c>
      <c r="E679" s="9">
        <v>12</v>
      </c>
      <c r="F679" s="9">
        <v>300</v>
      </c>
      <c r="G679" s="7" t="s">
        <v>122</v>
      </c>
      <c r="H679" s="15"/>
      <c r="P679" s="19"/>
      <c r="R679" s="2" t="s">
        <v>457</v>
      </c>
      <c r="S679" s="2" t="str">
        <f t="shared" si="789"/>
        <v>100-100-2560-6300-000-32-05</v>
      </c>
      <c r="T679" s="3" t="str">
        <f t="shared" si="816"/>
        <v>2560</v>
      </c>
      <c r="U679" s="3" t="str">
        <f t="shared" si="817"/>
        <v>6300</v>
      </c>
      <c r="V679" s="3" t="str">
        <f t="shared" si="818"/>
        <v>2500</v>
      </c>
      <c r="W679" s="3" t="str">
        <f t="shared" si="819"/>
        <v>300</v>
      </c>
      <c r="X679" s="3" t="str">
        <f t="shared" si="820"/>
        <v>05</v>
      </c>
      <c r="Y679" s="3" t="s">
        <v>137</v>
      </c>
    </row>
    <row r="680" spans="1:25" x14ac:dyDescent="0.2">
      <c r="A680" s="1" t="s">
        <v>227</v>
      </c>
      <c r="B680" s="70" t="str">
        <f t="shared" si="787"/>
        <v>100-100-2560-6345-000-32-05</v>
      </c>
      <c r="C680" s="7" t="s">
        <v>622</v>
      </c>
      <c r="D680" s="9">
        <f t="shared" si="815"/>
        <v>1020</v>
      </c>
      <c r="E680" s="9">
        <v>12</v>
      </c>
      <c r="F680" s="9">
        <v>85</v>
      </c>
      <c r="G680" s="7" t="s">
        <v>122</v>
      </c>
      <c r="H680" s="15"/>
      <c r="P680" s="19"/>
      <c r="R680" s="2" t="s">
        <v>458</v>
      </c>
      <c r="S680" s="2" t="str">
        <f t="shared" si="789"/>
        <v>100-100-2560-6345-000-32-05</v>
      </c>
      <c r="T680" s="3" t="str">
        <f t="shared" si="816"/>
        <v>2560</v>
      </c>
      <c r="U680" s="3" t="str">
        <f t="shared" si="817"/>
        <v>6345</v>
      </c>
      <c r="V680" s="3" t="str">
        <f t="shared" si="818"/>
        <v>2500</v>
      </c>
      <c r="W680" s="3" t="str">
        <f t="shared" si="819"/>
        <v>300</v>
      </c>
      <c r="X680" s="3" t="str">
        <f t="shared" si="820"/>
        <v>05</v>
      </c>
      <c r="Y680" s="3" t="s">
        <v>167</v>
      </c>
    </row>
    <row r="681" spans="1:25" x14ac:dyDescent="0.2">
      <c r="A681" s="1" t="s">
        <v>228</v>
      </c>
      <c r="B681" s="70" t="str">
        <f t="shared" si="787"/>
        <v>100-100-2560-6345-000-32-05</v>
      </c>
      <c r="C681" s="7" t="s">
        <v>170</v>
      </c>
      <c r="D681" s="9">
        <f t="shared" si="815"/>
        <v>2000</v>
      </c>
      <c r="E681" s="9">
        <v>1</v>
      </c>
      <c r="F681" s="9">
        <v>2000</v>
      </c>
      <c r="G681" s="7" t="s">
        <v>122</v>
      </c>
      <c r="H681" s="15"/>
      <c r="P681" s="19"/>
      <c r="R681" s="2" t="s">
        <v>458</v>
      </c>
      <c r="S681" s="2" t="str">
        <f t="shared" si="789"/>
        <v>100-100-2560-6345-000-32-05</v>
      </c>
      <c r="T681" s="3" t="str">
        <f t="shared" si="816"/>
        <v>2560</v>
      </c>
      <c r="U681" s="3" t="str">
        <f t="shared" si="817"/>
        <v>6345</v>
      </c>
      <c r="V681" s="3" t="str">
        <f t="shared" si="818"/>
        <v>2500</v>
      </c>
      <c r="W681" s="3" t="str">
        <f t="shared" si="819"/>
        <v>300</v>
      </c>
      <c r="X681" s="3" t="str">
        <f t="shared" si="820"/>
        <v>05</v>
      </c>
      <c r="Y681" s="3" t="s">
        <v>167</v>
      </c>
    </row>
    <row r="682" spans="1:25" x14ac:dyDescent="0.2">
      <c r="A682" s="1" t="s">
        <v>229</v>
      </c>
      <c r="B682" s="70" t="str">
        <f t="shared" si="787"/>
        <v>100-100-2560-6345-000-32-05</v>
      </c>
      <c r="C682" s="7" t="s">
        <v>173</v>
      </c>
      <c r="D682" s="9">
        <f t="shared" si="815"/>
        <v>300</v>
      </c>
      <c r="E682" s="9">
        <v>1</v>
      </c>
      <c r="F682" s="9">
        <v>300</v>
      </c>
      <c r="G682" s="7" t="s">
        <v>122</v>
      </c>
      <c r="H682" s="15"/>
      <c r="P682" s="19"/>
      <c r="R682" s="2" t="s">
        <v>458</v>
      </c>
      <c r="S682" s="2" t="str">
        <f t="shared" si="789"/>
        <v>100-100-2560-6345-000-32-05</v>
      </c>
      <c r="T682" s="3" t="str">
        <f t="shared" si="816"/>
        <v>2560</v>
      </c>
      <c r="U682" s="3" t="str">
        <f t="shared" si="817"/>
        <v>6345</v>
      </c>
      <c r="V682" s="3" t="str">
        <f t="shared" si="818"/>
        <v>2500</v>
      </c>
      <c r="W682" s="3" t="str">
        <f t="shared" si="819"/>
        <v>300</v>
      </c>
      <c r="X682" s="3" t="str">
        <f t="shared" si="820"/>
        <v>05</v>
      </c>
      <c r="Y682" s="3" t="s">
        <v>167</v>
      </c>
    </row>
    <row r="683" spans="1:25" x14ac:dyDescent="0.2">
      <c r="A683" s="1" t="s">
        <v>582</v>
      </c>
      <c r="B683" s="70" t="str">
        <f t="shared" ref="B683:B687" si="821">CONCATENATE(R683,$C$1)</f>
        <v>100-100-2560-6345-000-32-05</v>
      </c>
      <c r="C683" s="7" t="s">
        <v>171</v>
      </c>
      <c r="D683" s="9">
        <f t="shared" ref="D683:D687" si="822">IF(G683="NO",E683*F683,0)</f>
        <v>350</v>
      </c>
      <c r="E683" s="9">
        <v>1</v>
      </c>
      <c r="F683" s="9">
        <v>350</v>
      </c>
      <c r="G683" s="7" t="s">
        <v>122</v>
      </c>
      <c r="H683" s="15"/>
      <c r="P683" s="19"/>
      <c r="R683" s="2" t="s">
        <v>458</v>
      </c>
      <c r="S683" s="2" t="str">
        <f t="shared" ref="S683:S687" si="823">CONCATENATE(R683,$C$1)</f>
        <v>100-100-2560-6345-000-32-05</v>
      </c>
      <c r="T683" s="3" t="str">
        <f t="shared" ref="T683:T687" si="824">MID(S683,9,4)</f>
        <v>2560</v>
      </c>
      <c r="U683" s="3" t="str">
        <f t="shared" si="817"/>
        <v>6345</v>
      </c>
      <c r="V683" s="3" t="str">
        <f t="shared" si="818"/>
        <v>2500</v>
      </c>
      <c r="W683" s="3" t="str">
        <f t="shared" si="819"/>
        <v>300</v>
      </c>
      <c r="X683" s="3" t="str">
        <f t="shared" si="820"/>
        <v>05</v>
      </c>
      <c r="Y683" s="3" t="s">
        <v>167</v>
      </c>
    </row>
    <row r="684" spans="1:25" x14ac:dyDescent="0.2">
      <c r="A684" s="1" t="s">
        <v>583</v>
      </c>
      <c r="B684" s="70" t="str">
        <f t="shared" si="821"/>
        <v>100-100-2560-6345-000-32-05</v>
      </c>
      <c r="C684" s="7" t="s">
        <v>172</v>
      </c>
      <c r="D684" s="9">
        <f t="shared" si="822"/>
        <v>600</v>
      </c>
      <c r="E684" s="9">
        <v>1</v>
      </c>
      <c r="F684" s="9">
        <v>600</v>
      </c>
      <c r="G684" s="7" t="s">
        <v>122</v>
      </c>
      <c r="H684" s="15"/>
      <c r="P684" s="19"/>
      <c r="R684" s="2" t="s">
        <v>458</v>
      </c>
      <c r="S684" s="2" t="str">
        <f t="shared" si="823"/>
        <v>100-100-2560-6345-000-32-05</v>
      </c>
      <c r="T684" s="3" t="str">
        <f t="shared" si="824"/>
        <v>2560</v>
      </c>
      <c r="U684" s="3" t="str">
        <f t="shared" si="817"/>
        <v>6345</v>
      </c>
      <c r="V684" s="3" t="str">
        <f t="shared" si="818"/>
        <v>2500</v>
      </c>
      <c r="W684" s="3" t="str">
        <f t="shared" si="819"/>
        <v>300</v>
      </c>
      <c r="X684" s="3" t="str">
        <f t="shared" si="820"/>
        <v>05</v>
      </c>
      <c r="Y684" s="3" t="s">
        <v>167</v>
      </c>
    </row>
    <row r="685" spans="1:25" x14ac:dyDescent="0.2">
      <c r="A685" s="1" t="s">
        <v>584</v>
      </c>
      <c r="B685" s="70" t="str">
        <f t="shared" ref="B685" si="825">CONCATENATE(R685,$C$1)</f>
        <v>100-100-2580-6320-661-32-05</v>
      </c>
      <c r="C685" s="36" t="s">
        <v>556</v>
      </c>
      <c r="D685" s="9">
        <f t="shared" ref="D685" si="826">IF(G685="NO",E685*F685,0)</f>
        <v>0</v>
      </c>
      <c r="E685" s="36">
        <v>0</v>
      </c>
      <c r="F685" s="36">
        <v>300</v>
      </c>
      <c r="G685" s="7" t="s">
        <v>122</v>
      </c>
      <c r="H685" s="15"/>
      <c r="P685" s="19"/>
      <c r="R685" s="2" t="s">
        <v>549</v>
      </c>
      <c r="S685" s="2" t="str">
        <f t="shared" ref="S685" si="827">CONCATENATE(R685,$C$1)</f>
        <v>100-100-2580-6320-661-32-05</v>
      </c>
      <c r="T685" s="3" t="str">
        <f t="shared" ref="T685" si="828">MID(S685,9,4)</f>
        <v>2580</v>
      </c>
      <c r="U685" s="3" t="str">
        <f t="shared" ref="U685" si="829">MID(S685,14,4)</f>
        <v>6320</v>
      </c>
      <c r="V685" s="3" t="str">
        <f t="shared" ref="V685" si="830">CONCATENATE(LEFT(T685,2),"00")</f>
        <v>2500</v>
      </c>
      <c r="W685" s="3" t="str">
        <f t="shared" ref="W685" si="831">CONCATENATE(MID(U685,2,1),"00")</f>
        <v>300</v>
      </c>
      <c r="X685" s="3" t="str">
        <f t="shared" ref="X685" si="832">RIGHT(S685,2)</f>
        <v>05</v>
      </c>
      <c r="Y685" s="3" t="s">
        <v>550</v>
      </c>
    </row>
    <row r="686" spans="1:25" x14ac:dyDescent="0.2">
      <c r="A686" s="1" t="s">
        <v>585</v>
      </c>
      <c r="B686" s="70" t="str">
        <f t="shared" si="821"/>
        <v>100-100-2580-6350-000-32-05</v>
      </c>
      <c r="C686" s="4" t="s">
        <v>1036</v>
      </c>
      <c r="D686" s="9">
        <f t="shared" si="822"/>
        <v>6000</v>
      </c>
      <c r="E686" s="8">
        <v>12</v>
      </c>
      <c r="F686" s="8">
        <v>500</v>
      </c>
      <c r="G686" s="7" t="s">
        <v>122</v>
      </c>
      <c r="H686" s="15"/>
      <c r="P686" s="19"/>
      <c r="R686" s="2" t="s">
        <v>459</v>
      </c>
      <c r="S686" s="2" t="str">
        <f t="shared" si="823"/>
        <v>100-100-2580-6350-000-32-05</v>
      </c>
      <c r="T686" s="3" t="str">
        <f t="shared" si="824"/>
        <v>2580</v>
      </c>
      <c r="U686" s="3" t="str">
        <f t="shared" si="817"/>
        <v>6350</v>
      </c>
      <c r="V686" s="3" t="str">
        <f t="shared" si="818"/>
        <v>2500</v>
      </c>
      <c r="W686" s="3" t="str">
        <f t="shared" si="819"/>
        <v>300</v>
      </c>
      <c r="X686" s="3" t="str">
        <f t="shared" si="820"/>
        <v>05</v>
      </c>
      <c r="Y686" s="3" t="s">
        <v>174</v>
      </c>
    </row>
    <row r="687" spans="1:25" x14ac:dyDescent="0.2">
      <c r="A687" s="1" t="s">
        <v>586</v>
      </c>
      <c r="B687" s="70" t="str">
        <f t="shared" si="821"/>
        <v>100-100-2610-6340-000-32-05</v>
      </c>
      <c r="C687" s="4" t="s">
        <v>1032</v>
      </c>
      <c r="D687" s="9">
        <f t="shared" si="822"/>
        <v>0</v>
      </c>
      <c r="E687" s="8">
        <v>12</v>
      </c>
      <c r="F687" s="8">
        <v>150</v>
      </c>
      <c r="G687" s="7" t="s">
        <v>121</v>
      </c>
      <c r="H687" s="15"/>
      <c r="P687" s="19"/>
      <c r="R687" s="2" t="s">
        <v>460</v>
      </c>
      <c r="S687" s="2" t="str">
        <f t="shared" si="823"/>
        <v>100-100-2610-6340-000-32-05</v>
      </c>
      <c r="T687" s="3" t="str">
        <f t="shared" si="824"/>
        <v>2610</v>
      </c>
      <c r="U687" s="3" t="str">
        <f t="shared" si="817"/>
        <v>6340</v>
      </c>
      <c r="V687" s="3" t="str">
        <f t="shared" si="818"/>
        <v>2600</v>
      </c>
      <c r="W687" s="3" t="str">
        <f t="shared" si="819"/>
        <v>300</v>
      </c>
      <c r="X687" s="3" t="str">
        <f t="shared" si="820"/>
        <v>05</v>
      </c>
      <c r="Y687" s="3" t="s">
        <v>169</v>
      </c>
    </row>
    <row r="690" spans="1:25" x14ac:dyDescent="0.2">
      <c r="A690" s="1" t="s">
        <v>15</v>
      </c>
      <c r="B690" s="2" t="s">
        <v>33</v>
      </c>
      <c r="C690" s="13" t="s">
        <v>231</v>
      </c>
      <c r="D690" s="22" t="s">
        <v>35</v>
      </c>
      <c r="E690" s="15"/>
      <c r="F690" s="15"/>
      <c r="G690" s="15"/>
      <c r="H690" s="15"/>
      <c r="I690" s="15"/>
    </row>
    <row r="691" spans="1:25" x14ac:dyDescent="0.2">
      <c r="A691" s="1" t="s">
        <v>0</v>
      </c>
      <c r="B691" s="70" t="str">
        <f t="shared" ref="B691:B715" si="833">CONCATENATE(R691,$C$1)</f>
        <v>100-100-1000-6300-000-32-05</v>
      </c>
      <c r="C691" s="7" t="s">
        <v>108</v>
      </c>
      <c r="D691" s="9">
        <f>+SUMIFS(D$615:D$687,B$615:B$687,+B691)</f>
        <v>10500</v>
      </c>
      <c r="E691" s="15"/>
      <c r="F691" s="15"/>
      <c r="G691" s="15"/>
      <c r="H691" s="15"/>
      <c r="I691" s="15"/>
      <c r="R691" s="2" t="s">
        <v>439</v>
      </c>
      <c r="S691" s="2" t="str">
        <f t="shared" ref="S691:S715" si="834">CONCATENATE(R691,$C$1)</f>
        <v>100-100-1000-6300-000-32-05</v>
      </c>
      <c r="T691" s="3" t="str">
        <f t="shared" ref="T691:T715" si="835">MID(S691,9,4)</f>
        <v>1000</v>
      </c>
      <c r="U691" s="3" t="str">
        <f t="shared" ref="U691:U715" si="836">MID(S691,14,4)</f>
        <v>6300</v>
      </c>
      <c r="V691" s="3" t="str">
        <f t="shared" ref="V691:V715" si="837">CONCATENATE(LEFT(T691,2),"00")</f>
        <v>1000</v>
      </c>
      <c r="W691" s="3" t="str">
        <f t="shared" ref="W691:W715" si="838">CONCATENATE(MID(U691,2,1),"00")</f>
        <v>300</v>
      </c>
      <c r="X691" s="3" t="str">
        <f t="shared" ref="X691:X715" si="839">RIGHT(S691,2)</f>
        <v>05</v>
      </c>
      <c r="Y691" s="3" t="s">
        <v>108</v>
      </c>
    </row>
    <row r="692" spans="1:25" x14ac:dyDescent="0.2">
      <c r="A692" s="1" t="s">
        <v>1</v>
      </c>
      <c r="B692" s="70" t="str">
        <f t="shared" ref="B692" si="840">CONCATENATE(R692,$C$1)</f>
        <v>100-100-1000-6300-709-32-05</v>
      </c>
      <c r="C692" s="7" t="s">
        <v>522</v>
      </c>
      <c r="D692" s="9">
        <f>+SUMIFS(D$615:D$687,B$615:B$687,+B692)</f>
        <v>26500</v>
      </c>
      <c r="E692" s="15"/>
      <c r="F692" s="15"/>
      <c r="G692" s="15"/>
      <c r="H692" s="15"/>
      <c r="I692" s="15"/>
      <c r="R692" s="2" t="s">
        <v>510</v>
      </c>
      <c r="S692" s="2" t="str">
        <f t="shared" ref="S692" si="841">CONCATENATE(R692,$C$1)</f>
        <v>100-100-1000-6300-709-32-05</v>
      </c>
      <c r="T692" s="3" t="str">
        <f t="shared" ref="T692" si="842">MID(S692,9,4)</f>
        <v>1000</v>
      </c>
      <c r="U692" s="3" t="str">
        <f t="shared" ref="U692" si="843">MID(S692,14,4)</f>
        <v>6300</v>
      </c>
      <c r="V692" s="3" t="str">
        <f t="shared" ref="V692" si="844">CONCATENATE(LEFT(T692,2),"00")</f>
        <v>1000</v>
      </c>
      <c r="W692" s="3" t="str">
        <f t="shared" ref="W692" si="845">CONCATENATE(MID(U692,2,1),"00")</f>
        <v>300</v>
      </c>
      <c r="X692" s="3" t="str">
        <f t="shared" ref="X692" si="846">RIGHT(S692,2)</f>
        <v>05</v>
      </c>
      <c r="Y692" s="3" t="s">
        <v>108</v>
      </c>
    </row>
    <row r="693" spans="1:25" x14ac:dyDescent="0.2">
      <c r="A693" s="1" t="s">
        <v>2</v>
      </c>
      <c r="B693" s="70" t="str">
        <f t="shared" si="833"/>
        <v>100-100-1000-6331-000-32-05</v>
      </c>
      <c r="C693" s="7" t="s">
        <v>128</v>
      </c>
      <c r="D693" s="9">
        <f t="shared" ref="D693:D715" si="847">+SUMIFS(D$615:D$687,B$615:B$687,+B693)</f>
        <v>0</v>
      </c>
      <c r="E693" s="15"/>
      <c r="F693" s="15"/>
      <c r="G693" s="15"/>
      <c r="H693" s="15"/>
      <c r="I693" s="15"/>
      <c r="R693" s="2" t="s">
        <v>440</v>
      </c>
      <c r="S693" s="2" t="str">
        <f t="shared" si="834"/>
        <v>100-100-1000-6331-000-32-05</v>
      </c>
      <c r="T693" s="3" t="str">
        <f t="shared" si="835"/>
        <v>1000</v>
      </c>
      <c r="U693" s="3" t="str">
        <f t="shared" si="836"/>
        <v>6331</v>
      </c>
      <c r="V693" s="3" t="str">
        <f t="shared" si="837"/>
        <v>1000</v>
      </c>
      <c r="W693" s="3" t="str">
        <f t="shared" si="838"/>
        <v>300</v>
      </c>
      <c r="X693" s="3" t="str">
        <f t="shared" si="839"/>
        <v>05</v>
      </c>
      <c r="Y693" s="3" t="s">
        <v>128</v>
      </c>
    </row>
    <row r="694" spans="1:25" x14ac:dyDescent="0.2">
      <c r="A694" s="1" t="s">
        <v>3</v>
      </c>
      <c r="B694" s="70" t="str">
        <f t="shared" si="833"/>
        <v>100-100-1000-6337-000-32-05</v>
      </c>
      <c r="C694" s="7" t="s">
        <v>131</v>
      </c>
      <c r="D694" s="9">
        <f t="shared" si="847"/>
        <v>0</v>
      </c>
      <c r="E694" s="15"/>
      <c r="F694" s="15"/>
      <c r="G694" s="15"/>
      <c r="H694" s="15"/>
      <c r="I694" s="15"/>
      <c r="R694" s="2" t="s">
        <v>441</v>
      </c>
      <c r="S694" s="2" t="str">
        <f t="shared" si="834"/>
        <v>100-100-1000-6337-000-32-05</v>
      </c>
      <c r="T694" s="3" t="str">
        <f t="shared" si="835"/>
        <v>1000</v>
      </c>
      <c r="U694" s="3" t="str">
        <f t="shared" si="836"/>
        <v>6337</v>
      </c>
      <c r="V694" s="3" t="str">
        <f t="shared" si="837"/>
        <v>1000</v>
      </c>
      <c r="W694" s="3" t="str">
        <f t="shared" si="838"/>
        <v>300</v>
      </c>
      <c r="X694" s="3" t="str">
        <f t="shared" si="839"/>
        <v>05</v>
      </c>
      <c r="Y694" s="3" t="s">
        <v>131</v>
      </c>
    </row>
    <row r="695" spans="1:25" x14ac:dyDescent="0.2">
      <c r="A695" s="1" t="s">
        <v>4</v>
      </c>
      <c r="B695" s="70" t="str">
        <f t="shared" si="833"/>
        <v>100-100-2120-6320-000-32-05</v>
      </c>
      <c r="C695" s="7" t="s">
        <v>112</v>
      </c>
      <c r="D695" s="9">
        <f>+SUMIFS(D$615:D$687,B$615:B$687,+B695)</f>
        <v>24000</v>
      </c>
      <c r="E695" s="15"/>
      <c r="F695" s="15"/>
      <c r="G695" s="15"/>
      <c r="H695" s="15"/>
      <c r="I695" s="15"/>
      <c r="R695" s="2" t="s">
        <v>442</v>
      </c>
      <c r="S695" s="2" t="str">
        <f t="shared" si="834"/>
        <v>100-100-2120-6320-000-32-05</v>
      </c>
      <c r="T695" s="3" t="str">
        <f t="shared" si="835"/>
        <v>2120</v>
      </c>
      <c r="U695" s="3" t="str">
        <f t="shared" si="836"/>
        <v>6320</v>
      </c>
      <c r="V695" s="3" t="str">
        <f t="shared" si="837"/>
        <v>2100</v>
      </c>
      <c r="W695" s="3" t="str">
        <f t="shared" si="838"/>
        <v>300</v>
      </c>
      <c r="X695" s="3" t="str">
        <f t="shared" si="839"/>
        <v>05</v>
      </c>
      <c r="Y695" s="3" t="s">
        <v>112</v>
      </c>
    </row>
    <row r="696" spans="1:25" x14ac:dyDescent="0.2">
      <c r="A696" s="1" t="s">
        <v>5</v>
      </c>
      <c r="B696" s="70" t="str">
        <f t="shared" si="833"/>
        <v>100-100-2130-6320-000-32-05</v>
      </c>
      <c r="C696" s="7" t="s">
        <v>113</v>
      </c>
      <c r="D696" s="9">
        <f t="shared" si="847"/>
        <v>1837.5</v>
      </c>
      <c r="E696" s="15"/>
      <c r="F696" s="15"/>
      <c r="G696" s="15"/>
      <c r="H696" s="15"/>
      <c r="I696" s="15"/>
      <c r="R696" s="2" t="s">
        <v>443</v>
      </c>
      <c r="S696" s="2" t="str">
        <f t="shared" si="834"/>
        <v>100-100-2130-6320-000-32-05</v>
      </c>
      <c r="T696" s="3" t="str">
        <f t="shared" si="835"/>
        <v>2130</v>
      </c>
      <c r="U696" s="3" t="str">
        <f t="shared" si="836"/>
        <v>6320</v>
      </c>
      <c r="V696" s="3" t="str">
        <f t="shared" si="837"/>
        <v>2100</v>
      </c>
      <c r="W696" s="3" t="str">
        <f t="shared" si="838"/>
        <v>300</v>
      </c>
      <c r="X696" s="3" t="str">
        <f t="shared" si="839"/>
        <v>05</v>
      </c>
      <c r="Y696" s="3" t="s">
        <v>113</v>
      </c>
    </row>
    <row r="697" spans="1:25" x14ac:dyDescent="0.2">
      <c r="A697" s="1" t="s">
        <v>6</v>
      </c>
      <c r="B697" s="70" t="str">
        <f t="shared" si="833"/>
        <v>100-100-2140-6320-000-32-05</v>
      </c>
      <c r="C697" s="7" t="s">
        <v>114</v>
      </c>
      <c r="D697" s="9">
        <f t="shared" si="847"/>
        <v>0</v>
      </c>
      <c r="E697" s="15"/>
      <c r="F697" s="15"/>
      <c r="G697" s="15"/>
      <c r="H697" s="15"/>
      <c r="I697" s="15"/>
      <c r="R697" s="2" t="s">
        <v>444</v>
      </c>
      <c r="S697" s="2" t="str">
        <f t="shared" si="834"/>
        <v>100-100-2140-6320-000-32-05</v>
      </c>
      <c r="T697" s="3" t="str">
        <f t="shared" si="835"/>
        <v>2140</v>
      </c>
      <c r="U697" s="3" t="str">
        <f t="shared" si="836"/>
        <v>6320</v>
      </c>
      <c r="V697" s="3" t="str">
        <f t="shared" si="837"/>
        <v>2100</v>
      </c>
      <c r="W697" s="3" t="str">
        <f t="shared" si="838"/>
        <v>300</v>
      </c>
      <c r="X697" s="3" t="str">
        <f t="shared" si="839"/>
        <v>05</v>
      </c>
      <c r="Y697" s="3" t="s">
        <v>114</v>
      </c>
    </row>
    <row r="698" spans="1:25" x14ac:dyDescent="0.2">
      <c r="A698" s="1" t="s">
        <v>16</v>
      </c>
      <c r="B698" s="70" t="str">
        <f t="shared" ref="B698" si="848">CONCATENATE(R698,$C$1)</f>
        <v>100-100-2240-6351-352-32-05</v>
      </c>
      <c r="C698" s="7" t="s">
        <v>521</v>
      </c>
      <c r="D698" s="9">
        <f>+SUMIFS(D$615:D$687,B$615:B$687,+B698)</f>
        <v>0</v>
      </c>
      <c r="E698" s="15"/>
      <c r="F698" s="15"/>
      <c r="G698" s="15"/>
      <c r="H698" s="15"/>
      <c r="I698" s="15"/>
      <c r="R698" s="2" t="s">
        <v>507</v>
      </c>
      <c r="S698" s="2" t="str">
        <f t="shared" ref="S698" si="849">CONCATENATE(R698,$C$1)</f>
        <v>100-100-2240-6351-352-32-05</v>
      </c>
      <c r="T698" s="3" t="str">
        <f t="shared" ref="T698" si="850">MID(S698,9,4)</f>
        <v>2240</v>
      </c>
      <c r="U698" s="3" t="str">
        <f t="shared" ref="U698" si="851">MID(S698,14,4)</f>
        <v>6351</v>
      </c>
      <c r="V698" s="3" t="str">
        <f t="shared" ref="V698" si="852">CONCATENATE(LEFT(T698,2),"00")</f>
        <v>2200</v>
      </c>
      <c r="W698" s="3" t="str">
        <f t="shared" ref="W698" si="853">CONCATENATE(MID(U698,2,1),"00")</f>
        <v>300</v>
      </c>
      <c r="X698" s="3" t="str">
        <f t="shared" ref="X698" si="854">RIGHT(S698,2)</f>
        <v>05</v>
      </c>
      <c r="Y698" s="3" t="s">
        <v>175</v>
      </c>
    </row>
    <row r="699" spans="1:25" x14ac:dyDescent="0.2">
      <c r="A699" s="1" t="s">
        <v>17</v>
      </c>
      <c r="B699" s="70" t="str">
        <f t="shared" si="833"/>
        <v>100-100-2240-6351-000-32-05</v>
      </c>
      <c r="C699" s="7" t="s">
        <v>520</v>
      </c>
      <c r="D699" s="9">
        <f t="shared" si="847"/>
        <v>35468</v>
      </c>
      <c r="E699" s="15"/>
      <c r="F699" s="15"/>
      <c r="G699" s="15"/>
      <c r="H699" s="15"/>
      <c r="I699" s="15"/>
      <c r="R699" s="2" t="s">
        <v>445</v>
      </c>
      <c r="S699" s="2" t="str">
        <f t="shared" si="834"/>
        <v>100-100-2240-6351-000-32-05</v>
      </c>
      <c r="T699" s="3" t="str">
        <f t="shared" si="835"/>
        <v>2240</v>
      </c>
      <c r="U699" s="3" t="str">
        <f t="shared" si="836"/>
        <v>6351</v>
      </c>
      <c r="V699" s="3" t="str">
        <f t="shared" si="837"/>
        <v>2200</v>
      </c>
      <c r="W699" s="3" t="str">
        <f t="shared" si="838"/>
        <v>300</v>
      </c>
      <c r="X699" s="3" t="str">
        <f t="shared" si="839"/>
        <v>05</v>
      </c>
      <c r="Y699" s="3" t="s">
        <v>175</v>
      </c>
    </row>
    <row r="700" spans="1:25" x14ac:dyDescent="0.2">
      <c r="A700" s="1" t="s">
        <v>18</v>
      </c>
      <c r="B700" s="70" t="str">
        <f t="shared" si="833"/>
        <v>100-100-2320-6300-000-32-05</v>
      </c>
      <c r="C700" s="7" t="s">
        <v>523</v>
      </c>
      <c r="D700" s="9">
        <f t="shared" si="847"/>
        <v>0</v>
      </c>
      <c r="E700" s="15"/>
      <c r="F700" s="15"/>
      <c r="G700" s="15"/>
      <c r="H700" s="15"/>
      <c r="I700" s="15"/>
      <c r="R700" s="2" t="s">
        <v>446</v>
      </c>
      <c r="S700" s="2" t="str">
        <f t="shared" si="834"/>
        <v>100-100-2320-6300-000-32-05</v>
      </c>
      <c r="T700" s="3" t="str">
        <f t="shared" si="835"/>
        <v>2320</v>
      </c>
      <c r="U700" s="3" t="str">
        <f t="shared" si="836"/>
        <v>6300</v>
      </c>
      <c r="V700" s="3" t="str">
        <f t="shared" si="837"/>
        <v>2300</v>
      </c>
      <c r="W700" s="3" t="str">
        <f t="shared" si="838"/>
        <v>300</v>
      </c>
      <c r="X700" s="3" t="str">
        <f t="shared" si="839"/>
        <v>05</v>
      </c>
      <c r="Y700" s="3" t="s">
        <v>109</v>
      </c>
    </row>
    <row r="701" spans="1:25" x14ac:dyDescent="0.2">
      <c r="A701" s="1" t="s">
        <v>22</v>
      </c>
      <c r="B701" s="70" t="str">
        <f t="shared" si="833"/>
        <v>100-100-2320-6333-000-32-05</v>
      </c>
      <c r="C701" s="7" t="s">
        <v>138</v>
      </c>
      <c r="D701" s="9">
        <f t="shared" si="847"/>
        <v>5000</v>
      </c>
      <c r="E701" s="15"/>
      <c r="F701" s="15"/>
      <c r="G701" s="15"/>
      <c r="H701" s="15"/>
      <c r="I701" s="15"/>
      <c r="R701" s="2" t="s">
        <v>447</v>
      </c>
      <c r="S701" s="2" t="str">
        <f t="shared" si="834"/>
        <v>100-100-2320-6333-000-32-05</v>
      </c>
      <c r="T701" s="3" t="str">
        <f t="shared" si="835"/>
        <v>2320</v>
      </c>
      <c r="U701" s="3" t="str">
        <f t="shared" si="836"/>
        <v>6333</v>
      </c>
      <c r="V701" s="3" t="str">
        <f t="shared" si="837"/>
        <v>2300</v>
      </c>
      <c r="W701" s="3" t="str">
        <f t="shared" si="838"/>
        <v>300</v>
      </c>
      <c r="X701" s="3" t="str">
        <f t="shared" si="839"/>
        <v>05</v>
      </c>
      <c r="Y701" s="3" t="s">
        <v>138</v>
      </c>
    </row>
    <row r="702" spans="1:25" x14ac:dyDescent="0.2">
      <c r="A702" s="1" t="s">
        <v>23</v>
      </c>
      <c r="B702" s="70" t="str">
        <f t="shared" si="833"/>
        <v>100-100-2320-6337-000-32-05</v>
      </c>
      <c r="C702" s="7" t="s">
        <v>140</v>
      </c>
      <c r="D702" s="9">
        <f t="shared" si="847"/>
        <v>2000</v>
      </c>
      <c r="E702" s="15"/>
      <c r="F702" s="15"/>
      <c r="G702" s="15"/>
      <c r="H702" s="15"/>
      <c r="I702" s="15"/>
      <c r="R702" s="2" t="s">
        <v>448</v>
      </c>
      <c r="S702" s="2" t="str">
        <f t="shared" si="834"/>
        <v>100-100-2320-6337-000-32-05</v>
      </c>
      <c r="T702" s="3" t="str">
        <f t="shared" si="835"/>
        <v>2320</v>
      </c>
      <c r="U702" s="3" t="str">
        <f t="shared" si="836"/>
        <v>6337</v>
      </c>
      <c r="V702" s="3" t="str">
        <f t="shared" si="837"/>
        <v>2300</v>
      </c>
      <c r="W702" s="3" t="str">
        <f t="shared" si="838"/>
        <v>300</v>
      </c>
      <c r="X702" s="3" t="str">
        <f t="shared" si="839"/>
        <v>05</v>
      </c>
      <c r="Y702" s="3" t="s">
        <v>140</v>
      </c>
    </row>
    <row r="703" spans="1:25" x14ac:dyDescent="0.2">
      <c r="A703" s="1" t="s">
        <v>24</v>
      </c>
      <c r="B703" s="70" t="str">
        <f t="shared" si="833"/>
        <v>100-100-2410-6300-000-32-05</v>
      </c>
      <c r="C703" s="7" t="s">
        <v>524</v>
      </c>
      <c r="D703" s="9">
        <f t="shared" si="847"/>
        <v>0</v>
      </c>
      <c r="E703" s="15"/>
      <c r="F703" s="15"/>
      <c r="G703" s="15"/>
      <c r="H703" s="15"/>
      <c r="I703" s="15"/>
      <c r="R703" s="2" t="s">
        <v>449</v>
      </c>
      <c r="S703" s="2" t="str">
        <f t="shared" si="834"/>
        <v>100-100-2410-6300-000-32-05</v>
      </c>
      <c r="T703" s="3" t="str">
        <f t="shared" si="835"/>
        <v>2410</v>
      </c>
      <c r="U703" s="3" t="str">
        <f t="shared" si="836"/>
        <v>6300</v>
      </c>
      <c r="V703" s="3" t="str">
        <f t="shared" si="837"/>
        <v>2400</v>
      </c>
      <c r="W703" s="3" t="str">
        <f t="shared" si="838"/>
        <v>300</v>
      </c>
      <c r="X703" s="3" t="str">
        <f t="shared" si="839"/>
        <v>05</v>
      </c>
      <c r="Y703" s="3" t="s">
        <v>110</v>
      </c>
    </row>
    <row r="704" spans="1:25" x14ac:dyDescent="0.2">
      <c r="A704" s="1" t="s">
        <v>25</v>
      </c>
      <c r="B704" s="70" t="str">
        <f t="shared" si="833"/>
        <v>100-100-2410-6333-000-32-05</v>
      </c>
      <c r="C704" s="7" t="s">
        <v>129</v>
      </c>
      <c r="D704" s="9">
        <f t="shared" si="847"/>
        <v>0</v>
      </c>
      <c r="E704" s="15"/>
      <c r="F704" s="15"/>
      <c r="G704" s="15"/>
      <c r="H704" s="15"/>
      <c r="I704" s="15"/>
      <c r="R704" s="2" t="s">
        <v>450</v>
      </c>
      <c r="S704" s="2" t="str">
        <f t="shared" si="834"/>
        <v>100-100-2410-6333-000-32-05</v>
      </c>
      <c r="T704" s="3" t="str">
        <f t="shared" si="835"/>
        <v>2410</v>
      </c>
      <c r="U704" s="3" t="str">
        <f t="shared" si="836"/>
        <v>6333</v>
      </c>
      <c r="V704" s="3" t="str">
        <f t="shared" si="837"/>
        <v>2400</v>
      </c>
      <c r="W704" s="3" t="str">
        <f t="shared" si="838"/>
        <v>300</v>
      </c>
      <c r="X704" s="3" t="str">
        <f t="shared" si="839"/>
        <v>05</v>
      </c>
      <c r="Y704" s="3" t="s">
        <v>129</v>
      </c>
    </row>
    <row r="705" spans="1:25" x14ac:dyDescent="0.2">
      <c r="A705" s="1" t="s">
        <v>26</v>
      </c>
      <c r="B705" s="70" t="str">
        <f t="shared" si="833"/>
        <v>100-100-2410-6336-000-32-05</v>
      </c>
      <c r="C705" s="7" t="s">
        <v>130</v>
      </c>
      <c r="D705" s="9">
        <f t="shared" si="847"/>
        <v>0</v>
      </c>
      <c r="E705" s="15"/>
      <c r="F705" s="15"/>
      <c r="G705" s="15"/>
      <c r="H705" s="15"/>
      <c r="I705" s="15"/>
      <c r="R705" s="2" t="s">
        <v>451</v>
      </c>
      <c r="S705" s="2" t="str">
        <f t="shared" si="834"/>
        <v>100-100-2410-6336-000-32-05</v>
      </c>
      <c r="T705" s="3" t="str">
        <f t="shared" si="835"/>
        <v>2410</v>
      </c>
      <c r="U705" s="3" t="str">
        <f t="shared" si="836"/>
        <v>6336</v>
      </c>
      <c r="V705" s="3" t="str">
        <f t="shared" si="837"/>
        <v>2400</v>
      </c>
      <c r="W705" s="3" t="str">
        <f t="shared" si="838"/>
        <v>300</v>
      </c>
      <c r="X705" s="3" t="str">
        <f t="shared" si="839"/>
        <v>05</v>
      </c>
      <c r="Y705" s="3" t="s">
        <v>130</v>
      </c>
    </row>
    <row r="706" spans="1:25" x14ac:dyDescent="0.2">
      <c r="A706" s="1" t="s">
        <v>178</v>
      </c>
      <c r="B706" s="70" t="str">
        <f t="shared" si="833"/>
        <v>100-100-2410-6337-000-32-05</v>
      </c>
      <c r="C706" s="7" t="s">
        <v>132</v>
      </c>
      <c r="D706" s="9">
        <f t="shared" si="847"/>
        <v>300</v>
      </c>
      <c r="E706" s="15"/>
      <c r="F706" s="15"/>
      <c r="G706" s="15"/>
      <c r="H706" s="15"/>
      <c r="I706" s="15"/>
      <c r="R706" s="2" t="s">
        <v>452</v>
      </c>
      <c r="S706" s="2" t="str">
        <f t="shared" si="834"/>
        <v>100-100-2410-6337-000-32-05</v>
      </c>
      <c r="T706" s="3" t="str">
        <f t="shared" si="835"/>
        <v>2410</v>
      </c>
      <c r="U706" s="3" t="str">
        <f t="shared" si="836"/>
        <v>6337</v>
      </c>
      <c r="V706" s="3" t="str">
        <f t="shared" si="837"/>
        <v>2400</v>
      </c>
      <c r="W706" s="3" t="str">
        <f t="shared" si="838"/>
        <v>300</v>
      </c>
      <c r="X706" s="3" t="str">
        <f t="shared" si="839"/>
        <v>05</v>
      </c>
      <c r="Y706" s="3" t="s">
        <v>132</v>
      </c>
    </row>
    <row r="707" spans="1:25" x14ac:dyDescent="0.2">
      <c r="A707" s="1" t="s">
        <v>179</v>
      </c>
      <c r="B707" s="70" t="str">
        <f t="shared" si="833"/>
        <v>100-100-2500-6300-000-32-05</v>
      </c>
      <c r="C707" s="7" t="s">
        <v>111</v>
      </c>
      <c r="D707" s="9">
        <f t="shared" si="847"/>
        <v>0</v>
      </c>
      <c r="E707" s="15"/>
      <c r="F707" s="15"/>
      <c r="G707" s="15"/>
      <c r="H707" s="15"/>
      <c r="I707" s="15"/>
      <c r="R707" s="2" t="s">
        <v>453</v>
      </c>
      <c r="S707" s="2" t="str">
        <f t="shared" si="834"/>
        <v>100-100-2500-6300-000-32-05</v>
      </c>
      <c r="T707" s="3" t="str">
        <f t="shared" si="835"/>
        <v>2500</v>
      </c>
      <c r="U707" s="3" t="str">
        <f t="shared" si="836"/>
        <v>6300</v>
      </c>
      <c r="V707" s="3" t="str">
        <f t="shared" si="837"/>
        <v>2500</v>
      </c>
      <c r="W707" s="3" t="str">
        <f t="shared" si="838"/>
        <v>300</v>
      </c>
      <c r="X707" s="3" t="str">
        <f t="shared" si="839"/>
        <v>05</v>
      </c>
      <c r="Y707" s="3" t="s">
        <v>111</v>
      </c>
    </row>
    <row r="708" spans="1:25" x14ac:dyDescent="0.2">
      <c r="A708" s="1" t="s">
        <v>180</v>
      </c>
      <c r="B708" s="70" t="str">
        <f t="shared" si="833"/>
        <v>100-100-2500-6336-000-32-05</v>
      </c>
      <c r="C708" s="7" t="s">
        <v>139</v>
      </c>
      <c r="D708" s="9">
        <f t="shared" si="847"/>
        <v>2000</v>
      </c>
      <c r="E708" s="15"/>
      <c r="F708" s="15"/>
      <c r="G708" s="15"/>
      <c r="H708" s="15"/>
      <c r="I708" s="15"/>
      <c r="R708" s="2" t="s">
        <v>454</v>
      </c>
      <c r="S708" s="2" t="str">
        <f t="shared" si="834"/>
        <v>100-100-2500-6336-000-32-05</v>
      </c>
      <c r="T708" s="3" t="str">
        <f t="shared" si="835"/>
        <v>2500</v>
      </c>
      <c r="U708" s="3" t="str">
        <f t="shared" si="836"/>
        <v>6336</v>
      </c>
      <c r="V708" s="3" t="str">
        <f t="shared" si="837"/>
        <v>2500</v>
      </c>
      <c r="W708" s="3" t="str">
        <f t="shared" si="838"/>
        <v>300</v>
      </c>
      <c r="X708" s="3" t="str">
        <f t="shared" si="839"/>
        <v>05</v>
      </c>
      <c r="Y708" s="3" t="s">
        <v>139</v>
      </c>
    </row>
    <row r="709" spans="1:25" x14ac:dyDescent="0.2">
      <c r="A709" s="1" t="s">
        <v>181</v>
      </c>
      <c r="B709" s="70" t="str">
        <f t="shared" si="833"/>
        <v>100-100-2500-6337-000-32-05</v>
      </c>
      <c r="C709" s="7" t="s">
        <v>143</v>
      </c>
      <c r="D709" s="9">
        <f t="shared" si="847"/>
        <v>2000</v>
      </c>
      <c r="E709" s="15"/>
      <c r="F709" s="15"/>
      <c r="G709" s="15"/>
      <c r="H709" s="15"/>
      <c r="I709" s="15"/>
      <c r="R709" s="2" t="s">
        <v>455</v>
      </c>
      <c r="S709" s="2" t="str">
        <f t="shared" si="834"/>
        <v>100-100-2500-6337-000-32-05</v>
      </c>
      <c r="T709" s="3" t="str">
        <f t="shared" si="835"/>
        <v>2500</v>
      </c>
      <c r="U709" s="3" t="str">
        <f t="shared" si="836"/>
        <v>6337</v>
      </c>
      <c r="V709" s="3" t="str">
        <f t="shared" si="837"/>
        <v>2500</v>
      </c>
      <c r="W709" s="3" t="str">
        <f t="shared" si="838"/>
        <v>300</v>
      </c>
      <c r="X709" s="3" t="str">
        <f t="shared" si="839"/>
        <v>05</v>
      </c>
      <c r="Y709" s="3" t="s">
        <v>143</v>
      </c>
    </row>
    <row r="710" spans="1:25" x14ac:dyDescent="0.2">
      <c r="A710" s="1" t="s">
        <v>182</v>
      </c>
      <c r="B710" s="70" t="str">
        <f t="shared" si="833"/>
        <v>100-100-2510-6340-000-32-05</v>
      </c>
      <c r="C710" s="7" t="s">
        <v>154</v>
      </c>
      <c r="D710" s="9">
        <f t="shared" si="847"/>
        <v>44910</v>
      </c>
      <c r="E710" s="15"/>
      <c r="F710" s="15"/>
      <c r="G710" s="15"/>
      <c r="H710" s="15"/>
      <c r="I710" s="15"/>
      <c r="R710" s="2" t="s">
        <v>456</v>
      </c>
      <c r="S710" s="2" t="str">
        <f t="shared" si="834"/>
        <v>100-100-2510-6340-000-32-05</v>
      </c>
      <c r="T710" s="3" t="str">
        <f t="shared" si="835"/>
        <v>2510</v>
      </c>
      <c r="U710" s="3" t="str">
        <f t="shared" si="836"/>
        <v>6340</v>
      </c>
      <c r="V710" s="3" t="str">
        <f t="shared" si="837"/>
        <v>2500</v>
      </c>
      <c r="W710" s="3" t="str">
        <f t="shared" si="838"/>
        <v>300</v>
      </c>
      <c r="X710" s="3" t="str">
        <f t="shared" si="839"/>
        <v>05</v>
      </c>
      <c r="Y710" s="3" t="s">
        <v>154</v>
      </c>
    </row>
    <row r="711" spans="1:25" x14ac:dyDescent="0.2">
      <c r="A711" s="1" t="s">
        <v>183</v>
      </c>
      <c r="B711" s="70" t="str">
        <f t="shared" si="833"/>
        <v>100-100-2560-6300-000-32-05</v>
      </c>
      <c r="C711" s="7" t="s">
        <v>525</v>
      </c>
      <c r="D711" s="9">
        <f t="shared" si="847"/>
        <v>3600</v>
      </c>
      <c r="E711" s="15"/>
      <c r="F711" s="15"/>
      <c r="G711" s="15"/>
      <c r="H711" s="15"/>
      <c r="I711" s="15"/>
      <c r="R711" s="2" t="s">
        <v>457</v>
      </c>
      <c r="S711" s="2" t="str">
        <f t="shared" si="834"/>
        <v>100-100-2560-6300-000-32-05</v>
      </c>
      <c r="T711" s="3" t="str">
        <f t="shared" si="835"/>
        <v>2560</v>
      </c>
      <c r="U711" s="3" t="str">
        <f t="shared" si="836"/>
        <v>6300</v>
      </c>
      <c r="V711" s="3" t="str">
        <f t="shared" si="837"/>
        <v>2500</v>
      </c>
      <c r="W711" s="3" t="str">
        <f t="shared" si="838"/>
        <v>300</v>
      </c>
      <c r="X711" s="3" t="str">
        <f t="shared" si="839"/>
        <v>05</v>
      </c>
      <c r="Y711" s="3" t="s">
        <v>137</v>
      </c>
    </row>
    <row r="712" spans="1:25" x14ac:dyDescent="0.2">
      <c r="A712" s="1" t="s">
        <v>184</v>
      </c>
      <c r="B712" s="70" t="str">
        <f t="shared" si="833"/>
        <v>100-100-2560-6345-000-32-05</v>
      </c>
      <c r="C712" s="7" t="s">
        <v>167</v>
      </c>
      <c r="D712" s="9">
        <f t="shared" si="847"/>
        <v>4270</v>
      </c>
      <c r="E712" s="15"/>
      <c r="F712" s="15"/>
      <c r="G712" s="15"/>
      <c r="H712" s="15"/>
      <c r="I712" s="15"/>
      <c r="R712" s="2" t="s">
        <v>458</v>
      </c>
      <c r="S712" s="2" t="str">
        <f t="shared" si="834"/>
        <v>100-100-2560-6345-000-32-05</v>
      </c>
      <c r="T712" s="3" t="str">
        <f t="shared" si="835"/>
        <v>2560</v>
      </c>
      <c r="U712" s="3" t="str">
        <f t="shared" si="836"/>
        <v>6345</v>
      </c>
      <c r="V712" s="3" t="str">
        <f t="shared" si="837"/>
        <v>2500</v>
      </c>
      <c r="W712" s="3" t="str">
        <f t="shared" si="838"/>
        <v>300</v>
      </c>
      <c r="X712" s="3" t="str">
        <f t="shared" si="839"/>
        <v>05</v>
      </c>
      <c r="Y712" s="3" t="s">
        <v>167</v>
      </c>
    </row>
    <row r="713" spans="1:25" x14ac:dyDescent="0.2">
      <c r="A713" s="1" t="s">
        <v>185</v>
      </c>
      <c r="B713" s="70" t="str">
        <f t="shared" ref="B713" si="855">CONCATENATE(R713,$C$1)</f>
        <v>100-100-2580-6320-661-32-05</v>
      </c>
      <c r="C713" s="7" t="s">
        <v>557</v>
      </c>
      <c r="D713" s="9">
        <f t="shared" ref="D713" si="856">+SUMIFS(D$615:D$687,B$615:B$687,+B713)</f>
        <v>0</v>
      </c>
      <c r="E713" s="15"/>
      <c r="F713" s="15"/>
      <c r="G713" s="15"/>
      <c r="H713" s="15"/>
      <c r="I713" s="15"/>
      <c r="R713" s="2" t="s">
        <v>549</v>
      </c>
      <c r="S713" s="2" t="str">
        <f t="shared" ref="S713" si="857">CONCATENATE(R713,$C$1)</f>
        <v>100-100-2580-6320-661-32-05</v>
      </c>
      <c r="T713" s="3" t="str">
        <f t="shared" ref="T713" si="858">MID(S713,9,4)</f>
        <v>2580</v>
      </c>
      <c r="U713" s="3" t="str">
        <f t="shared" ref="U713" si="859">MID(S713,14,4)</f>
        <v>6320</v>
      </c>
      <c r="V713" s="3" t="str">
        <f t="shared" ref="V713" si="860">CONCATENATE(LEFT(T713,2),"00")</f>
        <v>2500</v>
      </c>
      <c r="W713" s="3" t="str">
        <f t="shared" ref="W713" si="861">CONCATENATE(MID(U713,2,1),"00")</f>
        <v>300</v>
      </c>
      <c r="X713" s="3" t="str">
        <f t="shared" ref="X713" si="862">RIGHT(S713,2)</f>
        <v>05</v>
      </c>
      <c r="Y713" s="3" t="s">
        <v>550</v>
      </c>
    </row>
    <row r="714" spans="1:25" x14ac:dyDescent="0.2">
      <c r="A714" s="1" t="s">
        <v>186</v>
      </c>
      <c r="B714" s="70" t="str">
        <f t="shared" si="833"/>
        <v>100-100-2580-6350-000-32-05</v>
      </c>
      <c r="C714" s="7" t="s">
        <v>174</v>
      </c>
      <c r="D714" s="9">
        <f t="shared" si="847"/>
        <v>6000</v>
      </c>
      <c r="E714" s="15"/>
      <c r="F714" s="15"/>
      <c r="G714" s="15"/>
      <c r="H714" s="15"/>
      <c r="I714" s="15"/>
      <c r="R714" s="2" t="s">
        <v>459</v>
      </c>
      <c r="S714" s="2" t="str">
        <f t="shared" si="834"/>
        <v>100-100-2580-6350-000-32-05</v>
      </c>
      <c r="T714" s="3" t="str">
        <f t="shared" si="835"/>
        <v>2580</v>
      </c>
      <c r="U714" s="3" t="str">
        <f t="shared" si="836"/>
        <v>6350</v>
      </c>
      <c r="V714" s="3" t="str">
        <f t="shared" si="837"/>
        <v>2500</v>
      </c>
      <c r="W714" s="3" t="str">
        <f t="shared" si="838"/>
        <v>300</v>
      </c>
      <c r="X714" s="3" t="str">
        <f t="shared" si="839"/>
        <v>05</v>
      </c>
      <c r="Y714" s="3" t="s">
        <v>174</v>
      </c>
    </row>
    <row r="715" spans="1:25" x14ac:dyDescent="0.2">
      <c r="A715" s="1" t="s">
        <v>187</v>
      </c>
      <c r="B715" s="70" t="str">
        <f t="shared" si="833"/>
        <v>100-100-2610-6340-000-32-05</v>
      </c>
      <c r="C715" s="7" t="s">
        <v>169</v>
      </c>
      <c r="D715" s="9">
        <f t="shared" si="847"/>
        <v>0</v>
      </c>
      <c r="E715" s="15"/>
      <c r="F715" s="15"/>
      <c r="G715" s="15"/>
      <c r="H715" s="15"/>
      <c r="I715" s="15"/>
      <c r="R715" s="2" t="s">
        <v>460</v>
      </c>
      <c r="S715" s="2" t="str">
        <f t="shared" si="834"/>
        <v>100-100-2610-6340-000-32-05</v>
      </c>
      <c r="T715" s="3" t="str">
        <f t="shared" si="835"/>
        <v>2610</v>
      </c>
      <c r="U715" s="3" t="str">
        <f t="shared" si="836"/>
        <v>6340</v>
      </c>
      <c r="V715" s="3" t="str">
        <f t="shared" si="837"/>
        <v>2600</v>
      </c>
      <c r="W715" s="3" t="str">
        <f t="shared" si="838"/>
        <v>300</v>
      </c>
      <c r="X715" s="3" t="str">
        <f t="shared" si="839"/>
        <v>05</v>
      </c>
      <c r="Y715" s="3" t="s">
        <v>169</v>
      </c>
    </row>
    <row r="718" spans="1:25" x14ac:dyDescent="0.2">
      <c r="A718" s="1" t="s">
        <v>15</v>
      </c>
      <c r="B718" s="2" t="s">
        <v>33</v>
      </c>
      <c r="C718" s="13" t="s">
        <v>294</v>
      </c>
      <c r="D718" s="6" t="s">
        <v>35</v>
      </c>
      <c r="E718" s="6" t="s">
        <v>106</v>
      </c>
      <c r="F718" s="6" t="s">
        <v>107</v>
      </c>
      <c r="G718" s="7" t="s">
        <v>1027</v>
      </c>
      <c r="H718" s="15"/>
      <c r="P718" s="19"/>
      <c r="Q718" s="2"/>
    </row>
    <row r="719" spans="1:25" x14ac:dyDescent="0.2">
      <c r="A719" s="1" t="s">
        <v>0</v>
      </c>
      <c r="B719" s="70" t="str">
        <f t="shared" ref="B719:B735" si="863">CONCATENATE(R719,$C$1)</f>
        <v>100-100-1000-6441-000-32-05</v>
      </c>
      <c r="C719" s="7" t="s">
        <v>1033</v>
      </c>
      <c r="D719" s="9">
        <f t="shared" ref="D719:D735" si="864">IF(G719="NO",E719*F719,0)</f>
        <v>3360</v>
      </c>
      <c r="E719" s="9">
        <v>12</v>
      </c>
      <c r="F719" s="9">
        <v>280</v>
      </c>
      <c r="G719" s="7" t="s">
        <v>122</v>
      </c>
      <c r="H719" s="15"/>
      <c r="P719" s="19"/>
      <c r="R719" s="2" t="s">
        <v>461</v>
      </c>
      <c r="S719" s="2" t="str">
        <f t="shared" ref="S719:S735" si="865">CONCATENATE(R719,$C$1)</f>
        <v>100-100-1000-6441-000-32-05</v>
      </c>
      <c r="T719" s="3" t="str">
        <f t="shared" ref="T719:T735" si="866">MID(S719,9,4)</f>
        <v>1000</v>
      </c>
      <c r="U719" s="3" t="str">
        <f t="shared" ref="U719:U735" si="867">MID(S719,14,4)</f>
        <v>6441</v>
      </c>
      <c r="V719" s="3" t="str">
        <f t="shared" ref="V719:V735" si="868">CONCATENATE(LEFT(T719,2),"00")</f>
        <v>1000</v>
      </c>
      <c r="W719" s="3" t="str">
        <f t="shared" ref="W719:W735" si="869">CONCATENATE(MID(U719,2,1),"00")</f>
        <v>400</v>
      </c>
      <c r="X719" s="3" t="str">
        <f t="shared" ref="X719:X735" si="870">RIGHT(S719,2)</f>
        <v>05</v>
      </c>
      <c r="Y719" s="3" t="s">
        <v>287</v>
      </c>
    </row>
    <row r="720" spans="1:25" x14ac:dyDescent="0.2">
      <c r="A720" s="1" t="s">
        <v>1</v>
      </c>
      <c r="B720" s="70" t="str">
        <f t="shared" si="863"/>
        <v>100-100-1000-6441-000-32-05</v>
      </c>
      <c r="C720" s="4" t="s">
        <v>293</v>
      </c>
      <c r="D720" s="9">
        <f t="shared" si="864"/>
        <v>0</v>
      </c>
      <c r="E720" s="8">
        <v>1</v>
      </c>
      <c r="F720" s="8">
        <v>1000</v>
      </c>
      <c r="G720" s="7" t="s">
        <v>121</v>
      </c>
      <c r="H720" s="15"/>
      <c r="P720" s="19"/>
      <c r="R720" s="2" t="s">
        <v>461</v>
      </c>
      <c r="S720" s="2" t="str">
        <f t="shared" si="865"/>
        <v>100-100-1000-6441-000-32-05</v>
      </c>
      <c r="T720" s="3" t="str">
        <f t="shared" si="866"/>
        <v>1000</v>
      </c>
      <c r="U720" s="3" t="str">
        <f t="shared" si="867"/>
        <v>6441</v>
      </c>
      <c r="V720" s="3" t="str">
        <f t="shared" si="868"/>
        <v>1000</v>
      </c>
      <c r="W720" s="3" t="str">
        <f t="shared" si="869"/>
        <v>400</v>
      </c>
      <c r="X720" s="3" t="str">
        <f t="shared" si="870"/>
        <v>05</v>
      </c>
      <c r="Y720" s="3" t="s">
        <v>287</v>
      </c>
    </row>
    <row r="721" spans="1:25" x14ac:dyDescent="0.2">
      <c r="A721" s="1" t="s">
        <v>2</v>
      </c>
      <c r="B721" s="70" t="str">
        <f t="shared" si="863"/>
        <v>100-100-1000-6441-000-32-05</v>
      </c>
      <c r="C721" s="7" t="s">
        <v>1084</v>
      </c>
      <c r="D721" s="9">
        <f t="shared" si="864"/>
        <v>26000</v>
      </c>
      <c r="E721" s="9">
        <v>10</v>
      </c>
      <c r="F721" s="9">
        <v>2600</v>
      </c>
      <c r="G721" s="7" t="s">
        <v>122</v>
      </c>
      <c r="H721" s="15"/>
      <c r="P721" s="19"/>
      <c r="R721" s="2" t="s">
        <v>461</v>
      </c>
      <c r="S721" s="2" t="str">
        <f t="shared" si="865"/>
        <v>100-100-1000-6441-000-32-05</v>
      </c>
      <c r="T721" s="3" t="str">
        <f t="shared" si="866"/>
        <v>1000</v>
      </c>
      <c r="U721" s="3" t="str">
        <f t="shared" si="867"/>
        <v>6441</v>
      </c>
      <c r="V721" s="3" t="str">
        <f t="shared" si="868"/>
        <v>1000</v>
      </c>
      <c r="W721" s="3" t="str">
        <f t="shared" si="869"/>
        <v>400</v>
      </c>
      <c r="X721" s="3" t="str">
        <f t="shared" si="870"/>
        <v>05</v>
      </c>
      <c r="Y721" s="3" t="s">
        <v>287</v>
      </c>
    </row>
    <row r="722" spans="1:25" x14ac:dyDescent="0.2">
      <c r="A722" s="1" t="s">
        <v>3</v>
      </c>
      <c r="B722" s="70" t="str">
        <f t="shared" si="863"/>
        <v>100-100-1000-6441-000-32-05</v>
      </c>
      <c r="C722" s="7" t="s">
        <v>1085</v>
      </c>
      <c r="D722" s="9">
        <f t="shared" si="864"/>
        <v>23200</v>
      </c>
      <c r="E722" s="9">
        <v>8</v>
      </c>
      <c r="F722" s="9">
        <v>2900</v>
      </c>
      <c r="G722" s="7" t="s">
        <v>122</v>
      </c>
      <c r="H722" s="15"/>
      <c r="P722" s="19"/>
      <c r="R722" s="2" t="s">
        <v>461</v>
      </c>
      <c r="S722" s="2" t="str">
        <f t="shared" si="865"/>
        <v>100-100-1000-6441-000-32-05</v>
      </c>
      <c r="T722" s="3" t="str">
        <f t="shared" si="866"/>
        <v>1000</v>
      </c>
      <c r="U722" s="3" t="str">
        <f t="shared" si="867"/>
        <v>6441</v>
      </c>
      <c r="V722" s="3" t="str">
        <f t="shared" si="868"/>
        <v>1000</v>
      </c>
      <c r="W722" s="3" t="str">
        <f t="shared" si="869"/>
        <v>400</v>
      </c>
      <c r="X722" s="3" t="str">
        <f t="shared" si="870"/>
        <v>05</v>
      </c>
      <c r="Y722" s="3" t="s">
        <v>287</v>
      </c>
    </row>
    <row r="723" spans="1:25" x14ac:dyDescent="0.2">
      <c r="A723" s="1" t="s">
        <v>4</v>
      </c>
      <c r="B723" s="70" t="str">
        <f t="shared" si="863"/>
        <v>100-100-2600-6441-000-32-05</v>
      </c>
      <c r="C723" s="4" t="s">
        <v>1018</v>
      </c>
      <c r="D723" s="9">
        <f t="shared" si="864"/>
        <v>0</v>
      </c>
      <c r="E723" s="8">
        <v>12</v>
      </c>
      <c r="F723" s="8">
        <v>8506</v>
      </c>
      <c r="G723" s="7" t="s">
        <v>121</v>
      </c>
      <c r="H723" s="15"/>
      <c r="I723" s="19"/>
      <c r="J723" s="19"/>
      <c r="K723" s="19"/>
      <c r="L723" s="19"/>
      <c r="M723" s="19"/>
      <c r="N723" s="19"/>
      <c r="O723" s="19"/>
      <c r="P723" s="19"/>
      <c r="R723" s="19" t="s">
        <v>462</v>
      </c>
      <c r="S723" s="2" t="str">
        <f t="shared" si="865"/>
        <v>100-100-2600-6441-000-32-05</v>
      </c>
      <c r="T723" s="29" t="str">
        <f t="shared" si="866"/>
        <v>2600</v>
      </c>
      <c r="U723" s="29" t="str">
        <f t="shared" si="867"/>
        <v>6441</v>
      </c>
      <c r="V723" s="29" t="str">
        <f t="shared" si="868"/>
        <v>2600</v>
      </c>
      <c r="W723" s="29" t="str">
        <f t="shared" si="869"/>
        <v>400</v>
      </c>
      <c r="X723" s="29" t="str">
        <f t="shared" si="870"/>
        <v>05</v>
      </c>
      <c r="Y723" s="29" t="s">
        <v>288</v>
      </c>
    </row>
    <row r="724" spans="1:25" x14ac:dyDescent="0.2">
      <c r="A724" s="1" t="s">
        <v>5</v>
      </c>
      <c r="B724" s="70" t="str">
        <f t="shared" si="863"/>
        <v>100-100-2610-6410-000-32-05</v>
      </c>
      <c r="C724" s="4" t="s">
        <v>284</v>
      </c>
      <c r="D724" s="9">
        <f t="shared" si="864"/>
        <v>0</v>
      </c>
      <c r="E724" s="8">
        <v>12</v>
      </c>
      <c r="F724" s="8">
        <v>135</v>
      </c>
      <c r="G724" s="7" t="s">
        <v>121</v>
      </c>
      <c r="H724" s="15"/>
      <c r="P724" s="19"/>
      <c r="R724" s="2" t="s">
        <v>463</v>
      </c>
      <c r="S724" s="2" t="str">
        <f t="shared" si="865"/>
        <v>100-100-2610-6410-000-32-05</v>
      </c>
      <c r="T724" s="3" t="str">
        <f t="shared" si="866"/>
        <v>2610</v>
      </c>
      <c r="U724" s="3" t="str">
        <f t="shared" si="867"/>
        <v>6410</v>
      </c>
      <c r="V724" s="3" t="str">
        <f t="shared" si="868"/>
        <v>2600</v>
      </c>
      <c r="W724" s="3" t="str">
        <f t="shared" si="869"/>
        <v>400</v>
      </c>
      <c r="X724" s="3" t="str">
        <f t="shared" si="870"/>
        <v>05</v>
      </c>
      <c r="Y724" s="3" t="s">
        <v>283</v>
      </c>
    </row>
    <row r="725" spans="1:25" x14ac:dyDescent="0.2">
      <c r="A725" s="1" t="s">
        <v>6</v>
      </c>
      <c r="B725" s="70" t="str">
        <f t="shared" si="863"/>
        <v>100-100-2620-6420-000-32-05</v>
      </c>
      <c r="C725" s="4" t="s">
        <v>285</v>
      </c>
      <c r="D725" s="9">
        <f t="shared" si="864"/>
        <v>0</v>
      </c>
      <c r="E725" s="8">
        <v>12</v>
      </c>
      <c r="F725" s="8">
        <v>475</v>
      </c>
      <c r="G725" s="7" t="s">
        <v>121</v>
      </c>
      <c r="H725" s="15"/>
      <c r="P725" s="19"/>
      <c r="R725" s="2" t="s">
        <v>464</v>
      </c>
      <c r="S725" s="2" t="str">
        <f t="shared" si="865"/>
        <v>100-100-2620-6420-000-32-05</v>
      </c>
      <c r="T725" s="3" t="str">
        <f t="shared" si="866"/>
        <v>2620</v>
      </c>
      <c r="U725" s="3" t="str">
        <f t="shared" si="867"/>
        <v>6420</v>
      </c>
      <c r="V725" s="3" t="str">
        <f t="shared" si="868"/>
        <v>2600</v>
      </c>
      <c r="W725" s="3" t="str">
        <f t="shared" si="869"/>
        <v>400</v>
      </c>
      <c r="X725" s="3" t="str">
        <f t="shared" si="870"/>
        <v>05</v>
      </c>
      <c r="Y725" s="3" t="s">
        <v>286</v>
      </c>
    </row>
    <row r="726" spans="1:25" x14ac:dyDescent="0.2">
      <c r="A726" s="1" t="s">
        <v>16</v>
      </c>
      <c r="B726" s="70" t="str">
        <f t="shared" si="863"/>
        <v>100-100-2620-6420-000-32-05</v>
      </c>
      <c r="C726" s="4" t="s">
        <v>625</v>
      </c>
      <c r="D726" s="9">
        <f t="shared" si="864"/>
        <v>0</v>
      </c>
      <c r="E726" s="8">
        <v>4</v>
      </c>
      <c r="F726" s="8">
        <v>250</v>
      </c>
      <c r="G726" s="7" t="s">
        <v>121</v>
      </c>
      <c r="H726" s="15"/>
      <c r="P726" s="19"/>
      <c r="R726" s="2" t="s">
        <v>464</v>
      </c>
      <c r="S726" s="2" t="str">
        <f t="shared" si="865"/>
        <v>100-100-2620-6420-000-32-05</v>
      </c>
      <c r="T726" s="3" t="str">
        <f t="shared" si="866"/>
        <v>2620</v>
      </c>
      <c r="U726" s="3" t="str">
        <f t="shared" si="867"/>
        <v>6420</v>
      </c>
      <c r="V726" s="3" t="str">
        <f t="shared" si="868"/>
        <v>2600</v>
      </c>
      <c r="W726" s="3" t="str">
        <f t="shared" si="869"/>
        <v>400</v>
      </c>
      <c r="X726" s="3" t="str">
        <f t="shared" si="870"/>
        <v>05</v>
      </c>
      <c r="Y726" s="3" t="s">
        <v>286</v>
      </c>
    </row>
    <row r="727" spans="1:25" x14ac:dyDescent="0.2">
      <c r="A727" s="1" t="s">
        <v>17</v>
      </c>
      <c r="B727" s="70" t="str">
        <f t="shared" si="863"/>
        <v>100-100-2620-6420-000-32-05</v>
      </c>
      <c r="C727" s="4" t="s">
        <v>1008</v>
      </c>
      <c r="D727" s="9">
        <f t="shared" si="864"/>
        <v>0</v>
      </c>
      <c r="E727" s="8">
        <v>1</v>
      </c>
      <c r="F727" s="8">
        <v>600</v>
      </c>
      <c r="G727" s="7" t="s">
        <v>121</v>
      </c>
      <c r="H727" s="15"/>
      <c r="P727" s="19"/>
      <c r="R727" s="2" t="s">
        <v>464</v>
      </c>
      <c r="S727" s="2" t="str">
        <f t="shared" si="865"/>
        <v>100-100-2620-6420-000-32-05</v>
      </c>
      <c r="T727" s="3" t="str">
        <f t="shared" si="866"/>
        <v>2620</v>
      </c>
      <c r="U727" s="3" t="str">
        <f t="shared" si="867"/>
        <v>6420</v>
      </c>
      <c r="V727" s="3" t="str">
        <f t="shared" si="868"/>
        <v>2600</v>
      </c>
      <c r="W727" s="3" t="str">
        <f t="shared" si="869"/>
        <v>400</v>
      </c>
      <c r="X727" s="3" t="str">
        <f t="shared" si="870"/>
        <v>05</v>
      </c>
      <c r="Y727" s="3" t="s">
        <v>286</v>
      </c>
    </row>
    <row r="728" spans="1:25" x14ac:dyDescent="0.2">
      <c r="A728" s="1" t="s">
        <v>18</v>
      </c>
      <c r="B728" s="70" t="str">
        <f t="shared" si="863"/>
        <v>100-100-2620-6420-000-32-05</v>
      </c>
      <c r="C728" s="4" t="s">
        <v>1017</v>
      </c>
      <c r="D728" s="9">
        <f t="shared" si="864"/>
        <v>0</v>
      </c>
      <c r="E728" s="8">
        <v>12</v>
      </c>
      <c r="F728" s="8">
        <v>90</v>
      </c>
      <c r="G728" s="7" t="s">
        <v>121</v>
      </c>
      <c r="H728" s="15"/>
      <c r="P728" s="19"/>
      <c r="R728" s="2" t="s">
        <v>464</v>
      </c>
      <c r="S728" s="2" t="str">
        <f t="shared" si="865"/>
        <v>100-100-2620-6420-000-32-05</v>
      </c>
      <c r="T728" s="3" t="str">
        <f t="shared" si="866"/>
        <v>2620</v>
      </c>
      <c r="U728" s="3" t="str">
        <f t="shared" si="867"/>
        <v>6420</v>
      </c>
      <c r="V728" s="3" t="str">
        <f t="shared" si="868"/>
        <v>2600</v>
      </c>
      <c r="W728" s="3" t="str">
        <f t="shared" si="869"/>
        <v>400</v>
      </c>
      <c r="X728" s="3" t="str">
        <f t="shared" si="870"/>
        <v>05</v>
      </c>
      <c r="Y728" s="3" t="s">
        <v>286</v>
      </c>
    </row>
    <row r="729" spans="1:25" x14ac:dyDescent="0.2">
      <c r="A729" s="1" t="s">
        <v>22</v>
      </c>
      <c r="B729" s="70" t="str">
        <f t="shared" si="863"/>
        <v>100-100-2620-6420-000-32-05</v>
      </c>
      <c r="C729" s="4" t="s">
        <v>1016</v>
      </c>
      <c r="D729" s="9">
        <f t="shared" si="864"/>
        <v>0</v>
      </c>
      <c r="E729" s="8">
        <v>1</v>
      </c>
      <c r="F729" s="8">
        <v>4200</v>
      </c>
      <c r="G729" s="7" t="s">
        <v>121</v>
      </c>
      <c r="H729" s="15"/>
      <c r="P729" s="19"/>
      <c r="R729" s="2" t="s">
        <v>464</v>
      </c>
      <c r="S729" s="2" t="str">
        <f t="shared" si="865"/>
        <v>100-100-2620-6420-000-32-05</v>
      </c>
      <c r="T729" s="3" t="str">
        <f t="shared" si="866"/>
        <v>2620</v>
      </c>
      <c r="U729" s="3" t="str">
        <f t="shared" si="867"/>
        <v>6420</v>
      </c>
      <c r="V729" s="3" t="str">
        <f t="shared" si="868"/>
        <v>2600</v>
      </c>
      <c r="W729" s="3" t="str">
        <f t="shared" si="869"/>
        <v>400</v>
      </c>
      <c r="X729" s="3" t="str">
        <f t="shared" si="870"/>
        <v>05</v>
      </c>
      <c r="Y729" s="3" t="s">
        <v>286</v>
      </c>
    </row>
    <row r="730" spans="1:25" x14ac:dyDescent="0.2">
      <c r="A730" s="1" t="s">
        <v>23</v>
      </c>
      <c r="B730" s="70" t="str">
        <f t="shared" si="863"/>
        <v>100-100-2620-6430-000-32-05</v>
      </c>
      <c r="C730" s="4" t="s">
        <v>551</v>
      </c>
      <c r="D730" s="9">
        <f t="shared" si="864"/>
        <v>0</v>
      </c>
      <c r="E730" s="8">
        <v>12</v>
      </c>
      <c r="F730" s="8">
        <v>65</v>
      </c>
      <c r="G730" s="7" t="s">
        <v>121</v>
      </c>
      <c r="H730" s="15"/>
      <c r="P730" s="19"/>
      <c r="R730" s="2" t="s">
        <v>465</v>
      </c>
      <c r="S730" s="2" t="str">
        <f t="shared" si="865"/>
        <v>100-100-2620-6430-000-32-05</v>
      </c>
      <c r="T730" s="3" t="str">
        <f t="shared" si="866"/>
        <v>2620</v>
      </c>
      <c r="U730" s="3" t="str">
        <f t="shared" si="867"/>
        <v>6430</v>
      </c>
      <c r="V730" s="3" t="str">
        <f t="shared" si="868"/>
        <v>2600</v>
      </c>
      <c r="W730" s="3" t="str">
        <f t="shared" si="869"/>
        <v>400</v>
      </c>
      <c r="X730" s="3" t="str">
        <f t="shared" si="870"/>
        <v>05</v>
      </c>
      <c r="Y730" s="3" t="s">
        <v>289</v>
      </c>
    </row>
    <row r="731" spans="1:25" x14ac:dyDescent="0.2">
      <c r="A731" s="1" t="s">
        <v>24</v>
      </c>
      <c r="B731" s="70" t="str">
        <f t="shared" si="863"/>
        <v>100-100-2620-6430-000-32-05</v>
      </c>
      <c r="C731" s="4" t="s">
        <v>552</v>
      </c>
      <c r="D731" s="9">
        <f t="shared" si="864"/>
        <v>0</v>
      </c>
      <c r="E731" s="8">
        <v>2</v>
      </c>
      <c r="F731" s="8">
        <v>800</v>
      </c>
      <c r="G731" s="7" t="s">
        <v>121</v>
      </c>
      <c r="H731" s="15"/>
      <c r="P731" s="19"/>
      <c r="R731" s="2" t="s">
        <v>465</v>
      </c>
      <c r="S731" s="2" t="str">
        <f t="shared" si="865"/>
        <v>100-100-2620-6430-000-32-05</v>
      </c>
      <c r="T731" s="3" t="str">
        <f t="shared" si="866"/>
        <v>2620</v>
      </c>
      <c r="U731" s="3" t="str">
        <f t="shared" si="867"/>
        <v>6430</v>
      </c>
      <c r="V731" s="3" t="str">
        <f t="shared" si="868"/>
        <v>2600</v>
      </c>
      <c r="W731" s="3" t="str">
        <f t="shared" si="869"/>
        <v>400</v>
      </c>
      <c r="X731" s="3" t="str">
        <f t="shared" si="870"/>
        <v>05</v>
      </c>
      <c r="Y731" s="3" t="s">
        <v>289</v>
      </c>
    </row>
    <row r="732" spans="1:25" x14ac:dyDescent="0.2">
      <c r="A732" s="1" t="s">
        <v>25</v>
      </c>
      <c r="B732" s="70" t="str">
        <f t="shared" si="863"/>
        <v>100-100-2620-6430-000-32-05</v>
      </c>
      <c r="C732" s="4" t="s">
        <v>290</v>
      </c>
      <c r="D732" s="9">
        <f t="shared" si="864"/>
        <v>0</v>
      </c>
      <c r="E732" s="8">
        <v>12</v>
      </c>
      <c r="F732" s="8">
        <v>125</v>
      </c>
      <c r="G732" s="7" t="s">
        <v>121</v>
      </c>
      <c r="H732" s="15"/>
      <c r="P732" s="19"/>
      <c r="R732" s="2" t="s">
        <v>465</v>
      </c>
      <c r="S732" s="2" t="str">
        <f t="shared" si="865"/>
        <v>100-100-2620-6430-000-32-05</v>
      </c>
      <c r="T732" s="3" t="str">
        <f t="shared" si="866"/>
        <v>2620</v>
      </c>
      <c r="U732" s="3" t="str">
        <f t="shared" si="867"/>
        <v>6430</v>
      </c>
      <c r="V732" s="3" t="str">
        <f t="shared" si="868"/>
        <v>2600</v>
      </c>
      <c r="W732" s="3" t="str">
        <f t="shared" si="869"/>
        <v>400</v>
      </c>
      <c r="X732" s="3" t="str">
        <f t="shared" si="870"/>
        <v>05</v>
      </c>
      <c r="Y732" s="3" t="s">
        <v>289</v>
      </c>
    </row>
    <row r="733" spans="1:25" x14ac:dyDescent="0.2">
      <c r="A733" s="1" t="s">
        <v>26</v>
      </c>
      <c r="B733" s="70" t="str">
        <f t="shared" si="863"/>
        <v>100-100-2620-6430-000-32-05</v>
      </c>
      <c r="C733" s="4" t="s">
        <v>291</v>
      </c>
      <c r="D733" s="9">
        <f t="shared" si="864"/>
        <v>0</v>
      </c>
      <c r="E733" s="8">
        <v>1</v>
      </c>
      <c r="F733" s="8">
        <v>60</v>
      </c>
      <c r="G733" s="7" t="s">
        <v>121</v>
      </c>
      <c r="H733" s="15"/>
      <c r="P733" s="19"/>
      <c r="R733" s="2" t="s">
        <v>465</v>
      </c>
      <c r="S733" s="2" t="str">
        <f t="shared" si="865"/>
        <v>100-100-2620-6430-000-32-05</v>
      </c>
      <c r="T733" s="3" t="str">
        <f t="shared" si="866"/>
        <v>2620</v>
      </c>
      <c r="U733" s="3" t="str">
        <f t="shared" si="867"/>
        <v>6430</v>
      </c>
      <c r="V733" s="3" t="str">
        <f t="shared" si="868"/>
        <v>2600</v>
      </c>
      <c r="W733" s="3" t="str">
        <f t="shared" si="869"/>
        <v>400</v>
      </c>
      <c r="X733" s="3" t="str">
        <f t="shared" si="870"/>
        <v>05</v>
      </c>
      <c r="Y733" s="3" t="s">
        <v>289</v>
      </c>
    </row>
    <row r="734" spans="1:25" x14ac:dyDescent="0.2">
      <c r="A734" s="1" t="s">
        <v>178</v>
      </c>
      <c r="B734" s="70" t="str">
        <f t="shared" si="863"/>
        <v>100-100-2620-6430-000-32-05</v>
      </c>
      <c r="C734" s="4" t="s">
        <v>292</v>
      </c>
      <c r="D734" s="9">
        <f t="shared" si="864"/>
        <v>0</v>
      </c>
      <c r="E734" s="8">
        <v>4</v>
      </c>
      <c r="F734" s="8">
        <v>175</v>
      </c>
      <c r="G734" s="7" t="s">
        <v>121</v>
      </c>
      <c r="H734" s="15"/>
      <c r="P734" s="19"/>
      <c r="R734" s="2" t="s">
        <v>465</v>
      </c>
      <c r="S734" s="2" t="str">
        <f t="shared" si="865"/>
        <v>100-100-2620-6430-000-32-05</v>
      </c>
      <c r="T734" s="3" t="str">
        <f t="shared" si="866"/>
        <v>2620</v>
      </c>
      <c r="U734" s="3" t="str">
        <f t="shared" si="867"/>
        <v>6430</v>
      </c>
      <c r="V734" s="3" t="str">
        <f t="shared" si="868"/>
        <v>2600</v>
      </c>
      <c r="W734" s="3" t="str">
        <f t="shared" si="869"/>
        <v>400</v>
      </c>
      <c r="X734" s="3" t="str">
        <f t="shared" si="870"/>
        <v>05</v>
      </c>
      <c r="Y734" s="3" t="s">
        <v>289</v>
      </c>
    </row>
    <row r="735" spans="1:25" s="19" customFormat="1" x14ac:dyDescent="0.2">
      <c r="A735" s="1" t="s">
        <v>179</v>
      </c>
      <c r="B735" s="70" t="str">
        <f t="shared" si="863"/>
        <v>100-100-2620-6430-000-32-05</v>
      </c>
      <c r="C735" s="4" t="s">
        <v>624</v>
      </c>
      <c r="D735" s="9">
        <f t="shared" si="864"/>
        <v>0</v>
      </c>
      <c r="E735" s="8">
        <v>12</v>
      </c>
      <c r="F735" s="8">
        <v>45</v>
      </c>
      <c r="G735" s="7" t="s">
        <v>121</v>
      </c>
      <c r="H735" s="15"/>
      <c r="I735" s="2"/>
      <c r="J735" s="2"/>
      <c r="K735" s="2"/>
      <c r="L735" s="2"/>
      <c r="M735" s="2"/>
      <c r="N735" s="2"/>
      <c r="O735" s="2"/>
      <c r="R735" s="2" t="s">
        <v>465</v>
      </c>
      <c r="S735" s="2" t="str">
        <f t="shared" si="865"/>
        <v>100-100-2620-6430-000-32-05</v>
      </c>
      <c r="T735" s="3" t="str">
        <f t="shared" si="866"/>
        <v>2620</v>
      </c>
      <c r="U735" s="3" t="str">
        <f t="shared" si="867"/>
        <v>6430</v>
      </c>
      <c r="V735" s="3" t="str">
        <f t="shared" si="868"/>
        <v>2600</v>
      </c>
      <c r="W735" s="3" t="str">
        <f t="shared" si="869"/>
        <v>400</v>
      </c>
      <c r="X735" s="3" t="str">
        <f t="shared" si="870"/>
        <v>05</v>
      </c>
      <c r="Y735" s="3" t="s">
        <v>289</v>
      </c>
    </row>
    <row r="738" spans="1:25" x14ac:dyDescent="0.2">
      <c r="A738" s="1" t="s">
        <v>15</v>
      </c>
      <c r="B738" s="2" t="s">
        <v>33</v>
      </c>
      <c r="C738" s="13" t="s">
        <v>295</v>
      </c>
      <c r="D738" s="22" t="s">
        <v>35</v>
      </c>
      <c r="E738" s="15"/>
      <c r="F738" s="15"/>
      <c r="G738" s="15"/>
      <c r="H738" s="15"/>
      <c r="I738" s="15"/>
    </row>
    <row r="739" spans="1:25" x14ac:dyDescent="0.2">
      <c r="A739" s="1" t="s">
        <v>0</v>
      </c>
      <c r="B739" s="70" t="str">
        <f t="shared" ref="B739:B743" si="871">CONCATENATE(R739,$C$1)</f>
        <v>100-100-1000-6441-000-32-05</v>
      </c>
      <c r="C739" s="6" t="s">
        <v>287</v>
      </c>
      <c r="D739" s="9">
        <f>+SUMIFS(D$719:D$735,B$719:B$735,+B739)</f>
        <v>52560</v>
      </c>
      <c r="E739" s="15"/>
      <c r="F739" s="15"/>
      <c r="G739" s="15"/>
      <c r="H739" s="15"/>
      <c r="I739" s="15"/>
      <c r="R739" s="2" t="s">
        <v>461</v>
      </c>
      <c r="S739" s="2" t="str">
        <f t="shared" ref="S739:S743" si="872">CONCATENATE(R739,$C$1)</f>
        <v>100-100-1000-6441-000-32-05</v>
      </c>
      <c r="T739" s="3" t="str">
        <f t="shared" ref="T739:T743" si="873">MID(S739,9,4)</f>
        <v>1000</v>
      </c>
      <c r="U739" s="3" t="str">
        <f t="shared" ref="U739:U743" si="874">MID(S739,14,4)</f>
        <v>6441</v>
      </c>
      <c r="V739" s="3" t="str">
        <f t="shared" ref="V739:V743" si="875">CONCATENATE(LEFT(T739,2),"00")</f>
        <v>1000</v>
      </c>
      <c r="W739" s="3" t="str">
        <f t="shared" ref="W739:W743" si="876">CONCATENATE(MID(U739,2,1),"00")</f>
        <v>400</v>
      </c>
      <c r="X739" s="3" t="str">
        <f t="shared" ref="X739:X743" si="877">RIGHT(S739,2)</f>
        <v>05</v>
      </c>
      <c r="Y739" s="2" t="s">
        <v>287</v>
      </c>
    </row>
    <row r="740" spans="1:25" x14ac:dyDescent="0.2">
      <c r="A740" s="1" t="s">
        <v>1</v>
      </c>
      <c r="B740" s="70" t="str">
        <f t="shared" si="871"/>
        <v>100-100-2600-6441-000-32-05</v>
      </c>
      <c r="C740" s="6" t="s">
        <v>288</v>
      </c>
      <c r="D740" s="9">
        <f>+SUMIFS(D$719:D$735,B$719:B$735,+B740)</f>
        <v>0</v>
      </c>
      <c r="E740" s="15"/>
      <c r="F740" s="15"/>
      <c r="G740" s="15"/>
      <c r="H740" s="15"/>
      <c r="I740" s="15"/>
      <c r="R740" s="2" t="s">
        <v>462</v>
      </c>
      <c r="S740" s="2" t="str">
        <f t="shared" si="872"/>
        <v>100-100-2600-6441-000-32-05</v>
      </c>
      <c r="T740" s="3" t="str">
        <f t="shared" si="873"/>
        <v>2600</v>
      </c>
      <c r="U740" s="3" t="str">
        <f t="shared" si="874"/>
        <v>6441</v>
      </c>
      <c r="V740" s="3" t="str">
        <f t="shared" si="875"/>
        <v>2600</v>
      </c>
      <c r="W740" s="3" t="str">
        <f t="shared" si="876"/>
        <v>400</v>
      </c>
      <c r="X740" s="3" t="str">
        <f t="shared" si="877"/>
        <v>05</v>
      </c>
      <c r="Y740" s="2" t="s">
        <v>288</v>
      </c>
    </row>
    <row r="741" spans="1:25" x14ac:dyDescent="0.2">
      <c r="A741" s="1" t="s">
        <v>2</v>
      </c>
      <c r="B741" s="70" t="str">
        <f t="shared" si="871"/>
        <v>100-100-2610-6410-000-32-05</v>
      </c>
      <c r="C741" s="6" t="s">
        <v>283</v>
      </c>
      <c r="D741" s="9">
        <f>+SUMIFS(D$719:D$735,B$719:B$735,+B741)</f>
        <v>0</v>
      </c>
      <c r="E741" s="15"/>
      <c r="F741" s="15"/>
      <c r="G741" s="15"/>
      <c r="H741" s="15"/>
      <c r="I741" s="15"/>
      <c r="R741" s="2" t="s">
        <v>463</v>
      </c>
      <c r="S741" s="2" t="str">
        <f t="shared" si="872"/>
        <v>100-100-2610-6410-000-32-05</v>
      </c>
      <c r="T741" s="3" t="str">
        <f t="shared" si="873"/>
        <v>2610</v>
      </c>
      <c r="U741" s="3" t="str">
        <f t="shared" si="874"/>
        <v>6410</v>
      </c>
      <c r="V741" s="3" t="str">
        <f t="shared" si="875"/>
        <v>2600</v>
      </c>
      <c r="W741" s="3" t="str">
        <f t="shared" si="876"/>
        <v>400</v>
      </c>
      <c r="X741" s="3" t="str">
        <f t="shared" si="877"/>
        <v>05</v>
      </c>
      <c r="Y741" s="2" t="s">
        <v>283</v>
      </c>
    </row>
    <row r="742" spans="1:25" x14ac:dyDescent="0.2">
      <c r="A742" s="1" t="s">
        <v>3</v>
      </c>
      <c r="B742" s="70" t="str">
        <f t="shared" si="871"/>
        <v>100-100-2620-6420-000-32-05</v>
      </c>
      <c r="C742" s="6" t="s">
        <v>286</v>
      </c>
      <c r="D742" s="9">
        <f>+SUMIFS(D$719:D$735,B$719:B$735,+B742)</f>
        <v>0</v>
      </c>
      <c r="E742" s="15"/>
      <c r="F742" s="15"/>
      <c r="G742" s="15"/>
      <c r="H742" s="15"/>
      <c r="I742" s="15"/>
      <c r="R742" s="2" t="s">
        <v>464</v>
      </c>
      <c r="S742" s="2" t="str">
        <f t="shared" si="872"/>
        <v>100-100-2620-6420-000-32-05</v>
      </c>
      <c r="T742" s="3" t="str">
        <f t="shared" si="873"/>
        <v>2620</v>
      </c>
      <c r="U742" s="3" t="str">
        <f t="shared" si="874"/>
        <v>6420</v>
      </c>
      <c r="V742" s="3" t="str">
        <f t="shared" si="875"/>
        <v>2600</v>
      </c>
      <c r="W742" s="3" t="str">
        <f t="shared" si="876"/>
        <v>400</v>
      </c>
      <c r="X742" s="3" t="str">
        <f t="shared" si="877"/>
        <v>05</v>
      </c>
      <c r="Y742" s="2" t="s">
        <v>286</v>
      </c>
    </row>
    <row r="743" spans="1:25" x14ac:dyDescent="0.2">
      <c r="A743" s="1" t="s">
        <v>4</v>
      </c>
      <c r="B743" s="70" t="str">
        <f t="shared" si="871"/>
        <v>100-100-2620-6430-000-32-05</v>
      </c>
      <c r="C743" s="6" t="s">
        <v>289</v>
      </c>
      <c r="D743" s="9">
        <f>+SUMIFS(D$719:D$735,B$719:B$735,+B743)</f>
        <v>0</v>
      </c>
      <c r="E743" s="15"/>
      <c r="F743" s="15"/>
      <c r="G743" s="15"/>
      <c r="H743" s="15"/>
      <c r="I743" s="15"/>
      <c r="R743" s="2" t="s">
        <v>465</v>
      </c>
      <c r="S743" s="2" t="str">
        <f t="shared" si="872"/>
        <v>100-100-2620-6430-000-32-05</v>
      </c>
      <c r="T743" s="3" t="str">
        <f t="shared" si="873"/>
        <v>2620</v>
      </c>
      <c r="U743" s="3" t="str">
        <f t="shared" si="874"/>
        <v>6430</v>
      </c>
      <c r="V743" s="3" t="str">
        <f t="shared" si="875"/>
        <v>2600</v>
      </c>
      <c r="W743" s="3" t="str">
        <f t="shared" si="876"/>
        <v>400</v>
      </c>
      <c r="X743" s="3" t="str">
        <f t="shared" si="877"/>
        <v>05</v>
      </c>
      <c r="Y743" s="2" t="s">
        <v>289</v>
      </c>
    </row>
    <row r="744" spans="1:25" x14ac:dyDescent="0.2">
      <c r="X744" s="3" t="str">
        <f t="shared" ref="X744:X810" si="878">RIGHT(S744,2)</f>
        <v/>
      </c>
    </row>
    <row r="745" spans="1:25" x14ac:dyDescent="0.2">
      <c r="X745" s="3" t="str">
        <f t="shared" si="878"/>
        <v/>
      </c>
    </row>
    <row r="746" spans="1:25" x14ac:dyDescent="0.2">
      <c r="A746" s="1" t="s">
        <v>15</v>
      </c>
      <c r="B746" s="2" t="s">
        <v>33</v>
      </c>
      <c r="C746" s="13" t="s">
        <v>296</v>
      </c>
      <c r="D746" s="6" t="s">
        <v>35</v>
      </c>
      <c r="E746" s="6" t="s">
        <v>106</v>
      </c>
      <c r="F746" s="6" t="s">
        <v>107</v>
      </c>
      <c r="G746" s="7" t="s">
        <v>1027</v>
      </c>
      <c r="X746" s="3" t="str">
        <f t="shared" si="878"/>
        <v/>
      </c>
    </row>
    <row r="747" spans="1:25" x14ac:dyDescent="0.2">
      <c r="A747" s="1" t="s">
        <v>0</v>
      </c>
      <c r="B747" s="70" t="str">
        <f t="shared" ref="B747:B783" si="879">CONCATENATE(R747,$C$1)</f>
        <v>100-100-1000-6522-000-32-05</v>
      </c>
      <c r="C747" s="7" t="s">
        <v>1068</v>
      </c>
      <c r="D747" s="9">
        <f t="shared" ref="D747:D783" si="880">IF(G747="NO",E747*F747,0)</f>
        <v>39763.5</v>
      </c>
      <c r="E747" s="9">
        <f>MAX((E4+E5),(K4+K5))+(D6+D7)</f>
        <v>735</v>
      </c>
      <c r="F747" s="9">
        <v>54.1</v>
      </c>
      <c r="G747" s="7" t="s">
        <v>122</v>
      </c>
      <c r="R747" s="30" t="s">
        <v>466</v>
      </c>
      <c r="S747" s="2" t="str">
        <f t="shared" ref="S747:S783" si="881">CONCATENATE(R747,$C$1)</f>
        <v>100-100-1000-6522-000-32-05</v>
      </c>
      <c r="T747" s="3" t="str">
        <f t="shared" ref="T747:T783" si="882">MID(S747,9,4)</f>
        <v>1000</v>
      </c>
      <c r="U747" s="3" t="str">
        <f t="shared" ref="U747:U783" si="883">MID(S747,14,4)</f>
        <v>6522</v>
      </c>
      <c r="V747" s="3" t="str">
        <f t="shared" ref="V747:V783" si="884">CONCATENATE(LEFT(T747,2),"00")</f>
        <v>1000</v>
      </c>
      <c r="W747" s="3" t="str">
        <f t="shared" ref="W747:W783" si="885">CONCATENATE(MID(U747,2,1),"00")</f>
        <v>500</v>
      </c>
      <c r="X747" s="3" t="str">
        <f t="shared" ref="X747:X783" si="886">RIGHT(S747,2)</f>
        <v>05</v>
      </c>
      <c r="Y747" s="2" t="s">
        <v>298</v>
      </c>
    </row>
    <row r="748" spans="1:25" x14ac:dyDescent="0.2">
      <c r="A748" s="1" t="s">
        <v>1</v>
      </c>
      <c r="B748" s="70" t="str">
        <f t="shared" si="879"/>
        <v>100-100-1000-6523-000-32-05</v>
      </c>
      <c r="C748" s="7" t="s">
        <v>299</v>
      </c>
      <c r="D748" s="9">
        <f t="shared" si="880"/>
        <v>1653.75</v>
      </c>
      <c r="E748" s="9">
        <f>MAX((E4+E5),(K4+K5))+(D6+D7)</f>
        <v>735</v>
      </c>
      <c r="F748" s="9">
        <v>2.25</v>
      </c>
      <c r="G748" s="7" t="s">
        <v>122</v>
      </c>
      <c r="R748" s="30" t="s">
        <v>467</v>
      </c>
      <c r="S748" s="2" t="str">
        <f t="shared" si="881"/>
        <v>100-100-1000-6523-000-32-05</v>
      </c>
      <c r="T748" s="3" t="str">
        <f t="shared" si="882"/>
        <v>1000</v>
      </c>
      <c r="U748" s="3" t="str">
        <f t="shared" si="883"/>
        <v>6523</v>
      </c>
      <c r="V748" s="3" t="str">
        <f t="shared" si="884"/>
        <v>1000</v>
      </c>
      <c r="W748" s="3" t="str">
        <f t="shared" si="885"/>
        <v>500</v>
      </c>
      <c r="X748" s="3" t="str">
        <f t="shared" si="886"/>
        <v>05</v>
      </c>
      <c r="Y748" s="2" t="s">
        <v>300</v>
      </c>
    </row>
    <row r="749" spans="1:25" x14ac:dyDescent="0.2">
      <c r="A749" s="1" t="s">
        <v>2</v>
      </c>
      <c r="B749" s="70" t="str">
        <f t="shared" si="879"/>
        <v>100-100-1000-6568-352-32-05</v>
      </c>
      <c r="C749" s="28" t="s">
        <v>504</v>
      </c>
      <c r="D749" s="9">
        <f t="shared" si="880"/>
        <v>0</v>
      </c>
      <c r="E749" s="28">
        <f>E8</f>
        <v>0</v>
      </c>
      <c r="F749" s="33">
        <v>58.5</v>
      </c>
      <c r="G749" s="7" t="s">
        <v>121</v>
      </c>
      <c r="R749" s="30" t="s">
        <v>468</v>
      </c>
      <c r="S749" s="2" t="str">
        <f t="shared" si="881"/>
        <v>100-100-1000-6568-352-32-05</v>
      </c>
      <c r="T749" s="3" t="str">
        <f t="shared" si="882"/>
        <v>1000</v>
      </c>
      <c r="U749" s="3" t="str">
        <f t="shared" si="883"/>
        <v>6568</v>
      </c>
      <c r="V749" s="3" t="str">
        <f t="shared" si="884"/>
        <v>1000</v>
      </c>
      <c r="W749" s="3" t="str">
        <f t="shared" si="885"/>
        <v>500</v>
      </c>
      <c r="X749" s="3" t="str">
        <f t="shared" si="886"/>
        <v>05</v>
      </c>
      <c r="Y749" s="2" t="s">
        <v>301</v>
      </c>
    </row>
    <row r="750" spans="1:25" x14ac:dyDescent="0.2">
      <c r="A750" s="1" t="s">
        <v>3</v>
      </c>
      <c r="B750" s="70" t="str">
        <f t="shared" si="879"/>
        <v>100-100-1000-6568-352-32-05</v>
      </c>
      <c r="C750" s="28" t="s">
        <v>505</v>
      </c>
      <c r="D750" s="9">
        <f t="shared" si="880"/>
        <v>0</v>
      </c>
      <c r="E750" s="28">
        <f>K8</f>
        <v>0</v>
      </c>
      <c r="F750" s="28">
        <v>78</v>
      </c>
      <c r="G750" s="7" t="s">
        <v>121</v>
      </c>
      <c r="R750" s="30" t="s">
        <v>468</v>
      </c>
      <c r="S750" s="2" t="str">
        <f t="shared" si="881"/>
        <v>100-100-1000-6568-352-32-05</v>
      </c>
      <c r="T750" s="3" t="str">
        <f t="shared" si="882"/>
        <v>1000</v>
      </c>
      <c r="U750" s="3" t="str">
        <f t="shared" si="883"/>
        <v>6568</v>
      </c>
      <c r="V750" s="3" t="str">
        <f t="shared" si="884"/>
        <v>1000</v>
      </c>
      <c r="W750" s="3" t="str">
        <f t="shared" si="885"/>
        <v>500</v>
      </c>
      <c r="X750" s="3" t="str">
        <f t="shared" si="886"/>
        <v>05</v>
      </c>
      <c r="Y750" s="2" t="s">
        <v>301</v>
      </c>
    </row>
    <row r="751" spans="1:25" x14ac:dyDescent="0.2">
      <c r="A751" s="1" t="s">
        <v>4</v>
      </c>
      <c r="B751" s="70" t="str">
        <f>CONCATENATE(R751,$C$1)</f>
        <v>100-100-1000-6569-352-32-05</v>
      </c>
      <c r="C751" s="28" t="s">
        <v>1056</v>
      </c>
      <c r="D751" s="9">
        <f t="shared" si="880"/>
        <v>0</v>
      </c>
      <c r="E751" s="28">
        <f>E8</f>
        <v>0</v>
      </c>
      <c r="F751" s="28">
        <v>888.75</v>
      </c>
      <c r="G751" s="7" t="s">
        <v>121</v>
      </c>
      <c r="R751" s="30" t="s">
        <v>503</v>
      </c>
      <c r="S751" s="2" t="str">
        <f t="shared" ref="S751:S752" si="887">CONCATENATE(R751,$C$1)</f>
        <v>100-100-1000-6569-352-32-05</v>
      </c>
      <c r="T751" s="3" t="str">
        <f t="shared" si="882"/>
        <v>1000</v>
      </c>
      <c r="U751" s="3" t="str">
        <f t="shared" ref="U751:U752" si="888">MID(S751,14,4)</f>
        <v>6569</v>
      </c>
      <c r="V751" s="3" t="str">
        <f t="shared" ref="V751:V752" si="889">CONCATENATE(LEFT(T751,2),"00")</f>
        <v>1000</v>
      </c>
      <c r="W751" s="3" t="str">
        <f t="shared" ref="W751:W752" si="890">CONCATENATE(MID(U751,2,1),"00")</f>
        <v>500</v>
      </c>
      <c r="X751" s="3" t="str">
        <f t="shared" ref="X751:X752" si="891">RIGHT(S751,2)</f>
        <v>05</v>
      </c>
      <c r="Y751" s="2" t="s">
        <v>301</v>
      </c>
    </row>
    <row r="752" spans="1:25" x14ac:dyDescent="0.2">
      <c r="A752" s="1" t="s">
        <v>5</v>
      </c>
      <c r="B752" s="70" t="str">
        <f t="shared" ref="B752" si="892">CONCATENATE(R752,$C$1)</f>
        <v>100-100-1000-6569-352-32-05</v>
      </c>
      <c r="C752" s="28" t="s">
        <v>1057</v>
      </c>
      <c r="D752" s="9">
        <f t="shared" si="880"/>
        <v>0</v>
      </c>
      <c r="E752" s="28">
        <f>K8</f>
        <v>0</v>
      </c>
      <c r="F752" s="28">
        <v>1185</v>
      </c>
      <c r="G752" s="7" t="s">
        <v>121</v>
      </c>
      <c r="R752" s="30" t="s">
        <v>503</v>
      </c>
      <c r="S752" s="2" t="str">
        <f t="shared" si="887"/>
        <v>100-100-1000-6569-352-32-05</v>
      </c>
      <c r="T752" s="3" t="str">
        <f t="shared" si="882"/>
        <v>1000</v>
      </c>
      <c r="U752" s="3" t="str">
        <f t="shared" si="888"/>
        <v>6569</v>
      </c>
      <c r="V752" s="3" t="str">
        <f t="shared" si="889"/>
        <v>1000</v>
      </c>
      <c r="W752" s="3" t="str">
        <f t="shared" si="890"/>
        <v>500</v>
      </c>
      <c r="X752" s="3" t="str">
        <f t="shared" si="891"/>
        <v>05</v>
      </c>
      <c r="Y752" s="2" t="s">
        <v>301</v>
      </c>
    </row>
    <row r="753" spans="1:25" x14ac:dyDescent="0.2">
      <c r="A753" s="1" t="s">
        <v>6</v>
      </c>
      <c r="B753" s="70" t="str">
        <f t="shared" si="879"/>
        <v>100-100-1000-6569-000-32-05</v>
      </c>
      <c r="C753" s="8" t="s">
        <v>1058</v>
      </c>
      <c r="D753" s="9">
        <f>IF(G753="NO",E753*F753-D751,0)</f>
        <v>0</v>
      </c>
      <c r="E753" s="9">
        <f>E4+E5</f>
        <v>650</v>
      </c>
      <c r="F753" s="8">
        <v>878</v>
      </c>
      <c r="G753" s="7" t="s">
        <v>121</v>
      </c>
      <c r="R753" s="30" t="s">
        <v>469</v>
      </c>
      <c r="S753" s="2" t="str">
        <f t="shared" si="881"/>
        <v>100-100-1000-6569-000-32-05</v>
      </c>
      <c r="T753" s="3" t="str">
        <f t="shared" si="882"/>
        <v>1000</v>
      </c>
      <c r="U753" s="3" t="str">
        <f t="shared" si="883"/>
        <v>6569</v>
      </c>
      <c r="V753" s="3" t="str">
        <f t="shared" si="884"/>
        <v>1000</v>
      </c>
      <c r="W753" s="3" t="str">
        <f t="shared" si="885"/>
        <v>500</v>
      </c>
      <c r="X753" s="3" t="str">
        <f t="shared" si="886"/>
        <v>05</v>
      </c>
      <c r="Y753" s="2" t="s">
        <v>302</v>
      </c>
    </row>
    <row r="754" spans="1:25" x14ac:dyDescent="0.2">
      <c r="A754" s="1" t="s">
        <v>16</v>
      </c>
      <c r="B754" s="70" t="str">
        <f t="shared" si="879"/>
        <v>100-100-1000-6569-000-32-05</v>
      </c>
      <c r="C754" s="8" t="s">
        <v>1059</v>
      </c>
      <c r="D754" s="9">
        <f>IF(G754="NO",E754*F754-D752,0)</f>
        <v>0</v>
      </c>
      <c r="E754" s="9">
        <f>K4+K5</f>
        <v>673</v>
      </c>
      <c r="F754" s="8">
        <v>1174</v>
      </c>
      <c r="G754" s="7" t="s">
        <v>121</v>
      </c>
      <c r="R754" s="30" t="s">
        <v>469</v>
      </c>
      <c r="S754" s="2" t="str">
        <f t="shared" si="881"/>
        <v>100-100-1000-6569-000-32-05</v>
      </c>
      <c r="T754" s="3" t="str">
        <f t="shared" si="882"/>
        <v>1000</v>
      </c>
      <c r="U754" s="3" t="str">
        <f t="shared" si="883"/>
        <v>6569</v>
      </c>
      <c r="V754" s="3" t="str">
        <f t="shared" si="884"/>
        <v>1000</v>
      </c>
      <c r="W754" s="3" t="str">
        <f t="shared" si="885"/>
        <v>500</v>
      </c>
      <c r="X754" s="3" t="str">
        <f t="shared" si="886"/>
        <v>05</v>
      </c>
      <c r="Y754" s="2" t="s">
        <v>302</v>
      </c>
    </row>
    <row r="755" spans="1:25" x14ac:dyDescent="0.2">
      <c r="A755" s="1" t="s">
        <v>17</v>
      </c>
      <c r="B755" s="70" t="str">
        <f t="shared" si="879"/>
        <v>100-100-1000-6580-000-32-05</v>
      </c>
      <c r="C755" s="8" t="s">
        <v>626</v>
      </c>
      <c r="D755" s="9">
        <f t="shared" si="880"/>
        <v>0</v>
      </c>
      <c r="E755" s="8">
        <v>1</v>
      </c>
      <c r="F755" s="8">
        <v>1000</v>
      </c>
      <c r="G755" s="7" t="s">
        <v>121</v>
      </c>
      <c r="R755" s="30" t="s">
        <v>470</v>
      </c>
      <c r="S755" s="2" t="str">
        <f t="shared" si="881"/>
        <v>100-100-1000-6580-000-32-05</v>
      </c>
      <c r="T755" s="3" t="str">
        <f t="shared" si="882"/>
        <v>1000</v>
      </c>
      <c r="U755" s="3" t="str">
        <f t="shared" si="883"/>
        <v>6580</v>
      </c>
      <c r="V755" s="3" t="str">
        <f t="shared" si="884"/>
        <v>1000</v>
      </c>
      <c r="W755" s="3" t="str">
        <f t="shared" si="885"/>
        <v>500</v>
      </c>
      <c r="X755" s="3" t="str">
        <f t="shared" si="886"/>
        <v>05</v>
      </c>
      <c r="Y755" s="2" t="s">
        <v>303</v>
      </c>
    </row>
    <row r="756" spans="1:25" x14ac:dyDescent="0.2">
      <c r="A756" s="1" t="s">
        <v>18</v>
      </c>
      <c r="B756" s="70" t="str">
        <f t="shared" ref="B756" si="893">CONCATENATE(R756,$C$1)</f>
        <v>100-100-1000-6580-709-32-05</v>
      </c>
      <c r="C756" s="35" t="s">
        <v>512</v>
      </c>
      <c r="D756" s="9">
        <f>IF(G756="NO",E756*F756,0)</f>
        <v>1056</v>
      </c>
      <c r="E756" s="35">
        <v>1</v>
      </c>
      <c r="F756" s="35">
        <v>1056</v>
      </c>
      <c r="G756" s="7" t="s">
        <v>122</v>
      </c>
      <c r="R756" s="30" t="s">
        <v>513</v>
      </c>
      <c r="S756" s="2" t="str">
        <f t="shared" ref="S756" si="894">CONCATENATE(R756,$C$1)</f>
        <v>100-100-1000-6580-709-32-05</v>
      </c>
      <c r="T756" s="3" t="str">
        <f t="shared" si="882"/>
        <v>1000</v>
      </c>
      <c r="U756" s="3" t="str">
        <f t="shared" ref="U756" si="895">MID(S756,14,4)</f>
        <v>6580</v>
      </c>
      <c r="V756" s="3" t="str">
        <f t="shared" ref="V756" si="896">CONCATENATE(LEFT(T756,2),"00")</f>
        <v>1000</v>
      </c>
      <c r="W756" s="3" t="str">
        <f t="shared" ref="W756" si="897">CONCATENATE(MID(U756,2,1),"00")</f>
        <v>500</v>
      </c>
      <c r="X756" s="3" t="str">
        <f t="shared" ref="X756" si="898">RIGHT(S756,2)</f>
        <v>05</v>
      </c>
      <c r="Y756" s="2" t="s">
        <v>303</v>
      </c>
    </row>
    <row r="757" spans="1:25" x14ac:dyDescent="0.2">
      <c r="A757" s="1" t="s">
        <v>22</v>
      </c>
      <c r="B757" s="70" t="str">
        <f t="shared" si="879"/>
        <v>100-100-2310-6523-000-32-05</v>
      </c>
      <c r="C757" s="7" t="s">
        <v>304</v>
      </c>
      <c r="D757" s="9">
        <f>IF(G757="NO",E757*F757,0)</f>
        <v>5299.35</v>
      </c>
      <c r="E757" s="9">
        <f>MAX((E4+E5),(K4+K5))+(D6+D7)</f>
        <v>735</v>
      </c>
      <c r="F757" s="12">
        <v>7.21</v>
      </c>
      <c r="G757" s="7" t="s">
        <v>122</v>
      </c>
      <c r="R757" s="30" t="s">
        <v>471</v>
      </c>
      <c r="S757" s="2" t="str">
        <f t="shared" si="881"/>
        <v>100-100-2310-6523-000-32-05</v>
      </c>
      <c r="T757" s="3" t="str">
        <f t="shared" si="882"/>
        <v>2310</v>
      </c>
      <c r="U757" s="3" t="str">
        <f t="shared" si="883"/>
        <v>6523</v>
      </c>
      <c r="V757" s="3" t="str">
        <f t="shared" si="884"/>
        <v>2300</v>
      </c>
      <c r="W757" s="29" t="str">
        <f t="shared" si="885"/>
        <v>500</v>
      </c>
      <c r="X757" s="29" t="str">
        <f t="shared" si="886"/>
        <v>05</v>
      </c>
      <c r="Y757" s="19" t="s">
        <v>305</v>
      </c>
    </row>
    <row r="758" spans="1:25" x14ac:dyDescent="0.2">
      <c r="A758" s="1" t="s">
        <v>23</v>
      </c>
      <c r="B758" s="70" t="str">
        <f t="shared" si="879"/>
        <v>100-100-2320-6534-000-32-05</v>
      </c>
      <c r="C758" s="7" t="s">
        <v>627</v>
      </c>
      <c r="D758" s="9">
        <f t="shared" si="880"/>
        <v>3240</v>
      </c>
      <c r="E758" s="9">
        <v>12</v>
      </c>
      <c r="F758" s="9">
        <v>270</v>
      </c>
      <c r="G758" s="7" t="s">
        <v>122</v>
      </c>
      <c r="R758" s="30" t="s">
        <v>472</v>
      </c>
      <c r="S758" s="2" t="str">
        <f t="shared" si="881"/>
        <v>100-100-2320-6534-000-32-05</v>
      </c>
      <c r="T758" s="3" t="str">
        <f t="shared" si="882"/>
        <v>2320</v>
      </c>
      <c r="U758" s="3" t="str">
        <f t="shared" si="883"/>
        <v>6534</v>
      </c>
      <c r="V758" s="3" t="str">
        <f t="shared" si="884"/>
        <v>2300</v>
      </c>
      <c r="W758" s="29" t="str">
        <f t="shared" si="885"/>
        <v>500</v>
      </c>
      <c r="X758" s="29" t="str">
        <f t="shared" si="886"/>
        <v>05</v>
      </c>
      <c r="Y758" s="19" t="s">
        <v>306</v>
      </c>
    </row>
    <row r="759" spans="1:25" x14ac:dyDescent="0.2">
      <c r="A759" s="1" t="s">
        <v>24</v>
      </c>
      <c r="B759" s="70" t="str">
        <f t="shared" si="879"/>
        <v>100-100-2320-6580-000-32-05</v>
      </c>
      <c r="C759" s="7" t="s">
        <v>307</v>
      </c>
      <c r="D759" s="9">
        <f t="shared" si="880"/>
        <v>2000</v>
      </c>
      <c r="E759" s="9">
        <v>1</v>
      </c>
      <c r="F759" s="9">
        <v>2000</v>
      </c>
      <c r="G759" s="7" t="s">
        <v>122</v>
      </c>
      <c r="R759" s="30" t="s">
        <v>473</v>
      </c>
      <c r="S759" s="2" t="str">
        <f t="shared" si="881"/>
        <v>100-100-2320-6580-000-32-05</v>
      </c>
      <c r="T759" s="3" t="str">
        <f t="shared" si="882"/>
        <v>2320</v>
      </c>
      <c r="U759" s="3" t="str">
        <f t="shared" si="883"/>
        <v>6580</v>
      </c>
      <c r="V759" s="3" t="str">
        <f t="shared" si="884"/>
        <v>2300</v>
      </c>
      <c r="W759" s="29" t="str">
        <f t="shared" si="885"/>
        <v>500</v>
      </c>
      <c r="X759" s="29" t="str">
        <f t="shared" si="886"/>
        <v>05</v>
      </c>
      <c r="Y759" s="19" t="s">
        <v>308</v>
      </c>
    </row>
    <row r="760" spans="1:25" x14ac:dyDescent="0.2">
      <c r="A760" s="1" t="s">
        <v>25</v>
      </c>
      <c r="B760" s="70" t="str">
        <f t="shared" si="879"/>
        <v>100-100-2320-6580-000-32-05</v>
      </c>
      <c r="C760" s="7" t="s">
        <v>309</v>
      </c>
      <c r="D760" s="9">
        <f t="shared" si="880"/>
        <v>5000</v>
      </c>
      <c r="E760" s="9">
        <v>1</v>
      </c>
      <c r="F760" s="9">
        <v>5000</v>
      </c>
      <c r="G760" s="7" t="s">
        <v>122</v>
      </c>
      <c r="R760" s="30" t="s">
        <v>473</v>
      </c>
      <c r="S760" s="2" t="str">
        <f t="shared" si="881"/>
        <v>100-100-2320-6580-000-32-05</v>
      </c>
      <c r="T760" s="3" t="str">
        <f t="shared" si="882"/>
        <v>2320</v>
      </c>
      <c r="U760" s="3" t="str">
        <f t="shared" si="883"/>
        <v>6580</v>
      </c>
      <c r="V760" s="3" t="str">
        <f t="shared" si="884"/>
        <v>2300</v>
      </c>
      <c r="W760" s="29" t="str">
        <f t="shared" si="885"/>
        <v>500</v>
      </c>
      <c r="X760" s="29" t="str">
        <f t="shared" si="886"/>
        <v>05</v>
      </c>
      <c r="Y760" s="19" t="s">
        <v>308</v>
      </c>
    </row>
    <row r="761" spans="1:25" x14ac:dyDescent="0.2">
      <c r="A761" s="1" t="s">
        <v>26</v>
      </c>
      <c r="B761" s="70" t="str">
        <f>CONCATENATE(R761,$C$1)</f>
        <v>100-100-2320-6580-661-32-05</v>
      </c>
      <c r="C761" s="36" t="s">
        <v>554</v>
      </c>
      <c r="D761" s="9">
        <f t="shared" ref="D761" si="899">IF(G761="NO",E761*F761,0)</f>
        <v>0</v>
      </c>
      <c r="E761" s="36">
        <v>0</v>
      </c>
      <c r="F761" s="36">
        <v>554</v>
      </c>
      <c r="G761" s="7" t="s">
        <v>122</v>
      </c>
      <c r="R761" s="30" t="s">
        <v>553</v>
      </c>
      <c r="S761" s="2" t="str">
        <f t="shared" ref="S761" si="900">CONCATENATE(R761,$C$1)</f>
        <v>100-100-2320-6580-661-32-05</v>
      </c>
      <c r="T761" s="3" t="str">
        <f t="shared" ref="T761" si="901">MID(S761,9,4)</f>
        <v>2320</v>
      </c>
      <c r="U761" s="3" t="str">
        <f t="shared" ref="U761" si="902">MID(S761,14,4)</f>
        <v>6580</v>
      </c>
      <c r="V761" s="3" t="str">
        <f t="shared" ref="V761" si="903">CONCATENATE(LEFT(T761,2),"00")</f>
        <v>2300</v>
      </c>
      <c r="W761" s="29" t="str">
        <f t="shared" ref="W761" si="904">CONCATENATE(MID(U761,2,1),"00")</f>
        <v>500</v>
      </c>
      <c r="X761" s="29" t="str">
        <f t="shared" ref="X761" si="905">RIGHT(S761,2)</f>
        <v>05</v>
      </c>
      <c r="Y761" s="19" t="s">
        <v>308</v>
      </c>
    </row>
    <row r="762" spans="1:25" x14ac:dyDescent="0.2">
      <c r="A762" s="1" t="s">
        <v>178</v>
      </c>
      <c r="B762" s="70" t="str">
        <f>CONCATENATE(R762,$C$1)</f>
        <v>100-100-2320-6580-709-32-05</v>
      </c>
      <c r="C762" s="35" t="s">
        <v>512</v>
      </c>
      <c r="D762" s="9">
        <f t="shared" si="880"/>
        <v>2112</v>
      </c>
      <c r="E762" s="35">
        <v>2</v>
      </c>
      <c r="F762" s="35">
        <v>1056</v>
      </c>
      <c r="G762" s="7" t="s">
        <v>122</v>
      </c>
      <c r="R762" s="30" t="s">
        <v>514</v>
      </c>
      <c r="S762" s="2" t="str">
        <f t="shared" si="881"/>
        <v>100-100-2320-6580-709-32-05</v>
      </c>
      <c r="T762" s="3" t="str">
        <f t="shared" si="882"/>
        <v>2320</v>
      </c>
      <c r="U762" s="3" t="str">
        <f t="shared" si="883"/>
        <v>6580</v>
      </c>
      <c r="V762" s="3" t="str">
        <f t="shared" si="884"/>
        <v>2300</v>
      </c>
      <c r="W762" s="3" t="str">
        <f t="shared" si="885"/>
        <v>500</v>
      </c>
      <c r="X762" s="3" t="str">
        <f t="shared" si="886"/>
        <v>05</v>
      </c>
      <c r="Y762" s="19" t="s">
        <v>308</v>
      </c>
    </row>
    <row r="763" spans="1:25" x14ac:dyDescent="0.2">
      <c r="A763" s="1" t="s">
        <v>179</v>
      </c>
      <c r="B763" s="70" t="str">
        <f t="shared" si="879"/>
        <v>100-100-2410-6580-000-32-05</v>
      </c>
      <c r="C763" s="8" t="s">
        <v>628</v>
      </c>
      <c r="D763" s="9">
        <f t="shared" si="880"/>
        <v>0</v>
      </c>
      <c r="E763" s="8">
        <v>1</v>
      </c>
      <c r="F763" s="8">
        <v>1500</v>
      </c>
      <c r="G763" s="7" t="s">
        <v>121</v>
      </c>
      <c r="R763" s="30" t="s">
        <v>474</v>
      </c>
      <c r="S763" s="2" t="str">
        <f t="shared" si="881"/>
        <v>100-100-2410-6580-000-32-05</v>
      </c>
      <c r="T763" s="3" t="str">
        <f t="shared" si="882"/>
        <v>2410</v>
      </c>
      <c r="U763" s="3" t="str">
        <f t="shared" si="883"/>
        <v>6580</v>
      </c>
      <c r="V763" s="3" t="str">
        <f t="shared" si="884"/>
        <v>2400</v>
      </c>
      <c r="W763" s="29" t="str">
        <f t="shared" si="885"/>
        <v>500</v>
      </c>
      <c r="X763" s="29" t="str">
        <f t="shared" si="886"/>
        <v>05</v>
      </c>
      <c r="Y763" s="19" t="s">
        <v>310</v>
      </c>
    </row>
    <row r="764" spans="1:25" x14ac:dyDescent="0.2">
      <c r="A764" s="1" t="s">
        <v>180</v>
      </c>
      <c r="B764" s="70" t="str">
        <f t="shared" si="879"/>
        <v>100-100-2410-6580-000-32-05</v>
      </c>
      <c r="C764" s="8" t="s">
        <v>1020</v>
      </c>
      <c r="D764" s="9">
        <f>IF(G764="NO",E764*F764,0)</f>
        <v>0</v>
      </c>
      <c r="E764" s="8">
        <v>1</v>
      </c>
      <c r="F764" s="8">
        <v>500</v>
      </c>
      <c r="G764" s="7" t="s">
        <v>121</v>
      </c>
      <c r="R764" s="30" t="s">
        <v>474</v>
      </c>
      <c r="S764" s="2" t="str">
        <f t="shared" si="881"/>
        <v>100-100-2410-6580-000-32-05</v>
      </c>
      <c r="T764" s="3" t="str">
        <f t="shared" si="882"/>
        <v>2410</v>
      </c>
      <c r="U764" s="3" t="str">
        <f t="shared" si="883"/>
        <v>6580</v>
      </c>
      <c r="V764" s="3" t="str">
        <f t="shared" si="884"/>
        <v>2400</v>
      </c>
      <c r="W764" s="29" t="str">
        <f t="shared" si="885"/>
        <v>500</v>
      </c>
      <c r="X764" s="29" t="str">
        <f t="shared" si="886"/>
        <v>05</v>
      </c>
      <c r="Y764" s="19" t="s">
        <v>310</v>
      </c>
    </row>
    <row r="765" spans="1:25" x14ac:dyDescent="0.2">
      <c r="A765" s="1" t="s">
        <v>181</v>
      </c>
      <c r="B765" s="70" t="str">
        <f t="shared" si="879"/>
        <v>100-100-2500-6531-000-32-05</v>
      </c>
      <c r="C765" s="7" t="s">
        <v>1088</v>
      </c>
      <c r="D765" s="9">
        <f t="shared" si="880"/>
        <v>192</v>
      </c>
      <c r="E765" s="9">
        <v>12</v>
      </c>
      <c r="F765" s="9">
        <v>16</v>
      </c>
      <c r="G765" s="7" t="s">
        <v>122</v>
      </c>
      <c r="R765" s="30" t="s">
        <v>475</v>
      </c>
      <c r="S765" s="2" t="str">
        <f t="shared" si="881"/>
        <v>100-100-2500-6531-000-32-05</v>
      </c>
      <c r="T765" s="3" t="str">
        <f t="shared" si="882"/>
        <v>2500</v>
      </c>
      <c r="U765" s="3" t="str">
        <f t="shared" si="883"/>
        <v>6531</v>
      </c>
      <c r="V765" s="3" t="str">
        <f t="shared" si="884"/>
        <v>2500</v>
      </c>
      <c r="W765" s="29" t="str">
        <f t="shared" si="885"/>
        <v>500</v>
      </c>
      <c r="X765" s="29" t="str">
        <f t="shared" si="886"/>
        <v>05</v>
      </c>
      <c r="Y765" s="19" t="s">
        <v>311</v>
      </c>
    </row>
    <row r="766" spans="1:25" x14ac:dyDescent="0.2">
      <c r="A766" s="1" t="s">
        <v>182</v>
      </c>
      <c r="B766" s="70" t="str">
        <f t="shared" si="879"/>
        <v>100-100-2500-6531-000-32-05</v>
      </c>
      <c r="C766" s="7" t="s">
        <v>312</v>
      </c>
      <c r="D766" s="9">
        <f t="shared" si="880"/>
        <v>1140</v>
      </c>
      <c r="E766" s="9">
        <v>12</v>
      </c>
      <c r="F766" s="9">
        <v>95</v>
      </c>
      <c r="G766" s="7" t="s">
        <v>122</v>
      </c>
      <c r="R766" s="30" t="s">
        <v>475</v>
      </c>
      <c r="S766" s="2" t="str">
        <f t="shared" si="881"/>
        <v>100-100-2500-6531-000-32-05</v>
      </c>
      <c r="T766" s="3" t="str">
        <f t="shared" si="882"/>
        <v>2500</v>
      </c>
      <c r="U766" s="3" t="str">
        <f t="shared" si="883"/>
        <v>6531</v>
      </c>
      <c r="V766" s="3" t="str">
        <f t="shared" si="884"/>
        <v>2500</v>
      </c>
      <c r="W766" s="29" t="str">
        <f t="shared" si="885"/>
        <v>500</v>
      </c>
      <c r="X766" s="29" t="str">
        <f t="shared" si="886"/>
        <v>05</v>
      </c>
      <c r="Y766" s="19" t="s">
        <v>311</v>
      </c>
    </row>
    <row r="767" spans="1:25" x14ac:dyDescent="0.2">
      <c r="A767" s="1" t="s">
        <v>183</v>
      </c>
      <c r="B767" s="70" t="str">
        <f t="shared" si="879"/>
        <v>100-100-2500-6535-000-32-05</v>
      </c>
      <c r="C767" s="8" t="s">
        <v>313</v>
      </c>
      <c r="D767" s="9">
        <f t="shared" si="880"/>
        <v>0</v>
      </c>
      <c r="E767" s="8">
        <v>12</v>
      </c>
      <c r="F767" s="8">
        <v>144</v>
      </c>
      <c r="G767" s="7" t="s">
        <v>121</v>
      </c>
      <c r="R767" s="30" t="s">
        <v>476</v>
      </c>
      <c r="S767" s="2" t="str">
        <f t="shared" si="881"/>
        <v>100-100-2500-6535-000-32-05</v>
      </c>
      <c r="T767" s="3" t="str">
        <f t="shared" si="882"/>
        <v>2500</v>
      </c>
      <c r="U767" s="3" t="str">
        <f t="shared" si="883"/>
        <v>6535</v>
      </c>
      <c r="V767" s="3" t="str">
        <f t="shared" si="884"/>
        <v>2500</v>
      </c>
      <c r="W767" s="29" t="str">
        <f t="shared" si="885"/>
        <v>500</v>
      </c>
      <c r="X767" s="29" t="str">
        <f t="shared" si="886"/>
        <v>05</v>
      </c>
      <c r="Y767" s="19" t="s">
        <v>314</v>
      </c>
    </row>
    <row r="768" spans="1:25" x14ac:dyDescent="0.2">
      <c r="A768" s="1" t="s">
        <v>184</v>
      </c>
      <c r="B768" s="70" t="str">
        <f t="shared" ref="B768:B770" si="906">CONCATENATE(R768,$C$1)</f>
        <v>100-100-2500-6535-000-32-05</v>
      </c>
      <c r="C768" s="7" t="s">
        <v>1069</v>
      </c>
      <c r="D768" s="9">
        <f t="shared" ref="D768:D770" si="907">IF(G768="NO",E768*F768,0)</f>
        <v>3780</v>
      </c>
      <c r="E768" s="9">
        <v>12</v>
      </c>
      <c r="F768" s="9">
        <v>315</v>
      </c>
      <c r="G768" s="7" t="s">
        <v>122</v>
      </c>
      <c r="R768" s="30" t="s">
        <v>476</v>
      </c>
      <c r="S768" s="2" t="str">
        <f t="shared" ref="S768:S770" si="908">CONCATENATE(R768,$C$1)</f>
        <v>100-100-2500-6535-000-32-05</v>
      </c>
      <c r="T768" s="3" t="str">
        <f t="shared" si="882"/>
        <v>2500</v>
      </c>
      <c r="U768" s="3" t="str">
        <f t="shared" ref="U768:U770" si="909">MID(S768,14,4)</f>
        <v>6535</v>
      </c>
      <c r="V768" s="3" t="str">
        <f t="shared" ref="V768:V770" si="910">CONCATENATE(LEFT(T768,2),"00")</f>
        <v>2500</v>
      </c>
      <c r="W768" s="29" t="str">
        <f t="shared" ref="W768:W770" si="911">CONCATENATE(MID(U768,2,1),"00")</f>
        <v>500</v>
      </c>
      <c r="X768" s="29" t="str">
        <f t="shared" ref="X768:X770" si="912">RIGHT(S768,2)</f>
        <v>05</v>
      </c>
      <c r="Y768" s="19" t="s">
        <v>314</v>
      </c>
    </row>
    <row r="769" spans="1:25" x14ac:dyDescent="0.2">
      <c r="A769" s="1" t="s">
        <v>185</v>
      </c>
      <c r="B769" s="70" t="str">
        <f t="shared" si="906"/>
        <v>100-100-2500-6535-000-32-05</v>
      </c>
      <c r="C769" s="7" t="s">
        <v>1070</v>
      </c>
      <c r="D769" s="9">
        <f t="shared" si="907"/>
        <v>8820</v>
      </c>
      <c r="E769" s="9">
        <v>12</v>
      </c>
      <c r="F769" s="9">
        <v>735</v>
      </c>
      <c r="G769" s="7" t="s">
        <v>122</v>
      </c>
      <c r="R769" s="30" t="s">
        <v>476</v>
      </c>
      <c r="S769" s="2" t="str">
        <f t="shared" si="908"/>
        <v>100-100-2500-6535-000-32-05</v>
      </c>
      <c r="T769" s="3" t="str">
        <f t="shared" si="882"/>
        <v>2500</v>
      </c>
      <c r="U769" s="3" t="str">
        <f t="shared" si="909"/>
        <v>6535</v>
      </c>
      <c r="V769" s="3" t="str">
        <f t="shared" si="910"/>
        <v>2500</v>
      </c>
      <c r="W769" s="29" t="str">
        <f t="shared" si="911"/>
        <v>500</v>
      </c>
      <c r="X769" s="29" t="str">
        <f t="shared" si="912"/>
        <v>05</v>
      </c>
      <c r="Y769" s="19" t="s">
        <v>314</v>
      </c>
    </row>
    <row r="770" spans="1:25" x14ac:dyDescent="0.2">
      <c r="A770" s="1" t="s">
        <v>186</v>
      </c>
      <c r="B770" s="70" t="str">
        <f t="shared" si="906"/>
        <v>100-100-2500-6535-000-32-05</v>
      </c>
      <c r="C770" s="7" t="s">
        <v>1082</v>
      </c>
      <c r="D770" s="9">
        <f t="shared" si="907"/>
        <v>16200</v>
      </c>
      <c r="E770" s="9">
        <v>12</v>
      </c>
      <c r="F770" s="9">
        <f>420+930</f>
        <v>1350</v>
      </c>
      <c r="G770" s="7" t="s">
        <v>122</v>
      </c>
      <c r="R770" s="30" t="s">
        <v>476</v>
      </c>
      <c r="S770" s="2" t="str">
        <f t="shared" si="908"/>
        <v>100-100-2500-6535-000-32-05</v>
      </c>
      <c r="T770" s="3" t="str">
        <f t="shared" si="882"/>
        <v>2500</v>
      </c>
      <c r="U770" s="3" t="str">
        <f t="shared" si="909"/>
        <v>6535</v>
      </c>
      <c r="V770" s="3" t="str">
        <f t="shared" si="910"/>
        <v>2500</v>
      </c>
      <c r="W770" s="29" t="str">
        <f t="shared" si="911"/>
        <v>500</v>
      </c>
      <c r="X770" s="29" t="str">
        <f t="shared" si="912"/>
        <v>05</v>
      </c>
      <c r="Y770" s="19" t="s">
        <v>314</v>
      </c>
    </row>
    <row r="771" spans="1:25" x14ac:dyDescent="0.2">
      <c r="A771" s="1" t="s">
        <v>187</v>
      </c>
      <c r="B771" s="70" t="str">
        <f t="shared" si="879"/>
        <v>100-100-2500-6535-000-32-05</v>
      </c>
      <c r="C771" s="7" t="s">
        <v>1071</v>
      </c>
      <c r="D771" s="9">
        <f>IF(G771="NO",E771*F771,0)</f>
        <v>4800</v>
      </c>
      <c r="E771" s="9">
        <v>12</v>
      </c>
      <c r="F771" s="9">
        <v>400</v>
      </c>
      <c r="G771" s="7" t="s">
        <v>122</v>
      </c>
      <c r="R771" s="30" t="s">
        <v>476</v>
      </c>
      <c r="S771" s="2" t="str">
        <f t="shared" si="881"/>
        <v>100-100-2500-6535-000-32-05</v>
      </c>
      <c r="T771" s="3" t="str">
        <f t="shared" si="882"/>
        <v>2500</v>
      </c>
      <c r="U771" s="3" t="str">
        <f t="shared" si="883"/>
        <v>6535</v>
      </c>
      <c r="V771" s="3" t="str">
        <f t="shared" si="884"/>
        <v>2500</v>
      </c>
      <c r="W771" s="29" t="str">
        <f t="shared" si="885"/>
        <v>500</v>
      </c>
      <c r="X771" s="29" t="str">
        <f t="shared" si="886"/>
        <v>05</v>
      </c>
      <c r="Y771" s="19" t="s">
        <v>314</v>
      </c>
    </row>
    <row r="772" spans="1:25" x14ac:dyDescent="0.2">
      <c r="A772" s="1" t="s">
        <v>188</v>
      </c>
      <c r="B772" s="70" t="str">
        <f t="shared" ref="B772" si="913">CONCATENATE(R772,$C$1)</f>
        <v>100-100-2500-6535-000-32-05</v>
      </c>
      <c r="C772" s="7" t="s">
        <v>1072</v>
      </c>
      <c r="D772" s="9">
        <f t="shared" ref="D772" si="914">IF(G772="NO",E772*F772,0)</f>
        <v>4800</v>
      </c>
      <c r="E772" s="9">
        <v>12</v>
      </c>
      <c r="F772" s="9">
        <v>400</v>
      </c>
      <c r="G772" s="7" t="s">
        <v>122</v>
      </c>
      <c r="R772" s="30" t="s">
        <v>476</v>
      </c>
      <c r="S772" s="2" t="str">
        <f t="shared" ref="S772" si="915">CONCATENATE(R772,$C$1)</f>
        <v>100-100-2500-6535-000-32-05</v>
      </c>
      <c r="T772" s="3" t="str">
        <f t="shared" si="882"/>
        <v>2500</v>
      </c>
      <c r="U772" s="3" t="str">
        <f t="shared" ref="U772" si="916">MID(S772,14,4)</f>
        <v>6535</v>
      </c>
      <c r="V772" s="3" t="str">
        <f t="shared" ref="V772" si="917">CONCATENATE(LEFT(T772,2),"00")</f>
        <v>2500</v>
      </c>
      <c r="W772" s="29" t="str">
        <f t="shared" ref="W772" si="918">CONCATENATE(MID(U772,2,1),"00")</f>
        <v>500</v>
      </c>
      <c r="X772" s="29" t="str">
        <f t="shared" ref="X772" si="919">RIGHT(S772,2)</f>
        <v>05</v>
      </c>
      <c r="Y772" s="19" t="s">
        <v>314</v>
      </c>
    </row>
    <row r="773" spans="1:25" x14ac:dyDescent="0.2">
      <c r="A773" s="1" t="s">
        <v>189</v>
      </c>
      <c r="B773" s="70" t="str">
        <f t="shared" si="879"/>
        <v>100-100-2500-6535-000-32-05</v>
      </c>
      <c r="C773" s="7" t="s">
        <v>1083</v>
      </c>
      <c r="D773" s="9">
        <f t="shared" si="880"/>
        <v>1200</v>
      </c>
      <c r="E773" s="9">
        <v>12</v>
      </c>
      <c r="F773" s="9">
        <v>100</v>
      </c>
      <c r="G773" s="7" t="s">
        <v>122</v>
      </c>
      <c r="R773" s="30" t="s">
        <v>476</v>
      </c>
      <c r="S773" s="2" t="str">
        <f t="shared" si="881"/>
        <v>100-100-2500-6535-000-32-05</v>
      </c>
      <c r="T773" s="3" t="str">
        <f t="shared" si="882"/>
        <v>2500</v>
      </c>
      <c r="U773" s="3" t="str">
        <f t="shared" si="883"/>
        <v>6535</v>
      </c>
      <c r="V773" s="3" t="str">
        <f t="shared" si="884"/>
        <v>2500</v>
      </c>
      <c r="W773" s="29" t="str">
        <f t="shared" si="885"/>
        <v>500</v>
      </c>
      <c r="X773" s="29" t="str">
        <f t="shared" si="886"/>
        <v>05</v>
      </c>
      <c r="Y773" s="19" t="s">
        <v>314</v>
      </c>
    </row>
    <row r="774" spans="1:25" x14ac:dyDescent="0.2">
      <c r="A774" s="1" t="s">
        <v>190</v>
      </c>
      <c r="B774" s="70" t="str">
        <f t="shared" si="879"/>
        <v>100-100-2500-6580-000-32-05</v>
      </c>
      <c r="C774" s="7" t="s">
        <v>629</v>
      </c>
      <c r="D774" s="9">
        <f t="shared" si="880"/>
        <v>2000</v>
      </c>
      <c r="E774" s="9">
        <v>2</v>
      </c>
      <c r="F774" s="9">
        <v>1000</v>
      </c>
      <c r="G774" s="7" t="s">
        <v>122</v>
      </c>
      <c r="R774" s="30" t="s">
        <v>477</v>
      </c>
      <c r="S774" s="2" t="str">
        <f t="shared" si="881"/>
        <v>100-100-2500-6580-000-32-05</v>
      </c>
      <c r="T774" s="3" t="str">
        <f t="shared" si="882"/>
        <v>2500</v>
      </c>
      <c r="U774" s="3" t="str">
        <f t="shared" si="883"/>
        <v>6580</v>
      </c>
      <c r="V774" s="3" t="str">
        <f t="shared" si="884"/>
        <v>2500</v>
      </c>
      <c r="W774" s="29" t="str">
        <f t="shared" si="885"/>
        <v>500</v>
      </c>
      <c r="X774" s="29" t="str">
        <f t="shared" si="886"/>
        <v>05</v>
      </c>
      <c r="Y774" s="19" t="s">
        <v>315</v>
      </c>
    </row>
    <row r="775" spans="1:25" x14ac:dyDescent="0.2">
      <c r="A775" s="1" t="s">
        <v>191</v>
      </c>
      <c r="B775" s="70" t="str">
        <f t="shared" si="879"/>
        <v>100-100-2500-6580-000-32-05</v>
      </c>
      <c r="C775" s="7" t="s">
        <v>630</v>
      </c>
      <c r="D775" s="9">
        <f t="shared" si="880"/>
        <v>2000</v>
      </c>
      <c r="E775" s="9">
        <v>2</v>
      </c>
      <c r="F775" s="9">
        <v>1000</v>
      </c>
      <c r="G775" s="7" t="s">
        <v>122</v>
      </c>
      <c r="R775" s="30" t="s">
        <v>477</v>
      </c>
      <c r="S775" s="2" t="str">
        <f t="shared" si="881"/>
        <v>100-100-2500-6580-000-32-05</v>
      </c>
      <c r="T775" s="3" t="str">
        <f t="shared" si="882"/>
        <v>2500</v>
      </c>
      <c r="U775" s="3" t="str">
        <f t="shared" si="883"/>
        <v>6580</v>
      </c>
      <c r="V775" s="3" t="str">
        <f t="shared" si="884"/>
        <v>2500</v>
      </c>
      <c r="W775" s="29" t="str">
        <f t="shared" si="885"/>
        <v>500</v>
      </c>
      <c r="X775" s="29" t="str">
        <f t="shared" si="886"/>
        <v>05</v>
      </c>
      <c r="Y775" s="19" t="s">
        <v>315</v>
      </c>
    </row>
    <row r="776" spans="1:25" x14ac:dyDescent="0.2">
      <c r="A776" s="1" t="s">
        <v>192</v>
      </c>
      <c r="B776" s="70" t="str">
        <f>CONCATENATE(R776,$C$1)</f>
        <v>100-100-2500-6580-709-32-05</v>
      </c>
      <c r="C776" s="35" t="s">
        <v>512</v>
      </c>
      <c r="D776" s="9">
        <f t="shared" ref="D776" si="920">IF(G776="NO",E776*F776,0)</f>
        <v>2112</v>
      </c>
      <c r="E776" s="35">
        <v>2</v>
      </c>
      <c r="F776" s="35">
        <v>1056</v>
      </c>
      <c r="G776" s="7" t="s">
        <v>122</v>
      </c>
      <c r="R776" s="30" t="s">
        <v>515</v>
      </c>
      <c r="S776" s="2" t="str">
        <f t="shared" ref="S776" si="921">CONCATENATE(R776,$C$1)</f>
        <v>100-100-2500-6580-709-32-05</v>
      </c>
      <c r="T776" s="3" t="str">
        <f t="shared" si="882"/>
        <v>2500</v>
      </c>
      <c r="U776" s="3" t="str">
        <f t="shared" ref="U776" si="922">MID(S776,14,4)</f>
        <v>6580</v>
      </c>
      <c r="V776" s="3" t="str">
        <f t="shared" ref="V776" si="923">CONCATENATE(LEFT(T776,2),"00")</f>
        <v>2500</v>
      </c>
      <c r="W776" s="29" t="str">
        <f t="shared" ref="W776" si="924">CONCATENATE(MID(U776,2,1),"00")</f>
        <v>500</v>
      </c>
      <c r="X776" s="29" t="str">
        <f t="shared" ref="X776" si="925">RIGHT(S776,2)</f>
        <v>05</v>
      </c>
      <c r="Y776" s="19" t="s">
        <v>315</v>
      </c>
    </row>
    <row r="777" spans="1:25" x14ac:dyDescent="0.2">
      <c r="A777" s="1" t="s">
        <v>193</v>
      </c>
      <c r="B777" s="70" t="str">
        <f t="shared" si="879"/>
        <v>100-100-2560-6540-000-32-05</v>
      </c>
      <c r="C777" s="7" t="s">
        <v>632</v>
      </c>
      <c r="D777" s="9">
        <f t="shared" si="880"/>
        <v>19500</v>
      </c>
      <c r="E777" s="9">
        <v>3</v>
      </c>
      <c r="F777" s="9">
        <v>6500</v>
      </c>
      <c r="G777" s="7" t="s">
        <v>122</v>
      </c>
      <c r="R777" s="30" t="s">
        <v>478</v>
      </c>
      <c r="S777" s="2" t="str">
        <f t="shared" si="881"/>
        <v>100-100-2560-6540-000-32-05</v>
      </c>
      <c r="T777" s="3" t="str">
        <f t="shared" si="882"/>
        <v>2560</v>
      </c>
      <c r="U777" s="3" t="str">
        <f t="shared" si="883"/>
        <v>6540</v>
      </c>
      <c r="V777" s="3" t="str">
        <f t="shared" si="884"/>
        <v>2500</v>
      </c>
      <c r="W777" s="29" t="str">
        <f t="shared" si="885"/>
        <v>500</v>
      </c>
      <c r="X777" s="29" t="str">
        <f t="shared" si="886"/>
        <v>05</v>
      </c>
      <c r="Y777" s="19" t="s">
        <v>316</v>
      </c>
    </row>
    <row r="778" spans="1:25" x14ac:dyDescent="0.2">
      <c r="A778" s="1" t="s">
        <v>194</v>
      </c>
      <c r="B778" s="70" t="str">
        <f t="shared" si="879"/>
        <v>100-100-2560-6540-000-32-05</v>
      </c>
      <c r="C778" s="7" t="s">
        <v>317</v>
      </c>
      <c r="D778" s="9">
        <f t="shared" si="880"/>
        <v>4000</v>
      </c>
      <c r="E778" s="9">
        <v>8</v>
      </c>
      <c r="F778" s="9">
        <v>500</v>
      </c>
      <c r="G778" s="7" t="s">
        <v>122</v>
      </c>
      <c r="R778" s="30" t="s">
        <v>478</v>
      </c>
      <c r="S778" s="2" t="str">
        <f t="shared" si="881"/>
        <v>100-100-2560-6540-000-32-05</v>
      </c>
      <c r="T778" s="3" t="str">
        <f t="shared" si="882"/>
        <v>2560</v>
      </c>
      <c r="U778" s="3" t="str">
        <f t="shared" si="883"/>
        <v>6540</v>
      </c>
      <c r="V778" s="3" t="str">
        <f t="shared" si="884"/>
        <v>2500</v>
      </c>
      <c r="W778" s="29" t="str">
        <f t="shared" si="885"/>
        <v>500</v>
      </c>
      <c r="X778" s="29" t="str">
        <f t="shared" si="886"/>
        <v>05</v>
      </c>
      <c r="Y778" s="19" t="s">
        <v>316</v>
      </c>
    </row>
    <row r="779" spans="1:25" x14ac:dyDescent="0.2">
      <c r="A779" s="1" t="s">
        <v>195</v>
      </c>
      <c r="B779" s="70" t="str">
        <f t="shared" si="879"/>
        <v>100-100-2560-6540-000-32-05</v>
      </c>
      <c r="C779" s="67" t="s">
        <v>1019</v>
      </c>
      <c r="D779" s="9">
        <f t="shared" si="880"/>
        <v>0</v>
      </c>
      <c r="E779" s="8">
        <v>12</v>
      </c>
      <c r="F779" s="8">
        <v>820</v>
      </c>
      <c r="G779" s="7" t="s">
        <v>121</v>
      </c>
      <c r="R779" s="30" t="s">
        <v>478</v>
      </c>
      <c r="S779" s="2" t="str">
        <f t="shared" si="881"/>
        <v>100-100-2560-6540-000-32-05</v>
      </c>
      <c r="T779" s="3" t="str">
        <f t="shared" si="882"/>
        <v>2560</v>
      </c>
      <c r="U779" s="3" t="str">
        <f t="shared" si="883"/>
        <v>6540</v>
      </c>
      <c r="V779" s="3" t="str">
        <f t="shared" si="884"/>
        <v>2500</v>
      </c>
      <c r="W779" s="29" t="str">
        <f t="shared" si="885"/>
        <v>500</v>
      </c>
      <c r="X779" s="29" t="str">
        <f t="shared" si="886"/>
        <v>05</v>
      </c>
      <c r="Y779" s="19" t="s">
        <v>316</v>
      </c>
    </row>
    <row r="780" spans="1:25" x14ac:dyDescent="0.2">
      <c r="A780" s="1" t="s">
        <v>196</v>
      </c>
      <c r="B780" s="70" t="str">
        <f t="shared" si="879"/>
        <v>100-100-2570-6540-000-32-05</v>
      </c>
      <c r="C780" s="7" t="s">
        <v>318</v>
      </c>
      <c r="D780" s="9">
        <f t="shared" si="880"/>
        <v>1100</v>
      </c>
      <c r="E780" s="9">
        <v>1</v>
      </c>
      <c r="F780" s="9">
        <v>1100</v>
      </c>
      <c r="G780" s="7" t="s">
        <v>122</v>
      </c>
      <c r="R780" s="30" t="s">
        <v>479</v>
      </c>
      <c r="S780" s="2" t="str">
        <f t="shared" si="881"/>
        <v>100-100-2570-6540-000-32-05</v>
      </c>
      <c r="T780" s="3" t="str">
        <f t="shared" si="882"/>
        <v>2570</v>
      </c>
      <c r="U780" s="3" t="str">
        <f t="shared" si="883"/>
        <v>6540</v>
      </c>
      <c r="V780" s="3" t="str">
        <f t="shared" si="884"/>
        <v>2500</v>
      </c>
      <c r="W780" s="29" t="str">
        <f t="shared" si="885"/>
        <v>500</v>
      </c>
      <c r="X780" s="29" t="str">
        <f t="shared" si="886"/>
        <v>05</v>
      </c>
      <c r="Y780" s="19" t="s">
        <v>319</v>
      </c>
    </row>
    <row r="781" spans="1:25" x14ac:dyDescent="0.2">
      <c r="A781" s="1" t="s">
        <v>197</v>
      </c>
      <c r="B781" s="70" t="str">
        <f t="shared" si="879"/>
        <v>100-100-2570-6540-000-32-05</v>
      </c>
      <c r="C781" s="7" t="s">
        <v>320</v>
      </c>
      <c r="D781" s="9">
        <f t="shared" si="880"/>
        <v>1500</v>
      </c>
      <c r="E781" s="9">
        <v>1</v>
      </c>
      <c r="F781" s="9">
        <v>1500</v>
      </c>
      <c r="G781" s="7" t="s">
        <v>122</v>
      </c>
      <c r="R781" s="30" t="s">
        <v>479</v>
      </c>
      <c r="S781" s="2" t="str">
        <f t="shared" si="881"/>
        <v>100-100-2570-6540-000-32-05</v>
      </c>
      <c r="T781" s="3" t="str">
        <f t="shared" si="882"/>
        <v>2570</v>
      </c>
      <c r="U781" s="3" t="str">
        <f t="shared" si="883"/>
        <v>6540</v>
      </c>
      <c r="V781" s="3" t="str">
        <f t="shared" si="884"/>
        <v>2500</v>
      </c>
      <c r="W781" s="29" t="str">
        <f t="shared" si="885"/>
        <v>500</v>
      </c>
      <c r="X781" s="29" t="str">
        <f t="shared" si="886"/>
        <v>05</v>
      </c>
      <c r="Y781" s="19" t="s">
        <v>319</v>
      </c>
    </row>
    <row r="782" spans="1:25" x14ac:dyDescent="0.2">
      <c r="A782" s="1" t="s">
        <v>198</v>
      </c>
      <c r="B782" s="70" t="str">
        <f t="shared" si="879"/>
        <v>100-100-2610-6521-000-32-05</v>
      </c>
      <c r="C782" s="7" t="s">
        <v>321</v>
      </c>
      <c r="D782" s="9">
        <f t="shared" si="880"/>
        <v>1727.25</v>
      </c>
      <c r="E782" s="9">
        <f>MAX((E4+E5),(K4+K5))+(D6+D7)</f>
        <v>735</v>
      </c>
      <c r="F782" s="9">
        <v>2.35</v>
      </c>
      <c r="G782" s="7" t="s">
        <v>122</v>
      </c>
      <c r="R782" s="30" t="s">
        <v>480</v>
      </c>
      <c r="S782" s="2" t="str">
        <f t="shared" si="881"/>
        <v>100-100-2610-6521-000-32-05</v>
      </c>
      <c r="T782" s="3" t="str">
        <f t="shared" si="882"/>
        <v>2610</v>
      </c>
      <c r="U782" s="3" t="str">
        <f t="shared" si="883"/>
        <v>6521</v>
      </c>
      <c r="V782" s="3" t="str">
        <f t="shared" si="884"/>
        <v>2600</v>
      </c>
      <c r="W782" s="29" t="str">
        <f t="shared" si="885"/>
        <v>500</v>
      </c>
      <c r="X782" s="29" t="str">
        <f t="shared" si="886"/>
        <v>05</v>
      </c>
      <c r="Y782" s="19" t="s">
        <v>322</v>
      </c>
    </row>
    <row r="783" spans="1:25" x14ac:dyDescent="0.2">
      <c r="A783" s="1" t="s">
        <v>199</v>
      </c>
      <c r="B783" s="70" t="str">
        <f t="shared" si="879"/>
        <v>100-100-2710-6519-000-32-05</v>
      </c>
      <c r="C783" s="8" t="s">
        <v>631</v>
      </c>
      <c r="D783" s="9">
        <f t="shared" si="880"/>
        <v>0</v>
      </c>
      <c r="E783" s="8">
        <v>5</v>
      </c>
      <c r="F783" s="8">
        <v>350</v>
      </c>
      <c r="G783" s="7" t="s">
        <v>121</v>
      </c>
      <c r="R783" s="30" t="s">
        <v>481</v>
      </c>
      <c r="S783" s="2" t="str">
        <f t="shared" si="881"/>
        <v>100-100-2710-6519-000-32-05</v>
      </c>
      <c r="T783" s="3" t="str">
        <f t="shared" si="882"/>
        <v>2710</v>
      </c>
      <c r="U783" s="3" t="str">
        <f t="shared" si="883"/>
        <v>6519</v>
      </c>
      <c r="V783" s="3" t="str">
        <f t="shared" si="884"/>
        <v>2700</v>
      </c>
      <c r="W783" s="29" t="str">
        <f t="shared" si="885"/>
        <v>500</v>
      </c>
      <c r="X783" s="29" t="str">
        <f t="shared" si="886"/>
        <v>05</v>
      </c>
      <c r="Y783" s="19" t="s">
        <v>297</v>
      </c>
    </row>
    <row r="784" spans="1:25" x14ac:dyDescent="0.2">
      <c r="W784" s="19"/>
      <c r="X784" s="29" t="str">
        <f t="shared" ref="X784:X785" si="926">RIGHT(S784,2)</f>
        <v/>
      </c>
      <c r="Y784" s="19"/>
    </row>
    <row r="785" spans="1:25" x14ac:dyDescent="0.2">
      <c r="W785" s="19"/>
      <c r="X785" s="29" t="str">
        <f t="shared" si="926"/>
        <v/>
      </c>
      <c r="Y785" s="19"/>
    </row>
    <row r="786" spans="1:25" x14ac:dyDescent="0.2">
      <c r="A786" s="1" t="s">
        <v>15</v>
      </c>
      <c r="B786" s="2" t="s">
        <v>33</v>
      </c>
      <c r="C786" s="13" t="s">
        <v>323</v>
      </c>
      <c r="D786" s="31" t="s">
        <v>35</v>
      </c>
      <c r="E786" s="15"/>
      <c r="F786" s="15"/>
      <c r="G786" s="15"/>
      <c r="X786" s="3" t="str">
        <f t="shared" si="878"/>
        <v/>
      </c>
    </row>
    <row r="787" spans="1:25" x14ac:dyDescent="0.2">
      <c r="A787" s="1" t="s">
        <v>0</v>
      </c>
      <c r="B787" s="70" t="str">
        <f t="shared" ref="B787:B807" si="927">CONCATENATE(R787,$C$1)</f>
        <v>100-100-1000-6522-000-32-05</v>
      </c>
      <c r="C787" s="7" t="s">
        <v>324</v>
      </c>
      <c r="D787" s="9">
        <f t="shared" ref="D787:D796" si="928">+SUMIFS(D$747:D$783,B$747:B$783,+B787)</f>
        <v>39763.5</v>
      </c>
      <c r="E787" s="15"/>
      <c r="F787" s="15"/>
      <c r="G787" s="15"/>
      <c r="R787" s="2" t="s">
        <v>466</v>
      </c>
      <c r="S787" s="2" t="str">
        <f t="shared" ref="S787:S807" si="929">CONCATENATE(R787,$C$1)</f>
        <v>100-100-1000-6522-000-32-05</v>
      </c>
      <c r="T787" s="3" t="str">
        <f>MID(S787,9,4)</f>
        <v>1000</v>
      </c>
      <c r="U787" s="3" t="str">
        <f>MID(S787,14,4)</f>
        <v>6522</v>
      </c>
      <c r="V787" s="3" t="str">
        <f>CONCATENATE(LEFT(T787,2),"00")</f>
        <v>1000</v>
      </c>
      <c r="W787" s="3" t="str">
        <f>CONCATENATE(MID(U787,2,1),"00")</f>
        <v>500</v>
      </c>
      <c r="X787" s="3" t="str">
        <f>RIGHT(S787,2)</f>
        <v>05</v>
      </c>
      <c r="Y787" s="2" t="s">
        <v>298</v>
      </c>
    </row>
    <row r="788" spans="1:25" x14ac:dyDescent="0.2">
      <c r="A788" s="1" t="s">
        <v>1</v>
      </c>
      <c r="B788" s="70" t="str">
        <f t="shared" si="927"/>
        <v>100-100-1000-6523-000-32-05</v>
      </c>
      <c r="C788" s="7" t="s">
        <v>325</v>
      </c>
      <c r="D788" s="9">
        <f t="shared" si="928"/>
        <v>1653.75</v>
      </c>
      <c r="E788" s="15"/>
      <c r="F788" s="15"/>
      <c r="G788" s="15"/>
      <c r="R788" s="2" t="s">
        <v>467</v>
      </c>
      <c r="S788" s="2" t="str">
        <f t="shared" si="929"/>
        <v>100-100-1000-6523-000-32-05</v>
      </c>
      <c r="T788" s="3" t="str">
        <f t="shared" ref="T788:T807" si="930">MID(S788,9,4)</f>
        <v>1000</v>
      </c>
      <c r="U788" s="3" t="str">
        <f t="shared" ref="U788:U807" si="931">MID(S788,14,4)</f>
        <v>6523</v>
      </c>
      <c r="V788" s="3" t="str">
        <f t="shared" ref="V788:V807" si="932">CONCATENATE(LEFT(T788,2),"00")</f>
        <v>1000</v>
      </c>
      <c r="W788" s="3" t="str">
        <f t="shared" ref="W788:W807" si="933">CONCATENATE(MID(U788,2,1),"00")</f>
        <v>500</v>
      </c>
      <c r="X788" s="3" t="str">
        <f t="shared" ref="X788:X807" si="934">RIGHT(S788,2)</f>
        <v>05</v>
      </c>
      <c r="Y788" s="2" t="s">
        <v>300</v>
      </c>
    </row>
    <row r="789" spans="1:25" x14ac:dyDescent="0.2">
      <c r="A789" s="1" t="s">
        <v>2</v>
      </c>
      <c r="B789" s="70" t="str">
        <f t="shared" si="927"/>
        <v>100-100-1000-6568-352-32-05</v>
      </c>
      <c r="C789" s="7" t="s">
        <v>519</v>
      </c>
      <c r="D789" s="9">
        <f t="shared" si="928"/>
        <v>0</v>
      </c>
      <c r="E789" s="15"/>
      <c r="F789" s="15"/>
      <c r="G789" s="15"/>
      <c r="R789" s="2" t="s">
        <v>468</v>
      </c>
      <c r="S789" s="2" t="str">
        <f t="shared" si="929"/>
        <v>100-100-1000-6568-352-32-05</v>
      </c>
      <c r="T789" s="3" t="str">
        <f t="shared" si="930"/>
        <v>1000</v>
      </c>
      <c r="U789" s="3" t="str">
        <f t="shared" si="931"/>
        <v>6568</v>
      </c>
      <c r="V789" s="3" t="str">
        <f t="shared" si="932"/>
        <v>1000</v>
      </c>
      <c r="W789" s="3" t="str">
        <f t="shared" si="933"/>
        <v>500</v>
      </c>
      <c r="X789" s="3" t="str">
        <f t="shared" si="934"/>
        <v>05</v>
      </c>
      <c r="Y789" s="2" t="s">
        <v>301</v>
      </c>
    </row>
    <row r="790" spans="1:25" x14ac:dyDescent="0.2">
      <c r="A790" s="1" t="s">
        <v>3</v>
      </c>
      <c r="B790" s="70" t="str">
        <f t="shared" ref="B790" si="935">CONCATENATE(R790,$C$1)</f>
        <v>100-100-1000-6569-352-32-05</v>
      </c>
      <c r="C790" s="7" t="s">
        <v>519</v>
      </c>
      <c r="D790" s="9">
        <f t="shared" si="928"/>
        <v>0</v>
      </c>
      <c r="E790" s="15"/>
      <c r="F790" s="15"/>
      <c r="G790" s="15"/>
      <c r="R790" s="2" t="s">
        <v>503</v>
      </c>
      <c r="S790" s="2" t="str">
        <f t="shared" ref="S790" si="936">CONCATENATE(R790,$C$1)</f>
        <v>100-100-1000-6569-352-32-05</v>
      </c>
      <c r="T790" s="3" t="str">
        <f t="shared" ref="T790" si="937">MID(S790,9,4)</f>
        <v>1000</v>
      </c>
      <c r="U790" s="3" t="str">
        <f t="shared" ref="U790" si="938">MID(S790,14,4)</f>
        <v>6569</v>
      </c>
      <c r="V790" s="3" t="str">
        <f t="shared" ref="V790" si="939">CONCATENATE(LEFT(T790,2),"00")</f>
        <v>1000</v>
      </c>
      <c r="W790" s="3" t="str">
        <f t="shared" ref="W790" si="940">CONCATENATE(MID(U790,2,1),"00")</f>
        <v>500</v>
      </c>
      <c r="X790" s="3" t="str">
        <f t="shared" ref="X790" si="941">RIGHT(S790,2)</f>
        <v>05</v>
      </c>
      <c r="Y790" s="2" t="s">
        <v>301</v>
      </c>
    </row>
    <row r="791" spans="1:25" x14ac:dyDescent="0.2">
      <c r="A791" s="1" t="s">
        <v>4</v>
      </c>
      <c r="B791" s="70" t="str">
        <f t="shared" si="927"/>
        <v>100-100-1000-6569-000-32-05</v>
      </c>
      <c r="C791" s="7" t="s">
        <v>302</v>
      </c>
      <c r="D791" s="9">
        <f t="shared" si="928"/>
        <v>0</v>
      </c>
      <c r="E791" s="15"/>
      <c r="F791" s="15"/>
      <c r="G791" s="15"/>
      <c r="R791" s="2" t="s">
        <v>469</v>
      </c>
      <c r="S791" s="2" t="str">
        <f t="shared" si="929"/>
        <v>100-100-1000-6569-000-32-05</v>
      </c>
      <c r="T791" s="3" t="str">
        <f t="shared" si="930"/>
        <v>1000</v>
      </c>
      <c r="U791" s="3" t="str">
        <f t="shared" si="931"/>
        <v>6569</v>
      </c>
      <c r="V791" s="3" t="str">
        <f t="shared" si="932"/>
        <v>1000</v>
      </c>
      <c r="W791" s="3" t="str">
        <f t="shared" si="933"/>
        <v>500</v>
      </c>
      <c r="X791" s="3" t="str">
        <f t="shared" si="934"/>
        <v>05</v>
      </c>
      <c r="Y791" s="2" t="s">
        <v>302</v>
      </c>
    </row>
    <row r="792" spans="1:25" x14ac:dyDescent="0.2">
      <c r="A792" s="1" t="s">
        <v>5</v>
      </c>
      <c r="B792" s="70" t="str">
        <f t="shared" si="927"/>
        <v>100-100-1000-6580-000-32-05</v>
      </c>
      <c r="C792" s="7" t="s">
        <v>303</v>
      </c>
      <c r="D792" s="9">
        <f t="shared" si="928"/>
        <v>0</v>
      </c>
      <c r="E792" s="15"/>
      <c r="F792" s="15"/>
      <c r="G792" s="15"/>
      <c r="R792" s="2" t="s">
        <v>470</v>
      </c>
      <c r="S792" s="2" t="str">
        <f t="shared" si="929"/>
        <v>100-100-1000-6580-000-32-05</v>
      </c>
      <c r="T792" s="3" t="str">
        <f t="shared" si="930"/>
        <v>1000</v>
      </c>
      <c r="U792" s="3" t="str">
        <f t="shared" si="931"/>
        <v>6580</v>
      </c>
      <c r="V792" s="3" t="str">
        <f t="shared" si="932"/>
        <v>1000</v>
      </c>
      <c r="W792" s="3" t="str">
        <f t="shared" si="933"/>
        <v>500</v>
      </c>
      <c r="X792" s="3" t="str">
        <f t="shared" si="934"/>
        <v>05</v>
      </c>
      <c r="Y792" s="2" t="s">
        <v>303</v>
      </c>
    </row>
    <row r="793" spans="1:25" x14ac:dyDescent="0.2">
      <c r="A793" s="1" t="s">
        <v>6</v>
      </c>
      <c r="B793" s="70" t="str">
        <f t="shared" ref="B793" si="942">CONCATENATE(R793,$C$1)</f>
        <v>100-100-1000-6580-709-32-05</v>
      </c>
      <c r="C793" s="7" t="s">
        <v>516</v>
      </c>
      <c r="D793" s="9">
        <f t="shared" si="928"/>
        <v>1056</v>
      </c>
      <c r="E793" s="15"/>
      <c r="F793" s="15"/>
      <c r="G793" s="15"/>
      <c r="R793" s="2" t="s">
        <v>513</v>
      </c>
      <c r="S793" s="2" t="str">
        <f t="shared" ref="S793" si="943">CONCATENATE(R793,$C$1)</f>
        <v>100-100-1000-6580-709-32-05</v>
      </c>
      <c r="T793" s="3" t="str">
        <f t="shared" ref="T793" si="944">MID(S793,9,4)</f>
        <v>1000</v>
      </c>
      <c r="U793" s="3" t="str">
        <f t="shared" ref="U793" si="945">MID(S793,14,4)</f>
        <v>6580</v>
      </c>
      <c r="V793" s="3" t="str">
        <f t="shared" ref="V793" si="946">CONCATENATE(LEFT(T793,2),"00")</f>
        <v>1000</v>
      </c>
      <c r="W793" s="3" t="str">
        <f t="shared" ref="W793" si="947">CONCATENATE(MID(U793,2,1),"00")</f>
        <v>500</v>
      </c>
      <c r="X793" s="3" t="str">
        <f t="shared" ref="X793" si="948">RIGHT(S793,2)</f>
        <v>05</v>
      </c>
      <c r="Y793" s="2" t="s">
        <v>303</v>
      </c>
    </row>
    <row r="794" spans="1:25" x14ac:dyDescent="0.2">
      <c r="A794" s="1" t="s">
        <v>16</v>
      </c>
      <c r="B794" s="70" t="str">
        <f t="shared" si="927"/>
        <v>100-100-2310-6523-000-32-05</v>
      </c>
      <c r="C794" s="7" t="s">
        <v>326</v>
      </c>
      <c r="D794" s="9">
        <f t="shared" si="928"/>
        <v>5299.35</v>
      </c>
      <c r="R794" s="2" t="s">
        <v>471</v>
      </c>
      <c r="S794" s="2" t="str">
        <f t="shared" si="929"/>
        <v>100-100-2310-6523-000-32-05</v>
      </c>
      <c r="T794" s="3" t="str">
        <f t="shared" si="930"/>
        <v>2310</v>
      </c>
      <c r="U794" s="3" t="str">
        <f t="shared" si="931"/>
        <v>6523</v>
      </c>
      <c r="V794" s="3" t="str">
        <f t="shared" si="932"/>
        <v>2300</v>
      </c>
      <c r="W794" s="3" t="str">
        <f t="shared" si="933"/>
        <v>500</v>
      </c>
      <c r="X794" s="3" t="str">
        <f t="shared" si="934"/>
        <v>05</v>
      </c>
      <c r="Y794" s="2" t="s">
        <v>305</v>
      </c>
    </row>
    <row r="795" spans="1:25" x14ac:dyDescent="0.2">
      <c r="A795" s="1" t="s">
        <v>17</v>
      </c>
      <c r="B795" s="70" t="str">
        <f t="shared" si="927"/>
        <v>100-100-2320-6534-000-32-05</v>
      </c>
      <c r="C795" s="7" t="s">
        <v>306</v>
      </c>
      <c r="D795" s="9">
        <f t="shared" si="928"/>
        <v>3240</v>
      </c>
      <c r="R795" s="2" t="s">
        <v>472</v>
      </c>
      <c r="S795" s="2" t="str">
        <f t="shared" si="929"/>
        <v>100-100-2320-6534-000-32-05</v>
      </c>
      <c r="T795" s="3" t="str">
        <f t="shared" si="930"/>
        <v>2320</v>
      </c>
      <c r="U795" s="3" t="str">
        <f t="shared" si="931"/>
        <v>6534</v>
      </c>
      <c r="V795" s="3" t="str">
        <f t="shared" si="932"/>
        <v>2300</v>
      </c>
      <c r="W795" s="3" t="str">
        <f t="shared" si="933"/>
        <v>500</v>
      </c>
      <c r="X795" s="3" t="str">
        <f t="shared" si="934"/>
        <v>05</v>
      </c>
      <c r="Y795" s="2" t="s">
        <v>306</v>
      </c>
    </row>
    <row r="796" spans="1:25" x14ac:dyDescent="0.2">
      <c r="A796" s="1" t="s">
        <v>18</v>
      </c>
      <c r="B796" s="70" t="str">
        <f t="shared" si="927"/>
        <v>100-100-2320-6580-000-32-05</v>
      </c>
      <c r="C796" s="7" t="s">
        <v>308</v>
      </c>
      <c r="D796" s="9">
        <f t="shared" si="928"/>
        <v>7000</v>
      </c>
      <c r="R796" s="2" t="s">
        <v>473</v>
      </c>
      <c r="S796" s="2" t="str">
        <f t="shared" si="929"/>
        <v>100-100-2320-6580-000-32-05</v>
      </c>
      <c r="T796" s="3" t="str">
        <f t="shared" si="930"/>
        <v>2320</v>
      </c>
      <c r="U796" s="3" t="str">
        <f t="shared" si="931"/>
        <v>6580</v>
      </c>
      <c r="V796" s="3" t="str">
        <f t="shared" si="932"/>
        <v>2300</v>
      </c>
      <c r="W796" s="3" t="str">
        <f t="shared" si="933"/>
        <v>500</v>
      </c>
      <c r="X796" s="3" t="str">
        <f t="shared" si="934"/>
        <v>05</v>
      </c>
      <c r="Y796" s="2" t="s">
        <v>308</v>
      </c>
    </row>
    <row r="797" spans="1:25" x14ac:dyDescent="0.2">
      <c r="A797" s="1" t="s">
        <v>22</v>
      </c>
      <c r="B797" s="70" t="str">
        <f t="shared" si="927"/>
        <v>100-100-2320-6580-661-32-05</v>
      </c>
      <c r="C797" s="7" t="s">
        <v>555</v>
      </c>
      <c r="D797" s="9">
        <f t="shared" ref="D797" si="949">+SUMIFS(D$747:D$783,B$747:B$783,+B797)</f>
        <v>0</v>
      </c>
      <c r="R797" s="2" t="s">
        <v>553</v>
      </c>
      <c r="S797" s="2" t="str">
        <f t="shared" si="929"/>
        <v>100-100-2320-6580-661-32-05</v>
      </c>
      <c r="T797" s="3" t="str">
        <f t="shared" si="930"/>
        <v>2320</v>
      </c>
      <c r="U797" s="3" t="str">
        <f t="shared" si="931"/>
        <v>6580</v>
      </c>
      <c r="V797" s="3" t="str">
        <f t="shared" si="932"/>
        <v>2300</v>
      </c>
      <c r="W797" s="3" t="str">
        <f t="shared" si="933"/>
        <v>500</v>
      </c>
      <c r="X797" s="3" t="str">
        <f t="shared" si="934"/>
        <v>05</v>
      </c>
      <c r="Y797" s="2" t="s">
        <v>308</v>
      </c>
    </row>
    <row r="798" spans="1:25" x14ac:dyDescent="0.2">
      <c r="A798" s="1" t="s">
        <v>23</v>
      </c>
      <c r="B798" s="70" t="str">
        <f t="shared" ref="B798" si="950">CONCATENATE(R798,$C$1)</f>
        <v>100-100-2320-6580-709-32-05</v>
      </c>
      <c r="C798" s="7" t="s">
        <v>517</v>
      </c>
      <c r="D798" s="9">
        <f t="shared" ref="D798:D807" si="951">+SUMIFS(D$747:D$783,B$747:B$783,+B798)</f>
        <v>2112</v>
      </c>
      <c r="R798" s="2" t="s">
        <v>514</v>
      </c>
      <c r="S798" s="2" t="str">
        <f t="shared" ref="S798" si="952">CONCATENATE(R798,$C$1)</f>
        <v>100-100-2320-6580-709-32-05</v>
      </c>
      <c r="T798" s="3" t="str">
        <f t="shared" ref="T798" si="953">MID(S798,9,4)</f>
        <v>2320</v>
      </c>
      <c r="U798" s="3" t="str">
        <f t="shared" ref="U798" si="954">MID(S798,14,4)</f>
        <v>6580</v>
      </c>
      <c r="V798" s="3" t="str">
        <f t="shared" ref="V798" si="955">CONCATENATE(LEFT(T798,2),"00")</f>
        <v>2300</v>
      </c>
      <c r="W798" s="3" t="str">
        <f t="shared" ref="W798" si="956">CONCATENATE(MID(U798,2,1),"00")</f>
        <v>500</v>
      </c>
      <c r="X798" s="3" t="str">
        <f t="shared" ref="X798" si="957">RIGHT(S798,2)</f>
        <v>05</v>
      </c>
      <c r="Y798" s="2" t="s">
        <v>308</v>
      </c>
    </row>
    <row r="799" spans="1:25" x14ac:dyDescent="0.2">
      <c r="A799" s="1" t="s">
        <v>24</v>
      </c>
      <c r="B799" s="70" t="str">
        <f t="shared" si="927"/>
        <v>100-100-2410-6580-000-32-05</v>
      </c>
      <c r="C799" s="7" t="s">
        <v>310</v>
      </c>
      <c r="D799" s="9">
        <f t="shared" si="951"/>
        <v>0</v>
      </c>
      <c r="R799" s="2" t="s">
        <v>474</v>
      </c>
      <c r="S799" s="2" t="str">
        <f t="shared" si="929"/>
        <v>100-100-2410-6580-000-32-05</v>
      </c>
      <c r="T799" s="3" t="str">
        <f t="shared" si="930"/>
        <v>2410</v>
      </c>
      <c r="U799" s="3" t="str">
        <f t="shared" si="931"/>
        <v>6580</v>
      </c>
      <c r="V799" s="3" t="str">
        <f t="shared" si="932"/>
        <v>2400</v>
      </c>
      <c r="W799" s="3" t="str">
        <f t="shared" si="933"/>
        <v>500</v>
      </c>
      <c r="X799" s="3" t="str">
        <f t="shared" si="934"/>
        <v>05</v>
      </c>
      <c r="Y799" s="2" t="s">
        <v>310</v>
      </c>
    </row>
    <row r="800" spans="1:25" x14ac:dyDescent="0.2">
      <c r="A800" s="1" t="s">
        <v>25</v>
      </c>
      <c r="B800" s="70" t="str">
        <f t="shared" si="927"/>
        <v>100-100-2500-6531-000-32-05</v>
      </c>
      <c r="C800" s="7" t="s">
        <v>327</v>
      </c>
      <c r="D800" s="9">
        <f t="shared" si="951"/>
        <v>1332</v>
      </c>
      <c r="R800" s="2" t="s">
        <v>475</v>
      </c>
      <c r="S800" s="2" t="str">
        <f t="shared" si="929"/>
        <v>100-100-2500-6531-000-32-05</v>
      </c>
      <c r="T800" s="3" t="str">
        <f t="shared" si="930"/>
        <v>2500</v>
      </c>
      <c r="U800" s="3" t="str">
        <f t="shared" si="931"/>
        <v>6531</v>
      </c>
      <c r="V800" s="3" t="str">
        <f t="shared" si="932"/>
        <v>2500</v>
      </c>
      <c r="W800" s="3" t="str">
        <f t="shared" si="933"/>
        <v>500</v>
      </c>
      <c r="X800" s="3" t="str">
        <f t="shared" si="934"/>
        <v>05</v>
      </c>
      <c r="Y800" s="2" t="s">
        <v>311</v>
      </c>
    </row>
    <row r="801" spans="1:25" x14ac:dyDescent="0.2">
      <c r="A801" s="1" t="s">
        <v>26</v>
      </c>
      <c r="B801" s="70" t="str">
        <f t="shared" si="927"/>
        <v>100-100-2500-6535-000-32-05</v>
      </c>
      <c r="C801" s="7" t="s">
        <v>328</v>
      </c>
      <c r="D801" s="9">
        <f t="shared" si="951"/>
        <v>39600</v>
      </c>
      <c r="R801" s="2" t="s">
        <v>476</v>
      </c>
      <c r="S801" s="2" t="str">
        <f t="shared" si="929"/>
        <v>100-100-2500-6535-000-32-05</v>
      </c>
      <c r="T801" s="3" t="str">
        <f t="shared" si="930"/>
        <v>2500</v>
      </c>
      <c r="U801" s="3" t="str">
        <f t="shared" si="931"/>
        <v>6535</v>
      </c>
      <c r="V801" s="3" t="str">
        <f t="shared" si="932"/>
        <v>2500</v>
      </c>
      <c r="W801" s="3" t="str">
        <f t="shared" si="933"/>
        <v>500</v>
      </c>
      <c r="X801" s="3" t="str">
        <f t="shared" si="934"/>
        <v>05</v>
      </c>
      <c r="Y801" s="2" t="s">
        <v>314</v>
      </c>
    </row>
    <row r="802" spans="1:25" x14ac:dyDescent="0.2">
      <c r="A802" s="1" t="s">
        <v>178</v>
      </c>
      <c r="B802" s="70" t="str">
        <f t="shared" ref="B802" si="958">CONCATENATE(R802,$C$1)</f>
        <v>100-100-2500-6580-709-32-05</v>
      </c>
      <c r="C802" s="7" t="s">
        <v>518</v>
      </c>
      <c r="D802" s="9">
        <f t="shared" si="951"/>
        <v>2112</v>
      </c>
      <c r="R802" s="2" t="s">
        <v>515</v>
      </c>
      <c r="S802" s="2" t="str">
        <f t="shared" ref="S802" si="959">CONCATENATE(R802,$C$1)</f>
        <v>100-100-2500-6580-709-32-05</v>
      </c>
      <c r="T802" s="3" t="str">
        <f t="shared" ref="T802" si="960">MID(S802,9,4)</f>
        <v>2500</v>
      </c>
      <c r="U802" s="3" t="str">
        <f t="shared" ref="U802" si="961">MID(S802,14,4)</f>
        <v>6580</v>
      </c>
      <c r="V802" s="3" t="str">
        <f t="shared" ref="V802" si="962">CONCATENATE(LEFT(T802,2),"00")</f>
        <v>2500</v>
      </c>
      <c r="W802" s="3" t="str">
        <f t="shared" ref="W802" si="963">CONCATENATE(MID(U802,2,1),"00")</f>
        <v>500</v>
      </c>
      <c r="X802" s="3" t="str">
        <f t="shared" ref="X802" si="964">RIGHT(S802,2)</f>
        <v>05</v>
      </c>
      <c r="Y802" s="2" t="s">
        <v>315</v>
      </c>
    </row>
    <row r="803" spans="1:25" x14ac:dyDescent="0.2">
      <c r="A803" s="1" t="s">
        <v>179</v>
      </c>
      <c r="B803" s="70" t="str">
        <f t="shared" si="927"/>
        <v>100-100-2500-6580-000-32-05</v>
      </c>
      <c r="C803" s="7" t="s">
        <v>315</v>
      </c>
      <c r="D803" s="9">
        <f t="shared" si="951"/>
        <v>4000</v>
      </c>
      <c r="R803" s="2" t="s">
        <v>477</v>
      </c>
      <c r="S803" s="2" t="str">
        <f t="shared" si="929"/>
        <v>100-100-2500-6580-000-32-05</v>
      </c>
      <c r="T803" s="3" t="str">
        <f t="shared" si="930"/>
        <v>2500</v>
      </c>
      <c r="U803" s="3" t="str">
        <f t="shared" si="931"/>
        <v>6580</v>
      </c>
      <c r="V803" s="3" t="str">
        <f t="shared" si="932"/>
        <v>2500</v>
      </c>
      <c r="W803" s="3" t="str">
        <f t="shared" si="933"/>
        <v>500</v>
      </c>
      <c r="X803" s="3" t="str">
        <f t="shared" si="934"/>
        <v>05</v>
      </c>
      <c r="Y803" s="2" t="s">
        <v>315</v>
      </c>
    </row>
    <row r="804" spans="1:25" x14ac:dyDescent="0.2">
      <c r="A804" s="1" t="s">
        <v>180</v>
      </c>
      <c r="B804" s="70" t="str">
        <f t="shared" si="927"/>
        <v>100-100-2560-6540-000-32-05</v>
      </c>
      <c r="C804" s="7" t="s">
        <v>329</v>
      </c>
      <c r="D804" s="9">
        <f t="shared" si="951"/>
        <v>23500</v>
      </c>
      <c r="R804" s="2" t="s">
        <v>478</v>
      </c>
      <c r="S804" s="2" t="str">
        <f t="shared" si="929"/>
        <v>100-100-2560-6540-000-32-05</v>
      </c>
      <c r="T804" s="3" t="str">
        <f t="shared" si="930"/>
        <v>2560</v>
      </c>
      <c r="U804" s="3" t="str">
        <f t="shared" si="931"/>
        <v>6540</v>
      </c>
      <c r="V804" s="3" t="str">
        <f t="shared" si="932"/>
        <v>2500</v>
      </c>
      <c r="W804" s="3" t="str">
        <f t="shared" si="933"/>
        <v>500</v>
      </c>
      <c r="X804" s="3" t="str">
        <f t="shared" si="934"/>
        <v>05</v>
      </c>
      <c r="Y804" s="2" t="s">
        <v>316</v>
      </c>
    </row>
    <row r="805" spans="1:25" x14ac:dyDescent="0.2">
      <c r="A805" s="1" t="s">
        <v>181</v>
      </c>
      <c r="B805" s="70" t="str">
        <f t="shared" si="927"/>
        <v>100-100-2570-6540-000-32-05</v>
      </c>
      <c r="C805" s="7" t="s">
        <v>330</v>
      </c>
      <c r="D805" s="9">
        <f t="shared" si="951"/>
        <v>2600</v>
      </c>
      <c r="R805" s="2" t="s">
        <v>479</v>
      </c>
      <c r="S805" s="2" t="str">
        <f t="shared" si="929"/>
        <v>100-100-2570-6540-000-32-05</v>
      </c>
      <c r="T805" s="3" t="str">
        <f t="shared" si="930"/>
        <v>2570</v>
      </c>
      <c r="U805" s="3" t="str">
        <f t="shared" si="931"/>
        <v>6540</v>
      </c>
      <c r="V805" s="3" t="str">
        <f t="shared" si="932"/>
        <v>2500</v>
      </c>
      <c r="W805" s="3" t="str">
        <f t="shared" si="933"/>
        <v>500</v>
      </c>
      <c r="X805" s="3" t="str">
        <f t="shared" si="934"/>
        <v>05</v>
      </c>
      <c r="Y805" s="2" t="s">
        <v>319</v>
      </c>
    </row>
    <row r="806" spans="1:25" x14ac:dyDescent="0.2">
      <c r="A806" s="1" t="s">
        <v>182</v>
      </c>
      <c r="B806" s="70" t="str">
        <f t="shared" si="927"/>
        <v>100-100-2610-6521-000-32-05</v>
      </c>
      <c r="C806" s="7" t="s">
        <v>331</v>
      </c>
      <c r="D806" s="9">
        <f t="shared" si="951"/>
        <v>1727.25</v>
      </c>
      <c r="R806" s="2" t="s">
        <v>480</v>
      </c>
      <c r="S806" s="2" t="str">
        <f t="shared" si="929"/>
        <v>100-100-2610-6521-000-32-05</v>
      </c>
      <c r="T806" s="3" t="str">
        <f t="shared" si="930"/>
        <v>2610</v>
      </c>
      <c r="U806" s="3" t="str">
        <f t="shared" si="931"/>
        <v>6521</v>
      </c>
      <c r="V806" s="3" t="str">
        <f t="shared" si="932"/>
        <v>2600</v>
      </c>
      <c r="W806" s="3" t="str">
        <f t="shared" si="933"/>
        <v>500</v>
      </c>
      <c r="X806" s="3" t="str">
        <f t="shared" si="934"/>
        <v>05</v>
      </c>
      <c r="Y806" s="2" t="s">
        <v>322</v>
      </c>
    </row>
    <row r="807" spans="1:25" x14ac:dyDescent="0.2">
      <c r="A807" s="1" t="s">
        <v>183</v>
      </c>
      <c r="B807" s="70" t="str">
        <f t="shared" si="927"/>
        <v>100-100-2710-6519-000-32-05</v>
      </c>
      <c r="C807" s="7" t="s">
        <v>297</v>
      </c>
      <c r="D807" s="9">
        <f t="shared" si="951"/>
        <v>0</v>
      </c>
      <c r="R807" s="2" t="s">
        <v>481</v>
      </c>
      <c r="S807" s="2" t="str">
        <f t="shared" si="929"/>
        <v>100-100-2710-6519-000-32-05</v>
      </c>
      <c r="T807" s="3" t="str">
        <f t="shared" si="930"/>
        <v>2710</v>
      </c>
      <c r="U807" s="3" t="str">
        <f t="shared" si="931"/>
        <v>6519</v>
      </c>
      <c r="V807" s="3" t="str">
        <f t="shared" si="932"/>
        <v>2700</v>
      </c>
      <c r="W807" s="3" t="str">
        <f t="shared" si="933"/>
        <v>500</v>
      </c>
      <c r="X807" s="3" t="str">
        <f t="shared" si="934"/>
        <v>05</v>
      </c>
      <c r="Y807" s="2" t="s">
        <v>297</v>
      </c>
    </row>
    <row r="808" spans="1:25" x14ac:dyDescent="0.2">
      <c r="X808" s="3" t="str">
        <f>RIGHT(S808,2)</f>
        <v/>
      </c>
    </row>
    <row r="809" spans="1:25" x14ac:dyDescent="0.2">
      <c r="X809" s="3" t="str">
        <f t="shared" si="878"/>
        <v/>
      </c>
    </row>
    <row r="810" spans="1:25" x14ac:dyDescent="0.2">
      <c r="A810" s="1" t="s">
        <v>15</v>
      </c>
      <c r="B810" s="2" t="s">
        <v>33</v>
      </c>
      <c r="C810" s="13" t="s">
        <v>332</v>
      </c>
      <c r="D810" s="6" t="s">
        <v>35</v>
      </c>
      <c r="E810" s="6" t="s">
        <v>106</v>
      </c>
      <c r="F810" s="6" t="s">
        <v>107</v>
      </c>
      <c r="G810" s="7" t="s">
        <v>1027</v>
      </c>
      <c r="X810" s="3" t="str">
        <f t="shared" si="878"/>
        <v/>
      </c>
    </row>
    <row r="811" spans="1:25" x14ac:dyDescent="0.2">
      <c r="A811" s="1" t="s">
        <v>0</v>
      </c>
      <c r="B811" s="70" t="str">
        <f t="shared" ref="B811:B849" si="965">CONCATENATE(R811,$C$1)</f>
        <v>100-100-1000-6610-000-32-05</v>
      </c>
      <c r="C811" s="62" t="s">
        <v>1021</v>
      </c>
      <c r="D811" s="9">
        <f t="shared" ref="D811:D849" si="966">IF(G811="NO",E811*F811,0)</f>
        <v>2400</v>
      </c>
      <c r="E811" s="8">
        <v>12</v>
      </c>
      <c r="F811" s="8">
        <v>200</v>
      </c>
      <c r="G811" s="7" t="s">
        <v>122</v>
      </c>
      <c r="R811" s="30" t="s">
        <v>482</v>
      </c>
      <c r="S811" s="2" t="str">
        <f t="shared" ref="S811:S849" si="967">CONCATENATE(R811,$C$1)</f>
        <v>100-100-1000-6610-000-32-05</v>
      </c>
      <c r="T811" s="3" t="str">
        <f t="shared" ref="T811:T849" si="968">MID(S811,9,4)</f>
        <v>1000</v>
      </c>
      <c r="U811" s="3" t="str">
        <f t="shared" ref="U811:U849" si="969">MID(S811,14,4)</f>
        <v>6610</v>
      </c>
      <c r="V811" s="3" t="str">
        <f t="shared" ref="V811:V849" si="970">CONCATENATE(LEFT(T811,2),"00")</f>
        <v>1000</v>
      </c>
      <c r="W811" s="3" t="str">
        <f t="shared" ref="W811:W849" si="971">CONCATENATE(MID(U811,2,1),"00")</f>
        <v>600</v>
      </c>
      <c r="X811" s="3" t="str">
        <f t="shared" ref="X811:X849" si="972">RIGHT(S811,2)</f>
        <v>05</v>
      </c>
      <c r="Y811" s="2" t="s">
        <v>333</v>
      </c>
    </row>
    <row r="812" spans="1:25" x14ac:dyDescent="0.2">
      <c r="A812" s="1" t="s">
        <v>1</v>
      </c>
      <c r="B812" s="70" t="str">
        <f>CONCATENATE(R812,$C$1)</f>
        <v>100-100-1000-6610-325-32-05</v>
      </c>
      <c r="C812" s="64" t="s">
        <v>638</v>
      </c>
      <c r="D812" s="9">
        <f t="shared" si="966"/>
        <v>0</v>
      </c>
      <c r="E812" s="9">
        <f>E22</f>
        <v>0</v>
      </c>
      <c r="F812" s="9">
        <f>F22</f>
        <v>125</v>
      </c>
      <c r="G812" s="7" t="s">
        <v>121</v>
      </c>
      <c r="R812" s="30" t="s">
        <v>637</v>
      </c>
      <c r="S812" s="2" t="str">
        <f t="shared" si="967"/>
        <v>100-100-1000-6610-325-32-05</v>
      </c>
      <c r="T812" s="3" t="str">
        <f t="shared" si="968"/>
        <v>1000</v>
      </c>
      <c r="U812" s="3" t="str">
        <f t="shared" si="969"/>
        <v>6610</v>
      </c>
      <c r="V812" s="3" t="str">
        <f t="shared" si="970"/>
        <v>1000</v>
      </c>
      <c r="W812" s="3" t="str">
        <f t="shared" si="971"/>
        <v>600</v>
      </c>
      <c r="X812" s="3" t="str">
        <f t="shared" si="972"/>
        <v>05</v>
      </c>
      <c r="Y812" s="2" t="s">
        <v>333</v>
      </c>
    </row>
    <row r="813" spans="1:25" x14ac:dyDescent="0.2">
      <c r="A813" s="1" t="s">
        <v>2</v>
      </c>
      <c r="B813" s="70" t="str">
        <f t="shared" si="965"/>
        <v>100-100-1000-6610-000-32-05</v>
      </c>
      <c r="C813" s="4" t="s">
        <v>633</v>
      </c>
      <c r="D813" s="9">
        <f t="shared" si="966"/>
        <v>0</v>
      </c>
      <c r="E813" s="8">
        <v>0</v>
      </c>
      <c r="F813" s="8">
        <v>650</v>
      </c>
      <c r="G813" s="7" t="s">
        <v>121</v>
      </c>
      <c r="R813" s="30" t="s">
        <v>482</v>
      </c>
      <c r="S813" s="2" t="str">
        <f t="shared" si="967"/>
        <v>100-100-1000-6610-000-32-05</v>
      </c>
      <c r="T813" s="3" t="str">
        <f t="shared" si="968"/>
        <v>1000</v>
      </c>
      <c r="U813" s="3" t="str">
        <f t="shared" si="969"/>
        <v>6610</v>
      </c>
      <c r="V813" s="3" t="str">
        <f t="shared" si="970"/>
        <v>1000</v>
      </c>
      <c r="W813" s="3" t="str">
        <f t="shared" si="971"/>
        <v>600</v>
      </c>
      <c r="X813" s="3" t="str">
        <f t="shared" si="972"/>
        <v>05</v>
      </c>
      <c r="Y813" s="2" t="s">
        <v>333</v>
      </c>
    </row>
    <row r="814" spans="1:25" x14ac:dyDescent="0.2">
      <c r="A814" s="1" t="s">
        <v>3</v>
      </c>
      <c r="B814" s="70" t="str">
        <f t="shared" si="965"/>
        <v>100-100-1000-6641-000-32-05</v>
      </c>
      <c r="C814" s="4" t="s">
        <v>1060</v>
      </c>
      <c r="D814" s="9">
        <f t="shared" si="966"/>
        <v>0</v>
      </c>
      <c r="E814" s="9">
        <f>E4+E5</f>
        <v>650</v>
      </c>
      <c r="F814" s="8">
        <v>30</v>
      </c>
      <c r="G814" s="7" t="s">
        <v>121</v>
      </c>
      <c r="R814" s="30" t="s">
        <v>483</v>
      </c>
      <c r="S814" s="2" t="str">
        <f t="shared" si="967"/>
        <v>100-100-1000-6641-000-32-05</v>
      </c>
      <c r="T814" s="3" t="str">
        <f t="shared" si="968"/>
        <v>1000</v>
      </c>
      <c r="U814" s="3" t="str">
        <f t="shared" si="969"/>
        <v>6641</v>
      </c>
      <c r="V814" s="3" t="str">
        <f t="shared" si="970"/>
        <v>1000</v>
      </c>
      <c r="W814" s="3" t="str">
        <f t="shared" si="971"/>
        <v>600</v>
      </c>
      <c r="X814" s="3" t="str">
        <f t="shared" si="972"/>
        <v>05</v>
      </c>
      <c r="Y814" s="2" t="s">
        <v>334</v>
      </c>
    </row>
    <row r="815" spans="1:25" x14ac:dyDescent="0.2">
      <c r="A815" s="1" t="s">
        <v>4</v>
      </c>
      <c r="B815" s="70" t="str">
        <f t="shared" si="965"/>
        <v>100-100-1000-6641-000-32-05</v>
      </c>
      <c r="C815" s="4" t="s">
        <v>1061</v>
      </c>
      <c r="D815" s="9">
        <f t="shared" si="966"/>
        <v>0</v>
      </c>
      <c r="E815" s="9">
        <f>K4+K5</f>
        <v>673</v>
      </c>
      <c r="F815" s="8">
        <v>40</v>
      </c>
      <c r="G815" s="7" t="s">
        <v>121</v>
      </c>
      <c r="R815" s="30" t="s">
        <v>483</v>
      </c>
      <c r="S815" s="2" t="str">
        <f t="shared" si="967"/>
        <v>100-100-1000-6641-000-32-05</v>
      </c>
      <c r="T815" s="3" t="str">
        <f t="shared" si="968"/>
        <v>1000</v>
      </c>
      <c r="U815" s="3" t="str">
        <f t="shared" si="969"/>
        <v>6641</v>
      </c>
      <c r="V815" s="3" t="str">
        <f t="shared" si="970"/>
        <v>1000</v>
      </c>
      <c r="W815" s="3" t="str">
        <f t="shared" si="971"/>
        <v>600</v>
      </c>
      <c r="X815" s="3" t="str">
        <f t="shared" si="972"/>
        <v>05</v>
      </c>
      <c r="Y815" s="2" t="s">
        <v>334</v>
      </c>
    </row>
    <row r="816" spans="1:25" x14ac:dyDescent="0.2">
      <c r="A816" s="1" t="s">
        <v>5</v>
      </c>
      <c r="B816" s="70" t="str">
        <f t="shared" si="965"/>
        <v>100-100-1000-6641-352-32-05</v>
      </c>
      <c r="C816" s="28" t="s">
        <v>1062</v>
      </c>
      <c r="D816" s="9">
        <f>IF(G816="NO",E816*F816,0)</f>
        <v>0</v>
      </c>
      <c r="E816" s="9">
        <f>E8</f>
        <v>0</v>
      </c>
      <c r="F816" s="28">
        <v>50</v>
      </c>
      <c r="G816" s="7" t="s">
        <v>121</v>
      </c>
      <c r="R816" s="30" t="s">
        <v>506</v>
      </c>
      <c r="S816" s="2" t="str">
        <f t="shared" si="967"/>
        <v>100-100-1000-6641-352-32-05</v>
      </c>
      <c r="T816" s="3" t="str">
        <f t="shared" si="968"/>
        <v>1000</v>
      </c>
      <c r="U816" s="3" t="str">
        <f t="shared" si="969"/>
        <v>6641</v>
      </c>
      <c r="V816" s="3" t="str">
        <f t="shared" si="970"/>
        <v>1000</v>
      </c>
      <c r="W816" s="3" t="str">
        <f t="shared" si="971"/>
        <v>600</v>
      </c>
      <c r="X816" s="3" t="str">
        <f t="shared" si="972"/>
        <v>05</v>
      </c>
      <c r="Y816" s="2" t="s">
        <v>334</v>
      </c>
    </row>
    <row r="817" spans="1:25" x14ac:dyDescent="0.2">
      <c r="A817" s="1" t="s">
        <v>6</v>
      </c>
      <c r="B817" s="70" t="str">
        <f t="shared" ref="B817:B818" si="973">CONCATENATE(R817,$C$1)</f>
        <v>100-100-1000-6641-352-32-05</v>
      </c>
      <c r="C817" s="28" t="s">
        <v>1063</v>
      </c>
      <c r="D817" s="9">
        <f>IF(G817="NO",E817*F817,0)</f>
        <v>0</v>
      </c>
      <c r="E817" s="9">
        <f>K8</f>
        <v>0</v>
      </c>
      <c r="F817" s="28">
        <v>50</v>
      </c>
      <c r="G817" s="7" t="s">
        <v>121</v>
      </c>
      <c r="R817" s="30" t="s">
        <v>506</v>
      </c>
      <c r="S817" s="2" t="str">
        <f t="shared" ref="S817:S818" si="974">CONCATENATE(R817,$C$1)</f>
        <v>100-100-1000-6641-352-32-05</v>
      </c>
      <c r="T817" s="3" t="str">
        <f t="shared" si="968"/>
        <v>1000</v>
      </c>
      <c r="U817" s="3" t="str">
        <f t="shared" ref="U817:U818" si="975">MID(S817,14,4)</f>
        <v>6641</v>
      </c>
      <c r="V817" s="3" t="str">
        <f t="shared" ref="V817:V818" si="976">CONCATENATE(LEFT(T817,2),"00")</f>
        <v>1000</v>
      </c>
      <c r="W817" s="3" t="str">
        <f t="shared" ref="W817:W818" si="977">CONCATENATE(MID(U817,2,1),"00")</f>
        <v>600</v>
      </c>
      <c r="X817" s="3" t="str">
        <f t="shared" ref="X817:X818" si="978">RIGHT(S817,2)</f>
        <v>05</v>
      </c>
      <c r="Y817" s="2" t="s">
        <v>334</v>
      </c>
    </row>
    <row r="818" spans="1:25" x14ac:dyDescent="0.2">
      <c r="A818" s="1" t="s">
        <v>16</v>
      </c>
      <c r="B818" s="70" t="str">
        <f t="shared" si="973"/>
        <v>100-100-1000-6641-000-32-05</v>
      </c>
      <c r="C818" s="4" t="s">
        <v>1064</v>
      </c>
      <c r="D818" s="9">
        <f>IF(G818="NO",E818*F818,0)</f>
        <v>0</v>
      </c>
      <c r="E818" s="9">
        <f>MAX((E4+E5),(K4+K5))</f>
        <v>673</v>
      </c>
      <c r="F818" s="8">
        <v>50</v>
      </c>
      <c r="G818" s="7" t="s">
        <v>121</v>
      </c>
      <c r="R818" s="30" t="s">
        <v>483</v>
      </c>
      <c r="S818" s="2" t="str">
        <f t="shared" si="974"/>
        <v>100-100-1000-6641-000-32-05</v>
      </c>
      <c r="T818" s="3" t="str">
        <f t="shared" si="968"/>
        <v>1000</v>
      </c>
      <c r="U818" s="3" t="str">
        <f t="shared" si="975"/>
        <v>6641</v>
      </c>
      <c r="V818" s="3" t="str">
        <f t="shared" si="976"/>
        <v>1000</v>
      </c>
      <c r="W818" s="3" t="str">
        <f t="shared" si="977"/>
        <v>600</v>
      </c>
      <c r="X818" s="3" t="str">
        <f t="shared" si="978"/>
        <v>05</v>
      </c>
      <c r="Y818" s="2" t="s">
        <v>334</v>
      </c>
    </row>
    <row r="819" spans="1:25" x14ac:dyDescent="0.2">
      <c r="A819" s="1" t="s">
        <v>17</v>
      </c>
      <c r="B819" s="70" t="str">
        <f t="shared" si="965"/>
        <v>100-100-1000-6641-000-32-05</v>
      </c>
      <c r="C819" s="4" t="s">
        <v>1065</v>
      </c>
      <c r="D819" s="9">
        <f>IF(G819="NO",E819*F819,0)</f>
        <v>0</v>
      </c>
      <c r="E819" s="9">
        <f>MAX(E9,K9)</f>
        <v>173</v>
      </c>
      <c r="F819" s="8">
        <v>50</v>
      </c>
      <c r="G819" s="7" t="s">
        <v>121</v>
      </c>
      <c r="R819" s="30" t="s">
        <v>483</v>
      </c>
      <c r="S819" s="2" t="str">
        <f t="shared" si="967"/>
        <v>100-100-1000-6641-000-32-05</v>
      </c>
      <c r="T819" s="3" t="str">
        <f t="shared" si="968"/>
        <v>1000</v>
      </c>
      <c r="U819" s="3" t="str">
        <f t="shared" si="969"/>
        <v>6641</v>
      </c>
      <c r="V819" s="3" t="str">
        <f t="shared" si="970"/>
        <v>1000</v>
      </c>
      <c r="W819" s="3" t="str">
        <f t="shared" si="971"/>
        <v>600</v>
      </c>
      <c r="X819" s="3" t="str">
        <f t="shared" si="972"/>
        <v>05</v>
      </c>
      <c r="Y819" s="2" t="s">
        <v>334</v>
      </c>
    </row>
    <row r="820" spans="1:25" x14ac:dyDescent="0.2">
      <c r="A820" s="1" t="s">
        <v>18</v>
      </c>
      <c r="B820" s="70" t="str">
        <f t="shared" si="965"/>
        <v>100-100-1000-6642-000-32-05</v>
      </c>
      <c r="C820" s="4" t="s">
        <v>1066</v>
      </c>
      <c r="D820" s="9">
        <f>IF(G820="NO",E820*F820-D749,0)</f>
        <v>0</v>
      </c>
      <c r="E820" s="9">
        <f>E4+E5</f>
        <v>650</v>
      </c>
      <c r="F820" s="8">
        <v>114</v>
      </c>
      <c r="G820" s="7" t="s">
        <v>121</v>
      </c>
      <c r="R820" s="30" t="s">
        <v>484</v>
      </c>
      <c r="S820" s="2" t="str">
        <f t="shared" si="967"/>
        <v>100-100-1000-6642-000-32-05</v>
      </c>
      <c r="T820" s="3" t="str">
        <f t="shared" si="968"/>
        <v>1000</v>
      </c>
      <c r="U820" s="3" t="str">
        <f t="shared" si="969"/>
        <v>6642</v>
      </c>
      <c r="V820" s="3" t="str">
        <f t="shared" si="970"/>
        <v>1000</v>
      </c>
      <c r="W820" s="3" t="str">
        <f t="shared" si="971"/>
        <v>600</v>
      </c>
      <c r="X820" s="3" t="str">
        <f t="shared" si="972"/>
        <v>05</v>
      </c>
      <c r="Y820" s="2" t="s">
        <v>335</v>
      </c>
    </row>
    <row r="821" spans="1:25" x14ac:dyDescent="0.2">
      <c r="A821" s="1" t="s">
        <v>22</v>
      </c>
      <c r="B821" s="70" t="str">
        <f t="shared" si="965"/>
        <v>100-100-1000-6642-000-32-05</v>
      </c>
      <c r="C821" s="4" t="s">
        <v>1067</v>
      </c>
      <c r="D821" s="9">
        <f>IF(G821="NO",E821*F821-D750,0)</f>
        <v>0</v>
      </c>
      <c r="E821" s="9">
        <f>K4+K5</f>
        <v>673</v>
      </c>
      <c r="F821" s="8">
        <v>103</v>
      </c>
      <c r="G821" s="7" t="s">
        <v>121</v>
      </c>
      <c r="R821" s="30" t="s">
        <v>484</v>
      </c>
      <c r="S821" s="2" t="str">
        <f t="shared" si="967"/>
        <v>100-100-1000-6642-000-32-05</v>
      </c>
      <c r="T821" s="3" t="str">
        <f t="shared" si="968"/>
        <v>1000</v>
      </c>
      <c r="U821" s="3" t="str">
        <f t="shared" si="969"/>
        <v>6642</v>
      </c>
      <c r="V821" s="3" t="str">
        <f t="shared" si="970"/>
        <v>1000</v>
      </c>
      <c r="W821" s="3" t="str">
        <f t="shared" si="971"/>
        <v>600</v>
      </c>
      <c r="X821" s="3" t="str">
        <f t="shared" si="972"/>
        <v>05</v>
      </c>
      <c r="Y821" s="2" t="s">
        <v>335</v>
      </c>
    </row>
    <row r="822" spans="1:25" x14ac:dyDescent="0.2">
      <c r="A822" s="1" t="s">
        <v>23</v>
      </c>
      <c r="B822" s="70" t="str">
        <f t="shared" si="965"/>
        <v>100-100-1000-6650-000-32-05</v>
      </c>
      <c r="C822" s="4" t="s">
        <v>646</v>
      </c>
      <c r="D822" s="9">
        <f t="shared" si="966"/>
        <v>0</v>
      </c>
      <c r="E822" s="8">
        <v>12</v>
      </c>
      <c r="F822" s="8">
        <v>10</v>
      </c>
      <c r="G822" s="7" t="s">
        <v>121</v>
      </c>
      <c r="R822" s="30" t="s">
        <v>485</v>
      </c>
      <c r="S822" s="2" t="str">
        <f t="shared" si="967"/>
        <v>100-100-1000-6650-000-32-05</v>
      </c>
      <c r="T822" s="3" t="str">
        <f t="shared" si="968"/>
        <v>1000</v>
      </c>
      <c r="U822" s="3" t="str">
        <f t="shared" si="969"/>
        <v>6650</v>
      </c>
      <c r="V822" s="3" t="str">
        <f t="shared" si="970"/>
        <v>1000</v>
      </c>
      <c r="W822" s="3" t="str">
        <f t="shared" si="971"/>
        <v>600</v>
      </c>
      <c r="X822" s="3" t="str">
        <f t="shared" si="972"/>
        <v>05</v>
      </c>
      <c r="Y822" s="2" t="s">
        <v>336</v>
      </c>
    </row>
    <row r="823" spans="1:25" x14ac:dyDescent="0.2">
      <c r="A823" s="1" t="s">
        <v>24</v>
      </c>
      <c r="B823" s="70" t="str">
        <f t="shared" si="965"/>
        <v>100-100-1001-6651-000-32-05</v>
      </c>
      <c r="C823" s="7" t="s">
        <v>634</v>
      </c>
      <c r="D823" s="9">
        <f t="shared" si="966"/>
        <v>2940</v>
      </c>
      <c r="E823" s="9">
        <v>12</v>
      </c>
      <c r="F823" s="9">
        <v>245</v>
      </c>
      <c r="G823" s="7" t="s">
        <v>122</v>
      </c>
      <c r="R823" s="30" t="s">
        <v>486</v>
      </c>
      <c r="S823" s="2" t="str">
        <f t="shared" si="967"/>
        <v>100-100-1001-6651-000-32-05</v>
      </c>
      <c r="T823" s="3" t="str">
        <f t="shared" si="968"/>
        <v>1001</v>
      </c>
      <c r="U823" s="3" t="str">
        <f t="shared" si="969"/>
        <v>6651</v>
      </c>
      <c r="V823" s="3" t="str">
        <f t="shared" si="970"/>
        <v>1000</v>
      </c>
      <c r="W823" s="3" t="str">
        <f t="shared" si="971"/>
        <v>600</v>
      </c>
      <c r="X823" s="3" t="str">
        <f t="shared" si="972"/>
        <v>05</v>
      </c>
      <c r="Y823" s="2" t="s">
        <v>337</v>
      </c>
    </row>
    <row r="824" spans="1:25" x14ac:dyDescent="0.2">
      <c r="A824" s="1" t="s">
        <v>25</v>
      </c>
      <c r="B824" s="70" t="str">
        <f t="shared" si="965"/>
        <v>100-100-2310-6610-000-32-05</v>
      </c>
      <c r="C824" s="7" t="s">
        <v>338</v>
      </c>
      <c r="D824" s="9">
        <f t="shared" si="966"/>
        <v>240</v>
      </c>
      <c r="E824" s="9">
        <v>12</v>
      </c>
      <c r="F824" s="9">
        <v>20</v>
      </c>
      <c r="G824" s="7" t="s">
        <v>122</v>
      </c>
      <c r="R824" s="30" t="s">
        <v>487</v>
      </c>
      <c r="S824" s="2" t="str">
        <f t="shared" si="967"/>
        <v>100-100-2310-6610-000-32-05</v>
      </c>
      <c r="T824" s="3" t="str">
        <f t="shared" si="968"/>
        <v>2310</v>
      </c>
      <c r="U824" s="3" t="str">
        <f t="shared" si="969"/>
        <v>6610</v>
      </c>
      <c r="V824" s="3" t="str">
        <f t="shared" si="970"/>
        <v>2300</v>
      </c>
      <c r="W824" s="3" t="str">
        <f t="shared" si="971"/>
        <v>600</v>
      </c>
      <c r="X824" s="3" t="str">
        <f t="shared" si="972"/>
        <v>05</v>
      </c>
      <c r="Y824" s="2" t="s">
        <v>339</v>
      </c>
    </row>
    <row r="825" spans="1:25" x14ac:dyDescent="0.2">
      <c r="A825" s="1" t="s">
        <v>26</v>
      </c>
      <c r="B825" s="70" t="str">
        <f t="shared" si="965"/>
        <v>100-100-2320-6610-000-32-05</v>
      </c>
      <c r="C825" s="7" t="s">
        <v>1041</v>
      </c>
      <c r="D825" s="9">
        <f t="shared" si="966"/>
        <v>3600</v>
      </c>
      <c r="E825" s="9">
        <v>12</v>
      </c>
      <c r="F825" s="9">
        <v>300</v>
      </c>
      <c r="G825" s="7" t="s">
        <v>122</v>
      </c>
      <c r="R825" s="30" t="s">
        <v>488</v>
      </c>
      <c r="S825" s="2" t="str">
        <f t="shared" si="967"/>
        <v>100-100-2320-6610-000-32-05</v>
      </c>
      <c r="T825" s="3" t="str">
        <f t="shared" si="968"/>
        <v>2320</v>
      </c>
      <c r="U825" s="3" t="str">
        <f t="shared" si="969"/>
        <v>6610</v>
      </c>
      <c r="V825" s="3" t="str">
        <f t="shared" si="970"/>
        <v>2300</v>
      </c>
      <c r="W825" s="3" t="str">
        <f t="shared" si="971"/>
        <v>600</v>
      </c>
      <c r="X825" s="3" t="str">
        <f t="shared" si="972"/>
        <v>05</v>
      </c>
      <c r="Y825" s="2" t="s">
        <v>340</v>
      </c>
    </row>
    <row r="826" spans="1:25" x14ac:dyDescent="0.2">
      <c r="A826" s="1" t="s">
        <v>178</v>
      </c>
      <c r="B826" s="70" t="str">
        <f t="shared" si="965"/>
        <v>100-100-2320-6610-000-32-05</v>
      </c>
      <c r="C826" s="7" t="s">
        <v>635</v>
      </c>
      <c r="D826" s="9">
        <f t="shared" si="966"/>
        <v>0</v>
      </c>
      <c r="E826" s="9">
        <v>0</v>
      </c>
      <c r="F826" s="9">
        <v>1070</v>
      </c>
      <c r="G826" s="7" t="s">
        <v>122</v>
      </c>
      <c r="R826" s="30" t="s">
        <v>488</v>
      </c>
      <c r="S826" s="2" t="str">
        <f t="shared" si="967"/>
        <v>100-100-2320-6610-000-32-05</v>
      </c>
      <c r="T826" s="3" t="str">
        <f t="shared" si="968"/>
        <v>2320</v>
      </c>
      <c r="U826" s="3" t="str">
        <f t="shared" si="969"/>
        <v>6610</v>
      </c>
      <c r="V826" s="3" t="str">
        <f t="shared" si="970"/>
        <v>2300</v>
      </c>
      <c r="W826" s="3" t="str">
        <f t="shared" si="971"/>
        <v>600</v>
      </c>
      <c r="X826" s="3" t="str">
        <f t="shared" si="972"/>
        <v>05</v>
      </c>
      <c r="Y826" s="2" t="s">
        <v>340</v>
      </c>
    </row>
    <row r="827" spans="1:25" x14ac:dyDescent="0.2">
      <c r="A827" s="1" t="s">
        <v>179</v>
      </c>
      <c r="B827" s="70" t="str">
        <f t="shared" si="965"/>
        <v>100-100-2320-6650-000-32-05</v>
      </c>
      <c r="C827" s="7" t="s">
        <v>647</v>
      </c>
      <c r="D827" s="9">
        <f t="shared" si="966"/>
        <v>120</v>
      </c>
      <c r="E827" s="9">
        <v>12</v>
      </c>
      <c r="F827" s="9">
        <v>10</v>
      </c>
      <c r="G827" s="7" t="s">
        <v>122</v>
      </c>
      <c r="R827" s="30" t="s">
        <v>489</v>
      </c>
      <c r="S827" s="2" t="str">
        <f t="shared" si="967"/>
        <v>100-100-2320-6650-000-32-05</v>
      </c>
      <c r="T827" s="3" t="str">
        <f t="shared" si="968"/>
        <v>2320</v>
      </c>
      <c r="U827" s="3" t="str">
        <f t="shared" si="969"/>
        <v>6650</v>
      </c>
      <c r="V827" s="3" t="str">
        <f t="shared" si="970"/>
        <v>2300</v>
      </c>
      <c r="W827" s="3" t="str">
        <f t="shared" si="971"/>
        <v>600</v>
      </c>
      <c r="X827" s="3" t="str">
        <f t="shared" si="972"/>
        <v>05</v>
      </c>
      <c r="Y827" s="2" t="s">
        <v>341</v>
      </c>
    </row>
    <row r="828" spans="1:25" x14ac:dyDescent="0.2">
      <c r="A828" s="1" t="s">
        <v>180</v>
      </c>
      <c r="B828" s="70" t="str">
        <f t="shared" si="965"/>
        <v>100-100-2410-6610-000-32-05</v>
      </c>
      <c r="C828" s="62" t="s">
        <v>1022</v>
      </c>
      <c r="D828" s="9">
        <f t="shared" si="966"/>
        <v>1200</v>
      </c>
      <c r="E828" s="8">
        <v>12</v>
      </c>
      <c r="F828" s="8">
        <v>100</v>
      </c>
      <c r="G828" s="7" t="s">
        <v>122</v>
      </c>
      <c r="R828" s="30" t="s">
        <v>490</v>
      </c>
      <c r="S828" s="2" t="str">
        <f t="shared" si="967"/>
        <v>100-100-2410-6610-000-32-05</v>
      </c>
      <c r="T828" s="3" t="str">
        <f t="shared" si="968"/>
        <v>2410</v>
      </c>
      <c r="U828" s="3" t="str">
        <f t="shared" si="969"/>
        <v>6610</v>
      </c>
      <c r="V828" s="3" t="str">
        <f t="shared" si="970"/>
        <v>2400</v>
      </c>
      <c r="W828" s="3" t="str">
        <f t="shared" si="971"/>
        <v>600</v>
      </c>
      <c r="X828" s="3" t="str">
        <f t="shared" si="972"/>
        <v>05</v>
      </c>
      <c r="Y828" s="2" t="s">
        <v>342</v>
      </c>
    </row>
    <row r="829" spans="1:25" x14ac:dyDescent="0.2">
      <c r="A829" s="1" t="s">
        <v>181</v>
      </c>
      <c r="B829" s="70" t="str">
        <f t="shared" si="965"/>
        <v>100-100-2410-6610-000-32-05</v>
      </c>
      <c r="C829" s="4" t="s">
        <v>645</v>
      </c>
      <c r="D829" s="9">
        <f t="shared" si="966"/>
        <v>0</v>
      </c>
      <c r="E829" s="8">
        <v>0</v>
      </c>
      <c r="F829" s="8">
        <v>1070</v>
      </c>
      <c r="G829" s="7" t="s">
        <v>121</v>
      </c>
      <c r="R829" s="30" t="s">
        <v>490</v>
      </c>
      <c r="S829" s="2" t="str">
        <f t="shared" si="967"/>
        <v>100-100-2410-6610-000-32-05</v>
      </c>
      <c r="T829" s="3" t="str">
        <f t="shared" si="968"/>
        <v>2410</v>
      </c>
      <c r="U829" s="3" t="str">
        <f t="shared" si="969"/>
        <v>6610</v>
      </c>
      <c r="V829" s="3" t="str">
        <f t="shared" si="970"/>
        <v>2400</v>
      </c>
      <c r="W829" s="3" t="str">
        <f t="shared" si="971"/>
        <v>600</v>
      </c>
      <c r="X829" s="3" t="str">
        <f t="shared" si="972"/>
        <v>05</v>
      </c>
      <c r="Y829" s="2" t="s">
        <v>342</v>
      </c>
    </row>
    <row r="830" spans="1:25" x14ac:dyDescent="0.2">
      <c r="A830" s="1" t="s">
        <v>182</v>
      </c>
      <c r="B830" s="70" t="str">
        <f t="shared" si="965"/>
        <v>100-100-2410-6650-000-32-05</v>
      </c>
      <c r="C830" s="4" t="s">
        <v>648</v>
      </c>
      <c r="D830" s="9">
        <f t="shared" si="966"/>
        <v>0</v>
      </c>
      <c r="E830" s="8">
        <v>12</v>
      </c>
      <c r="F830" s="8">
        <v>10</v>
      </c>
      <c r="G830" s="7" t="s">
        <v>121</v>
      </c>
      <c r="R830" s="30" t="s">
        <v>491</v>
      </c>
      <c r="S830" s="2" t="str">
        <f t="shared" si="967"/>
        <v>100-100-2410-6650-000-32-05</v>
      </c>
      <c r="T830" s="3" t="str">
        <f t="shared" si="968"/>
        <v>2410</v>
      </c>
      <c r="U830" s="3" t="str">
        <f t="shared" si="969"/>
        <v>6650</v>
      </c>
      <c r="V830" s="3" t="str">
        <f t="shared" si="970"/>
        <v>2400</v>
      </c>
      <c r="W830" s="3" t="str">
        <f t="shared" si="971"/>
        <v>600</v>
      </c>
      <c r="X830" s="3" t="str">
        <f t="shared" si="972"/>
        <v>05</v>
      </c>
      <c r="Y830" s="2" t="s">
        <v>343</v>
      </c>
    </row>
    <row r="831" spans="1:25" x14ac:dyDescent="0.2">
      <c r="A831" s="1" t="s">
        <v>183</v>
      </c>
      <c r="B831" s="70" t="str">
        <f t="shared" si="965"/>
        <v>100-100-2500-6610-000-32-05</v>
      </c>
      <c r="C831" s="4" t="s">
        <v>650</v>
      </c>
      <c r="D831" s="9">
        <f t="shared" si="966"/>
        <v>3600</v>
      </c>
      <c r="E831" s="8">
        <v>12</v>
      </c>
      <c r="F831" s="8">
        <v>300</v>
      </c>
      <c r="G831" s="7" t="s">
        <v>122</v>
      </c>
      <c r="R831" s="30" t="s">
        <v>492</v>
      </c>
      <c r="S831" s="2" t="str">
        <f t="shared" si="967"/>
        <v>100-100-2500-6610-000-32-05</v>
      </c>
      <c r="T831" s="3" t="str">
        <f t="shared" si="968"/>
        <v>2500</v>
      </c>
      <c r="U831" s="3" t="str">
        <f t="shared" si="969"/>
        <v>6610</v>
      </c>
      <c r="V831" s="3" t="str">
        <f t="shared" si="970"/>
        <v>2500</v>
      </c>
      <c r="W831" s="3" t="str">
        <f t="shared" si="971"/>
        <v>600</v>
      </c>
      <c r="X831" s="3" t="str">
        <f t="shared" si="972"/>
        <v>05</v>
      </c>
      <c r="Y831" s="2" t="s">
        <v>344</v>
      </c>
    </row>
    <row r="832" spans="1:25" x14ac:dyDescent="0.2">
      <c r="A832" s="1" t="s">
        <v>184</v>
      </c>
      <c r="B832" s="70" t="str">
        <f t="shared" si="965"/>
        <v>100-100-2500-6610-000-32-05</v>
      </c>
      <c r="C832" s="4" t="s">
        <v>649</v>
      </c>
      <c r="D832" s="9">
        <f t="shared" si="966"/>
        <v>1200</v>
      </c>
      <c r="E832" s="8">
        <v>12</v>
      </c>
      <c r="F832" s="8">
        <v>100</v>
      </c>
      <c r="G832" s="7" t="s">
        <v>122</v>
      </c>
      <c r="R832" s="30" t="s">
        <v>492</v>
      </c>
      <c r="S832" s="2" t="str">
        <f t="shared" si="967"/>
        <v>100-100-2500-6610-000-32-05</v>
      </c>
      <c r="T832" s="3" t="str">
        <f t="shared" si="968"/>
        <v>2500</v>
      </c>
      <c r="U832" s="3" t="str">
        <f t="shared" si="969"/>
        <v>6610</v>
      </c>
      <c r="V832" s="3" t="str">
        <f t="shared" si="970"/>
        <v>2500</v>
      </c>
      <c r="W832" s="3" t="str">
        <f t="shared" si="971"/>
        <v>600</v>
      </c>
      <c r="X832" s="3" t="str">
        <f t="shared" si="972"/>
        <v>05</v>
      </c>
      <c r="Y832" s="2" t="s">
        <v>344</v>
      </c>
    </row>
    <row r="833" spans="1:25" x14ac:dyDescent="0.2">
      <c r="A833" s="1" t="s">
        <v>185</v>
      </c>
      <c r="B833" s="70" t="str">
        <f t="shared" si="965"/>
        <v>100-100-2500-6610-000-32-05</v>
      </c>
      <c r="C833" s="7" t="s">
        <v>651</v>
      </c>
      <c r="D833" s="9">
        <f t="shared" si="966"/>
        <v>0</v>
      </c>
      <c r="E833" s="9">
        <v>0</v>
      </c>
      <c r="F833" s="9"/>
      <c r="G833" s="7" t="s">
        <v>121</v>
      </c>
      <c r="R833" s="30" t="s">
        <v>492</v>
      </c>
      <c r="S833" s="2" t="str">
        <f t="shared" si="967"/>
        <v>100-100-2500-6610-000-32-05</v>
      </c>
      <c r="T833" s="3" t="str">
        <f t="shared" si="968"/>
        <v>2500</v>
      </c>
      <c r="U833" s="3" t="str">
        <f t="shared" si="969"/>
        <v>6610</v>
      </c>
      <c r="V833" s="3" t="str">
        <f t="shared" si="970"/>
        <v>2500</v>
      </c>
      <c r="W833" s="3" t="str">
        <f t="shared" si="971"/>
        <v>600</v>
      </c>
      <c r="X833" s="3" t="str">
        <f t="shared" si="972"/>
        <v>05</v>
      </c>
      <c r="Y833" s="2" t="s">
        <v>344</v>
      </c>
    </row>
    <row r="834" spans="1:25" x14ac:dyDescent="0.2">
      <c r="A834" s="1" t="s">
        <v>186</v>
      </c>
      <c r="B834" s="70" t="str">
        <f t="shared" si="965"/>
        <v>100-100-2500-6650-000-32-05</v>
      </c>
      <c r="C834" s="7" t="s">
        <v>652</v>
      </c>
      <c r="D834" s="9">
        <f t="shared" si="966"/>
        <v>120</v>
      </c>
      <c r="E834" s="9">
        <v>12</v>
      </c>
      <c r="F834" s="9">
        <v>10</v>
      </c>
      <c r="G834" s="7" t="s">
        <v>122</v>
      </c>
      <c r="R834" s="30" t="s">
        <v>493</v>
      </c>
      <c r="S834" s="2" t="str">
        <f t="shared" si="967"/>
        <v>100-100-2500-6650-000-32-05</v>
      </c>
      <c r="T834" s="3" t="str">
        <f t="shared" si="968"/>
        <v>2500</v>
      </c>
      <c r="U834" s="3" t="str">
        <f t="shared" si="969"/>
        <v>6650</v>
      </c>
      <c r="V834" s="3" t="str">
        <f t="shared" si="970"/>
        <v>2500</v>
      </c>
      <c r="W834" s="3" t="str">
        <f t="shared" si="971"/>
        <v>600</v>
      </c>
      <c r="X834" s="3" t="str">
        <f t="shared" si="972"/>
        <v>05</v>
      </c>
      <c r="Y834" s="2" t="s">
        <v>345</v>
      </c>
    </row>
    <row r="835" spans="1:25" x14ac:dyDescent="0.2">
      <c r="A835" s="1" t="s">
        <v>187</v>
      </c>
      <c r="B835" s="70" t="str">
        <f t="shared" si="965"/>
        <v>100-100-2580-6651-000-32-05</v>
      </c>
      <c r="C835" s="7" t="s">
        <v>641</v>
      </c>
      <c r="D835" s="9">
        <f t="shared" si="966"/>
        <v>540</v>
      </c>
      <c r="E835" s="9">
        <v>12</v>
      </c>
      <c r="F835" s="9">
        <v>45</v>
      </c>
      <c r="G835" s="7" t="s">
        <v>122</v>
      </c>
      <c r="R835" s="30" t="s">
        <v>494</v>
      </c>
      <c r="S835" s="2" t="str">
        <f t="shared" si="967"/>
        <v>100-100-2580-6651-000-32-05</v>
      </c>
      <c r="T835" s="3" t="str">
        <f t="shared" si="968"/>
        <v>2580</v>
      </c>
      <c r="U835" s="3" t="str">
        <f t="shared" si="969"/>
        <v>6651</v>
      </c>
      <c r="V835" s="3" t="str">
        <f t="shared" si="970"/>
        <v>2500</v>
      </c>
      <c r="W835" s="3" t="str">
        <f t="shared" si="971"/>
        <v>600</v>
      </c>
      <c r="X835" s="3" t="str">
        <f t="shared" si="972"/>
        <v>05</v>
      </c>
      <c r="Y835" s="2" t="s">
        <v>346</v>
      </c>
    </row>
    <row r="836" spans="1:25" x14ac:dyDescent="0.2">
      <c r="A836" s="1" t="s">
        <v>188</v>
      </c>
      <c r="B836" s="70" t="str">
        <f t="shared" si="965"/>
        <v>100-100-2580-6651-000-32-05</v>
      </c>
      <c r="C836" s="7" t="s">
        <v>347</v>
      </c>
      <c r="D836" s="9">
        <f t="shared" si="966"/>
        <v>300</v>
      </c>
      <c r="E836" s="9">
        <v>1</v>
      </c>
      <c r="F836" s="9">
        <v>300</v>
      </c>
      <c r="G836" s="7" t="s">
        <v>122</v>
      </c>
      <c r="R836" s="30" t="s">
        <v>494</v>
      </c>
      <c r="S836" s="2" t="str">
        <f t="shared" si="967"/>
        <v>100-100-2580-6651-000-32-05</v>
      </c>
      <c r="T836" s="3" t="str">
        <f t="shared" si="968"/>
        <v>2580</v>
      </c>
      <c r="U836" s="3" t="str">
        <f t="shared" si="969"/>
        <v>6651</v>
      </c>
      <c r="V836" s="3" t="str">
        <f t="shared" si="970"/>
        <v>2500</v>
      </c>
      <c r="W836" s="3" t="str">
        <f t="shared" si="971"/>
        <v>600</v>
      </c>
      <c r="X836" s="3" t="str">
        <f t="shared" si="972"/>
        <v>05</v>
      </c>
      <c r="Y836" s="2" t="s">
        <v>346</v>
      </c>
    </row>
    <row r="837" spans="1:25" x14ac:dyDescent="0.2">
      <c r="A837" s="1" t="s">
        <v>189</v>
      </c>
      <c r="B837" s="70" t="str">
        <f t="shared" si="965"/>
        <v>100-100-2580-6651-000-32-05</v>
      </c>
      <c r="C837" s="7" t="s">
        <v>642</v>
      </c>
      <c r="D837" s="9">
        <f t="shared" si="966"/>
        <v>2250</v>
      </c>
      <c r="E837" s="9">
        <v>2</v>
      </c>
      <c r="F837" s="9">
        <v>1125</v>
      </c>
      <c r="G837" s="7" t="s">
        <v>122</v>
      </c>
      <c r="R837" s="30" t="s">
        <v>494</v>
      </c>
      <c r="S837" s="2" t="str">
        <f t="shared" si="967"/>
        <v>100-100-2580-6651-000-32-05</v>
      </c>
      <c r="T837" s="3" t="str">
        <f t="shared" si="968"/>
        <v>2580</v>
      </c>
      <c r="U837" s="3" t="str">
        <f t="shared" si="969"/>
        <v>6651</v>
      </c>
      <c r="V837" s="3" t="str">
        <f t="shared" si="970"/>
        <v>2500</v>
      </c>
      <c r="W837" s="3" t="str">
        <f t="shared" si="971"/>
        <v>600</v>
      </c>
      <c r="X837" s="3" t="str">
        <f t="shared" si="972"/>
        <v>05</v>
      </c>
      <c r="Y837" s="2" t="s">
        <v>346</v>
      </c>
    </row>
    <row r="838" spans="1:25" x14ac:dyDescent="0.2">
      <c r="A838" s="1" t="s">
        <v>190</v>
      </c>
      <c r="B838" s="70" t="str">
        <f t="shared" si="965"/>
        <v>100-100-2580-6651-000-32-05</v>
      </c>
      <c r="C838" s="7" t="s">
        <v>643</v>
      </c>
      <c r="D838" s="9">
        <f t="shared" si="966"/>
        <v>1265</v>
      </c>
      <c r="E838" s="9">
        <v>1</v>
      </c>
      <c r="F838" s="9">
        <v>1265</v>
      </c>
      <c r="G838" s="7" t="s">
        <v>122</v>
      </c>
      <c r="R838" s="30" t="s">
        <v>494</v>
      </c>
      <c r="S838" s="2" t="str">
        <f t="shared" si="967"/>
        <v>100-100-2580-6651-000-32-05</v>
      </c>
      <c r="T838" s="3" t="str">
        <f t="shared" si="968"/>
        <v>2580</v>
      </c>
      <c r="U838" s="3" t="str">
        <f t="shared" si="969"/>
        <v>6651</v>
      </c>
      <c r="V838" s="3" t="str">
        <f t="shared" si="970"/>
        <v>2500</v>
      </c>
      <c r="W838" s="3" t="str">
        <f t="shared" si="971"/>
        <v>600</v>
      </c>
      <c r="X838" s="3" t="str">
        <f t="shared" si="972"/>
        <v>05</v>
      </c>
      <c r="Y838" s="2" t="s">
        <v>346</v>
      </c>
    </row>
    <row r="839" spans="1:25" x14ac:dyDescent="0.2">
      <c r="A839" s="1" t="s">
        <v>191</v>
      </c>
      <c r="B839" s="70" t="str">
        <f t="shared" si="965"/>
        <v>100-100-2580-6651-000-32-05</v>
      </c>
      <c r="C839" s="7" t="s">
        <v>1039</v>
      </c>
      <c r="D839" s="9">
        <f t="shared" si="966"/>
        <v>500</v>
      </c>
      <c r="E839" s="9">
        <v>1</v>
      </c>
      <c r="F839" s="9">
        <v>500</v>
      </c>
      <c r="G839" s="7" t="s">
        <v>122</v>
      </c>
      <c r="R839" s="30" t="s">
        <v>494</v>
      </c>
      <c r="S839" s="2" t="str">
        <f t="shared" si="967"/>
        <v>100-100-2580-6651-000-32-05</v>
      </c>
      <c r="T839" s="3" t="str">
        <f t="shared" si="968"/>
        <v>2580</v>
      </c>
      <c r="U839" s="3" t="str">
        <f t="shared" si="969"/>
        <v>6651</v>
      </c>
      <c r="V839" s="3" t="str">
        <f t="shared" si="970"/>
        <v>2500</v>
      </c>
      <c r="W839" s="3" t="str">
        <f t="shared" si="971"/>
        <v>600</v>
      </c>
      <c r="X839" s="3" t="str">
        <f t="shared" si="972"/>
        <v>05</v>
      </c>
      <c r="Y839" s="2" t="s">
        <v>346</v>
      </c>
    </row>
    <row r="840" spans="1:25" x14ac:dyDescent="0.2">
      <c r="A840" s="1" t="s">
        <v>192</v>
      </c>
      <c r="B840" s="70" t="str">
        <f t="shared" si="965"/>
        <v>100-100-2580-6651-000-32-05</v>
      </c>
      <c r="C840" s="7" t="s">
        <v>348</v>
      </c>
      <c r="D840" s="9">
        <f t="shared" si="966"/>
        <v>300</v>
      </c>
      <c r="E840" s="9">
        <v>12</v>
      </c>
      <c r="F840" s="9">
        <v>25</v>
      </c>
      <c r="G840" s="7" t="s">
        <v>122</v>
      </c>
      <c r="R840" s="30" t="s">
        <v>494</v>
      </c>
      <c r="S840" s="2" t="str">
        <f t="shared" si="967"/>
        <v>100-100-2580-6651-000-32-05</v>
      </c>
      <c r="T840" s="3" t="str">
        <f t="shared" si="968"/>
        <v>2580</v>
      </c>
      <c r="U840" s="3" t="str">
        <f t="shared" si="969"/>
        <v>6651</v>
      </c>
      <c r="V840" s="3" t="str">
        <f t="shared" si="970"/>
        <v>2500</v>
      </c>
      <c r="W840" s="3" t="str">
        <f t="shared" si="971"/>
        <v>600</v>
      </c>
      <c r="X840" s="3" t="str">
        <f t="shared" si="972"/>
        <v>05</v>
      </c>
      <c r="Y840" s="2" t="s">
        <v>346</v>
      </c>
    </row>
    <row r="841" spans="1:25" x14ac:dyDescent="0.2">
      <c r="A841" s="1" t="s">
        <v>193</v>
      </c>
      <c r="B841" s="70" t="str">
        <f t="shared" si="965"/>
        <v>100-100-2580-6651-000-32-05</v>
      </c>
      <c r="C841" s="7" t="s">
        <v>349</v>
      </c>
      <c r="D841" s="9">
        <f t="shared" si="966"/>
        <v>900</v>
      </c>
      <c r="E841" s="9">
        <v>1</v>
      </c>
      <c r="F841" s="9">
        <v>900</v>
      </c>
      <c r="G841" s="7" t="s">
        <v>122</v>
      </c>
      <c r="R841" s="30" t="s">
        <v>494</v>
      </c>
      <c r="S841" s="2" t="str">
        <f t="shared" si="967"/>
        <v>100-100-2580-6651-000-32-05</v>
      </c>
      <c r="T841" s="3" t="str">
        <f t="shared" si="968"/>
        <v>2580</v>
      </c>
      <c r="U841" s="3" t="str">
        <f t="shared" si="969"/>
        <v>6651</v>
      </c>
      <c r="V841" s="3" t="str">
        <f t="shared" si="970"/>
        <v>2500</v>
      </c>
      <c r="W841" s="3" t="str">
        <f t="shared" si="971"/>
        <v>600</v>
      </c>
      <c r="X841" s="3" t="str">
        <f t="shared" si="972"/>
        <v>05</v>
      </c>
      <c r="Y841" s="2" t="s">
        <v>346</v>
      </c>
    </row>
    <row r="842" spans="1:25" x14ac:dyDescent="0.2">
      <c r="A842" s="1" t="s">
        <v>194</v>
      </c>
      <c r="B842" s="70" t="str">
        <f t="shared" si="965"/>
        <v>100-100-2580-6651-000-32-05</v>
      </c>
      <c r="C842" s="7" t="s">
        <v>350</v>
      </c>
      <c r="D842" s="9">
        <f t="shared" si="966"/>
        <v>276</v>
      </c>
      <c r="E842" s="9">
        <v>1</v>
      </c>
      <c r="F842" s="9">
        <v>276</v>
      </c>
      <c r="G842" s="7" t="s">
        <v>122</v>
      </c>
      <c r="R842" s="30" t="s">
        <v>494</v>
      </c>
      <c r="S842" s="2" t="str">
        <f t="shared" si="967"/>
        <v>100-100-2580-6651-000-32-05</v>
      </c>
      <c r="T842" s="3" t="str">
        <f t="shared" si="968"/>
        <v>2580</v>
      </c>
      <c r="U842" s="3" t="str">
        <f t="shared" si="969"/>
        <v>6651</v>
      </c>
      <c r="V842" s="3" t="str">
        <f t="shared" si="970"/>
        <v>2500</v>
      </c>
      <c r="W842" s="3" t="str">
        <f t="shared" si="971"/>
        <v>600</v>
      </c>
      <c r="X842" s="3" t="str">
        <f t="shared" si="972"/>
        <v>05</v>
      </c>
      <c r="Y842" s="2" t="s">
        <v>346</v>
      </c>
    </row>
    <row r="843" spans="1:25" x14ac:dyDescent="0.2">
      <c r="A843" s="1" t="s">
        <v>195</v>
      </c>
      <c r="B843" s="70" t="str">
        <f t="shared" si="965"/>
        <v>100-100-2580-6651-000-32-05</v>
      </c>
      <c r="C843" s="7" t="s">
        <v>351</v>
      </c>
      <c r="D843" s="9">
        <f t="shared" si="966"/>
        <v>100</v>
      </c>
      <c r="E843" s="9">
        <v>1</v>
      </c>
      <c r="F843" s="9">
        <v>100</v>
      </c>
      <c r="G843" s="7" t="s">
        <v>122</v>
      </c>
      <c r="R843" s="30" t="s">
        <v>494</v>
      </c>
      <c r="S843" s="2" t="str">
        <f t="shared" si="967"/>
        <v>100-100-2580-6651-000-32-05</v>
      </c>
      <c r="T843" s="3" t="str">
        <f t="shared" si="968"/>
        <v>2580</v>
      </c>
      <c r="U843" s="3" t="str">
        <f t="shared" si="969"/>
        <v>6651</v>
      </c>
      <c r="V843" s="3" t="str">
        <f t="shared" si="970"/>
        <v>2500</v>
      </c>
      <c r="W843" s="3" t="str">
        <f t="shared" si="971"/>
        <v>600</v>
      </c>
      <c r="X843" s="3" t="str">
        <f t="shared" si="972"/>
        <v>05</v>
      </c>
      <c r="Y843" s="2" t="s">
        <v>346</v>
      </c>
    </row>
    <row r="844" spans="1:25" x14ac:dyDescent="0.2">
      <c r="A844" s="1" t="s">
        <v>196</v>
      </c>
      <c r="B844" s="70" t="str">
        <f t="shared" si="965"/>
        <v>100-100-2580-6651-000-32-05</v>
      </c>
      <c r="C844" s="7" t="s">
        <v>644</v>
      </c>
      <c r="D844" s="9">
        <f t="shared" si="966"/>
        <v>500</v>
      </c>
      <c r="E844" s="9">
        <v>2</v>
      </c>
      <c r="F844" s="9">
        <v>250</v>
      </c>
      <c r="G844" s="7" t="s">
        <v>122</v>
      </c>
      <c r="R844" s="30" t="s">
        <v>494</v>
      </c>
      <c r="S844" s="2" t="str">
        <f t="shared" si="967"/>
        <v>100-100-2580-6651-000-32-05</v>
      </c>
      <c r="T844" s="3" t="str">
        <f t="shared" si="968"/>
        <v>2580</v>
      </c>
      <c r="U844" s="3" t="str">
        <f t="shared" si="969"/>
        <v>6651</v>
      </c>
      <c r="V844" s="3" t="str">
        <f t="shared" si="970"/>
        <v>2500</v>
      </c>
      <c r="W844" s="3" t="str">
        <f t="shared" si="971"/>
        <v>600</v>
      </c>
      <c r="X844" s="3" t="str">
        <f t="shared" si="972"/>
        <v>05</v>
      </c>
      <c r="Y844" s="2" t="s">
        <v>346</v>
      </c>
    </row>
    <row r="845" spans="1:25" x14ac:dyDescent="0.2">
      <c r="A845" s="1" t="s">
        <v>197</v>
      </c>
      <c r="B845" s="70" t="str">
        <f t="shared" si="965"/>
        <v>100-100-2580-6651-000-32-05</v>
      </c>
      <c r="C845" s="7" t="s">
        <v>639</v>
      </c>
      <c r="D845" s="9">
        <f t="shared" si="966"/>
        <v>250</v>
      </c>
      <c r="E845" s="9">
        <v>1</v>
      </c>
      <c r="F845" s="9">
        <v>250</v>
      </c>
      <c r="G845" s="7" t="s">
        <v>122</v>
      </c>
      <c r="R845" s="30" t="s">
        <v>494</v>
      </c>
      <c r="S845" s="2" t="str">
        <f t="shared" si="967"/>
        <v>100-100-2580-6651-000-32-05</v>
      </c>
      <c r="T845" s="3" t="str">
        <f t="shared" si="968"/>
        <v>2580</v>
      </c>
      <c r="U845" s="3" t="str">
        <f t="shared" si="969"/>
        <v>6651</v>
      </c>
      <c r="V845" s="3" t="str">
        <f t="shared" si="970"/>
        <v>2500</v>
      </c>
      <c r="W845" s="3" t="str">
        <f t="shared" si="971"/>
        <v>600</v>
      </c>
      <c r="X845" s="3" t="str">
        <f t="shared" si="972"/>
        <v>05</v>
      </c>
      <c r="Y845" s="2" t="s">
        <v>346</v>
      </c>
    </row>
    <row r="846" spans="1:25" x14ac:dyDescent="0.2">
      <c r="A846" s="1" t="s">
        <v>198</v>
      </c>
      <c r="B846" s="70" t="str">
        <f t="shared" si="965"/>
        <v>100-100-2580-6651-000-32-05</v>
      </c>
      <c r="C846" s="7" t="s">
        <v>640</v>
      </c>
      <c r="D846" s="9">
        <f t="shared" si="966"/>
        <v>9000</v>
      </c>
      <c r="E846" s="9">
        <v>1</v>
      </c>
      <c r="F846" s="9">
        <v>9000</v>
      </c>
      <c r="G846" s="7" t="s">
        <v>122</v>
      </c>
      <c r="R846" s="30" t="s">
        <v>494</v>
      </c>
      <c r="S846" s="2" t="str">
        <f t="shared" si="967"/>
        <v>100-100-2580-6651-000-32-05</v>
      </c>
      <c r="T846" s="3" t="str">
        <f t="shared" si="968"/>
        <v>2580</v>
      </c>
      <c r="U846" s="3" t="str">
        <f t="shared" si="969"/>
        <v>6651</v>
      </c>
      <c r="V846" s="3" t="str">
        <f t="shared" si="970"/>
        <v>2500</v>
      </c>
      <c r="W846" s="3" t="str">
        <f t="shared" si="971"/>
        <v>600</v>
      </c>
      <c r="X846" s="3" t="str">
        <f t="shared" si="972"/>
        <v>05</v>
      </c>
      <c r="Y846" s="2" t="s">
        <v>346</v>
      </c>
    </row>
    <row r="847" spans="1:25" x14ac:dyDescent="0.2">
      <c r="A847" s="1" t="s">
        <v>199</v>
      </c>
      <c r="B847" s="70" t="str">
        <f t="shared" si="965"/>
        <v>100-100-2580-6651-000-32-05</v>
      </c>
      <c r="C847" s="7" t="s">
        <v>1040</v>
      </c>
      <c r="D847" s="9">
        <f t="shared" si="966"/>
        <v>2200</v>
      </c>
      <c r="E847" s="9">
        <v>1</v>
      </c>
      <c r="F847" s="9">
        <v>2200</v>
      </c>
      <c r="G847" s="7" t="s">
        <v>122</v>
      </c>
      <c r="R847" s="30" t="s">
        <v>494</v>
      </c>
      <c r="S847" s="2" t="str">
        <f t="shared" si="967"/>
        <v>100-100-2580-6651-000-32-05</v>
      </c>
      <c r="T847" s="3" t="str">
        <f t="shared" si="968"/>
        <v>2580</v>
      </c>
      <c r="U847" s="3" t="str">
        <f t="shared" si="969"/>
        <v>6651</v>
      </c>
      <c r="V847" s="3" t="str">
        <f t="shared" si="970"/>
        <v>2500</v>
      </c>
      <c r="W847" s="3" t="str">
        <f t="shared" si="971"/>
        <v>600</v>
      </c>
      <c r="X847" s="3" t="str">
        <f t="shared" si="972"/>
        <v>05</v>
      </c>
      <c r="Y847" s="2" t="s">
        <v>346</v>
      </c>
    </row>
    <row r="848" spans="1:25" x14ac:dyDescent="0.2">
      <c r="A848" s="1" t="s">
        <v>200</v>
      </c>
      <c r="B848" s="70" t="str">
        <f t="shared" si="965"/>
        <v>100-100-2580-6651-000-32-05</v>
      </c>
      <c r="C848" s="7" t="s">
        <v>352</v>
      </c>
      <c r="D848" s="9">
        <f t="shared" si="966"/>
        <v>1400</v>
      </c>
      <c r="E848" s="9">
        <v>1</v>
      </c>
      <c r="F848" s="9">
        <v>1400</v>
      </c>
      <c r="G848" s="7" t="s">
        <v>122</v>
      </c>
      <c r="R848" s="30" t="s">
        <v>494</v>
      </c>
      <c r="S848" s="2" t="str">
        <f t="shared" si="967"/>
        <v>100-100-2580-6651-000-32-05</v>
      </c>
      <c r="T848" s="3" t="str">
        <f t="shared" si="968"/>
        <v>2580</v>
      </c>
      <c r="U848" s="3" t="str">
        <f t="shared" si="969"/>
        <v>6651</v>
      </c>
      <c r="V848" s="3" t="str">
        <f t="shared" si="970"/>
        <v>2500</v>
      </c>
      <c r="W848" s="3" t="str">
        <f t="shared" si="971"/>
        <v>600</v>
      </c>
      <c r="X848" s="3" t="str">
        <f t="shared" si="972"/>
        <v>05</v>
      </c>
      <c r="Y848" s="2" t="s">
        <v>346</v>
      </c>
    </row>
    <row r="849" spans="1:25" x14ac:dyDescent="0.2">
      <c r="A849" s="1" t="s">
        <v>201</v>
      </c>
      <c r="B849" s="70" t="str">
        <f t="shared" si="965"/>
        <v>100-100-2610-6622-000-32-05</v>
      </c>
      <c r="C849" s="4" t="s">
        <v>653</v>
      </c>
      <c r="D849" s="9">
        <f t="shared" si="966"/>
        <v>0</v>
      </c>
      <c r="E849" s="8">
        <v>12</v>
      </c>
      <c r="F849" s="8">
        <v>700</v>
      </c>
      <c r="G849" s="7" t="s">
        <v>121</v>
      </c>
      <c r="R849" s="30" t="s">
        <v>495</v>
      </c>
      <c r="S849" s="2" t="str">
        <f t="shared" si="967"/>
        <v>100-100-2610-6622-000-32-05</v>
      </c>
      <c r="T849" s="3" t="str">
        <f t="shared" si="968"/>
        <v>2610</v>
      </c>
      <c r="U849" s="3" t="str">
        <f t="shared" si="969"/>
        <v>6622</v>
      </c>
      <c r="V849" s="3" t="str">
        <f t="shared" si="970"/>
        <v>2600</v>
      </c>
      <c r="W849" s="3" t="str">
        <f t="shared" si="971"/>
        <v>600</v>
      </c>
      <c r="X849" s="3" t="str">
        <f t="shared" si="972"/>
        <v>05</v>
      </c>
      <c r="Y849" s="2" t="s">
        <v>353</v>
      </c>
    </row>
    <row r="850" spans="1:25" x14ac:dyDescent="0.2">
      <c r="X850" s="3" t="str">
        <f t="shared" ref="X850:X852" si="979">RIGHT(S850,2)</f>
        <v/>
      </c>
    </row>
    <row r="851" spans="1:25" x14ac:dyDescent="0.2">
      <c r="X851" s="3" t="str">
        <f t="shared" si="979"/>
        <v/>
      </c>
    </row>
    <row r="852" spans="1:25" x14ac:dyDescent="0.2">
      <c r="A852" s="1" t="s">
        <v>15</v>
      </c>
      <c r="B852" s="2" t="s">
        <v>33</v>
      </c>
      <c r="C852" s="13" t="s">
        <v>355</v>
      </c>
      <c r="D852" s="31" t="s">
        <v>35</v>
      </c>
      <c r="E852" s="15"/>
      <c r="F852" s="15"/>
      <c r="G852" s="15"/>
      <c r="X852" s="3" t="str">
        <f t="shared" si="979"/>
        <v/>
      </c>
    </row>
    <row r="853" spans="1:25" x14ac:dyDescent="0.2">
      <c r="A853" s="1" t="s">
        <v>0</v>
      </c>
      <c r="B853" s="70" t="str">
        <f t="shared" ref="B853:B869" si="980">CONCATENATE(R853,$C$1)</f>
        <v>100-100-1000-6610-000-32-05</v>
      </c>
      <c r="C853" s="70" t="s">
        <v>333</v>
      </c>
      <c r="D853" s="9">
        <f t="shared" ref="D853:D869" si="981">+SUMIFS(D$811:D$849,B$811:B$849,+B853)</f>
        <v>2400</v>
      </c>
      <c r="E853" s="15"/>
      <c r="F853" s="15"/>
      <c r="G853" s="15"/>
      <c r="R853" s="2" t="s">
        <v>482</v>
      </c>
      <c r="S853" s="2" t="str">
        <f t="shared" ref="S853:S869" si="982">CONCATENATE(R853,$C$1)</f>
        <v>100-100-1000-6610-000-32-05</v>
      </c>
      <c r="T853" s="3" t="str">
        <f>MID(S853,9,4)</f>
        <v>1000</v>
      </c>
      <c r="U853" s="3" t="str">
        <f>MID(S853,14,4)</f>
        <v>6610</v>
      </c>
      <c r="V853" s="3" t="str">
        <f>CONCATENATE(LEFT(T853,2),"00")</f>
        <v>1000</v>
      </c>
      <c r="W853" s="3" t="str">
        <f>CONCATENATE(MID(U853,2,1),"00")</f>
        <v>600</v>
      </c>
      <c r="X853" s="3" t="str">
        <f>RIGHT(S853,2)</f>
        <v>05</v>
      </c>
      <c r="Y853" s="2" t="s">
        <v>333</v>
      </c>
    </row>
    <row r="854" spans="1:25" x14ac:dyDescent="0.2">
      <c r="A854" s="1" t="s">
        <v>1</v>
      </c>
      <c r="B854" s="70" t="str">
        <f t="shared" ref="B854" si="983">CONCATENATE(R854,$C$1)</f>
        <v>100-100-1000-6610-325-32-05</v>
      </c>
      <c r="C854" s="70" t="s">
        <v>654</v>
      </c>
      <c r="D854" s="9">
        <f t="shared" si="981"/>
        <v>0</v>
      </c>
      <c r="E854" s="15"/>
      <c r="F854" s="15"/>
      <c r="G854" s="15"/>
      <c r="R854" s="2" t="s">
        <v>637</v>
      </c>
      <c r="S854" s="2" t="str">
        <f t="shared" ref="S854" si="984">CONCATENATE(R854,$C$1)</f>
        <v>100-100-1000-6610-325-32-05</v>
      </c>
      <c r="T854" s="3" t="str">
        <f>MID(S854,9,4)</f>
        <v>1000</v>
      </c>
      <c r="U854" s="3" t="str">
        <f>MID(S854,14,4)</f>
        <v>6610</v>
      </c>
      <c r="V854" s="3" t="str">
        <f>CONCATENATE(LEFT(T854,2),"00")</f>
        <v>1000</v>
      </c>
      <c r="W854" s="3" t="str">
        <f>CONCATENATE(MID(U854,2,1),"00")</f>
        <v>600</v>
      </c>
      <c r="X854" s="3" t="str">
        <f>RIGHT(S854,2)</f>
        <v>05</v>
      </c>
      <c r="Y854" s="2" t="s">
        <v>333</v>
      </c>
    </row>
    <row r="855" spans="1:25" x14ac:dyDescent="0.2">
      <c r="A855" s="1" t="s">
        <v>2</v>
      </c>
      <c r="B855" s="70" t="str">
        <f t="shared" si="980"/>
        <v>100-100-1000-6641-000-32-05</v>
      </c>
      <c r="C855" s="70" t="s">
        <v>356</v>
      </c>
      <c r="D855" s="9">
        <f t="shared" si="981"/>
        <v>0</v>
      </c>
      <c r="E855" s="15"/>
      <c r="F855" s="15"/>
      <c r="G855" s="15"/>
      <c r="R855" s="2" t="s">
        <v>483</v>
      </c>
      <c r="S855" s="2" t="str">
        <f t="shared" si="982"/>
        <v>100-100-1000-6641-000-32-05</v>
      </c>
      <c r="T855" s="3" t="str">
        <f t="shared" ref="T855:T869" si="985">MID(S855,9,4)</f>
        <v>1000</v>
      </c>
      <c r="U855" s="3" t="str">
        <f t="shared" ref="U855:U869" si="986">MID(S855,14,4)</f>
        <v>6641</v>
      </c>
      <c r="V855" s="3" t="str">
        <f t="shared" ref="V855:V869" si="987">CONCATENATE(LEFT(T855,2),"00")</f>
        <v>1000</v>
      </c>
      <c r="W855" s="3" t="str">
        <f t="shared" ref="W855:W869" si="988">CONCATENATE(MID(U855,2,1),"00")</f>
        <v>600</v>
      </c>
      <c r="X855" s="3" t="str">
        <f t="shared" ref="X855:X869" si="989">RIGHT(S855,2)</f>
        <v>05</v>
      </c>
      <c r="Y855" s="2" t="s">
        <v>334</v>
      </c>
    </row>
    <row r="856" spans="1:25" x14ac:dyDescent="0.2">
      <c r="A856" s="1" t="s">
        <v>3</v>
      </c>
      <c r="B856" s="70" t="str">
        <f>CONCATENATE(R856,$C$1)</f>
        <v>100-100-1000-6641-352-32-05</v>
      </c>
      <c r="C856" s="70" t="s">
        <v>537</v>
      </c>
      <c r="D856" s="9">
        <f t="shared" si="981"/>
        <v>0</v>
      </c>
      <c r="E856" s="15"/>
      <c r="F856" s="15"/>
      <c r="G856" s="15"/>
      <c r="R856" s="2" t="s">
        <v>506</v>
      </c>
      <c r="S856" s="2" t="str">
        <f t="shared" ref="S856" si="990">CONCATENATE(R856,$C$1)</f>
        <v>100-100-1000-6641-352-32-05</v>
      </c>
      <c r="T856" s="3" t="str">
        <f t="shared" ref="T856" si="991">MID(S856,9,4)</f>
        <v>1000</v>
      </c>
      <c r="U856" s="3" t="str">
        <f t="shared" ref="U856" si="992">MID(S856,14,4)</f>
        <v>6641</v>
      </c>
      <c r="V856" s="3" t="str">
        <f t="shared" ref="V856" si="993">CONCATENATE(LEFT(T856,2),"00")</f>
        <v>1000</v>
      </c>
      <c r="W856" s="3" t="str">
        <f t="shared" ref="W856" si="994">CONCATENATE(MID(U856,2,1),"00")</f>
        <v>600</v>
      </c>
      <c r="X856" s="3" t="str">
        <f t="shared" ref="X856" si="995">RIGHT(S856,2)</f>
        <v>05</v>
      </c>
      <c r="Y856" s="2" t="s">
        <v>334</v>
      </c>
    </row>
    <row r="857" spans="1:25" x14ac:dyDescent="0.2">
      <c r="A857" s="1" t="s">
        <v>4</v>
      </c>
      <c r="B857" s="70" t="str">
        <f t="shared" si="980"/>
        <v>100-100-1000-6642-000-32-05</v>
      </c>
      <c r="C857" s="70" t="s">
        <v>357</v>
      </c>
      <c r="D857" s="9">
        <f t="shared" si="981"/>
        <v>0</v>
      </c>
      <c r="E857" s="15"/>
      <c r="F857" s="15"/>
      <c r="G857" s="15"/>
      <c r="R857" s="2" t="s">
        <v>484</v>
      </c>
      <c r="S857" s="2" t="str">
        <f t="shared" si="982"/>
        <v>100-100-1000-6642-000-32-05</v>
      </c>
      <c r="T857" s="3" t="str">
        <f t="shared" si="985"/>
        <v>1000</v>
      </c>
      <c r="U857" s="3" t="str">
        <f t="shared" si="986"/>
        <v>6642</v>
      </c>
      <c r="V857" s="3" t="str">
        <f t="shared" si="987"/>
        <v>1000</v>
      </c>
      <c r="W857" s="3" t="str">
        <f t="shared" si="988"/>
        <v>600</v>
      </c>
      <c r="X857" s="3" t="str">
        <f t="shared" si="989"/>
        <v>05</v>
      </c>
      <c r="Y857" s="2" t="s">
        <v>335</v>
      </c>
    </row>
    <row r="858" spans="1:25" x14ac:dyDescent="0.2">
      <c r="A858" s="1" t="s">
        <v>5</v>
      </c>
      <c r="B858" s="70" t="str">
        <f t="shared" si="980"/>
        <v>100-100-1000-6650-000-32-05</v>
      </c>
      <c r="C858" s="70" t="s">
        <v>336</v>
      </c>
      <c r="D858" s="9">
        <f t="shared" si="981"/>
        <v>0</v>
      </c>
      <c r="E858" s="15"/>
      <c r="F858" s="15"/>
      <c r="G858" s="15"/>
      <c r="R858" s="2" t="s">
        <v>485</v>
      </c>
      <c r="S858" s="2" t="str">
        <f t="shared" si="982"/>
        <v>100-100-1000-6650-000-32-05</v>
      </c>
      <c r="T858" s="3" t="str">
        <f t="shared" si="985"/>
        <v>1000</v>
      </c>
      <c r="U858" s="3" t="str">
        <f t="shared" si="986"/>
        <v>6650</v>
      </c>
      <c r="V858" s="3" t="str">
        <f t="shared" si="987"/>
        <v>1000</v>
      </c>
      <c r="W858" s="3" t="str">
        <f t="shared" si="988"/>
        <v>600</v>
      </c>
      <c r="X858" s="3" t="str">
        <f t="shared" si="989"/>
        <v>05</v>
      </c>
      <c r="Y858" s="2" t="s">
        <v>336</v>
      </c>
    </row>
    <row r="859" spans="1:25" x14ac:dyDescent="0.2">
      <c r="A859" s="1" t="s">
        <v>6</v>
      </c>
      <c r="B859" s="70" t="str">
        <f t="shared" si="980"/>
        <v>100-100-1001-6651-000-32-05</v>
      </c>
      <c r="C859" s="70" t="s">
        <v>337</v>
      </c>
      <c r="D859" s="9">
        <f t="shared" si="981"/>
        <v>2940</v>
      </c>
      <c r="E859" s="15"/>
      <c r="F859" s="15"/>
      <c r="G859" s="15"/>
      <c r="R859" s="2" t="s">
        <v>486</v>
      </c>
      <c r="S859" s="2" t="str">
        <f t="shared" si="982"/>
        <v>100-100-1001-6651-000-32-05</v>
      </c>
      <c r="T859" s="3" t="str">
        <f t="shared" si="985"/>
        <v>1001</v>
      </c>
      <c r="U859" s="3" t="str">
        <f t="shared" si="986"/>
        <v>6651</v>
      </c>
      <c r="V859" s="3" t="str">
        <f t="shared" si="987"/>
        <v>1000</v>
      </c>
      <c r="W859" s="3" t="str">
        <f t="shared" si="988"/>
        <v>600</v>
      </c>
      <c r="X859" s="3" t="str">
        <f t="shared" si="989"/>
        <v>05</v>
      </c>
      <c r="Y859" s="2" t="s">
        <v>337</v>
      </c>
    </row>
    <row r="860" spans="1:25" x14ac:dyDescent="0.2">
      <c r="A860" s="1" t="s">
        <v>16</v>
      </c>
      <c r="B860" s="70" t="str">
        <f t="shared" si="980"/>
        <v>100-100-2310-6610-000-32-05</v>
      </c>
      <c r="C860" s="70" t="s">
        <v>339</v>
      </c>
      <c r="D860" s="9">
        <f t="shared" si="981"/>
        <v>240</v>
      </c>
      <c r="R860" s="2" t="s">
        <v>487</v>
      </c>
      <c r="S860" s="2" t="str">
        <f t="shared" si="982"/>
        <v>100-100-2310-6610-000-32-05</v>
      </c>
      <c r="T860" s="3" t="str">
        <f t="shared" si="985"/>
        <v>2310</v>
      </c>
      <c r="U860" s="3" t="str">
        <f t="shared" si="986"/>
        <v>6610</v>
      </c>
      <c r="V860" s="3" t="str">
        <f t="shared" si="987"/>
        <v>2300</v>
      </c>
      <c r="W860" s="3" t="str">
        <f t="shared" si="988"/>
        <v>600</v>
      </c>
      <c r="X860" s="3" t="str">
        <f t="shared" si="989"/>
        <v>05</v>
      </c>
      <c r="Y860" s="2" t="s">
        <v>339</v>
      </c>
    </row>
    <row r="861" spans="1:25" x14ac:dyDescent="0.2">
      <c r="A861" s="1" t="s">
        <v>17</v>
      </c>
      <c r="B861" s="70" t="str">
        <f t="shared" si="980"/>
        <v>100-100-2320-6610-000-32-05</v>
      </c>
      <c r="C861" s="70" t="s">
        <v>340</v>
      </c>
      <c r="D861" s="9">
        <f t="shared" si="981"/>
        <v>3600</v>
      </c>
      <c r="R861" s="2" t="s">
        <v>488</v>
      </c>
      <c r="S861" s="2" t="str">
        <f t="shared" si="982"/>
        <v>100-100-2320-6610-000-32-05</v>
      </c>
      <c r="T861" s="3" t="str">
        <f t="shared" si="985"/>
        <v>2320</v>
      </c>
      <c r="U861" s="3" t="str">
        <f t="shared" si="986"/>
        <v>6610</v>
      </c>
      <c r="V861" s="3" t="str">
        <f t="shared" si="987"/>
        <v>2300</v>
      </c>
      <c r="W861" s="3" t="str">
        <f t="shared" si="988"/>
        <v>600</v>
      </c>
      <c r="X861" s="3" t="str">
        <f t="shared" si="989"/>
        <v>05</v>
      </c>
      <c r="Y861" s="2" t="s">
        <v>340</v>
      </c>
    </row>
    <row r="862" spans="1:25" x14ac:dyDescent="0.2">
      <c r="A862" s="1" t="s">
        <v>18</v>
      </c>
      <c r="B862" s="70" t="str">
        <f t="shared" si="980"/>
        <v>100-100-2320-6650-000-32-05</v>
      </c>
      <c r="C862" s="70" t="s">
        <v>341</v>
      </c>
      <c r="D862" s="9">
        <f t="shared" si="981"/>
        <v>120</v>
      </c>
      <c r="R862" s="2" t="s">
        <v>489</v>
      </c>
      <c r="S862" s="2" t="str">
        <f t="shared" si="982"/>
        <v>100-100-2320-6650-000-32-05</v>
      </c>
      <c r="T862" s="3" t="str">
        <f t="shared" si="985"/>
        <v>2320</v>
      </c>
      <c r="U862" s="3" t="str">
        <f t="shared" si="986"/>
        <v>6650</v>
      </c>
      <c r="V862" s="3" t="str">
        <f t="shared" si="987"/>
        <v>2300</v>
      </c>
      <c r="W862" s="3" t="str">
        <f t="shared" si="988"/>
        <v>600</v>
      </c>
      <c r="X862" s="3" t="str">
        <f t="shared" si="989"/>
        <v>05</v>
      </c>
      <c r="Y862" s="2" t="s">
        <v>341</v>
      </c>
    </row>
    <row r="863" spans="1:25" x14ac:dyDescent="0.2">
      <c r="A863" s="1" t="s">
        <v>22</v>
      </c>
      <c r="B863" s="70" t="str">
        <f t="shared" si="980"/>
        <v>100-100-2410-6610-000-32-05</v>
      </c>
      <c r="C863" s="70" t="s">
        <v>342</v>
      </c>
      <c r="D863" s="9">
        <f t="shared" si="981"/>
        <v>1200</v>
      </c>
      <c r="R863" s="2" t="s">
        <v>490</v>
      </c>
      <c r="S863" s="2" t="str">
        <f t="shared" si="982"/>
        <v>100-100-2410-6610-000-32-05</v>
      </c>
      <c r="T863" s="3" t="str">
        <f t="shared" si="985"/>
        <v>2410</v>
      </c>
      <c r="U863" s="3" t="str">
        <f t="shared" si="986"/>
        <v>6610</v>
      </c>
      <c r="V863" s="3" t="str">
        <f t="shared" si="987"/>
        <v>2400</v>
      </c>
      <c r="W863" s="3" t="str">
        <f t="shared" si="988"/>
        <v>600</v>
      </c>
      <c r="X863" s="3" t="str">
        <f t="shared" si="989"/>
        <v>05</v>
      </c>
      <c r="Y863" s="2" t="s">
        <v>342</v>
      </c>
    </row>
    <row r="864" spans="1:25" x14ac:dyDescent="0.2">
      <c r="A864" s="1" t="s">
        <v>23</v>
      </c>
      <c r="B864" s="70" t="str">
        <f t="shared" si="980"/>
        <v>100-100-2410-6650-000-32-05</v>
      </c>
      <c r="C864" s="70" t="s">
        <v>343</v>
      </c>
      <c r="D864" s="9">
        <f t="shared" si="981"/>
        <v>0</v>
      </c>
      <c r="R864" s="2" t="s">
        <v>491</v>
      </c>
      <c r="S864" s="2" t="str">
        <f t="shared" si="982"/>
        <v>100-100-2410-6650-000-32-05</v>
      </c>
      <c r="T864" s="3" t="str">
        <f t="shared" si="985"/>
        <v>2410</v>
      </c>
      <c r="U864" s="3" t="str">
        <f t="shared" si="986"/>
        <v>6650</v>
      </c>
      <c r="V864" s="3" t="str">
        <f t="shared" si="987"/>
        <v>2400</v>
      </c>
      <c r="W864" s="3" t="str">
        <f t="shared" si="988"/>
        <v>600</v>
      </c>
      <c r="X864" s="3" t="str">
        <f t="shared" si="989"/>
        <v>05</v>
      </c>
      <c r="Y864" s="2" t="s">
        <v>343</v>
      </c>
    </row>
    <row r="865" spans="1:25" x14ac:dyDescent="0.2">
      <c r="A865" s="1" t="s">
        <v>24</v>
      </c>
      <c r="B865" s="70" t="str">
        <f t="shared" si="980"/>
        <v>100-100-2500-6610-000-32-05</v>
      </c>
      <c r="C865" s="70" t="s">
        <v>344</v>
      </c>
      <c r="D865" s="9">
        <f t="shared" si="981"/>
        <v>4800</v>
      </c>
      <c r="R865" s="2" t="s">
        <v>492</v>
      </c>
      <c r="S865" s="2" t="str">
        <f t="shared" si="982"/>
        <v>100-100-2500-6610-000-32-05</v>
      </c>
      <c r="T865" s="3" t="str">
        <f t="shared" si="985"/>
        <v>2500</v>
      </c>
      <c r="U865" s="3" t="str">
        <f t="shared" si="986"/>
        <v>6610</v>
      </c>
      <c r="V865" s="3" t="str">
        <f t="shared" si="987"/>
        <v>2500</v>
      </c>
      <c r="W865" s="3" t="str">
        <f t="shared" si="988"/>
        <v>600</v>
      </c>
      <c r="X865" s="3" t="str">
        <f t="shared" si="989"/>
        <v>05</v>
      </c>
      <c r="Y865" s="2" t="s">
        <v>344</v>
      </c>
    </row>
    <row r="866" spans="1:25" x14ac:dyDescent="0.2">
      <c r="A866" s="1" t="s">
        <v>25</v>
      </c>
      <c r="B866" s="70" t="str">
        <f t="shared" si="980"/>
        <v>100-100-2500-6650-000-32-05</v>
      </c>
      <c r="C866" s="70" t="s">
        <v>345</v>
      </c>
      <c r="D866" s="9">
        <f t="shared" si="981"/>
        <v>120</v>
      </c>
      <c r="R866" s="2" t="s">
        <v>493</v>
      </c>
      <c r="S866" s="2" t="str">
        <f t="shared" si="982"/>
        <v>100-100-2500-6650-000-32-05</v>
      </c>
      <c r="T866" s="3" t="str">
        <f t="shared" si="985"/>
        <v>2500</v>
      </c>
      <c r="U866" s="3" t="str">
        <f t="shared" si="986"/>
        <v>6650</v>
      </c>
      <c r="V866" s="3" t="str">
        <f t="shared" si="987"/>
        <v>2500</v>
      </c>
      <c r="W866" s="3" t="str">
        <f t="shared" si="988"/>
        <v>600</v>
      </c>
      <c r="X866" s="3" t="str">
        <f t="shared" si="989"/>
        <v>05</v>
      </c>
      <c r="Y866" s="2" t="s">
        <v>345</v>
      </c>
    </row>
    <row r="867" spans="1:25" x14ac:dyDescent="0.2">
      <c r="A867" s="1" t="s">
        <v>26</v>
      </c>
      <c r="B867" s="70" t="str">
        <f t="shared" si="980"/>
        <v>100-100-2580-6651-000-32-05</v>
      </c>
      <c r="C867" s="70" t="s">
        <v>360</v>
      </c>
      <c r="D867" s="9">
        <f t="shared" si="981"/>
        <v>19781</v>
      </c>
      <c r="R867" s="2" t="s">
        <v>494</v>
      </c>
      <c r="S867" s="2" t="str">
        <f t="shared" si="982"/>
        <v>100-100-2580-6651-000-32-05</v>
      </c>
      <c r="T867" s="3" t="str">
        <f t="shared" si="985"/>
        <v>2580</v>
      </c>
      <c r="U867" s="3" t="str">
        <f t="shared" si="986"/>
        <v>6651</v>
      </c>
      <c r="V867" s="3" t="str">
        <f t="shared" si="987"/>
        <v>2500</v>
      </c>
      <c r="W867" s="3" t="str">
        <f t="shared" si="988"/>
        <v>600</v>
      </c>
      <c r="X867" s="3" t="str">
        <f t="shared" si="989"/>
        <v>05</v>
      </c>
      <c r="Y867" s="2" t="s">
        <v>346</v>
      </c>
    </row>
    <row r="868" spans="1:25" x14ac:dyDescent="0.2">
      <c r="A868" s="1" t="s">
        <v>178</v>
      </c>
      <c r="B868" s="70" t="str">
        <f t="shared" si="980"/>
        <v>100-100-2610-6622-000-32-05</v>
      </c>
      <c r="C868" s="70" t="s">
        <v>361</v>
      </c>
      <c r="D868" s="9">
        <f t="shared" si="981"/>
        <v>0</v>
      </c>
      <c r="R868" s="2" t="s">
        <v>495</v>
      </c>
      <c r="S868" s="2" t="str">
        <f t="shared" si="982"/>
        <v>100-100-2610-6622-000-32-05</v>
      </c>
      <c r="T868" s="3" t="str">
        <f t="shared" si="985"/>
        <v>2610</v>
      </c>
      <c r="U868" s="3" t="str">
        <f t="shared" si="986"/>
        <v>6622</v>
      </c>
      <c r="V868" s="3" t="str">
        <f t="shared" si="987"/>
        <v>2600</v>
      </c>
      <c r="W868" s="3" t="str">
        <f t="shared" si="988"/>
        <v>600</v>
      </c>
      <c r="X868" s="3" t="str">
        <f t="shared" si="989"/>
        <v>05</v>
      </c>
      <c r="Y868" s="2" t="s">
        <v>353</v>
      </c>
    </row>
    <row r="869" spans="1:25" x14ac:dyDescent="0.2">
      <c r="A869" s="1" t="s">
        <v>179</v>
      </c>
      <c r="B869" s="70" t="str">
        <f t="shared" si="980"/>
        <v>100-100-2620-6610-000-32-05</v>
      </c>
      <c r="C869" s="70" t="s">
        <v>354</v>
      </c>
      <c r="D869" s="9">
        <f t="shared" si="981"/>
        <v>0</v>
      </c>
      <c r="R869" s="2" t="s">
        <v>496</v>
      </c>
      <c r="S869" s="2" t="str">
        <f t="shared" si="982"/>
        <v>100-100-2620-6610-000-32-05</v>
      </c>
      <c r="T869" s="3" t="str">
        <f t="shared" si="985"/>
        <v>2620</v>
      </c>
      <c r="U869" s="3" t="str">
        <f t="shared" si="986"/>
        <v>6610</v>
      </c>
      <c r="V869" s="3" t="str">
        <f t="shared" si="987"/>
        <v>2600</v>
      </c>
      <c r="W869" s="3" t="str">
        <f t="shared" si="988"/>
        <v>600</v>
      </c>
      <c r="X869" s="3" t="str">
        <f t="shared" si="989"/>
        <v>05</v>
      </c>
      <c r="Y869" s="2" t="s">
        <v>354</v>
      </c>
    </row>
    <row r="872" spans="1:25" x14ac:dyDescent="0.2">
      <c r="A872" s="1" t="s">
        <v>15</v>
      </c>
      <c r="B872" s="2" t="s">
        <v>33</v>
      </c>
      <c r="C872" s="13" t="s">
        <v>363</v>
      </c>
      <c r="D872" s="6" t="s">
        <v>35</v>
      </c>
      <c r="E872" s="6" t="s">
        <v>106</v>
      </c>
      <c r="F872" s="6" t="s">
        <v>107</v>
      </c>
      <c r="G872" s="7" t="s">
        <v>1027</v>
      </c>
      <c r="X872" s="3" t="str">
        <f t="shared" ref="X872:X878" si="996">RIGHT(S872,2)</f>
        <v/>
      </c>
    </row>
    <row r="873" spans="1:25" x14ac:dyDescent="0.2">
      <c r="A873" s="1" t="s">
        <v>0</v>
      </c>
      <c r="B873" s="70" t="str">
        <f t="shared" ref="B873:B874" si="997">CONCATENATE(R873,$C$1)</f>
        <v>100-100-2580-6734-000-32-05</v>
      </c>
      <c r="C873" s="70" t="s">
        <v>364</v>
      </c>
      <c r="D873" s="9">
        <f>IF(G873="NO",E873*F873,0)</f>
        <v>0</v>
      </c>
      <c r="E873" s="9">
        <v>0</v>
      </c>
      <c r="F873" s="9">
        <v>5000</v>
      </c>
      <c r="G873" s="7" t="s">
        <v>122</v>
      </c>
      <c r="R873" s="30" t="s">
        <v>497</v>
      </c>
      <c r="S873" s="2" t="str">
        <f t="shared" ref="S873:S874" si="998">CONCATENATE(R873,$C$1)</f>
        <v>100-100-2580-6734-000-32-05</v>
      </c>
      <c r="T873" s="3" t="str">
        <f t="shared" ref="T873:T874" si="999">MID(S873,9,4)</f>
        <v>2580</v>
      </c>
      <c r="U873" s="3" t="str">
        <f t="shared" ref="U873:U874" si="1000">MID(S873,14,4)</f>
        <v>6734</v>
      </c>
      <c r="V873" s="3" t="str">
        <f t="shared" ref="V873:V874" si="1001">CONCATENATE(LEFT(T873,2),"00")</f>
        <v>2500</v>
      </c>
      <c r="W873" s="3" t="str">
        <f t="shared" ref="W873:W874" si="1002">CONCATENATE(MID(U873,2,1),"00")</f>
        <v>700</v>
      </c>
      <c r="X873" s="3" t="str">
        <f t="shared" si="996"/>
        <v>05</v>
      </c>
      <c r="Y873" s="2" t="s">
        <v>364</v>
      </c>
    </row>
    <row r="874" spans="1:25" x14ac:dyDescent="0.2">
      <c r="A874" s="1" t="s">
        <v>1</v>
      </c>
      <c r="B874" s="70" t="str">
        <f t="shared" si="997"/>
        <v>100-100-2580-6734-000-32-05</v>
      </c>
      <c r="C874" s="70" t="s">
        <v>364</v>
      </c>
      <c r="D874" s="9">
        <f t="shared" ref="D874" si="1003">IF(G874="NO",E874*F874,0)</f>
        <v>0</v>
      </c>
      <c r="E874" s="9">
        <v>0</v>
      </c>
      <c r="F874" s="9">
        <v>0</v>
      </c>
      <c r="G874" s="7" t="s">
        <v>122</v>
      </c>
      <c r="R874" s="30" t="s">
        <v>497</v>
      </c>
      <c r="S874" s="2" t="str">
        <f t="shared" si="998"/>
        <v>100-100-2580-6734-000-32-05</v>
      </c>
      <c r="T874" s="3" t="str">
        <f t="shared" si="999"/>
        <v>2580</v>
      </c>
      <c r="U874" s="3" t="str">
        <f t="shared" si="1000"/>
        <v>6734</v>
      </c>
      <c r="V874" s="3" t="str">
        <f t="shared" si="1001"/>
        <v>2500</v>
      </c>
      <c r="W874" s="3" t="str">
        <f t="shared" si="1002"/>
        <v>700</v>
      </c>
      <c r="X874" s="3" t="str">
        <f t="shared" si="996"/>
        <v>05</v>
      </c>
      <c r="Y874" s="2" t="s">
        <v>364</v>
      </c>
    </row>
    <row r="875" spans="1:25" x14ac:dyDescent="0.2">
      <c r="X875" s="3" t="str">
        <f t="shared" si="996"/>
        <v/>
      </c>
    </row>
    <row r="876" spans="1:25" x14ac:dyDescent="0.2">
      <c r="X876" s="3" t="str">
        <f t="shared" si="996"/>
        <v/>
      </c>
    </row>
    <row r="877" spans="1:25" x14ac:dyDescent="0.2">
      <c r="A877" s="1" t="s">
        <v>15</v>
      </c>
      <c r="B877" s="2" t="s">
        <v>33</v>
      </c>
      <c r="C877" s="13" t="s">
        <v>365</v>
      </c>
      <c r="D877" s="22" t="s">
        <v>35</v>
      </c>
      <c r="E877" s="15"/>
      <c r="F877" s="15"/>
      <c r="G877" s="15"/>
      <c r="X877" s="3" t="str">
        <f t="shared" si="996"/>
        <v/>
      </c>
    </row>
    <row r="878" spans="1:25" x14ac:dyDescent="0.2">
      <c r="A878" s="1" t="s">
        <v>0</v>
      </c>
      <c r="B878" s="70" t="str">
        <f t="shared" ref="B878" si="1004">CONCATENATE(R878,$C$1)</f>
        <v>100-100-2580-6734-000-32-05</v>
      </c>
      <c r="C878" s="70" t="s">
        <v>366</v>
      </c>
      <c r="D878" s="9">
        <f>+SUMIFS(D$719:D$735,B$719:B$735,+B878)</f>
        <v>0</v>
      </c>
      <c r="E878" s="15"/>
      <c r="F878" s="15"/>
      <c r="G878" s="15"/>
      <c r="R878" s="30" t="s">
        <v>497</v>
      </c>
      <c r="S878" s="2" t="str">
        <f t="shared" ref="S878" si="1005">CONCATENATE(R878,$C$1)</f>
        <v>100-100-2580-6734-000-32-05</v>
      </c>
      <c r="T878" s="3" t="str">
        <f t="shared" ref="T878" si="1006">MID(S878,9,4)</f>
        <v>2580</v>
      </c>
      <c r="U878" s="3" t="str">
        <f t="shared" ref="U878" si="1007">MID(S878,14,4)</f>
        <v>6734</v>
      </c>
      <c r="V878" s="3" t="str">
        <f t="shared" ref="V878" si="1008">CONCATENATE(LEFT(T878,2),"00")</f>
        <v>2500</v>
      </c>
      <c r="W878" s="3" t="str">
        <f t="shared" ref="W878" si="1009">CONCATENATE(MID(U878,2,1),"00")</f>
        <v>700</v>
      </c>
      <c r="X878" s="3" t="str">
        <f t="shared" si="996"/>
        <v>05</v>
      </c>
      <c r="Y878" s="2" t="s">
        <v>364</v>
      </c>
    </row>
    <row r="881" spans="1:27" x14ac:dyDescent="0.2">
      <c r="A881" s="1" t="s">
        <v>15</v>
      </c>
      <c r="B881" s="2" t="s">
        <v>33</v>
      </c>
      <c r="C881" s="13" t="s">
        <v>367</v>
      </c>
      <c r="D881" s="6" t="s">
        <v>35</v>
      </c>
      <c r="E881" s="6" t="s">
        <v>106</v>
      </c>
      <c r="F881" s="6" t="s">
        <v>107</v>
      </c>
      <c r="G881" s="7" t="s">
        <v>1027</v>
      </c>
      <c r="X881" s="3" t="str">
        <f t="shared" ref="X881:X883" si="1010">RIGHT(S881,2)</f>
        <v/>
      </c>
    </row>
    <row r="882" spans="1:27" x14ac:dyDescent="0.2">
      <c r="A882" s="1" t="s">
        <v>0</v>
      </c>
      <c r="B882" s="70" t="str">
        <f t="shared" ref="B882" si="1011">CONCATENATE(R882,$C$1)</f>
        <v>100-100-1000-6810-709-32-05</v>
      </c>
      <c r="C882" s="73" t="s">
        <v>534</v>
      </c>
      <c r="D882" s="9">
        <f t="shared" ref="D882" si="1012">IF(G882="NO",E882*F882,0)</f>
        <v>595</v>
      </c>
      <c r="E882" s="35">
        <v>1</v>
      </c>
      <c r="F882" s="35">
        <v>595</v>
      </c>
      <c r="G882" s="7" t="s">
        <v>122</v>
      </c>
      <c r="R882" s="30" t="s">
        <v>527</v>
      </c>
      <c r="S882" s="2" t="str">
        <f t="shared" ref="S882" si="1013">CONCATENATE(R882,$C$1)</f>
        <v>100-100-1000-6810-709-32-05</v>
      </c>
      <c r="T882" s="3" t="str">
        <f t="shared" ref="T882:T897" si="1014">MID(S882,9,4)</f>
        <v>1000</v>
      </c>
      <c r="U882" s="3" t="str">
        <f t="shared" ref="U882" si="1015">MID(S882,14,4)</f>
        <v>6810</v>
      </c>
      <c r="V882" s="3" t="str">
        <f t="shared" ref="V882" si="1016">CONCATENATE(LEFT(T882,2),"00")</f>
        <v>1000</v>
      </c>
      <c r="W882" s="3" t="str">
        <f t="shared" ref="W882" si="1017">CONCATENATE(MID(U882,2,1),"00")</f>
        <v>800</v>
      </c>
      <c r="X882" s="3" t="str">
        <f t="shared" si="1010"/>
        <v>05</v>
      </c>
      <c r="Y882" s="2" t="s">
        <v>528</v>
      </c>
    </row>
    <row r="883" spans="1:27" x14ac:dyDescent="0.2">
      <c r="A883" s="1" t="s">
        <v>1</v>
      </c>
      <c r="B883" s="70" t="str">
        <f t="shared" ref="B883" si="1018">CONCATENATE(R883,$C$1)</f>
        <v>100-100-2320-6810-000-32-05</v>
      </c>
      <c r="C883" s="70" t="s">
        <v>368</v>
      </c>
      <c r="D883" s="9">
        <f t="shared" ref="D883" si="1019">IF(G883="NO",E883*F883,0)</f>
        <v>239</v>
      </c>
      <c r="E883" s="9">
        <v>1</v>
      </c>
      <c r="F883" s="9">
        <v>239</v>
      </c>
      <c r="G883" s="7" t="s">
        <v>122</v>
      </c>
      <c r="R883" s="30" t="s">
        <v>498</v>
      </c>
      <c r="S883" s="2" t="str">
        <f t="shared" ref="S883" si="1020">CONCATENATE(R883,$C$1)</f>
        <v>100-100-2320-6810-000-32-05</v>
      </c>
      <c r="T883" s="3" t="str">
        <f t="shared" si="1014"/>
        <v>2320</v>
      </c>
      <c r="U883" s="3" t="str">
        <f t="shared" ref="U883" si="1021">MID(S883,14,4)</f>
        <v>6810</v>
      </c>
      <c r="V883" s="3" t="str">
        <f t="shared" ref="V883" si="1022">CONCATENATE(LEFT(T883,2),"00")</f>
        <v>2300</v>
      </c>
      <c r="W883" s="3" t="str">
        <f t="shared" ref="W883" si="1023">CONCATENATE(MID(U883,2,1),"00")</f>
        <v>800</v>
      </c>
      <c r="X883" s="3" t="str">
        <f t="shared" si="1010"/>
        <v>05</v>
      </c>
      <c r="Y883" s="2" t="s">
        <v>358</v>
      </c>
    </row>
    <row r="884" spans="1:27" x14ac:dyDescent="0.2">
      <c r="A884" s="1" t="s">
        <v>2</v>
      </c>
      <c r="B884" s="70" t="str">
        <f t="shared" ref="B884:B897" si="1024">CONCATENATE(R884,$C$1)</f>
        <v>100-100-2320-6810-709-32-05</v>
      </c>
      <c r="C884" s="73" t="s">
        <v>535</v>
      </c>
      <c r="D884" s="9">
        <f t="shared" ref="D884:D897" si="1025">IF(G884="NO",E884*F884,0)</f>
        <v>595</v>
      </c>
      <c r="E884" s="35">
        <v>1</v>
      </c>
      <c r="F884" s="35">
        <v>595</v>
      </c>
      <c r="G884" s="7" t="s">
        <v>122</v>
      </c>
      <c r="R884" s="30" t="s">
        <v>526</v>
      </c>
      <c r="S884" s="2" t="str">
        <f t="shared" ref="S884:S897" si="1026">CONCATENATE(R884,$C$1)</f>
        <v>100-100-2320-6810-709-32-05</v>
      </c>
      <c r="T884" s="3" t="str">
        <f t="shared" si="1014"/>
        <v>2320</v>
      </c>
      <c r="U884" s="3" t="str">
        <f t="shared" ref="U884:U897" si="1027">MID(S884,14,4)</f>
        <v>6810</v>
      </c>
      <c r="V884" s="3" t="str">
        <f t="shared" ref="V884:V897" si="1028">CONCATENATE(LEFT(T884,2),"00")</f>
        <v>2300</v>
      </c>
      <c r="W884" s="3" t="str">
        <f t="shared" ref="W884:W897" si="1029">CONCATENATE(MID(U884,2,1),"00")</f>
        <v>800</v>
      </c>
      <c r="X884" s="3" t="str">
        <f t="shared" ref="X884:X897" si="1030">RIGHT(S884,2)</f>
        <v>05</v>
      </c>
      <c r="Y884" s="2" t="s">
        <v>358</v>
      </c>
    </row>
    <row r="885" spans="1:27" x14ac:dyDescent="0.2">
      <c r="A885" s="1" t="s">
        <v>3</v>
      </c>
      <c r="B885" s="70" t="str">
        <f t="shared" si="1024"/>
        <v>100-100-2320-6810-000-32-05</v>
      </c>
      <c r="C885" s="70" t="s">
        <v>369</v>
      </c>
      <c r="D885" s="9">
        <f t="shared" si="1025"/>
        <v>119</v>
      </c>
      <c r="E885" s="9">
        <v>1</v>
      </c>
      <c r="F885" s="9">
        <v>119</v>
      </c>
      <c r="G885" s="7" t="s">
        <v>122</v>
      </c>
      <c r="L885" s="32"/>
      <c r="R885" s="30" t="s">
        <v>498</v>
      </c>
      <c r="S885" s="2" t="str">
        <f t="shared" si="1026"/>
        <v>100-100-2320-6810-000-32-05</v>
      </c>
      <c r="T885" s="3" t="str">
        <f t="shared" si="1014"/>
        <v>2320</v>
      </c>
      <c r="U885" s="3" t="str">
        <f t="shared" si="1027"/>
        <v>6810</v>
      </c>
      <c r="V885" s="3" t="str">
        <f t="shared" si="1028"/>
        <v>2300</v>
      </c>
      <c r="W885" s="3" t="str">
        <f t="shared" si="1029"/>
        <v>800</v>
      </c>
      <c r="X885" s="3" t="str">
        <f t="shared" si="1030"/>
        <v>05</v>
      </c>
      <c r="Y885" s="2" t="s">
        <v>358</v>
      </c>
    </row>
    <row r="886" spans="1:27" x14ac:dyDescent="0.2">
      <c r="A886" s="1" t="s">
        <v>4</v>
      </c>
      <c r="B886" s="70" t="str">
        <f t="shared" si="1024"/>
        <v>100-100-2320-6810-000-32-05</v>
      </c>
      <c r="C886" s="70" t="s">
        <v>370</v>
      </c>
      <c r="D886" s="9">
        <f t="shared" si="1025"/>
        <v>79</v>
      </c>
      <c r="E886" s="9">
        <v>1</v>
      </c>
      <c r="F886" s="9">
        <v>79</v>
      </c>
      <c r="G886" s="7" t="s">
        <v>122</v>
      </c>
      <c r="L886" s="32"/>
      <c r="R886" s="30" t="s">
        <v>498</v>
      </c>
      <c r="S886" s="2" t="str">
        <f t="shared" si="1026"/>
        <v>100-100-2320-6810-000-32-05</v>
      </c>
      <c r="T886" s="3" t="str">
        <f t="shared" si="1014"/>
        <v>2320</v>
      </c>
      <c r="U886" s="3" t="str">
        <f t="shared" si="1027"/>
        <v>6810</v>
      </c>
      <c r="V886" s="3" t="str">
        <f t="shared" si="1028"/>
        <v>2300</v>
      </c>
      <c r="W886" s="3" t="str">
        <f t="shared" si="1029"/>
        <v>800</v>
      </c>
      <c r="X886" s="3" t="str">
        <f t="shared" si="1030"/>
        <v>05</v>
      </c>
      <c r="Y886" s="2" t="s">
        <v>358</v>
      </c>
    </row>
    <row r="887" spans="1:27" x14ac:dyDescent="0.2">
      <c r="A887" s="1" t="s">
        <v>5</v>
      </c>
      <c r="B887" s="70" t="str">
        <f t="shared" si="1024"/>
        <v>100-100-2320-6810-000-32-05</v>
      </c>
      <c r="C887" s="70" t="s">
        <v>371</v>
      </c>
      <c r="D887" s="9">
        <f t="shared" si="1025"/>
        <v>249</v>
      </c>
      <c r="E887" s="9">
        <v>1</v>
      </c>
      <c r="F887" s="9">
        <v>249</v>
      </c>
      <c r="G887" s="7" t="s">
        <v>122</v>
      </c>
      <c r="L887" s="32"/>
      <c r="R887" s="30" t="s">
        <v>498</v>
      </c>
      <c r="S887" s="2" t="str">
        <f t="shared" si="1026"/>
        <v>100-100-2320-6810-000-32-05</v>
      </c>
      <c r="T887" s="3" t="str">
        <f t="shared" si="1014"/>
        <v>2320</v>
      </c>
      <c r="U887" s="3" t="str">
        <f t="shared" si="1027"/>
        <v>6810</v>
      </c>
      <c r="V887" s="3" t="str">
        <f t="shared" si="1028"/>
        <v>2300</v>
      </c>
      <c r="W887" s="3" t="str">
        <f t="shared" si="1029"/>
        <v>800</v>
      </c>
      <c r="X887" s="3" t="str">
        <f t="shared" si="1030"/>
        <v>05</v>
      </c>
      <c r="Y887" s="2" t="s">
        <v>358</v>
      </c>
    </row>
    <row r="888" spans="1:27" x14ac:dyDescent="0.2">
      <c r="A888" s="1" t="s">
        <v>6</v>
      </c>
      <c r="B888" s="70" t="str">
        <f t="shared" si="1024"/>
        <v>100-100-2320-6893-000-32-05</v>
      </c>
      <c r="C888" s="74" t="s">
        <v>655</v>
      </c>
      <c r="D888" s="9">
        <f t="shared" si="1025"/>
        <v>0</v>
      </c>
      <c r="E888" s="8">
        <v>0</v>
      </c>
      <c r="F888" s="8">
        <v>0</v>
      </c>
      <c r="G888" s="7" t="s">
        <v>121</v>
      </c>
      <c r="L888" s="32"/>
      <c r="R888" s="30" t="s">
        <v>499</v>
      </c>
      <c r="S888" s="2" t="str">
        <f t="shared" si="1026"/>
        <v>100-100-2320-6893-000-32-05</v>
      </c>
      <c r="T888" s="3" t="str">
        <f t="shared" si="1014"/>
        <v>2320</v>
      </c>
      <c r="U888" s="3" t="str">
        <f t="shared" si="1027"/>
        <v>6893</v>
      </c>
      <c r="V888" s="3" t="str">
        <f t="shared" si="1028"/>
        <v>2300</v>
      </c>
      <c r="W888" s="3" t="str">
        <f t="shared" si="1029"/>
        <v>800</v>
      </c>
      <c r="X888" s="3" t="str">
        <f t="shared" si="1030"/>
        <v>05</v>
      </c>
      <c r="Y888" s="19" t="s">
        <v>372</v>
      </c>
    </row>
    <row r="889" spans="1:27" x14ac:dyDescent="0.2">
      <c r="A889" s="1" t="s">
        <v>16</v>
      </c>
      <c r="B889" s="70" t="str">
        <f t="shared" ref="B889" si="1031">CONCATENATE(R889,$C$1)</f>
        <v>100-100-2500-6810-709-32-05</v>
      </c>
      <c r="C889" s="73" t="s">
        <v>536</v>
      </c>
      <c r="D889" s="9">
        <f t="shared" ref="D889" si="1032">IF(G889="NO",E889*F889,0)</f>
        <v>1190</v>
      </c>
      <c r="E889" s="35">
        <v>2</v>
      </c>
      <c r="F889" s="35">
        <v>595</v>
      </c>
      <c r="G889" s="7" t="s">
        <v>122</v>
      </c>
      <c r="R889" s="30" t="s">
        <v>529</v>
      </c>
      <c r="S889" s="2" t="str">
        <f t="shared" ref="S889" si="1033">CONCATENATE(R889,$C$1)</f>
        <v>100-100-2500-6810-709-32-05</v>
      </c>
      <c r="T889" s="3" t="str">
        <f t="shared" si="1014"/>
        <v>2500</v>
      </c>
      <c r="U889" s="3" t="str">
        <f t="shared" ref="U889" si="1034">MID(S889,14,4)</f>
        <v>6810</v>
      </c>
      <c r="V889" s="3" t="str">
        <f t="shared" ref="V889" si="1035">CONCATENATE(LEFT(T889,2),"00")</f>
        <v>2500</v>
      </c>
      <c r="W889" s="3" t="str">
        <f t="shared" ref="W889" si="1036">CONCATENATE(MID(U889,2,1),"00")</f>
        <v>800</v>
      </c>
      <c r="X889" s="3" t="str">
        <f t="shared" ref="X889" si="1037">RIGHT(S889,2)</f>
        <v>05</v>
      </c>
      <c r="Y889" s="2" t="s">
        <v>530</v>
      </c>
    </row>
    <row r="890" spans="1:27" x14ac:dyDescent="0.2">
      <c r="A890" s="1" t="s">
        <v>17</v>
      </c>
      <c r="B890" s="70" t="str">
        <f t="shared" si="1024"/>
        <v>100-100-2510-6810-000-32-05</v>
      </c>
      <c r="C890" s="70" t="s">
        <v>373</v>
      </c>
      <c r="D890" s="9">
        <f t="shared" si="1025"/>
        <v>1080</v>
      </c>
      <c r="E890" s="9">
        <v>12</v>
      </c>
      <c r="F890" s="9">
        <v>90</v>
      </c>
      <c r="G890" s="7" t="s">
        <v>122</v>
      </c>
      <c r="L890" s="32"/>
      <c r="R890" s="30" t="s">
        <v>500</v>
      </c>
      <c r="S890" s="2" t="str">
        <f t="shared" si="1026"/>
        <v>100-100-2510-6810-000-32-05</v>
      </c>
      <c r="T890" s="3" t="str">
        <f t="shared" si="1014"/>
        <v>2510</v>
      </c>
      <c r="U890" s="3" t="str">
        <f t="shared" si="1027"/>
        <v>6810</v>
      </c>
      <c r="V890" s="3" t="str">
        <f t="shared" si="1028"/>
        <v>2500</v>
      </c>
      <c r="W890" s="3" t="str">
        <f t="shared" si="1029"/>
        <v>800</v>
      </c>
      <c r="X890" s="3" t="str">
        <f t="shared" si="1030"/>
        <v>05</v>
      </c>
      <c r="Y890" s="2" t="s">
        <v>359</v>
      </c>
    </row>
    <row r="891" spans="1:27" x14ac:dyDescent="0.2">
      <c r="A891" s="1" t="s">
        <v>18</v>
      </c>
      <c r="B891" s="70" t="str">
        <f t="shared" si="1024"/>
        <v>100-100-2510-6810-000-32-05</v>
      </c>
      <c r="C891" s="74" t="s">
        <v>374</v>
      </c>
      <c r="D891" s="9">
        <f t="shared" si="1025"/>
        <v>0</v>
      </c>
      <c r="E891" s="8">
        <v>1</v>
      </c>
      <c r="F891" s="8">
        <v>118</v>
      </c>
      <c r="G891" s="7" t="s">
        <v>121</v>
      </c>
      <c r="L891" s="32"/>
      <c r="R891" s="30" t="s">
        <v>500</v>
      </c>
      <c r="S891" s="2" t="str">
        <f t="shared" si="1026"/>
        <v>100-100-2510-6810-000-32-05</v>
      </c>
      <c r="T891" s="3" t="str">
        <f t="shared" si="1014"/>
        <v>2510</v>
      </c>
      <c r="U891" s="3" t="str">
        <f t="shared" si="1027"/>
        <v>6810</v>
      </c>
      <c r="V891" s="3" t="str">
        <f t="shared" si="1028"/>
        <v>2500</v>
      </c>
      <c r="W891" s="3" t="str">
        <f t="shared" si="1029"/>
        <v>800</v>
      </c>
      <c r="X891" s="3" t="str">
        <f t="shared" si="1030"/>
        <v>05</v>
      </c>
      <c r="Y891" s="2" t="s">
        <v>359</v>
      </c>
      <c r="AA891" s="3"/>
    </row>
    <row r="892" spans="1:27" x14ac:dyDescent="0.2">
      <c r="A892" s="1" t="s">
        <v>22</v>
      </c>
      <c r="B892" s="70" t="str">
        <f t="shared" si="1024"/>
        <v>100-100-2510-6810-000-32-05</v>
      </c>
      <c r="C892" s="71" t="s">
        <v>375</v>
      </c>
      <c r="D892" s="9">
        <f t="shared" si="1025"/>
        <v>1026.1000000000001</v>
      </c>
      <c r="E892" s="9">
        <f>D4+D5</f>
        <v>662</v>
      </c>
      <c r="F892" s="9">
        <v>1.55</v>
      </c>
      <c r="G892" s="7" t="s">
        <v>122</v>
      </c>
      <c r="R892" s="30" t="s">
        <v>500</v>
      </c>
      <c r="S892" s="2" t="str">
        <f t="shared" si="1026"/>
        <v>100-100-2510-6810-000-32-05</v>
      </c>
      <c r="T892" s="3" t="str">
        <f t="shared" si="1014"/>
        <v>2510</v>
      </c>
      <c r="U892" s="3" t="str">
        <f t="shared" si="1027"/>
        <v>6810</v>
      </c>
      <c r="V892" s="3" t="str">
        <f t="shared" si="1028"/>
        <v>2500</v>
      </c>
      <c r="W892" s="3" t="str">
        <f t="shared" si="1029"/>
        <v>800</v>
      </c>
      <c r="X892" s="3" t="str">
        <f t="shared" si="1030"/>
        <v>05</v>
      </c>
      <c r="Y892" s="2" t="s">
        <v>359</v>
      </c>
      <c r="AA892" s="3"/>
    </row>
    <row r="893" spans="1:27" x14ac:dyDescent="0.2">
      <c r="A893" s="1" t="s">
        <v>23</v>
      </c>
      <c r="B893" s="70" t="str">
        <f t="shared" si="1024"/>
        <v>100-100-2510-6810-000-32-05</v>
      </c>
      <c r="C893" s="74" t="s">
        <v>656</v>
      </c>
      <c r="D893" s="9">
        <f t="shared" si="1025"/>
        <v>0</v>
      </c>
      <c r="E893" s="8">
        <v>0</v>
      </c>
      <c r="F893" s="8">
        <v>0</v>
      </c>
      <c r="G893" s="7" t="s">
        <v>121</v>
      </c>
      <c r="R893" s="30" t="s">
        <v>500</v>
      </c>
      <c r="S893" s="2" t="str">
        <f t="shared" si="1026"/>
        <v>100-100-2510-6810-000-32-05</v>
      </c>
      <c r="T893" s="3" t="str">
        <f t="shared" si="1014"/>
        <v>2510</v>
      </c>
      <c r="U893" s="3" t="str">
        <f t="shared" si="1027"/>
        <v>6810</v>
      </c>
      <c r="V893" s="3" t="str">
        <f t="shared" si="1028"/>
        <v>2500</v>
      </c>
      <c r="W893" s="3" t="str">
        <f t="shared" si="1029"/>
        <v>800</v>
      </c>
      <c r="X893" s="3" t="str">
        <f t="shared" si="1030"/>
        <v>05</v>
      </c>
      <c r="Y893" s="2" t="s">
        <v>359</v>
      </c>
      <c r="AA893" s="3"/>
    </row>
    <row r="894" spans="1:27" x14ac:dyDescent="0.2">
      <c r="A894" s="1" t="s">
        <v>24</v>
      </c>
      <c r="B894" s="70" t="str">
        <f t="shared" si="1024"/>
        <v>100-100-2510-6810-000-32-05</v>
      </c>
      <c r="C894" s="74" t="s">
        <v>658</v>
      </c>
      <c r="D894" s="9">
        <f t="shared" si="1025"/>
        <v>0</v>
      </c>
      <c r="E894" s="8">
        <v>1</v>
      </c>
      <c r="F894" s="8">
        <v>1650</v>
      </c>
      <c r="G894" s="7" t="s">
        <v>121</v>
      </c>
      <c r="R894" s="30" t="s">
        <v>500</v>
      </c>
      <c r="S894" s="2" t="str">
        <f t="shared" si="1026"/>
        <v>100-100-2510-6810-000-32-05</v>
      </c>
      <c r="T894" s="3" t="str">
        <f t="shared" si="1014"/>
        <v>2510</v>
      </c>
      <c r="U894" s="3" t="str">
        <f t="shared" si="1027"/>
        <v>6810</v>
      </c>
      <c r="V894" s="3" t="str">
        <f t="shared" si="1028"/>
        <v>2500</v>
      </c>
      <c r="W894" s="3" t="str">
        <f t="shared" si="1029"/>
        <v>800</v>
      </c>
      <c r="X894" s="3" t="str">
        <f t="shared" si="1030"/>
        <v>05</v>
      </c>
      <c r="Y894" s="2" t="s">
        <v>359</v>
      </c>
      <c r="AA894" s="3"/>
    </row>
    <row r="895" spans="1:27" x14ac:dyDescent="0.2">
      <c r="A895" s="1" t="s">
        <v>25</v>
      </c>
      <c r="B895" s="70" t="str">
        <f t="shared" si="1024"/>
        <v>100-100-2510-6810-000-32-05</v>
      </c>
      <c r="C895" s="74" t="s">
        <v>657</v>
      </c>
      <c r="D895" s="9">
        <f t="shared" si="1025"/>
        <v>0</v>
      </c>
      <c r="E895" s="8">
        <f>2*(D4+D5)</f>
        <v>1324</v>
      </c>
      <c r="F895" s="8">
        <v>5</v>
      </c>
      <c r="G895" s="7" t="s">
        <v>121</v>
      </c>
      <c r="R895" s="30" t="s">
        <v>500</v>
      </c>
      <c r="S895" s="2" t="str">
        <f t="shared" si="1026"/>
        <v>100-100-2510-6810-000-32-05</v>
      </c>
      <c r="T895" s="3" t="str">
        <f t="shared" si="1014"/>
        <v>2510</v>
      </c>
      <c r="U895" s="3" t="str">
        <f t="shared" si="1027"/>
        <v>6810</v>
      </c>
      <c r="V895" s="3" t="str">
        <f t="shared" si="1028"/>
        <v>2500</v>
      </c>
      <c r="W895" s="3" t="str">
        <f t="shared" si="1029"/>
        <v>800</v>
      </c>
      <c r="X895" s="3" t="str">
        <f t="shared" si="1030"/>
        <v>05</v>
      </c>
      <c r="Y895" s="2" t="s">
        <v>359</v>
      </c>
      <c r="AA895" s="3"/>
    </row>
    <row r="896" spans="1:27" x14ac:dyDescent="0.2">
      <c r="A896" s="1" t="s">
        <v>26</v>
      </c>
      <c r="B896" s="70" t="str">
        <f t="shared" si="1024"/>
        <v>100-100-2900-6810-000-32-05</v>
      </c>
      <c r="C896" s="70" t="s">
        <v>376</v>
      </c>
      <c r="D896" s="9">
        <f t="shared" si="1025"/>
        <v>35</v>
      </c>
      <c r="E896" s="9">
        <v>1</v>
      </c>
      <c r="F896" s="9">
        <v>35</v>
      </c>
      <c r="G896" s="7" t="s">
        <v>122</v>
      </c>
      <c r="R896" s="30" t="s">
        <v>501</v>
      </c>
      <c r="S896" s="2" t="str">
        <f t="shared" si="1026"/>
        <v>100-100-2900-6810-000-32-05</v>
      </c>
      <c r="T896" s="3" t="str">
        <f t="shared" si="1014"/>
        <v>2900</v>
      </c>
      <c r="U896" s="3" t="str">
        <f t="shared" si="1027"/>
        <v>6810</v>
      </c>
      <c r="V896" s="3" t="str">
        <f t="shared" si="1028"/>
        <v>2900</v>
      </c>
      <c r="W896" s="3" t="str">
        <f t="shared" si="1029"/>
        <v>800</v>
      </c>
      <c r="X896" s="3" t="str">
        <f t="shared" si="1030"/>
        <v>05</v>
      </c>
      <c r="Y896" s="2" t="s">
        <v>362</v>
      </c>
      <c r="AA896" s="3"/>
    </row>
    <row r="897" spans="1:27" x14ac:dyDescent="0.2">
      <c r="A897" s="1" t="s">
        <v>178</v>
      </c>
      <c r="B897" s="70" t="str">
        <f t="shared" si="1024"/>
        <v>100-100-2900-6810-000-32-05</v>
      </c>
      <c r="C897" s="74" t="s">
        <v>1042</v>
      </c>
      <c r="D897" s="9">
        <f t="shared" si="1025"/>
        <v>600</v>
      </c>
      <c r="E897" s="8">
        <v>12</v>
      </c>
      <c r="F897" s="8">
        <v>50</v>
      </c>
      <c r="G897" s="7" t="s">
        <v>122</v>
      </c>
      <c r="R897" s="30" t="s">
        <v>501</v>
      </c>
      <c r="S897" s="2" t="str">
        <f t="shared" si="1026"/>
        <v>100-100-2900-6810-000-32-05</v>
      </c>
      <c r="T897" s="3" t="str">
        <f t="shared" si="1014"/>
        <v>2900</v>
      </c>
      <c r="U897" s="3" t="str">
        <f t="shared" si="1027"/>
        <v>6810</v>
      </c>
      <c r="V897" s="3" t="str">
        <f t="shared" si="1028"/>
        <v>2900</v>
      </c>
      <c r="W897" s="3" t="str">
        <f t="shared" si="1029"/>
        <v>800</v>
      </c>
      <c r="X897" s="3" t="str">
        <f t="shared" si="1030"/>
        <v>05</v>
      </c>
      <c r="Y897" s="2" t="s">
        <v>362</v>
      </c>
      <c r="AA897" s="3"/>
    </row>
    <row r="898" spans="1:27" x14ac:dyDescent="0.2">
      <c r="V898" s="30"/>
      <c r="AA898" s="3"/>
    </row>
    <row r="899" spans="1:27" x14ac:dyDescent="0.2">
      <c r="V899" s="30"/>
      <c r="AA899" s="3"/>
    </row>
    <row r="900" spans="1:27" x14ac:dyDescent="0.2">
      <c r="A900" s="1" t="s">
        <v>15</v>
      </c>
      <c r="B900" s="2" t="s">
        <v>33</v>
      </c>
      <c r="C900" s="13" t="s">
        <v>377</v>
      </c>
      <c r="D900" s="22" t="s">
        <v>35</v>
      </c>
      <c r="V900" s="30"/>
      <c r="AA900" s="3"/>
    </row>
    <row r="901" spans="1:27" x14ac:dyDescent="0.2">
      <c r="A901" s="1" t="s">
        <v>0</v>
      </c>
      <c r="B901" s="70" t="str">
        <f t="shared" ref="B901:B902" si="1038">CONCATENATE(R901,$C$1)</f>
        <v>100-100-1000-6810-709-32-05</v>
      </c>
      <c r="C901" s="70" t="s">
        <v>532</v>
      </c>
      <c r="D901" s="9">
        <f t="shared" ref="D901:D907" si="1039">+SUMIFS(D$882:D$897,B$882:B$897,+B901)</f>
        <v>595</v>
      </c>
      <c r="R901" s="30" t="s">
        <v>527</v>
      </c>
      <c r="S901" s="2" t="str">
        <f t="shared" ref="S901:S902" si="1040">CONCATENATE(R901,$C$1)</f>
        <v>100-100-1000-6810-709-32-05</v>
      </c>
      <c r="T901" s="3" t="str">
        <f t="shared" ref="T901:T907" si="1041">MID(S901,9,4)</f>
        <v>1000</v>
      </c>
      <c r="U901" s="3" t="str">
        <f t="shared" ref="U901:U907" si="1042">MID(S901,14,4)</f>
        <v>6810</v>
      </c>
      <c r="V901" s="3" t="str">
        <f t="shared" ref="V901:V907" si="1043">CONCATENATE(LEFT(T901,2),"00")</f>
        <v>1000</v>
      </c>
      <c r="W901" s="3" t="str">
        <f t="shared" ref="W901:W907" si="1044">CONCATENATE(MID(U901,2,1),"00")</f>
        <v>800</v>
      </c>
      <c r="X901" s="3" t="str">
        <f t="shared" ref="X901:X907" si="1045">RIGHT(S901,2)</f>
        <v>05</v>
      </c>
      <c r="Y901" s="2" t="s">
        <v>528</v>
      </c>
      <c r="AA901" s="3"/>
    </row>
    <row r="902" spans="1:27" x14ac:dyDescent="0.2">
      <c r="A902" s="1" t="s">
        <v>1</v>
      </c>
      <c r="B902" s="70" t="str">
        <f t="shared" si="1038"/>
        <v>100-100-2320-6810-709-32-05</v>
      </c>
      <c r="C902" s="70" t="s">
        <v>533</v>
      </c>
      <c r="D902" s="9">
        <f t="shared" si="1039"/>
        <v>595</v>
      </c>
      <c r="R902" s="30" t="s">
        <v>526</v>
      </c>
      <c r="S902" s="2" t="str">
        <f t="shared" si="1040"/>
        <v>100-100-2320-6810-709-32-05</v>
      </c>
      <c r="T902" s="3" t="str">
        <f t="shared" si="1041"/>
        <v>2320</v>
      </c>
      <c r="U902" s="3" t="str">
        <f t="shared" si="1042"/>
        <v>6810</v>
      </c>
      <c r="V902" s="3" t="str">
        <f t="shared" si="1043"/>
        <v>2300</v>
      </c>
      <c r="W902" s="3" t="str">
        <f t="shared" si="1044"/>
        <v>800</v>
      </c>
      <c r="X902" s="3" t="str">
        <f t="shared" si="1045"/>
        <v>05</v>
      </c>
      <c r="Y902" s="2" t="s">
        <v>358</v>
      </c>
      <c r="AA902" s="3"/>
    </row>
    <row r="903" spans="1:27" x14ac:dyDescent="0.2">
      <c r="A903" s="1" t="s">
        <v>2</v>
      </c>
      <c r="B903" s="70" t="str">
        <f t="shared" ref="B903:B907" si="1046">CONCATENATE(R903,$C$1)</f>
        <v>100-100-2320-6810-000-32-05</v>
      </c>
      <c r="C903" s="70" t="s">
        <v>358</v>
      </c>
      <c r="D903" s="9">
        <f t="shared" si="1039"/>
        <v>686</v>
      </c>
      <c r="R903" s="30" t="s">
        <v>498</v>
      </c>
      <c r="S903" s="2" t="str">
        <f t="shared" ref="S903:S907" si="1047">CONCATENATE(R903,$C$1)</f>
        <v>100-100-2320-6810-000-32-05</v>
      </c>
      <c r="T903" s="3" t="str">
        <f t="shared" si="1041"/>
        <v>2320</v>
      </c>
      <c r="U903" s="3" t="str">
        <f t="shared" si="1042"/>
        <v>6810</v>
      </c>
      <c r="V903" s="3" t="str">
        <f t="shared" si="1043"/>
        <v>2300</v>
      </c>
      <c r="W903" s="3" t="str">
        <f t="shared" si="1044"/>
        <v>800</v>
      </c>
      <c r="X903" s="3" t="str">
        <f t="shared" si="1045"/>
        <v>05</v>
      </c>
      <c r="Y903" s="2" t="s">
        <v>358</v>
      </c>
      <c r="AA903" s="3"/>
    </row>
    <row r="904" spans="1:27" x14ac:dyDescent="0.2">
      <c r="A904" s="1" t="s">
        <v>3</v>
      </c>
      <c r="B904" s="70" t="str">
        <f t="shared" si="1046"/>
        <v>100-100-2320-6893-000-32-05</v>
      </c>
      <c r="C904" s="70" t="s">
        <v>372</v>
      </c>
      <c r="D904" s="9">
        <f t="shared" si="1039"/>
        <v>0</v>
      </c>
      <c r="R904" s="30" t="s">
        <v>499</v>
      </c>
      <c r="S904" s="2" t="str">
        <f t="shared" si="1047"/>
        <v>100-100-2320-6893-000-32-05</v>
      </c>
      <c r="T904" s="3" t="str">
        <f t="shared" si="1041"/>
        <v>2320</v>
      </c>
      <c r="U904" s="3" t="str">
        <f t="shared" si="1042"/>
        <v>6893</v>
      </c>
      <c r="V904" s="3" t="str">
        <f t="shared" si="1043"/>
        <v>2300</v>
      </c>
      <c r="W904" s="3" t="str">
        <f t="shared" si="1044"/>
        <v>800</v>
      </c>
      <c r="X904" s="3" t="str">
        <f t="shared" si="1045"/>
        <v>05</v>
      </c>
      <c r="Y904" s="19" t="s">
        <v>372</v>
      </c>
      <c r="AA904" s="3"/>
    </row>
    <row r="905" spans="1:27" x14ac:dyDescent="0.2">
      <c r="A905" s="1" t="s">
        <v>4</v>
      </c>
      <c r="B905" s="70" t="str">
        <f t="shared" ref="B905" si="1048">CONCATENATE(R905,$C$1)</f>
        <v>100-100-2500-6810-709-32-05</v>
      </c>
      <c r="C905" s="70" t="s">
        <v>531</v>
      </c>
      <c r="D905" s="9">
        <f t="shared" si="1039"/>
        <v>1190</v>
      </c>
      <c r="R905" s="30" t="s">
        <v>529</v>
      </c>
      <c r="S905" s="2" t="str">
        <f t="shared" ref="S905" si="1049">CONCATENATE(R905,$C$1)</f>
        <v>100-100-2500-6810-709-32-05</v>
      </c>
      <c r="T905" s="3" t="str">
        <f t="shared" si="1041"/>
        <v>2500</v>
      </c>
      <c r="U905" s="3" t="str">
        <f t="shared" si="1042"/>
        <v>6810</v>
      </c>
      <c r="V905" s="3" t="str">
        <f t="shared" si="1043"/>
        <v>2500</v>
      </c>
      <c r="W905" s="3" t="str">
        <f t="shared" si="1044"/>
        <v>800</v>
      </c>
      <c r="X905" s="3" t="str">
        <f t="shared" si="1045"/>
        <v>05</v>
      </c>
      <c r="Y905" s="2" t="s">
        <v>530</v>
      </c>
      <c r="AA905" s="3"/>
    </row>
    <row r="906" spans="1:27" x14ac:dyDescent="0.2">
      <c r="A906" s="1" t="s">
        <v>5</v>
      </c>
      <c r="B906" s="70" t="str">
        <f t="shared" si="1046"/>
        <v>100-100-2510-6810-000-32-05</v>
      </c>
      <c r="C906" s="70" t="s">
        <v>359</v>
      </c>
      <c r="D906" s="9">
        <f t="shared" si="1039"/>
        <v>2106.1000000000004</v>
      </c>
      <c r="R906" s="30" t="s">
        <v>500</v>
      </c>
      <c r="S906" s="2" t="str">
        <f t="shared" si="1047"/>
        <v>100-100-2510-6810-000-32-05</v>
      </c>
      <c r="T906" s="3" t="str">
        <f t="shared" si="1041"/>
        <v>2510</v>
      </c>
      <c r="U906" s="3" t="str">
        <f t="shared" si="1042"/>
        <v>6810</v>
      </c>
      <c r="V906" s="3" t="str">
        <f t="shared" si="1043"/>
        <v>2500</v>
      </c>
      <c r="W906" s="3" t="str">
        <f t="shared" si="1044"/>
        <v>800</v>
      </c>
      <c r="X906" s="3" t="str">
        <f t="shared" si="1045"/>
        <v>05</v>
      </c>
      <c r="Y906" s="2" t="s">
        <v>359</v>
      </c>
      <c r="AA906" s="3"/>
    </row>
    <row r="907" spans="1:27" x14ac:dyDescent="0.2">
      <c r="A907" s="1" t="s">
        <v>6</v>
      </c>
      <c r="B907" s="70" t="str">
        <f t="shared" si="1046"/>
        <v>100-100-2900-6810-000-32-05</v>
      </c>
      <c r="C907" s="70" t="s">
        <v>362</v>
      </c>
      <c r="D907" s="9">
        <f t="shared" si="1039"/>
        <v>635</v>
      </c>
      <c r="R907" s="30" t="s">
        <v>501</v>
      </c>
      <c r="S907" s="2" t="str">
        <f t="shared" si="1047"/>
        <v>100-100-2900-6810-000-32-05</v>
      </c>
      <c r="T907" s="3" t="str">
        <f t="shared" si="1041"/>
        <v>2900</v>
      </c>
      <c r="U907" s="3" t="str">
        <f t="shared" si="1042"/>
        <v>6810</v>
      </c>
      <c r="V907" s="3" t="str">
        <f t="shared" si="1043"/>
        <v>2900</v>
      </c>
      <c r="W907" s="3" t="str">
        <f t="shared" si="1044"/>
        <v>800</v>
      </c>
      <c r="X907" s="3" t="str">
        <f t="shared" si="1045"/>
        <v>05</v>
      </c>
      <c r="Y907" s="2" t="s">
        <v>362</v>
      </c>
    </row>
    <row r="910" spans="1:27" x14ac:dyDescent="0.2">
      <c r="B910" s="13"/>
      <c r="C910" s="13" t="str">
        <f>"Detail Budget for "&amp;B1&amp;" "&amp;C1</f>
        <v>Detail Budget for Site code 05</v>
      </c>
    </row>
    <row r="911" spans="1:27" x14ac:dyDescent="0.2">
      <c r="B911" s="13"/>
    </row>
    <row r="912" spans="1:27" x14ac:dyDescent="0.2">
      <c r="A912" s="1" t="s">
        <v>15</v>
      </c>
      <c r="C912" s="13" t="s">
        <v>234</v>
      </c>
      <c r="D912" s="40" t="s">
        <v>559</v>
      </c>
    </row>
    <row r="913" spans="1:11" x14ac:dyDescent="0.2">
      <c r="A913" s="1" t="s">
        <v>0</v>
      </c>
      <c r="B913" s="70"/>
      <c r="C913" s="70" t="s">
        <v>238</v>
      </c>
      <c r="D913" s="9">
        <f>D4</f>
        <v>351</v>
      </c>
    </row>
    <row r="914" spans="1:11" x14ac:dyDescent="0.2">
      <c r="A914" s="1" t="s">
        <v>1</v>
      </c>
      <c r="B914" s="70"/>
      <c r="C914" s="70" t="s">
        <v>239</v>
      </c>
      <c r="D914" s="9">
        <f>D5</f>
        <v>311</v>
      </c>
    </row>
    <row r="915" spans="1:11" x14ac:dyDescent="0.2">
      <c r="A915" s="1" t="s">
        <v>2</v>
      </c>
      <c r="B915" s="70"/>
      <c r="C915" s="70" t="s">
        <v>378</v>
      </c>
      <c r="D915" s="9">
        <f>D8</f>
        <v>0</v>
      </c>
    </row>
    <row r="916" spans="1:11" x14ac:dyDescent="0.2">
      <c r="A916" s="1" t="s">
        <v>3</v>
      </c>
      <c r="B916" s="70"/>
      <c r="C916" s="70" t="s">
        <v>241</v>
      </c>
      <c r="D916" s="9">
        <f>D9</f>
        <v>170</v>
      </c>
    </row>
    <row r="917" spans="1:11" x14ac:dyDescent="0.2">
      <c r="A917" s="1" t="s">
        <v>4</v>
      </c>
      <c r="B917" s="70"/>
      <c r="C917" s="70" t="s">
        <v>235</v>
      </c>
      <c r="D917" s="9">
        <f>D10</f>
        <v>6</v>
      </c>
    </row>
    <row r="918" spans="1:11" x14ac:dyDescent="0.2">
      <c r="A918" s="1" t="s">
        <v>5</v>
      </c>
      <c r="B918" s="70"/>
      <c r="C918" s="70" t="s">
        <v>236</v>
      </c>
      <c r="D918" s="9">
        <f>D11</f>
        <v>11</v>
      </c>
    </row>
    <row r="919" spans="1:11" x14ac:dyDescent="0.2">
      <c r="A919" s="1" t="s">
        <v>6</v>
      </c>
      <c r="B919" s="70"/>
      <c r="C919" s="70" t="s">
        <v>237</v>
      </c>
      <c r="D919" s="9">
        <f>D12</f>
        <v>0</v>
      </c>
    </row>
    <row r="921" spans="1:11" x14ac:dyDescent="0.2">
      <c r="A921" s="1" t="s">
        <v>15</v>
      </c>
      <c r="B921" s="2" t="s">
        <v>33</v>
      </c>
      <c r="C921" s="13" t="s">
        <v>242</v>
      </c>
      <c r="D921" s="22" t="s">
        <v>35</v>
      </c>
      <c r="E921" s="79" t="s">
        <v>1043</v>
      </c>
      <c r="F921" s="22" t="s">
        <v>1005</v>
      </c>
      <c r="G921" s="22" t="s">
        <v>1004</v>
      </c>
      <c r="H921" s="22" t="s">
        <v>1006</v>
      </c>
      <c r="I921" s="22" t="s">
        <v>1007</v>
      </c>
      <c r="J921" s="22" t="s">
        <v>1024</v>
      </c>
      <c r="K921" s="22" t="s">
        <v>1026</v>
      </c>
    </row>
    <row r="922" spans="1:11" x14ac:dyDescent="0.2">
      <c r="A922" s="1" t="s">
        <v>0</v>
      </c>
      <c r="B922" s="70" t="str">
        <f t="shared" ref="B922:D932" si="1050">B16</f>
        <v>100-000-0000-1110-000-00-05</v>
      </c>
      <c r="C922" s="7" t="str">
        <f t="shared" si="1050"/>
        <v>DSA: Ad Valorem Taxes</v>
      </c>
      <c r="D922" s="9">
        <f t="shared" si="1050"/>
        <v>351283.68</v>
      </c>
      <c r="E922" s="80">
        <f>IF(ISNUMBER(MATCH(B922,Actuals!$A$2:$A$500,0)),-(INDEX(Actuals!$A$2:$B$500,MATCH(B922,Actuals!$A$2:$A$500,FALSE),2)),0)</f>
        <v>0</v>
      </c>
      <c r="F922" s="9"/>
      <c r="G922" s="9"/>
      <c r="H922" s="9"/>
      <c r="I922" s="9"/>
      <c r="J922" s="9">
        <f>F922+G922+H922+I922</f>
        <v>0</v>
      </c>
      <c r="K922" s="9">
        <f t="shared" ref="K922:K934" si="1051">D922-J922</f>
        <v>351283.68</v>
      </c>
    </row>
    <row r="923" spans="1:11" x14ac:dyDescent="0.2">
      <c r="A923" s="1" t="s">
        <v>1</v>
      </c>
      <c r="B923" s="70" t="str">
        <f t="shared" si="1050"/>
        <v>100-000-0000-1120-000-00-05</v>
      </c>
      <c r="C923" s="7" t="str">
        <f t="shared" si="1050"/>
        <v>DSA: Sales and Use Taxes</v>
      </c>
      <c r="D923" s="9">
        <f t="shared" si="1050"/>
        <v>385879.8</v>
      </c>
      <c r="E923" s="80">
        <f>IF(ISNUMBER(MATCH(B923,Actuals!$A$2:$A$500,0)),-(INDEX(Actuals!$A$2:$B$500,MATCH(B923,Actuals!$A$2:$A$500,FALSE),2)),0)</f>
        <v>0</v>
      </c>
      <c r="F923" s="9"/>
      <c r="G923" s="9"/>
      <c r="H923" s="9"/>
      <c r="I923" s="9"/>
      <c r="J923" s="9">
        <f t="shared" ref="J923:J934" si="1052">F923+G923+H923+I923</f>
        <v>0</v>
      </c>
      <c r="K923" s="9">
        <f t="shared" si="1051"/>
        <v>385879.8</v>
      </c>
    </row>
    <row r="924" spans="1:11" x14ac:dyDescent="0.2">
      <c r="A924" s="1" t="s">
        <v>2</v>
      </c>
      <c r="B924" s="70" t="str">
        <f t="shared" si="1050"/>
        <v>100-000-0000-1191-000-00-05</v>
      </c>
      <c r="C924" s="7" t="str">
        <f t="shared" si="1050"/>
        <v>DSA: Franchise Fees</v>
      </c>
      <c r="D924" s="9">
        <f t="shared" si="1050"/>
        <v>1330.6200000000001</v>
      </c>
      <c r="E924" s="80">
        <f>IF(ISNUMBER(MATCH(B924,Actuals!$A$2:$A$500,0)),-(INDEX(Actuals!$A$2:$B$500,MATCH(B924,Actuals!$A$2:$A$500,FALSE),2)),0)</f>
        <v>0</v>
      </c>
      <c r="F924" s="9"/>
      <c r="G924" s="9"/>
      <c r="H924" s="9"/>
      <c r="I924" s="9"/>
      <c r="J924" s="9">
        <f t="shared" si="1052"/>
        <v>0</v>
      </c>
      <c r="K924" s="9">
        <f t="shared" si="1051"/>
        <v>1330.6200000000001</v>
      </c>
    </row>
    <row r="925" spans="1:11" x14ac:dyDescent="0.2">
      <c r="A925" s="1" t="s">
        <v>3</v>
      </c>
      <c r="B925" s="70" t="str">
        <f t="shared" si="1050"/>
        <v>100-000-0000-1192-000-00-05</v>
      </c>
      <c r="C925" s="7" t="str">
        <f t="shared" si="1050"/>
        <v>DSA: Basic General Governmental Services Tax</v>
      </c>
      <c r="D925" s="9">
        <f t="shared" si="1050"/>
        <v>41249.219999999994</v>
      </c>
      <c r="E925" s="80">
        <f>IF(ISNUMBER(MATCH(B925,Actuals!$A$2:$A$500,0)),-(INDEX(Actuals!$A$2:$B$500,MATCH(B925,Actuals!$A$2:$A$500,FALSE),2)),0)</f>
        <v>0</v>
      </c>
      <c r="F925" s="9"/>
      <c r="G925" s="9"/>
      <c r="H925" s="9"/>
      <c r="I925" s="9"/>
      <c r="J925" s="9">
        <f t="shared" si="1052"/>
        <v>0</v>
      </c>
      <c r="K925" s="9">
        <f t="shared" si="1051"/>
        <v>41249.219999999994</v>
      </c>
    </row>
    <row r="926" spans="1:11" x14ac:dyDescent="0.2">
      <c r="A926" s="1" t="s">
        <v>4</v>
      </c>
      <c r="B926" s="70" t="str">
        <f t="shared" si="1050"/>
        <v>100-000-0000-3110-000-00-05</v>
      </c>
      <c r="C926" s="7" t="str">
        <f t="shared" si="1050"/>
        <v>DSA: Distributive School Acct (DSA) Basic Support</v>
      </c>
      <c r="D926" s="9">
        <f t="shared" si="1050"/>
        <v>550876.67999999993</v>
      </c>
      <c r="E926" s="80">
        <f>IF(ISNUMBER(MATCH(B926,Actuals!$A$2:$A$500,0)),-(INDEX(Actuals!$A$2:$B$500,MATCH(B926,Actuals!$A$2:$A$500,FALSE),2)),0)</f>
        <v>0</v>
      </c>
      <c r="F926" s="9"/>
      <c r="G926" s="9"/>
      <c r="H926" s="9"/>
      <c r="I926" s="9"/>
      <c r="J926" s="9">
        <f t="shared" si="1052"/>
        <v>0</v>
      </c>
      <c r="K926" s="9">
        <f t="shared" si="1051"/>
        <v>550876.67999999993</v>
      </c>
    </row>
    <row r="927" spans="1:11" x14ac:dyDescent="0.2">
      <c r="A927" s="1" t="s">
        <v>5</v>
      </c>
      <c r="B927" s="70" t="str">
        <f t="shared" si="1050"/>
        <v>100-000-0000-3115-000-00-05</v>
      </c>
      <c r="C927" s="7" t="str">
        <f t="shared" si="1050"/>
        <v>State: Special Education portion to DSA</v>
      </c>
      <c r="D927" s="9">
        <f t="shared" si="1050"/>
        <v>0</v>
      </c>
      <c r="E927" s="80">
        <f>IF(ISNUMBER(MATCH(B927,Actuals!$A$2:$A$500,0)),-(INDEX(Actuals!$A$2:$B$500,MATCH(B927,Actuals!$A$2:$A$500,FALSE),2)),0)</f>
        <v>0</v>
      </c>
      <c r="F927" s="9"/>
      <c r="G927" s="9"/>
      <c r="H927" s="9"/>
      <c r="I927" s="9"/>
      <c r="J927" s="9">
        <f t="shared" si="1052"/>
        <v>0</v>
      </c>
      <c r="K927" s="9">
        <f t="shared" si="1051"/>
        <v>0</v>
      </c>
    </row>
    <row r="928" spans="1:11" x14ac:dyDescent="0.2">
      <c r="A928" s="1" t="s">
        <v>6</v>
      </c>
      <c r="B928" s="70" t="str">
        <f t="shared" si="1050"/>
        <v>100-000-0000-3200-325-00-05</v>
      </c>
      <c r="C928" s="7" t="str">
        <f t="shared" si="1050"/>
        <v>State: Reimbursement for Teacher Supplies #FTE</v>
      </c>
      <c r="D928" s="9">
        <f t="shared" si="1050"/>
        <v>0</v>
      </c>
      <c r="E928" s="80">
        <f>IF(ISNUMBER(MATCH(B928,Actuals!$A$2:$A$500,0)),-(INDEX(Actuals!$A$2:$B$500,MATCH(B928,Actuals!$A$2:$A$500,FALSE),2)),0)</f>
        <v>0</v>
      </c>
      <c r="F928" s="9"/>
      <c r="G928" s="9"/>
      <c r="H928" s="9"/>
      <c r="I928" s="9"/>
      <c r="J928" s="9">
        <f t="shared" si="1052"/>
        <v>0</v>
      </c>
      <c r="K928" s="9">
        <f t="shared" si="1051"/>
        <v>0</v>
      </c>
    </row>
    <row r="929" spans="1:11" x14ac:dyDescent="0.2">
      <c r="A929" s="1" t="s">
        <v>16</v>
      </c>
      <c r="B929" s="70" t="str">
        <f t="shared" si="1050"/>
        <v>100-000-0000-3200-352-00-05</v>
      </c>
      <c r="C929" s="7" t="str">
        <f t="shared" si="1050"/>
        <v>State: College and Career Readiness (CCR)</v>
      </c>
      <c r="D929" s="9">
        <f t="shared" si="1050"/>
        <v>0</v>
      </c>
      <c r="E929" s="80">
        <f>IF(ISNUMBER(MATCH(B929,Actuals!$A$2:$A$500,0)),-(INDEX(Actuals!$A$2:$B$500,MATCH(B929,Actuals!$A$2:$A$500,FALSE),2)),0)</f>
        <v>0</v>
      </c>
      <c r="F929" s="9"/>
      <c r="G929" s="9"/>
      <c r="H929" s="9"/>
      <c r="I929" s="9"/>
      <c r="J929" s="9">
        <f t="shared" si="1052"/>
        <v>0</v>
      </c>
      <c r="K929" s="9">
        <f t="shared" si="1051"/>
        <v>0</v>
      </c>
    </row>
    <row r="930" spans="1:11" x14ac:dyDescent="0.2">
      <c r="A930" s="1" t="s">
        <v>17</v>
      </c>
      <c r="B930" s="70" t="str">
        <f t="shared" si="1050"/>
        <v>100-000-0000-4500-709-00-05</v>
      </c>
      <c r="C930" s="7" t="str">
        <f t="shared" si="1050"/>
        <v>Federal: Title II Grant</v>
      </c>
      <c r="D930" s="9">
        <f t="shared" si="1050"/>
        <v>34160</v>
      </c>
      <c r="E930" s="80">
        <f>IF(ISNUMBER(MATCH(B930,Actuals!$A$2:$A$500,0)),-(INDEX(Actuals!$A$2:$B$500,MATCH(B930,Actuals!$A$2:$A$500,FALSE),2)),0)</f>
        <v>0</v>
      </c>
      <c r="F930" s="9"/>
      <c r="G930" s="9"/>
      <c r="H930" s="9"/>
      <c r="I930" s="9"/>
      <c r="J930" s="9">
        <f t="shared" si="1052"/>
        <v>0</v>
      </c>
      <c r="K930" s="9">
        <f t="shared" si="1051"/>
        <v>34160</v>
      </c>
    </row>
    <row r="931" spans="1:11" x14ac:dyDescent="0.2">
      <c r="A931" s="1" t="s">
        <v>18</v>
      </c>
      <c r="B931" s="70" t="str">
        <f t="shared" si="1050"/>
        <v>100-000-0000-4571-000-00-05</v>
      </c>
      <c r="C931" s="7" t="str">
        <f t="shared" si="1050"/>
        <v>Federal: Special Education Part B</v>
      </c>
      <c r="D931" s="9">
        <f t="shared" si="1050"/>
        <v>7500</v>
      </c>
      <c r="E931" s="80">
        <f>IF(ISNUMBER(MATCH(B931,Actuals!$A$2:$A$500,0)),-(INDEX(Actuals!$A$2:$B$500,MATCH(B931,Actuals!$A$2:$A$500,FALSE),2)),0)</f>
        <v>0</v>
      </c>
      <c r="F931" s="9"/>
      <c r="G931" s="9"/>
      <c r="H931" s="9"/>
      <c r="I931" s="9"/>
      <c r="J931" s="9">
        <f t="shared" si="1052"/>
        <v>0</v>
      </c>
      <c r="K931" s="9">
        <f t="shared" si="1051"/>
        <v>7500</v>
      </c>
    </row>
    <row r="932" spans="1:11" x14ac:dyDescent="0.2">
      <c r="A932" s="1" t="s">
        <v>22</v>
      </c>
      <c r="B932" s="70" t="str">
        <f t="shared" si="1050"/>
        <v>100-000-0000-4703-000-00-05</v>
      </c>
      <c r="C932" s="7" t="str">
        <f t="shared" si="1050"/>
        <v>Federal: E-rate (Funded at 50% of Internet ONLY)</v>
      </c>
      <c r="D932" s="9">
        <f t="shared" si="1050"/>
        <v>14400</v>
      </c>
      <c r="E932" s="80">
        <f>IF(ISNUMBER(MATCH(B932,Actuals!$A$2:$A$500,0)),-(INDEX(Actuals!$A$2:$B$500,MATCH(B932,Actuals!$A$2:$A$500,FALSE),2)),0)</f>
        <v>0</v>
      </c>
      <c r="F932" s="9"/>
      <c r="G932" s="9"/>
      <c r="H932" s="9"/>
      <c r="I932" s="9"/>
      <c r="J932" s="9">
        <f>F932+G932+H932+I932</f>
        <v>0</v>
      </c>
      <c r="K932" s="9">
        <f>D932-J932</f>
        <v>14400</v>
      </c>
    </row>
    <row r="933" spans="1:11" x14ac:dyDescent="0.2">
      <c r="A933" s="1" t="s">
        <v>23</v>
      </c>
      <c r="B933" s="70" t="str">
        <f>B27</f>
        <v>100-000-0000-1790-000-00-05</v>
      </c>
      <c r="C933" s="7" t="s">
        <v>1076</v>
      </c>
      <c r="D933" s="9">
        <f>+SUMIFS(D$16:D$30,B$16:B$30,+B933)</f>
        <v>128340</v>
      </c>
      <c r="E933" s="80">
        <f>IF(ISNUMBER(MATCH(B933,Actuals!$A$2:$A$500,0)),-(INDEX(Actuals!$A$2:$B$500,MATCH(B933,Actuals!$A$2:$A$500,FALSE),2)),0)</f>
        <v>0</v>
      </c>
      <c r="F933" s="9"/>
      <c r="G933" s="9"/>
      <c r="H933" s="9"/>
      <c r="I933" s="9"/>
      <c r="J933" s="9">
        <f>F933+G933+H933+I933</f>
        <v>0</v>
      </c>
      <c r="K933" s="9">
        <f>D933-J933</f>
        <v>128340</v>
      </c>
    </row>
    <row r="934" spans="1:11" x14ac:dyDescent="0.2">
      <c r="A934" s="1" t="s">
        <v>24</v>
      </c>
      <c r="B934" s="70" t="str">
        <f t="shared" ref="B934:D934" si="1053">B30</f>
        <v>100-000-0000-4500-661-00-05</v>
      </c>
      <c r="C934" s="7" t="str">
        <f t="shared" si="1053"/>
        <v>Federal: Charter Schools Program (CSP) Dissemination</v>
      </c>
      <c r="D934" s="9">
        <f t="shared" si="1053"/>
        <v>0</v>
      </c>
      <c r="E934" s="80">
        <f>IF(ISNUMBER(MATCH(B934,Actuals!$A$2:$A$500,0)),-(INDEX(Actuals!$A$2:$B$500,MATCH(B934,Actuals!$A$2:$A$500,FALSE),2)),0)</f>
        <v>0</v>
      </c>
      <c r="F934" s="9"/>
      <c r="G934" s="9"/>
      <c r="H934" s="9"/>
      <c r="I934" s="9"/>
      <c r="J934" s="9">
        <f t="shared" si="1052"/>
        <v>0</v>
      </c>
      <c r="K934" s="9">
        <f t="shared" si="1051"/>
        <v>0</v>
      </c>
    </row>
    <row r="935" spans="1:11" s="19" customFormat="1" x14ac:dyDescent="0.2">
      <c r="A935" s="88"/>
      <c r="C935" s="89" t="s">
        <v>560</v>
      </c>
      <c r="D935" s="41">
        <f>SUM(D922:D934)</f>
        <v>1515020</v>
      </c>
      <c r="E935" s="41">
        <f t="shared" ref="E935:K935" si="1054">SUM(E922:E934)</f>
        <v>0</v>
      </c>
      <c r="F935" s="41">
        <f t="shared" si="1054"/>
        <v>0</v>
      </c>
      <c r="G935" s="41">
        <f t="shared" si="1054"/>
        <v>0</v>
      </c>
      <c r="H935" s="41">
        <f t="shared" si="1054"/>
        <v>0</v>
      </c>
      <c r="I935" s="41">
        <f t="shared" si="1054"/>
        <v>0</v>
      </c>
      <c r="J935" s="41">
        <f t="shared" si="1054"/>
        <v>0</v>
      </c>
      <c r="K935" s="41">
        <f t="shared" si="1054"/>
        <v>1515020</v>
      </c>
    </row>
    <row r="936" spans="1:11" s="19" customFormat="1" x14ac:dyDescent="0.2">
      <c r="A936" s="88"/>
    </row>
    <row r="937" spans="1:11" s="19" customFormat="1" x14ac:dyDescent="0.2">
      <c r="A937" s="88"/>
      <c r="C937" s="89" t="s">
        <v>608</v>
      </c>
    </row>
    <row r="938" spans="1:11" x14ac:dyDescent="0.2">
      <c r="A938" s="1" t="s">
        <v>15</v>
      </c>
      <c r="B938" s="2" t="s">
        <v>33</v>
      </c>
      <c r="C938" s="13" t="s">
        <v>591</v>
      </c>
      <c r="D938" s="22" t="s">
        <v>35</v>
      </c>
      <c r="E938" s="79" t="s">
        <v>1043</v>
      </c>
      <c r="F938" s="22" t="s">
        <v>1005</v>
      </c>
      <c r="G938" s="22" t="s">
        <v>1004</v>
      </c>
      <c r="H938" s="22" t="s">
        <v>1006</v>
      </c>
      <c r="I938" s="22" t="s">
        <v>1007</v>
      </c>
      <c r="J938" s="22" t="s">
        <v>1024</v>
      </c>
      <c r="K938" s="22" t="s">
        <v>1026</v>
      </c>
    </row>
    <row r="939" spans="1:11" x14ac:dyDescent="0.2">
      <c r="A939" s="1" t="s">
        <v>0</v>
      </c>
      <c r="B939" s="70" t="str">
        <f t="shared" ref="B939:D946" si="1055">B246</f>
        <v>100-100-2320-6114-000-32-05</v>
      </c>
      <c r="C939" s="6" t="str">
        <f t="shared" si="1055"/>
        <v>CSO Chiefs</v>
      </c>
      <c r="D939" s="9">
        <f t="shared" si="1055"/>
        <v>242300</v>
      </c>
      <c r="E939" s="80">
        <f>IF(ISNUMBER(MATCH(B939,Actuals!$A$2:$A$500,0)),(INDEX(Actuals!$A$2:$B$500,MATCH(B939,Actuals!$A$2:$A$500,FALSE),2)),0)</f>
        <v>0</v>
      </c>
      <c r="F939" s="9"/>
      <c r="G939" s="9"/>
      <c r="H939" s="9"/>
      <c r="I939" s="9"/>
      <c r="J939" s="9">
        <f t="shared" ref="J939:J946" si="1056">F939+G939+H939+I939</f>
        <v>0</v>
      </c>
      <c r="K939" s="9">
        <f t="shared" ref="K939:K946" si="1057">D939-J939</f>
        <v>242300</v>
      </c>
    </row>
    <row r="940" spans="1:11" x14ac:dyDescent="0.2">
      <c r="A940" s="1" t="s">
        <v>1</v>
      </c>
      <c r="B940" s="70" t="str">
        <f t="shared" si="1055"/>
        <v>100-100-2500-6117-000-32-05</v>
      </c>
      <c r="C940" s="6" t="str">
        <f t="shared" si="1055"/>
        <v>CSO Coordinators and Managers</v>
      </c>
      <c r="D940" s="9">
        <f t="shared" si="1055"/>
        <v>324718.86</v>
      </c>
      <c r="E940" s="80">
        <f>IF(ISNUMBER(MATCH(B940,Actuals!$A$2:$A$500,0)),(INDEX(Actuals!$A$2:$B$500,MATCH(B940,Actuals!$A$2:$A$500,FALSE),2)),0)</f>
        <v>0</v>
      </c>
      <c r="F940" s="9"/>
      <c r="G940" s="9"/>
      <c r="H940" s="9"/>
      <c r="I940" s="9"/>
      <c r="J940" s="9">
        <f t="shared" si="1056"/>
        <v>0</v>
      </c>
      <c r="K940" s="9">
        <f t="shared" si="1057"/>
        <v>324718.86</v>
      </c>
    </row>
    <row r="941" spans="1:11" x14ac:dyDescent="0.2">
      <c r="A941" s="1" t="s">
        <v>2</v>
      </c>
      <c r="B941" s="70" t="str">
        <f t="shared" si="1055"/>
        <v>100-100-2410-6114-000-32-05</v>
      </c>
      <c r="C941" s="6" t="str">
        <f t="shared" si="1055"/>
        <v>Director of Site Administration</v>
      </c>
      <c r="D941" s="9">
        <f t="shared" si="1055"/>
        <v>118650</v>
      </c>
      <c r="E941" s="80">
        <f>IF(ISNUMBER(MATCH(B941,Actuals!$A$2:$A$500,0)),(INDEX(Actuals!$A$2:$B$500,MATCH(B941,Actuals!$A$2:$A$500,FALSE),2)),0)</f>
        <v>0</v>
      </c>
      <c r="F941" s="9"/>
      <c r="G941" s="9"/>
      <c r="H941" s="9"/>
      <c r="I941" s="9"/>
      <c r="J941" s="9">
        <f t="shared" si="1056"/>
        <v>0</v>
      </c>
      <c r="K941" s="9">
        <f t="shared" si="1057"/>
        <v>118650</v>
      </c>
    </row>
    <row r="942" spans="1:11" x14ac:dyDescent="0.2">
      <c r="A942" s="1" t="s">
        <v>3</v>
      </c>
      <c r="B942" s="70" t="str">
        <f t="shared" si="1055"/>
        <v>100-100-1000-6100-661-32-05</v>
      </c>
      <c r="C942" s="6" t="str">
        <f t="shared" si="1055"/>
        <v>Training Attendees for CSP Grant</v>
      </c>
      <c r="D942" s="9">
        <f t="shared" si="1055"/>
        <v>0</v>
      </c>
      <c r="E942" s="80">
        <f>IF(ISNUMBER(MATCH(B942,Actuals!$A$2:$A$500,0)),(INDEX(Actuals!$A$2:$B$500,MATCH(B942,Actuals!$A$2:$A$500,FALSE),2)),0)</f>
        <v>0</v>
      </c>
      <c r="F942" s="9"/>
      <c r="G942" s="9"/>
      <c r="H942" s="9"/>
      <c r="I942" s="9"/>
      <c r="J942" s="9">
        <f t="shared" si="1056"/>
        <v>0</v>
      </c>
      <c r="K942" s="9">
        <f t="shared" si="1057"/>
        <v>0</v>
      </c>
    </row>
    <row r="943" spans="1:11" x14ac:dyDescent="0.2">
      <c r="A943" s="1" t="s">
        <v>4</v>
      </c>
      <c r="B943" s="70" t="str">
        <f t="shared" si="1055"/>
        <v>100-100-1000-6111-000-32-05</v>
      </c>
      <c r="C943" s="6" t="str">
        <f t="shared" si="1055"/>
        <v>Educational Advising Coordinator</v>
      </c>
      <c r="D943" s="9">
        <f t="shared" si="1055"/>
        <v>0</v>
      </c>
      <c r="E943" s="80">
        <f>IF(ISNUMBER(MATCH(B943,Actuals!$A$2:$A$500,0)),(INDEX(Actuals!$A$2:$B$500,MATCH(B943,Actuals!$A$2:$A$500,FALSE),2)),0)</f>
        <v>0</v>
      </c>
      <c r="F943" s="9"/>
      <c r="G943" s="9"/>
      <c r="H943" s="9"/>
      <c r="I943" s="9"/>
      <c r="J943" s="9">
        <f t="shared" si="1056"/>
        <v>0</v>
      </c>
      <c r="K943" s="9">
        <f t="shared" si="1057"/>
        <v>0</v>
      </c>
    </row>
    <row r="944" spans="1:11" x14ac:dyDescent="0.2">
      <c r="A944" s="1" t="s">
        <v>5</v>
      </c>
      <c r="B944" s="70" t="str">
        <f t="shared" si="1055"/>
        <v>100-100-2410-6117-000-32-05</v>
      </c>
      <c r="C944" s="6" t="str">
        <f t="shared" si="1055"/>
        <v>Office Manager</v>
      </c>
      <c r="D944" s="9">
        <f t="shared" si="1055"/>
        <v>0</v>
      </c>
      <c r="E944" s="80">
        <f>IF(ISNUMBER(MATCH(B944,Actuals!$A$2:$A$500,0)),(INDEX(Actuals!$A$2:$B$500,MATCH(B944,Actuals!$A$2:$A$500,FALSE),2)),0)</f>
        <v>0</v>
      </c>
      <c r="F944" s="9"/>
      <c r="G944" s="9"/>
      <c r="H944" s="9"/>
      <c r="I944" s="9"/>
      <c r="J944" s="9">
        <f t="shared" si="1056"/>
        <v>0</v>
      </c>
      <c r="K944" s="9">
        <f t="shared" si="1057"/>
        <v>0</v>
      </c>
    </row>
    <row r="945" spans="1:11" x14ac:dyDescent="0.2">
      <c r="A945" s="1" t="s">
        <v>6</v>
      </c>
      <c r="B945" s="72" t="str">
        <f t="shared" si="1055"/>
        <v>100-100-2410-6127-000-32-05</v>
      </c>
      <c r="C945" s="42" t="str">
        <f t="shared" si="1055"/>
        <v>Student Worker</v>
      </c>
      <c r="D945" s="43">
        <f t="shared" si="1055"/>
        <v>0</v>
      </c>
      <c r="E945" s="80">
        <f>IF(ISNUMBER(MATCH(B945,Actuals!$A$2:$A$500,0)),(INDEX(Actuals!$A$2:$B$500,MATCH(B945,Actuals!$A$2:$A$500,FALSE),2)),0)</f>
        <v>0</v>
      </c>
      <c r="F945" s="9"/>
      <c r="G945" s="9"/>
      <c r="H945" s="9"/>
      <c r="I945" s="9"/>
      <c r="J945" s="9">
        <f t="shared" si="1056"/>
        <v>0</v>
      </c>
      <c r="K945" s="9">
        <f t="shared" si="1057"/>
        <v>0</v>
      </c>
    </row>
    <row r="946" spans="1:11" x14ac:dyDescent="0.2">
      <c r="A946" s="1" t="s">
        <v>16</v>
      </c>
      <c r="B946" s="70" t="str">
        <f t="shared" si="1055"/>
        <v>100-100-2310-6117-000-32-05</v>
      </c>
      <c r="C946" s="6" t="str">
        <f t="shared" si="1055"/>
        <v>Board Members</v>
      </c>
      <c r="D946" s="9">
        <f t="shared" si="1055"/>
        <v>2800</v>
      </c>
      <c r="E946" s="80">
        <f>IF(ISNUMBER(MATCH(B946,Actuals!$A$2:$A$500,0)),(INDEX(Actuals!$A$2:$B$500,MATCH(B946,Actuals!$A$2:$A$500,FALSE),2)),0)</f>
        <v>0</v>
      </c>
      <c r="F946" s="9"/>
      <c r="G946" s="9"/>
      <c r="H946" s="9"/>
      <c r="I946" s="9"/>
      <c r="J946" s="9">
        <f t="shared" si="1056"/>
        <v>0</v>
      </c>
      <c r="K946" s="9">
        <f t="shared" si="1057"/>
        <v>2800</v>
      </c>
    </row>
    <row r="947" spans="1:11" s="19" customFormat="1" x14ac:dyDescent="0.2">
      <c r="A947" s="88"/>
      <c r="C947" s="90" t="s">
        <v>561</v>
      </c>
      <c r="D947" s="46">
        <f t="shared" ref="D947:K947" si="1058">SUM(D939:D946)</f>
        <v>688468.86</v>
      </c>
      <c r="E947" s="46">
        <f t="shared" si="1058"/>
        <v>0</v>
      </c>
      <c r="F947" s="46">
        <f t="shared" si="1058"/>
        <v>0</v>
      </c>
      <c r="G947" s="46">
        <f t="shared" si="1058"/>
        <v>0</v>
      </c>
      <c r="H947" s="46">
        <f t="shared" si="1058"/>
        <v>0</v>
      </c>
      <c r="I947" s="46">
        <f t="shared" si="1058"/>
        <v>0</v>
      </c>
      <c r="J947" s="46">
        <f t="shared" si="1058"/>
        <v>0</v>
      </c>
      <c r="K947" s="46">
        <f t="shared" si="1058"/>
        <v>688468.86</v>
      </c>
    </row>
    <row r="948" spans="1:11" s="19" customFormat="1" x14ac:dyDescent="0.2">
      <c r="A948" s="91"/>
      <c r="B948" s="15"/>
      <c r="C948" s="92" t="s">
        <v>590</v>
      </c>
      <c r="D948" s="18"/>
    </row>
    <row r="949" spans="1:11" x14ac:dyDescent="0.2">
      <c r="A949" s="1" t="s">
        <v>0</v>
      </c>
      <c r="B949" s="70" t="str">
        <f t="shared" ref="B949:D956" si="1059">B257</f>
        <v>100-100-2320-6164-000-32-05</v>
      </c>
      <c r="C949" s="6" t="str">
        <f t="shared" si="1059"/>
        <v>CSO Chiefs</v>
      </c>
      <c r="D949" s="9">
        <f t="shared" si="1059"/>
        <v>15000</v>
      </c>
      <c r="E949" s="80">
        <f>IF(ISNUMBER(MATCH(B949,Actuals!$A$2:$A$500,0)),(INDEX(Actuals!$A$2:$B$500,MATCH(B949,Actuals!$A$2:$A$500,FALSE),2)),0)</f>
        <v>0</v>
      </c>
      <c r="F949" s="9"/>
      <c r="G949" s="9"/>
      <c r="H949" s="9"/>
      <c r="I949" s="9"/>
      <c r="J949" s="9">
        <f t="shared" ref="J949:J957" si="1060">F949+G949+H949+I949</f>
        <v>0</v>
      </c>
      <c r="K949" s="9">
        <f t="shared" ref="K949:K957" si="1061">D949-J949</f>
        <v>15000</v>
      </c>
    </row>
    <row r="950" spans="1:11" x14ac:dyDescent="0.2">
      <c r="A950" s="1" t="s">
        <v>1</v>
      </c>
      <c r="B950" s="70" t="str">
        <f t="shared" si="1059"/>
        <v>100-100-2320-6164-661-32-05</v>
      </c>
      <c r="C950" s="6" t="str">
        <f t="shared" si="1059"/>
        <v>CSO Chiefs: CSP Grant</v>
      </c>
      <c r="D950" s="9">
        <f t="shared" si="1059"/>
        <v>0</v>
      </c>
      <c r="E950" s="80">
        <f>IF(ISNUMBER(MATCH(B950,Actuals!$A$2:$A$500,0)),(INDEX(Actuals!$A$2:$B$500,MATCH(B950,Actuals!$A$2:$A$500,FALSE),2)),0)</f>
        <v>0</v>
      </c>
      <c r="F950" s="9"/>
      <c r="G950" s="9"/>
      <c r="H950" s="9"/>
      <c r="I950" s="9"/>
      <c r="J950" s="9">
        <f t="shared" si="1060"/>
        <v>0</v>
      </c>
      <c r="K950" s="9">
        <f t="shared" si="1061"/>
        <v>0</v>
      </c>
    </row>
    <row r="951" spans="1:11" x14ac:dyDescent="0.2">
      <c r="A951" s="1" t="s">
        <v>2</v>
      </c>
      <c r="B951" s="70" t="str">
        <f t="shared" si="1059"/>
        <v>100-100-2500-6167-000-32-05</v>
      </c>
      <c r="C951" s="6" t="str">
        <f t="shared" si="1059"/>
        <v>CSO Coordinators and Managers</v>
      </c>
      <c r="D951" s="9">
        <f t="shared" si="1059"/>
        <v>3000</v>
      </c>
      <c r="E951" s="80">
        <f>IF(ISNUMBER(MATCH(B951,Actuals!$A$2:$A$500,0)),(INDEX(Actuals!$A$2:$B$500,MATCH(B951,Actuals!$A$2:$A$500,FALSE),2)),0)</f>
        <v>0</v>
      </c>
      <c r="F951" s="9"/>
      <c r="G951" s="9"/>
      <c r="H951" s="9"/>
      <c r="I951" s="9"/>
      <c r="J951" s="9">
        <f t="shared" si="1060"/>
        <v>0</v>
      </c>
      <c r="K951" s="9">
        <f t="shared" si="1061"/>
        <v>3000</v>
      </c>
    </row>
    <row r="952" spans="1:11" x14ac:dyDescent="0.2">
      <c r="A952" s="1" t="s">
        <v>3</v>
      </c>
      <c r="B952" s="70" t="str">
        <f t="shared" si="1059"/>
        <v>100-100-2500-6167-661-32-05</v>
      </c>
      <c r="C952" s="6" t="str">
        <f t="shared" si="1059"/>
        <v>CSO Coordinators and Managers: CSP Grant</v>
      </c>
      <c r="D952" s="9">
        <f t="shared" si="1059"/>
        <v>0</v>
      </c>
      <c r="E952" s="80">
        <f>IF(ISNUMBER(MATCH(B952,Actuals!$A$2:$A$500,0)),(INDEX(Actuals!$A$2:$B$500,MATCH(B952,Actuals!$A$2:$A$500,FALSE),2)),0)</f>
        <v>0</v>
      </c>
      <c r="F952" s="9"/>
      <c r="G952" s="9"/>
      <c r="H952" s="9"/>
      <c r="I952" s="9"/>
      <c r="J952" s="9">
        <f t="shared" si="1060"/>
        <v>0</v>
      </c>
      <c r="K952" s="9">
        <f t="shared" si="1061"/>
        <v>0</v>
      </c>
    </row>
    <row r="953" spans="1:11" x14ac:dyDescent="0.2">
      <c r="A953" s="1" t="s">
        <v>4</v>
      </c>
      <c r="B953" s="70" t="str">
        <f t="shared" si="1059"/>
        <v>100-100-2410-6164-000-32-05</v>
      </c>
      <c r="C953" s="6" t="str">
        <f t="shared" si="1059"/>
        <v>Director of Site Administration</v>
      </c>
      <c r="D953" s="9">
        <f t="shared" si="1059"/>
        <v>600</v>
      </c>
      <c r="E953" s="80">
        <f>IF(ISNUMBER(MATCH(B953,Actuals!$A$2:$A$500,0)),(INDEX(Actuals!$A$2:$B$500,MATCH(B953,Actuals!$A$2:$A$500,FALSE),2)),0)</f>
        <v>0</v>
      </c>
      <c r="F953" s="9"/>
      <c r="G953" s="9"/>
      <c r="H953" s="9"/>
      <c r="I953" s="9"/>
      <c r="J953" s="9">
        <f t="shared" si="1060"/>
        <v>0</v>
      </c>
      <c r="K953" s="9">
        <f t="shared" si="1061"/>
        <v>600</v>
      </c>
    </row>
    <row r="954" spans="1:11" x14ac:dyDescent="0.2">
      <c r="A954" s="1" t="s">
        <v>5</v>
      </c>
      <c r="B954" s="70" t="str">
        <f t="shared" si="1059"/>
        <v>100-100-1000-6161-000-32-05</v>
      </c>
      <c r="C954" s="6" t="str">
        <f t="shared" si="1059"/>
        <v>Educational Advising Coordinator</v>
      </c>
      <c r="D954" s="9">
        <f t="shared" si="1059"/>
        <v>0</v>
      </c>
      <c r="E954" s="80">
        <f>IF(ISNUMBER(MATCH(B954,Actuals!$A$2:$A$500,0)),(INDEX(Actuals!$A$2:$B$500,MATCH(B954,Actuals!$A$2:$A$500,FALSE),2)),0)</f>
        <v>0</v>
      </c>
      <c r="F954" s="9"/>
      <c r="G954" s="9"/>
      <c r="H954" s="9"/>
      <c r="I954" s="9"/>
      <c r="J954" s="9">
        <f t="shared" si="1060"/>
        <v>0</v>
      </c>
      <c r="K954" s="9">
        <f t="shared" si="1061"/>
        <v>0</v>
      </c>
    </row>
    <row r="955" spans="1:11" x14ac:dyDescent="0.2">
      <c r="A955" s="1" t="s">
        <v>6</v>
      </c>
      <c r="B955" s="70" t="str">
        <f t="shared" si="1059"/>
        <v>100-100-1000-6161-000-32-05</v>
      </c>
      <c r="C955" s="6" t="str">
        <f t="shared" si="1059"/>
        <v>Educational Advising Coordinator: CSP Grant</v>
      </c>
      <c r="D955" s="9">
        <f t="shared" si="1059"/>
        <v>0</v>
      </c>
      <c r="E955" s="80">
        <f>IF(ISNUMBER(MATCH(B955,Actuals!$A$2:$A$500,0)),(INDEX(Actuals!$A$2:$B$500,MATCH(B955,Actuals!$A$2:$A$500,FALSE),2)),0)</f>
        <v>0</v>
      </c>
      <c r="F955" s="9"/>
      <c r="G955" s="9"/>
      <c r="H955" s="9"/>
      <c r="I955" s="9"/>
      <c r="J955" s="9">
        <f t="shared" si="1060"/>
        <v>0</v>
      </c>
      <c r="K955" s="9">
        <f t="shared" si="1061"/>
        <v>0</v>
      </c>
    </row>
    <row r="956" spans="1:11" x14ac:dyDescent="0.2">
      <c r="A956" s="1" t="s">
        <v>16</v>
      </c>
      <c r="B956" s="70" t="str">
        <f t="shared" si="1059"/>
        <v>100-100-2410-6167-000-32-05</v>
      </c>
      <c r="C956" s="6" t="str">
        <f t="shared" si="1059"/>
        <v>Office Manager</v>
      </c>
      <c r="D956" s="9">
        <f t="shared" si="1059"/>
        <v>0</v>
      </c>
      <c r="E956" s="80">
        <f>IF(ISNUMBER(MATCH(B956,Actuals!$A$2:$A$500,0)),(INDEX(Actuals!$A$2:$B$500,MATCH(B956,Actuals!$A$2:$A$500,FALSE),2)),0)</f>
        <v>0</v>
      </c>
      <c r="F956" s="9"/>
      <c r="G956" s="9"/>
      <c r="H956" s="9"/>
      <c r="I956" s="9"/>
      <c r="J956" s="9">
        <f t="shared" si="1060"/>
        <v>0</v>
      </c>
      <c r="K956" s="9">
        <f t="shared" si="1061"/>
        <v>0</v>
      </c>
    </row>
    <row r="957" spans="1:11" x14ac:dyDescent="0.2">
      <c r="A957" s="1" t="s">
        <v>17</v>
      </c>
      <c r="B957" s="70"/>
      <c r="C957" s="6"/>
      <c r="D957" s="9">
        <f>D265</f>
        <v>0</v>
      </c>
      <c r="E957" s="80">
        <f>IF(ISNUMBER(MATCH(B957,Actuals!$A$2:$A$500,0)),(INDEX(Actuals!$A$2:$B$500,MATCH(B957,Actuals!$A$2:$A$500,FALSE),2)),0)</f>
        <v>0</v>
      </c>
      <c r="F957" s="9">
        <v>0</v>
      </c>
      <c r="G957" s="9">
        <v>0</v>
      </c>
      <c r="H957" s="9"/>
      <c r="I957" s="9"/>
      <c r="J957" s="9">
        <f t="shared" si="1060"/>
        <v>0</v>
      </c>
      <c r="K957" s="9">
        <f t="shared" si="1061"/>
        <v>0</v>
      </c>
    </row>
    <row r="958" spans="1:11" s="19" customFormat="1" x14ac:dyDescent="0.2">
      <c r="A958" s="88"/>
      <c r="C958" s="90" t="s">
        <v>562</v>
      </c>
      <c r="D958" s="46">
        <f t="shared" ref="D958:K958" si="1062">SUM(D949:D957)</f>
        <v>18600</v>
      </c>
      <c r="E958" s="46">
        <f t="shared" si="1062"/>
        <v>0</v>
      </c>
      <c r="F958" s="46">
        <f t="shared" si="1062"/>
        <v>0</v>
      </c>
      <c r="G958" s="46">
        <f t="shared" si="1062"/>
        <v>0</v>
      </c>
      <c r="H958" s="46">
        <f t="shared" si="1062"/>
        <v>0</v>
      </c>
      <c r="I958" s="46">
        <f t="shared" si="1062"/>
        <v>0</v>
      </c>
      <c r="J958" s="46">
        <f t="shared" si="1062"/>
        <v>0</v>
      </c>
      <c r="K958" s="46">
        <f t="shared" si="1062"/>
        <v>18600</v>
      </c>
    </row>
    <row r="959" spans="1:11" s="19" customFormat="1" x14ac:dyDescent="0.2">
      <c r="A959" s="91"/>
      <c r="B959" s="15"/>
      <c r="C959" s="92" t="s">
        <v>589</v>
      </c>
      <c r="D959" s="18"/>
    </row>
    <row r="960" spans="1:11" x14ac:dyDescent="0.2">
      <c r="A960" s="1" t="s">
        <v>0</v>
      </c>
      <c r="B960" s="70" t="str">
        <f t="shared" ref="B960:D964" si="1063">B269</f>
        <v>100-100-2320-6154-000-32-05</v>
      </c>
      <c r="C960" s="6" t="str">
        <f t="shared" si="1063"/>
        <v>CSO Chiefs</v>
      </c>
      <c r="D960" s="9">
        <f t="shared" si="1063"/>
        <v>8500</v>
      </c>
      <c r="E960" s="80">
        <f>IF(ISNUMBER(MATCH(B960,Actuals!$A$2:$A$500,0)),(INDEX(Actuals!$A$2:$B$500,MATCH(B960,Actuals!$A$2:$A$500,FALSE),2)),0)</f>
        <v>0</v>
      </c>
      <c r="F960" s="9"/>
      <c r="G960" s="9"/>
      <c r="H960" s="9"/>
      <c r="I960" s="9"/>
      <c r="J960" s="9">
        <f t="shared" ref="J960:J965" si="1064">F960+G960+H960+I960</f>
        <v>0</v>
      </c>
      <c r="K960" s="9">
        <f t="shared" ref="K960:K965" si="1065">D960-J960</f>
        <v>8500</v>
      </c>
    </row>
    <row r="961" spans="1:11" x14ac:dyDescent="0.2">
      <c r="A961" s="1" t="s">
        <v>1</v>
      </c>
      <c r="B961" s="70" t="str">
        <f t="shared" si="1063"/>
        <v>100-100-2500-6157-000-32-05</v>
      </c>
      <c r="C961" s="6" t="str">
        <f t="shared" si="1063"/>
        <v>CSO Coordinators and Managers</v>
      </c>
      <c r="D961" s="9">
        <f t="shared" si="1063"/>
        <v>24600</v>
      </c>
      <c r="E961" s="80">
        <f>IF(ISNUMBER(MATCH(B961,Actuals!$A$2:$A$500,0)),(INDEX(Actuals!$A$2:$B$500,MATCH(B961,Actuals!$A$2:$A$500,FALSE),2)),0)</f>
        <v>0</v>
      </c>
      <c r="F961" s="9"/>
      <c r="G961" s="9"/>
      <c r="H961" s="9"/>
      <c r="I961" s="9"/>
      <c r="J961" s="9">
        <f t="shared" si="1064"/>
        <v>0</v>
      </c>
      <c r="K961" s="9">
        <f t="shared" si="1065"/>
        <v>24600</v>
      </c>
    </row>
    <row r="962" spans="1:11" x14ac:dyDescent="0.2">
      <c r="A962" s="1" t="s">
        <v>2</v>
      </c>
      <c r="B962" s="70" t="str">
        <f t="shared" si="1063"/>
        <v>100-100-2410-6154-000-32-05</v>
      </c>
      <c r="C962" s="6" t="str">
        <f t="shared" si="1063"/>
        <v>Director of Site Administration</v>
      </c>
      <c r="D962" s="9">
        <f t="shared" si="1063"/>
        <v>3000</v>
      </c>
      <c r="E962" s="80">
        <f>IF(ISNUMBER(MATCH(B962,Actuals!$A$2:$A$500,0)),(INDEX(Actuals!$A$2:$B$500,MATCH(B962,Actuals!$A$2:$A$500,FALSE),2)),0)</f>
        <v>0</v>
      </c>
      <c r="F962" s="9"/>
      <c r="G962" s="9"/>
      <c r="H962" s="9"/>
      <c r="I962" s="9"/>
      <c r="J962" s="9">
        <f t="shared" si="1064"/>
        <v>0</v>
      </c>
      <c r="K962" s="9">
        <f t="shared" si="1065"/>
        <v>3000</v>
      </c>
    </row>
    <row r="963" spans="1:11" x14ac:dyDescent="0.2">
      <c r="A963" s="1" t="s">
        <v>3</v>
      </c>
      <c r="B963" s="70" t="str">
        <f t="shared" si="1063"/>
        <v>100-100-1000-6151-000-32-05</v>
      </c>
      <c r="C963" s="6" t="str">
        <f t="shared" si="1063"/>
        <v>Educational Advising Coordinator</v>
      </c>
      <c r="D963" s="9">
        <f t="shared" si="1063"/>
        <v>0</v>
      </c>
      <c r="E963" s="80">
        <f>IF(ISNUMBER(MATCH(B963,Actuals!$A$2:$A$500,0)),(INDEX(Actuals!$A$2:$B$500,MATCH(B963,Actuals!$A$2:$A$500,FALSE),2)),0)</f>
        <v>0</v>
      </c>
      <c r="F963" s="9"/>
      <c r="G963" s="9"/>
      <c r="H963" s="9"/>
      <c r="I963" s="9"/>
      <c r="J963" s="9">
        <f t="shared" si="1064"/>
        <v>0</v>
      </c>
      <c r="K963" s="9">
        <f t="shared" si="1065"/>
        <v>0</v>
      </c>
    </row>
    <row r="964" spans="1:11" x14ac:dyDescent="0.2">
      <c r="A964" s="1" t="s">
        <v>4</v>
      </c>
      <c r="B964" s="70" t="str">
        <f t="shared" si="1063"/>
        <v>100-100-2410-6157-000-32-05</v>
      </c>
      <c r="C964" s="6" t="str">
        <f t="shared" si="1063"/>
        <v>Office Manager</v>
      </c>
      <c r="D964" s="9">
        <f t="shared" si="1063"/>
        <v>0</v>
      </c>
      <c r="E964" s="80">
        <f>IF(ISNUMBER(MATCH(B964,Actuals!$A$2:$A$500,0)),(INDEX(Actuals!$A$2:$B$500,MATCH(B964,Actuals!$A$2:$A$500,FALSE),2)),0)</f>
        <v>0</v>
      </c>
      <c r="F964" s="9"/>
      <c r="G964" s="9"/>
      <c r="H964" s="9"/>
      <c r="I964" s="9"/>
      <c r="J964" s="9">
        <f t="shared" si="1064"/>
        <v>0</v>
      </c>
      <c r="K964" s="9">
        <f t="shared" si="1065"/>
        <v>0</v>
      </c>
    </row>
    <row r="965" spans="1:11" x14ac:dyDescent="0.2">
      <c r="A965" s="1" t="s">
        <v>5</v>
      </c>
      <c r="B965" s="70"/>
      <c r="C965" s="6"/>
      <c r="D965" s="9">
        <v>0</v>
      </c>
      <c r="E965" s="80">
        <f>IF(ISNUMBER(MATCH(B965,Actuals!$A$2:$A$500,0)),(INDEX(Actuals!$A$2:$B$500,MATCH(B965,Actuals!$A$2:$A$500,FALSE),2)),0)</f>
        <v>0</v>
      </c>
      <c r="F965" s="9"/>
      <c r="G965" s="9"/>
      <c r="H965" s="9"/>
      <c r="I965" s="9"/>
      <c r="J965" s="9">
        <f t="shared" si="1064"/>
        <v>0</v>
      </c>
      <c r="K965" s="9">
        <f t="shared" si="1065"/>
        <v>0</v>
      </c>
    </row>
    <row r="966" spans="1:11" s="19" customFormat="1" x14ac:dyDescent="0.2">
      <c r="A966" s="88"/>
      <c r="C966" s="90" t="s">
        <v>563</v>
      </c>
      <c r="D966" s="46">
        <f>SUM(D960:D965)</f>
        <v>36100</v>
      </c>
      <c r="E966" s="46">
        <f t="shared" ref="E966:K966" si="1066">SUM(E960:E965)</f>
        <v>0</v>
      </c>
      <c r="F966" s="46">
        <f t="shared" si="1066"/>
        <v>0</v>
      </c>
      <c r="G966" s="46">
        <f t="shared" si="1066"/>
        <v>0</v>
      </c>
      <c r="H966" s="46">
        <f t="shared" si="1066"/>
        <v>0</v>
      </c>
      <c r="I966" s="46">
        <f t="shared" si="1066"/>
        <v>0</v>
      </c>
      <c r="J966" s="46">
        <f t="shared" si="1066"/>
        <v>0</v>
      </c>
      <c r="K966" s="46">
        <f t="shared" si="1066"/>
        <v>36100</v>
      </c>
    </row>
    <row r="967" spans="1:11" s="19" customFormat="1" x14ac:dyDescent="0.2">
      <c r="A967" s="88"/>
      <c r="C967" s="89" t="s">
        <v>599</v>
      </c>
      <c r="D967" s="41">
        <f>D966+D958+D947</f>
        <v>743168.86</v>
      </c>
      <c r="E967" s="41">
        <f t="shared" ref="E967:K967" si="1067">E966+E958+E947</f>
        <v>0</v>
      </c>
      <c r="F967" s="41">
        <f t="shared" si="1067"/>
        <v>0</v>
      </c>
      <c r="G967" s="41">
        <f t="shared" si="1067"/>
        <v>0</v>
      </c>
      <c r="H967" s="41">
        <f t="shared" si="1067"/>
        <v>0</v>
      </c>
      <c r="I967" s="41">
        <f t="shared" si="1067"/>
        <v>0</v>
      </c>
      <c r="J967" s="41">
        <f t="shared" si="1067"/>
        <v>0</v>
      </c>
      <c r="K967" s="41">
        <f t="shared" si="1067"/>
        <v>743168.86</v>
      </c>
    </row>
    <row r="968" spans="1:11" s="19" customFormat="1" x14ac:dyDescent="0.2">
      <c r="A968" s="88"/>
    </row>
    <row r="969" spans="1:11" x14ac:dyDescent="0.2">
      <c r="A969" s="1" t="s">
        <v>15</v>
      </c>
      <c r="B969" s="2" t="s">
        <v>33</v>
      </c>
      <c r="C969" s="13" t="s">
        <v>598</v>
      </c>
      <c r="D969" s="22" t="s">
        <v>35</v>
      </c>
      <c r="E969" s="79" t="s">
        <v>1043</v>
      </c>
      <c r="F969" s="22" t="s">
        <v>1005</v>
      </c>
      <c r="G969" s="22" t="s">
        <v>1004</v>
      </c>
      <c r="H969" s="22" t="s">
        <v>1006</v>
      </c>
      <c r="I969" s="22" t="s">
        <v>1007</v>
      </c>
      <c r="J969" s="22" t="s">
        <v>1024</v>
      </c>
      <c r="K969" s="22" t="s">
        <v>1026</v>
      </c>
    </row>
    <row r="970" spans="1:11" x14ac:dyDescent="0.2">
      <c r="A970" s="1" t="s">
        <v>0</v>
      </c>
      <c r="B970" s="70" t="str">
        <f t="shared" ref="B970:D974" si="1068">B549</f>
        <v>100-100-2320-6214-000-32-05</v>
      </c>
      <c r="C970" s="6" t="str">
        <f t="shared" si="1068"/>
        <v>CSO Chiefs</v>
      </c>
      <c r="D970" s="9">
        <f t="shared" si="1068"/>
        <v>2016</v>
      </c>
      <c r="E970" s="80">
        <f>IF(ISNUMBER(MATCH(B970,Actuals!$A$2:$A$500,0)),(INDEX(Actuals!$A$2:$B$500,MATCH(B970,Actuals!$A$2:$A$500,FALSE),2)),0)</f>
        <v>0</v>
      </c>
      <c r="F970" s="9"/>
      <c r="G970" s="9"/>
      <c r="H970" s="9"/>
      <c r="I970" s="9"/>
      <c r="J970" s="9">
        <f t="shared" ref="J970:J975" si="1069">F970+G970+H970+I970</f>
        <v>0</v>
      </c>
      <c r="K970" s="9">
        <f t="shared" ref="K970:K975" si="1070">D970-J970</f>
        <v>2016</v>
      </c>
    </row>
    <row r="971" spans="1:11" x14ac:dyDescent="0.2">
      <c r="A971" s="1" t="s">
        <v>1</v>
      </c>
      <c r="B971" s="70" t="str">
        <f t="shared" si="1068"/>
        <v>100-100-2500-6217-000-32-05</v>
      </c>
      <c r="C971" s="6" t="str">
        <f t="shared" si="1068"/>
        <v>CSO Coordinators and Managers</v>
      </c>
      <c r="D971" s="9">
        <f t="shared" si="1068"/>
        <v>2160</v>
      </c>
      <c r="E971" s="80">
        <f>IF(ISNUMBER(MATCH(B971,Actuals!$A$2:$A$500,0)),(INDEX(Actuals!$A$2:$B$500,MATCH(B971,Actuals!$A$2:$A$500,FALSE),2)),0)</f>
        <v>0</v>
      </c>
      <c r="F971" s="9"/>
      <c r="G971" s="9"/>
      <c r="H971" s="9"/>
      <c r="I971" s="9"/>
      <c r="J971" s="9">
        <f t="shared" si="1069"/>
        <v>0</v>
      </c>
      <c r="K971" s="9">
        <f t="shared" si="1070"/>
        <v>2160</v>
      </c>
    </row>
    <row r="972" spans="1:11" x14ac:dyDescent="0.2">
      <c r="A972" s="1" t="s">
        <v>2</v>
      </c>
      <c r="B972" s="70" t="str">
        <f t="shared" si="1068"/>
        <v>100-100-2410-6214-000-32-05</v>
      </c>
      <c r="C972" s="6" t="str">
        <f t="shared" si="1068"/>
        <v>Director of Site Administration</v>
      </c>
      <c r="D972" s="9">
        <f t="shared" si="1068"/>
        <v>528</v>
      </c>
      <c r="E972" s="80">
        <f>IF(ISNUMBER(MATCH(B972,Actuals!$A$2:$A$500,0)),(INDEX(Actuals!$A$2:$B$500,MATCH(B972,Actuals!$A$2:$A$500,FALSE),2)),0)</f>
        <v>0</v>
      </c>
      <c r="F972" s="9"/>
      <c r="G972" s="9"/>
      <c r="H972" s="9"/>
      <c r="I972" s="9"/>
      <c r="J972" s="9">
        <f t="shared" si="1069"/>
        <v>0</v>
      </c>
      <c r="K972" s="9">
        <f t="shared" si="1070"/>
        <v>528</v>
      </c>
    </row>
    <row r="973" spans="1:11" x14ac:dyDescent="0.2">
      <c r="A973" s="1" t="s">
        <v>3</v>
      </c>
      <c r="B973" s="70" t="str">
        <f t="shared" si="1068"/>
        <v>100-100-1000-6211-000-32-05</v>
      </c>
      <c r="C973" s="6" t="str">
        <f t="shared" si="1068"/>
        <v>Educational Advising Coordinator</v>
      </c>
      <c r="D973" s="9">
        <f t="shared" si="1068"/>
        <v>0</v>
      </c>
      <c r="E973" s="80">
        <f>IF(ISNUMBER(MATCH(B973,Actuals!$A$2:$A$500,0)),(INDEX(Actuals!$A$2:$B$500,MATCH(B973,Actuals!$A$2:$A$500,FALSE),2)),0)</f>
        <v>0</v>
      </c>
      <c r="F973" s="9"/>
      <c r="G973" s="9"/>
      <c r="H973" s="9"/>
      <c r="I973" s="9"/>
      <c r="J973" s="9">
        <f t="shared" si="1069"/>
        <v>0</v>
      </c>
      <c r="K973" s="9">
        <f t="shared" si="1070"/>
        <v>0</v>
      </c>
    </row>
    <row r="974" spans="1:11" x14ac:dyDescent="0.2">
      <c r="A974" s="1" t="s">
        <v>4</v>
      </c>
      <c r="B974" s="70" t="str">
        <f t="shared" si="1068"/>
        <v>100-100-2410-6217-000-32-05</v>
      </c>
      <c r="C974" s="6" t="str">
        <f t="shared" si="1068"/>
        <v>Office Manager</v>
      </c>
      <c r="D974" s="9">
        <f t="shared" si="1068"/>
        <v>0</v>
      </c>
      <c r="E974" s="80">
        <f>IF(ISNUMBER(MATCH(B974,Actuals!$A$2:$A$500,0)),(INDEX(Actuals!$A$2:$B$500,MATCH(B974,Actuals!$A$2:$A$500,FALSE),2)),0)</f>
        <v>0</v>
      </c>
      <c r="F974" s="9"/>
      <c r="G974" s="9"/>
      <c r="H974" s="9"/>
      <c r="I974" s="9"/>
      <c r="J974" s="9">
        <f t="shared" si="1069"/>
        <v>0</v>
      </c>
      <c r="K974" s="9">
        <f t="shared" si="1070"/>
        <v>0</v>
      </c>
    </row>
    <row r="975" spans="1:11" x14ac:dyDescent="0.2">
      <c r="A975" s="1" t="s">
        <v>5</v>
      </c>
      <c r="B975" s="70"/>
      <c r="C975" s="6"/>
      <c r="D975" s="9">
        <v>0</v>
      </c>
      <c r="E975" s="80">
        <f>IF(ISNUMBER(MATCH(B975,Actuals!$A$2:$A$500,0)),(INDEX(Actuals!$A$2:$B$500,MATCH(B975,Actuals!$A$2:$A$500,FALSE),2)),0)</f>
        <v>0</v>
      </c>
      <c r="F975" s="9"/>
      <c r="G975" s="9"/>
      <c r="H975" s="9"/>
      <c r="I975" s="9"/>
      <c r="J975" s="9">
        <f t="shared" si="1069"/>
        <v>0</v>
      </c>
      <c r="K975" s="9">
        <f t="shared" si="1070"/>
        <v>0</v>
      </c>
    </row>
    <row r="976" spans="1:11" s="19" customFormat="1" x14ac:dyDescent="0.2">
      <c r="A976" s="88"/>
      <c r="C976" s="90" t="s">
        <v>564</v>
      </c>
      <c r="D976" s="46">
        <f>SUM(D970:D975)</f>
        <v>4704</v>
      </c>
      <c r="E976" s="46">
        <f t="shared" ref="E976:K976" si="1071">SUM(E970:E975)</f>
        <v>0</v>
      </c>
      <c r="F976" s="46">
        <f t="shared" si="1071"/>
        <v>0</v>
      </c>
      <c r="G976" s="46">
        <f t="shared" si="1071"/>
        <v>0</v>
      </c>
      <c r="H976" s="46">
        <f t="shared" si="1071"/>
        <v>0</v>
      </c>
      <c r="I976" s="46">
        <f t="shared" si="1071"/>
        <v>0</v>
      </c>
      <c r="J976" s="46">
        <f t="shared" si="1071"/>
        <v>0</v>
      </c>
      <c r="K976" s="46">
        <f t="shared" si="1071"/>
        <v>4704</v>
      </c>
    </row>
    <row r="977" spans="1:11" s="19" customFormat="1" x14ac:dyDescent="0.2">
      <c r="A977" s="91"/>
      <c r="B977" s="15"/>
      <c r="C977" s="92" t="s">
        <v>592</v>
      </c>
      <c r="D977" s="18"/>
    </row>
    <row r="978" spans="1:11" x14ac:dyDescent="0.2">
      <c r="A978" s="1" t="s">
        <v>0</v>
      </c>
      <c r="B978" s="70"/>
      <c r="C978" s="6" t="str">
        <f t="shared" ref="C978:C983" si="1072">C558</f>
        <v>CSO Chiefs (State EE pays into PERS)</v>
      </c>
      <c r="D978" s="9">
        <v>0</v>
      </c>
      <c r="E978" s="80">
        <f>IF(ISNUMBER(MATCH(B978,Actuals!$A$2:$A$500,0)),(INDEX(Actuals!$A$2:$B$500,MATCH(B978,Actuals!$A$2:$A$500,FALSE),2)),0)</f>
        <v>0</v>
      </c>
      <c r="F978" s="9">
        <v>0</v>
      </c>
      <c r="G978" s="9">
        <v>0</v>
      </c>
      <c r="H978" s="9"/>
      <c r="I978" s="9"/>
      <c r="J978" s="9">
        <f t="shared" ref="J978:J983" si="1073">F978+G978+H978+I978</f>
        <v>0</v>
      </c>
      <c r="K978" s="9">
        <f t="shared" ref="K978:K983" si="1074">D978-J978</f>
        <v>0</v>
      </c>
    </row>
    <row r="979" spans="1:11" x14ac:dyDescent="0.2">
      <c r="A979" s="1" t="s">
        <v>1</v>
      </c>
      <c r="B979" s="70"/>
      <c r="C979" s="6" t="str">
        <f t="shared" si="1072"/>
        <v>CSO Coordinators and Managers (State EE pays into PERS)</v>
      </c>
      <c r="D979" s="9">
        <v>0</v>
      </c>
      <c r="E979" s="80">
        <f>IF(ISNUMBER(MATCH(B979,Actuals!$A$2:$A$500,0)),(INDEX(Actuals!$A$2:$B$500,MATCH(B979,Actuals!$A$2:$A$500,FALSE),2)),0)</f>
        <v>0</v>
      </c>
      <c r="F979" s="9">
        <v>0</v>
      </c>
      <c r="G979" s="9">
        <v>0</v>
      </c>
      <c r="H979" s="9"/>
      <c r="I979" s="9"/>
      <c r="J979" s="9">
        <f t="shared" si="1073"/>
        <v>0</v>
      </c>
      <c r="K979" s="9">
        <f t="shared" si="1074"/>
        <v>0</v>
      </c>
    </row>
    <row r="980" spans="1:11" x14ac:dyDescent="0.2">
      <c r="A980" s="1" t="s">
        <v>2</v>
      </c>
      <c r="B980" s="70"/>
      <c r="C980" s="6" t="str">
        <f t="shared" si="1072"/>
        <v>Director of Site Administration (State EE pays into PERS)</v>
      </c>
      <c r="D980" s="9">
        <v>0</v>
      </c>
      <c r="E980" s="80">
        <f>IF(ISNUMBER(MATCH(B980,Actuals!$A$2:$A$500,0)),(INDEX(Actuals!$A$2:$B$500,MATCH(B980,Actuals!$A$2:$A$500,FALSE),2)),0)</f>
        <v>0</v>
      </c>
      <c r="F980" s="9">
        <v>0</v>
      </c>
      <c r="G980" s="9">
        <v>0</v>
      </c>
      <c r="H980" s="9"/>
      <c r="I980" s="9"/>
      <c r="J980" s="9">
        <f t="shared" si="1073"/>
        <v>0</v>
      </c>
      <c r="K980" s="9">
        <f t="shared" si="1074"/>
        <v>0</v>
      </c>
    </row>
    <row r="981" spans="1:11" x14ac:dyDescent="0.2">
      <c r="A981" s="1" t="s">
        <v>3</v>
      </c>
      <c r="B981" s="70"/>
      <c r="C981" s="6" t="str">
        <f t="shared" si="1072"/>
        <v>Educational Advising Coordinator (State EE pays into PERS)</v>
      </c>
      <c r="D981" s="9">
        <v>0</v>
      </c>
      <c r="E981" s="80">
        <f>IF(ISNUMBER(MATCH(B981,Actuals!$A$2:$A$500,0)),(INDEX(Actuals!$A$2:$B$500,MATCH(B981,Actuals!$A$2:$A$500,FALSE),2)),0)</f>
        <v>0</v>
      </c>
      <c r="F981" s="9">
        <v>0</v>
      </c>
      <c r="G981" s="9">
        <v>0</v>
      </c>
      <c r="H981" s="9"/>
      <c r="I981" s="9"/>
      <c r="J981" s="9">
        <f t="shared" si="1073"/>
        <v>0</v>
      </c>
      <c r="K981" s="9">
        <f t="shared" si="1074"/>
        <v>0</v>
      </c>
    </row>
    <row r="982" spans="1:11" x14ac:dyDescent="0.2">
      <c r="A982" s="1" t="s">
        <v>4</v>
      </c>
      <c r="B982" s="70"/>
      <c r="C982" s="6" t="str">
        <f t="shared" si="1072"/>
        <v>Office Manager (State EE pays into PERS)</v>
      </c>
      <c r="D982" s="9">
        <v>0</v>
      </c>
      <c r="E982" s="80">
        <f>IF(ISNUMBER(MATCH(B982,Actuals!$A$2:$A$500,0)),(INDEX(Actuals!$A$2:$B$500,MATCH(B982,Actuals!$A$2:$A$500,FALSE),2)),0)</f>
        <v>0</v>
      </c>
      <c r="F982" s="9">
        <v>0</v>
      </c>
      <c r="G982" s="9">
        <v>0</v>
      </c>
      <c r="H982" s="9"/>
      <c r="I982" s="9"/>
      <c r="J982" s="9">
        <f t="shared" si="1073"/>
        <v>0</v>
      </c>
      <c r="K982" s="9">
        <f t="shared" si="1074"/>
        <v>0</v>
      </c>
    </row>
    <row r="983" spans="1:11" x14ac:dyDescent="0.2">
      <c r="A983" s="1" t="s">
        <v>5</v>
      </c>
      <c r="B983" s="70" t="str">
        <f>B563</f>
        <v>100-100-2410-6227-000-32-05</v>
      </c>
      <c r="C983" s="6" t="str">
        <f t="shared" si="1072"/>
        <v>Student Worker</v>
      </c>
      <c r="D983" s="9">
        <f>D563</f>
        <v>0</v>
      </c>
      <c r="E983" s="80">
        <f>IF(ISNUMBER(MATCH(B983,Actuals!$A$2:$A$500,0)),(INDEX(Actuals!$A$2:$B$500,MATCH(B983,Actuals!$A$2:$A$500,FALSE),2)),0)</f>
        <v>0</v>
      </c>
      <c r="F983" s="9">
        <v>0</v>
      </c>
      <c r="G983" s="9">
        <v>0</v>
      </c>
      <c r="H983" s="9"/>
      <c r="I983" s="9"/>
      <c r="J983" s="9">
        <f t="shared" si="1073"/>
        <v>0</v>
      </c>
      <c r="K983" s="9">
        <f t="shared" si="1074"/>
        <v>0</v>
      </c>
    </row>
    <row r="984" spans="1:11" s="19" customFormat="1" x14ac:dyDescent="0.2">
      <c r="A984" s="88"/>
      <c r="C984" s="90" t="s">
        <v>565</v>
      </c>
      <c r="D984" s="46">
        <f>SUM(D978:D983)</f>
        <v>0</v>
      </c>
      <c r="E984" s="46">
        <f t="shared" ref="E984:K984" si="1075">SUM(E978:E983)</f>
        <v>0</v>
      </c>
      <c r="F984" s="46">
        <f t="shared" si="1075"/>
        <v>0</v>
      </c>
      <c r="G984" s="46">
        <f t="shared" si="1075"/>
        <v>0</v>
      </c>
      <c r="H984" s="46">
        <f t="shared" si="1075"/>
        <v>0</v>
      </c>
      <c r="I984" s="46">
        <f t="shared" si="1075"/>
        <v>0</v>
      </c>
      <c r="J984" s="46">
        <f t="shared" si="1075"/>
        <v>0</v>
      </c>
      <c r="K984" s="46">
        <f t="shared" si="1075"/>
        <v>0</v>
      </c>
    </row>
    <row r="985" spans="1:11" s="19" customFormat="1" x14ac:dyDescent="0.2">
      <c r="A985" s="91"/>
      <c r="B985" s="15"/>
      <c r="C985" s="92" t="s">
        <v>593</v>
      </c>
      <c r="D985" s="18"/>
    </row>
    <row r="986" spans="1:11" x14ac:dyDescent="0.2">
      <c r="A986" s="1" t="s">
        <v>0</v>
      </c>
      <c r="B986" s="70" t="str">
        <f t="shared" ref="B986:D990" si="1076">B567</f>
        <v>100-100-2320-6234-000-32-05</v>
      </c>
      <c r="C986" s="6" t="str">
        <f t="shared" si="1076"/>
        <v>CSO Chiefs</v>
      </c>
      <c r="D986" s="9">
        <f t="shared" si="1076"/>
        <v>67844.000000000015</v>
      </c>
      <c r="E986" s="80">
        <f>IF(ISNUMBER(MATCH(B986,Actuals!$A$2:$A$500,0)),(INDEX(Actuals!$A$2:$B$500,MATCH(B986,Actuals!$A$2:$A$500,FALSE),2)),0)</f>
        <v>0</v>
      </c>
      <c r="F986" s="9"/>
      <c r="G986" s="9"/>
      <c r="H986" s="9"/>
      <c r="I986" s="9"/>
      <c r="J986" s="9">
        <f t="shared" ref="J986:J991" si="1077">F986+G986+H986+I986</f>
        <v>0</v>
      </c>
      <c r="K986" s="9">
        <f t="shared" ref="K986:K991" si="1078">D986-J986</f>
        <v>67844.000000000015</v>
      </c>
    </row>
    <row r="987" spans="1:11" x14ac:dyDescent="0.2">
      <c r="A987" s="1" t="s">
        <v>1</v>
      </c>
      <c r="B987" s="70" t="str">
        <f t="shared" si="1076"/>
        <v>100-100-2500-6237-000-32-05</v>
      </c>
      <c r="C987" s="6" t="str">
        <f t="shared" si="1076"/>
        <v>CSO Coordinators and Managers</v>
      </c>
      <c r="D987" s="9">
        <f>D568</f>
        <v>63101.984700000015</v>
      </c>
      <c r="E987" s="80">
        <f>IF(ISNUMBER(MATCH(B987,Actuals!$A$2:$A$500,0)),(INDEX(Actuals!$A$2:$B$500,MATCH(B987,Actuals!$A$2:$A$500,FALSE),2)),0)</f>
        <v>0</v>
      </c>
      <c r="F987" s="9"/>
      <c r="G987" s="9"/>
      <c r="H987" s="9"/>
      <c r="I987" s="9"/>
      <c r="J987" s="9">
        <f t="shared" si="1077"/>
        <v>0</v>
      </c>
      <c r="K987" s="9">
        <f t="shared" si="1078"/>
        <v>63101.984700000015</v>
      </c>
    </row>
    <row r="988" spans="1:11" x14ac:dyDescent="0.2">
      <c r="A988" s="1" t="s">
        <v>2</v>
      </c>
      <c r="B988" s="70" t="str">
        <f t="shared" si="1076"/>
        <v>100-100-2410-6234-000-32-05</v>
      </c>
      <c r="C988" s="6" t="str">
        <f t="shared" si="1076"/>
        <v>Director of Site Administration</v>
      </c>
      <c r="D988" s="9">
        <f t="shared" si="1076"/>
        <v>33222.000000000007</v>
      </c>
      <c r="E988" s="80">
        <f>IF(ISNUMBER(MATCH(B988,Actuals!$A$2:$A$500,0)),(INDEX(Actuals!$A$2:$B$500,MATCH(B988,Actuals!$A$2:$A$500,FALSE),2)),0)</f>
        <v>0</v>
      </c>
      <c r="F988" s="9"/>
      <c r="G988" s="9"/>
      <c r="H988" s="9"/>
      <c r="I988" s="9"/>
      <c r="J988" s="9">
        <f t="shared" si="1077"/>
        <v>0</v>
      </c>
      <c r="K988" s="9">
        <f t="shared" si="1078"/>
        <v>33222.000000000007</v>
      </c>
    </row>
    <row r="989" spans="1:11" x14ac:dyDescent="0.2">
      <c r="A989" s="1" t="s">
        <v>3</v>
      </c>
      <c r="B989" s="70" t="str">
        <f t="shared" si="1076"/>
        <v>100-100-1000-6231-000-32-05</v>
      </c>
      <c r="C989" s="6" t="str">
        <f t="shared" si="1076"/>
        <v>Educational Advising Coordinator</v>
      </c>
      <c r="D989" s="9">
        <f t="shared" si="1076"/>
        <v>0</v>
      </c>
      <c r="E989" s="80">
        <f>IF(ISNUMBER(MATCH(B989,Actuals!$A$2:$A$500,0)),(INDEX(Actuals!$A$2:$B$500,MATCH(B989,Actuals!$A$2:$A$500,FALSE),2)),0)</f>
        <v>0</v>
      </c>
      <c r="F989" s="9"/>
      <c r="G989" s="9"/>
      <c r="H989" s="9"/>
      <c r="I989" s="9"/>
      <c r="J989" s="9">
        <f t="shared" si="1077"/>
        <v>0</v>
      </c>
      <c r="K989" s="9">
        <f t="shared" si="1078"/>
        <v>0</v>
      </c>
    </row>
    <row r="990" spans="1:11" x14ac:dyDescent="0.2">
      <c r="A990" s="1" t="s">
        <v>4</v>
      </c>
      <c r="B990" s="70" t="str">
        <f t="shared" si="1076"/>
        <v>100-100-2410-6237-000-32-05</v>
      </c>
      <c r="C990" s="6" t="str">
        <f t="shared" si="1076"/>
        <v>Office Manager</v>
      </c>
      <c r="D990" s="9">
        <f t="shared" si="1076"/>
        <v>0</v>
      </c>
      <c r="E990" s="80">
        <f>IF(ISNUMBER(MATCH(B990,Actuals!$A$2:$A$500,0)),(INDEX(Actuals!$A$2:$B$500,MATCH(B990,Actuals!$A$2:$A$500,FALSE),2)),0)</f>
        <v>0</v>
      </c>
      <c r="F990" s="9"/>
      <c r="G990" s="9"/>
      <c r="H990" s="9"/>
      <c r="I990" s="9"/>
      <c r="J990" s="9">
        <f t="shared" si="1077"/>
        <v>0</v>
      </c>
      <c r="K990" s="9">
        <f t="shared" si="1078"/>
        <v>0</v>
      </c>
    </row>
    <row r="991" spans="1:11" x14ac:dyDescent="0.2">
      <c r="A991" s="1" t="s">
        <v>5</v>
      </c>
      <c r="B991" s="70"/>
      <c r="C991" s="6" t="str">
        <f>C572</f>
        <v>Student Worker (not PERS eligible &lt; 1040 hrs/yr.)</v>
      </c>
      <c r="D991" s="9">
        <v>0</v>
      </c>
      <c r="E991" s="80">
        <f>IF(ISNUMBER(MATCH(B991,Actuals!$A$2:$A$500,0)),(INDEX(Actuals!$A$2:$B$500,MATCH(B991,Actuals!$A$2:$A$500,FALSE),2)),0)</f>
        <v>0</v>
      </c>
      <c r="F991" s="9"/>
      <c r="G991" s="9"/>
      <c r="H991" s="9"/>
      <c r="I991" s="9"/>
      <c r="J991" s="9">
        <f t="shared" si="1077"/>
        <v>0</v>
      </c>
      <c r="K991" s="9">
        <f t="shared" si="1078"/>
        <v>0</v>
      </c>
    </row>
    <row r="992" spans="1:11" s="19" customFormat="1" x14ac:dyDescent="0.2">
      <c r="A992" s="88"/>
      <c r="C992" s="90" t="s">
        <v>566</v>
      </c>
      <c r="D992" s="46">
        <f>SUM(D986:D991)</f>
        <v>164167.98470000003</v>
      </c>
      <c r="E992" s="46">
        <f t="shared" ref="E992:K992" si="1079">SUM(E986:E991)</f>
        <v>0</v>
      </c>
      <c r="F992" s="46">
        <f t="shared" si="1079"/>
        <v>0</v>
      </c>
      <c r="G992" s="46">
        <f t="shared" si="1079"/>
        <v>0</v>
      </c>
      <c r="H992" s="46">
        <f t="shared" si="1079"/>
        <v>0</v>
      </c>
      <c r="I992" s="46">
        <f t="shared" si="1079"/>
        <v>0</v>
      </c>
      <c r="J992" s="46">
        <f t="shared" si="1079"/>
        <v>0</v>
      </c>
      <c r="K992" s="46">
        <f t="shared" si="1079"/>
        <v>164167.98470000003</v>
      </c>
    </row>
    <row r="993" spans="1:11" s="19" customFormat="1" x14ac:dyDescent="0.2">
      <c r="A993" s="91"/>
      <c r="B993" s="15"/>
      <c r="C993" s="92" t="s">
        <v>594</v>
      </c>
      <c r="D993" s="18"/>
    </row>
    <row r="994" spans="1:11" x14ac:dyDescent="0.2">
      <c r="A994" s="1" t="s">
        <v>0</v>
      </c>
      <c r="B994" s="70" t="str">
        <f t="shared" ref="B994:D1001" si="1080">B576</f>
        <v>100-100-2320-6244-000-32-05</v>
      </c>
      <c r="C994" s="6" t="str">
        <f t="shared" si="1080"/>
        <v>CSO Chiefs</v>
      </c>
      <c r="D994" s="9">
        <f t="shared" si="1080"/>
        <v>3730.8500000000008</v>
      </c>
      <c r="E994" s="80">
        <f>IF(ISNUMBER(MATCH(B994,Actuals!$A$2:$A$500,0)),(INDEX(Actuals!$A$2:$B$500,MATCH(B994,Actuals!$A$2:$A$500,FALSE),2)),0)</f>
        <v>0</v>
      </c>
      <c r="F994" s="9"/>
      <c r="G994" s="9"/>
      <c r="H994" s="9"/>
      <c r="I994" s="9"/>
      <c r="J994" s="9">
        <f t="shared" ref="J994:J1002" si="1081">F994+G994+H994+I994</f>
        <v>0</v>
      </c>
      <c r="K994" s="9">
        <f t="shared" ref="K994:K1002" si="1082">D994-J994</f>
        <v>3730.8500000000008</v>
      </c>
    </row>
    <row r="995" spans="1:11" x14ac:dyDescent="0.2">
      <c r="A995" s="1" t="s">
        <v>1</v>
      </c>
      <c r="B995" s="70" t="str">
        <f t="shared" si="1080"/>
        <v>100-100-2320-6244-661-32-05</v>
      </c>
      <c r="C995" s="6" t="str">
        <f t="shared" si="1080"/>
        <v>CSO Chiefs: CSP Grant</v>
      </c>
      <c r="D995" s="9">
        <f t="shared" si="1080"/>
        <v>0</v>
      </c>
      <c r="E995" s="80">
        <f>IF(ISNUMBER(MATCH(B995,Actuals!$A$2:$A$500,0)),(INDEX(Actuals!$A$2:$B$500,MATCH(B995,Actuals!$A$2:$A$500,FALSE),2)),0)</f>
        <v>0</v>
      </c>
      <c r="F995" s="9"/>
      <c r="G995" s="9"/>
      <c r="H995" s="9"/>
      <c r="I995" s="9"/>
      <c r="J995" s="9">
        <f t="shared" si="1081"/>
        <v>0</v>
      </c>
      <c r="K995" s="9">
        <f t="shared" si="1082"/>
        <v>0</v>
      </c>
    </row>
    <row r="996" spans="1:11" x14ac:dyDescent="0.2">
      <c r="A996" s="1" t="s">
        <v>2</v>
      </c>
      <c r="B996" s="70" t="str">
        <f t="shared" si="1080"/>
        <v>100-100-2500-6247-000-32-05</v>
      </c>
      <c r="C996" s="6" t="str">
        <f t="shared" si="1080"/>
        <v>CSO Coordinators and Managers</v>
      </c>
      <c r="D996" s="9">
        <f t="shared" si="1080"/>
        <v>5108.6234700000005</v>
      </c>
      <c r="E996" s="80">
        <f>IF(ISNUMBER(MATCH(B996,Actuals!$A$2:$A$500,0)),(INDEX(Actuals!$A$2:$B$500,MATCH(B996,Actuals!$A$2:$A$500,FALSE),2)),0)</f>
        <v>0</v>
      </c>
      <c r="F996" s="9"/>
      <c r="G996" s="9"/>
      <c r="H996" s="9"/>
      <c r="I996" s="9"/>
      <c r="J996" s="9">
        <f t="shared" si="1081"/>
        <v>0</v>
      </c>
      <c r="K996" s="9">
        <f t="shared" si="1082"/>
        <v>5108.6234700000005</v>
      </c>
    </row>
    <row r="997" spans="1:11" x14ac:dyDescent="0.2">
      <c r="A997" s="1" t="s">
        <v>3</v>
      </c>
      <c r="B997" s="70" t="str">
        <f t="shared" si="1080"/>
        <v>100-100-2500-6247-661-32-05</v>
      </c>
      <c r="C997" s="6" t="str">
        <f t="shared" si="1080"/>
        <v>CSO Coordinators and Managers: CSP Grant</v>
      </c>
      <c r="D997" s="9">
        <f t="shared" si="1080"/>
        <v>0</v>
      </c>
      <c r="E997" s="80">
        <f>IF(ISNUMBER(MATCH(B997,Actuals!$A$2:$A$500,0)),(INDEX(Actuals!$A$2:$B$500,MATCH(B997,Actuals!$A$2:$A$500,FALSE),2)),0)</f>
        <v>0</v>
      </c>
      <c r="F997" s="9"/>
      <c r="G997" s="9"/>
      <c r="H997" s="9"/>
      <c r="I997" s="9"/>
      <c r="J997" s="9">
        <f t="shared" si="1081"/>
        <v>0</v>
      </c>
      <c r="K997" s="9">
        <f t="shared" si="1082"/>
        <v>0</v>
      </c>
    </row>
    <row r="998" spans="1:11" x14ac:dyDescent="0.2">
      <c r="A998" s="1" t="s">
        <v>4</v>
      </c>
      <c r="B998" s="70" t="str">
        <f t="shared" si="1080"/>
        <v>100-100-2410-6244-000-32-05</v>
      </c>
      <c r="C998" s="6" t="str">
        <f t="shared" si="1080"/>
        <v>Director of Site Administration</v>
      </c>
      <c r="D998" s="9">
        <f t="shared" si="1080"/>
        <v>1772.6250000000005</v>
      </c>
      <c r="E998" s="80">
        <f>IF(ISNUMBER(MATCH(B998,Actuals!$A$2:$A$500,0)),(INDEX(Actuals!$A$2:$B$500,MATCH(B998,Actuals!$A$2:$A$500,FALSE),2)),0)</f>
        <v>0</v>
      </c>
      <c r="F998" s="9"/>
      <c r="G998" s="9"/>
      <c r="H998" s="9"/>
      <c r="I998" s="9"/>
      <c r="J998" s="9">
        <f t="shared" si="1081"/>
        <v>0</v>
      </c>
      <c r="K998" s="9">
        <f t="shared" si="1082"/>
        <v>1772.6250000000005</v>
      </c>
    </row>
    <row r="999" spans="1:11" x14ac:dyDescent="0.2">
      <c r="A999" s="1" t="s">
        <v>5</v>
      </c>
      <c r="B999" s="70" t="str">
        <f t="shared" si="1080"/>
        <v>100-100-1000-6241-000-32-05</v>
      </c>
      <c r="C999" s="6" t="str">
        <f t="shared" si="1080"/>
        <v>Educational Advising Coordinator</v>
      </c>
      <c r="D999" s="9">
        <f t="shared" si="1080"/>
        <v>0</v>
      </c>
      <c r="E999" s="80">
        <f>IF(ISNUMBER(MATCH(B999,Actuals!$A$2:$A$500,0)),(INDEX(Actuals!$A$2:$B$500,MATCH(B999,Actuals!$A$2:$A$500,FALSE),2)),0)</f>
        <v>0</v>
      </c>
      <c r="F999" s="9"/>
      <c r="G999" s="9"/>
      <c r="H999" s="9"/>
      <c r="I999" s="9"/>
      <c r="J999" s="9">
        <f t="shared" si="1081"/>
        <v>0</v>
      </c>
      <c r="K999" s="9">
        <f t="shared" si="1082"/>
        <v>0</v>
      </c>
    </row>
    <row r="1000" spans="1:11" x14ac:dyDescent="0.2">
      <c r="A1000" s="1" t="s">
        <v>6</v>
      </c>
      <c r="B1000" s="70" t="str">
        <f t="shared" si="1080"/>
        <v>100-100-1000-6241-661-32-05</v>
      </c>
      <c r="C1000" s="6" t="str">
        <f t="shared" si="1080"/>
        <v>Educational Advising Coordinator: CSP Grant</v>
      </c>
      <c r="D1000" s="9">
        <f t="shared" si="1080"/>
        <v>0</v>
      </c>
      <c r="E1000" s="80">
        <f>IF(ISNUMBER(MATCH(B1000,Actuals!$A$2:$A$500,0)),(INDEX(Actuals!$A$2:$B$500,MATCH(B1000,Actuals!$A$2:$A$500,FALSE),2)),0)</f>
        <v>0</v>
      </c>
      <c r="F1000" s="9"/>
      <c r="G1000" s="9"/>
      <c r="H1000" s="9"/>
      <c r="I1000" s="9"/>
      <c r="J1000" s="9">
        <f t="shared" si="1081"/>
        <v>0</v>
      </c>
      <c r="K1000" s="9">
        <f t="shared" si="1082"/>
        <v>0</v>
      </c>
    </row>
    <row r="1001" spans="1:11" x14ac:dyDescent="0.2">
      <c r="A1001" s="1" t="s">
        <v>16</v>
      </c>
      <c r="B1001" s="70" t="str">
        <f t="shared" si="1080"/>
        <v>100-100-2410-6247-000-32-05</v>
      </c>
      <c r="C1001" s="6" t="str">
        <f t="shared" si="1080"/>
        <v>Office Manager and Student Workers</v>
      </c>
      <c r="D1001" s="9">
        <f t="shared" si="1080"/>
        <v>0</v>
      </c>
      <c r="E1001" s="80">
        <f>IF(ISNUMBER(MATCH(B1001,Actuals!$A$2:$A$500,0)),(INDEX(Actuals!$A$2:$B$500,MATCH(B1001,Actuals!$A$2:$A$500,FALSE),2)),0)</f>
        <v>0</v>
      </c>
      <c r="F1001" s="9"/>
      <c r="G1001" s="9"/>
      <c r="H1001" s="9"/>
      <c r="I1001" s="9"/>
      <c r="J1001" s="9">
        <f t="shared" si="1081"/>
        <v>0</v>
      </c>
      <c r="K1001" s="9">
        <f t="shared" si="1082"/>
        <v>0</v>
      </c>
    </row>
    <row r="1002" spans="1:11" x14ac:dyDescent="0.2">
      <c r="A1002" s="1" t="s">
        <v>17</v>
      </c>
      <c r="B1002" s="70"/>
      <c r="C1002" s="6"/>
      <c r="D1002" s="9">
        <v>0</v>
      </c>
      <c r="E1002" s="80">
        <f>IF(ISNUMBER(MATCH(B1002,Actuals!$A$2:$A$500,0)),(INDEX(Actuals!$A$2:$B$500,MATCH(B1002,Actuals!$A$2:$A$500,FALSE),2)),0)</f>
        <v>0</v>
      </c>
      <c r="F1002" s="9"/>
      <c r="G1002" s="9"/>
      <c r="H1002" s="9"/>
      <c r="I1002" s="9"/>
      <c r="J1002" s="9">
        <f t="shared" si="1081"/>
        <v>0</v>
      </c>
      <c r="K1002" s="9">
        <f t="shared" si="1082"/>
        <v>0</v>
      </c>
    </row>
    <row r="1003" spans="1:11" s="19" customFormat="1" x14ac:dyDescent="0.2">
      <c r="A1003" s="88"/>
      <c r="C1003" s="90" t="s">
        <v>567</v>
      </c>
      <c r="D1003" s="46">
        <f>SUM(D994:D1002)</f>
        <v>10612.098470000001</v>
      </c>
      <c r="E1003" s="46">
        <f t="shared" ref="E1003:K1003" si="1083">SUM(E994:E1002)</f>
        <v>0</v>
      </c>
      <c r="F1003" s="46">
        <f t="shared" si="1083"/>
        <v>0</v>
      </c>
      <c r="G1003" s="46">
        <f t="shared" si="1083"/>
        <v>0</v>
      </c>
      <c r="H1003" s="46">
        <f t="shared" si="1083"/>
        <v>0</v>
      </c>
      <c r="I1003" s="46">
        <f t="shared" si="1083"/>
        <v>0</v>
      </c>
      <c r="J1003" s="46">
        <f t="shared" si="1083"/>
        <v>0</v>
      </c>
      <c r="K1003" s="46">
        <f t="shared" si="1083"/>
        <v>10612.098470000001</v>
      </c>
    </row>
    <row r="1004" spans="1:11" s="19" customFormat="1" x14ac:dyDescent="0.2">
      <c r="A1004" s="91"/>
      <c r="B1004" s="15"/>
      <c r="C1004" s="92" t="s">
        <v>595</v>
      </c>
      <c r="D1004" s="18"/>
    </row>
    <row r="1005" spans="1:11" x14ac:dyDescent="0.2">
      <c r="A1005" s="1" t="s">
        <v>0</v>
      </c>
      <c r="B1005" s="70" t="str">
        <f t="shared" ref="B1005:D1009" si="1084">B588</f>
        <v>100-100-2320-6264-000-32-05</v>
      </c>
      <c r="C1005" s="6" t="str">
        <f t="shared" si="1084"/>
        <v>CSO Chiefs</v>
      </c>
      <c r="D1005" s="9">
        <f t="shared" si="1084"/>
        <v>915.00000000000011</v>
      </c>
      <c r="E1005" s="80">
        <f>IF(ISNUMBER(MATCH(B1005,Actuals!$A$2:$A$500,0)),(INDEX(Actuals!$A$2:$B$500,MATCH(B1005,Actuals!$A$2:$A$500,FALSE),2)),0)</f>
        <v>0</v>
      </c>
      <c r="F1005" s="9"/>
      <c r="G1005" s="9"/>
      <c r="H1005" s="9"/>
      <c r="I1005" s="9"/>
      <c r="J1005" s="9">
        <f t="shared" ref="J1005:J1010" si="1085">F1005+G1005+H1005+I1005</f>
        <v>0</v>
      </c>
      <c r="K1005" s="9">
        <f t="shared" ref="K1005:K1010" si="1086">D1005-J1005</f>
        <v>915.00000000000011</v>
      </c>
    </row>
    <row r="1006" spans="1:11" x14ac:dyDescent="0.2">
      <c r="A1006" s="1" t="s">
        <v>1</v>
      </c>
      <c r="B1006" s="70" t="str">
        <f t="shared" si="1084"/>
        <v>100-100-2500-6267-000-32-05</v>
      </c>
      <c r="C1006" s="6" t="str">
        <f t="shared" si="1084"/>
        <v>CSO Coordinators and Managers</v>
      </c>
      <c r="D1006" s="9">
        <f t="shared" si="1084"/>
        <v>6736.8750000000009</v>
      </c>
      <c r="E1006" s="80">
        <f>IF(ISNUMBER(MATCH(B1006,Actuals!$A$2:$A$500,0)),(INDEX(Actuals!$A$2:$B$500,MATCH(B1006,Actuals!$A$2:$A$500,FALSE),2)),0)</f>
        <v>0</v>
      </c>
      <c r="F1006" s="9"/>
      <c r="G1006" s="9"/>
      <c r="H1006" s="9"/>
      <c r="I1006" s="9"/>
      <c r="J1006" s="9">
        <f t="shared" si="1085"/>
        <v>0</v>
      </c>
      <c r="K1006" s="9">
        <f t="shared" si="1086"/>
        <v>6736.8750000000009</v>
      </c>
    </row>
    <row r="1007" spans="1:11" x14ac:dyDescent="0.2">
      <c r="A1007" s="1" t="s">
        <v>2</v>
      </c>
      <c r="B1007" s="70" t="str">
        <f t="shared" si="1084"/>
        <v>100-100-2410-6264-000-32-05</v>
      </c>
      <c r="C1007" s="6" t="str">
        <f t="shared" si="1084"/>
        <v>Director of Site Administration</v>
      </c>
      <c r="D1007" s="9">
        <f t="shared" si="1084"/>
        <v>457.50000000000006</v>
      </c>
      <c r="E1007" s="80">
        <f>IF(ISNUMBER(MATCH(B1007,Actuals!$A$2:$A$500,0)),(INDEX(Actuals!$A$2:$B$500,MATCH(B1007,Actuals!$A$2:$A$500,FALSE),2)),0)</f>
        <v>0</v>
      </c>
      <c r="F1007" s="9"/>
      <c r="G1007" s="9"/>
      <c r="H1007" s="9"/>
      <c r="I1007" s="9"/>
      <c r="J1007" s="9">
        <f t="shared" si="1085"/>
        <v>0</v>
      </c>
      <c r="K1007" s="9">
        <f t="shared" si="1086"/>
        <v>457.50000000000006</v>
      </c>
    </row>
    <row r="1008" spans="1:11" x14ac:dyDescent="0.2">
      <c r="A1008" s="1" t="s">
        <v>3</v>
      </c>
      <c r="B1008" s="70" t="str">
        <f t="shared" si="1084"/>
        <v>100-100-1000-6261-000-32-05</v>
      </c>
      <c r="C1008" s="6" t="str">
        <f t="shared" si="1084"/>
        <v>Educational Advising Coordinator</v>
      </c>
      <c r="D1008" s="9">
        <f t="shared" si="1084"/>
        <v>0</v>
      </c>
      <c r="E1008" s="80">
        <f>IF(ISNUMBER(MATCH(B1008,Actuals!$A$2:$A$500,0)),(INDEX(Actuals!$A$2:$B$500,MATCH(B1008,Actuals!$A$2:$A$500,FALSE),2)),0)</f>
        <v>0</v>
      </c>
      <c r="F1008" s="9"/>
      <c r="G1008" s="9"/>
      <c r="H1008" s="9"/>
      <c r="I1008" s="9"/>
      <c r="J1008" s="9">
        <f t="shared" si="1085"/>
        <v>0</v>
      </c>
      <c r="K1008" s="9">
        <f t="shared" si="1086"/>
        <v>0</v>
      </c>
    </row>
    <row r="1009" spans="1:11" x14ac:dyDescent="0.2">
      <c r="A1009" s="1" t="s">
        <v>4</v>
      </c>
      <c r="B1009" s="70" t="str">
        <f t="shared" si="1084"/>
        <v>100-100-2410-6267-000-32-05</v>
      </c>
      <c r="C1009" s="6" t="str">
        <f t="shared" si="1084"/>
        <v>Office Manager</v>
      </c>
      <c r="D1009" s="9">
        <f t="shared" si="1084"/>
        <v>0</v>
      </c>
      <c r="E1009" s="80">
        <f>IF(ISNUMBER(MATCH(B1009,Actuals!$A$2:$A$500,0)),(INDEX(Actuals!$A$2:$B$500,MATCH(B1009,Actuals!$A$2:$A$500,FALSE),2)),0)</f>
        <v>0</v>
      </c>
      <c r="F1009" s="9"/>
      <c r="G1009" s="9"/>
      <c r="H1009" s="9"/>
      <c r="I1009" s="9"/>
      <c r="J1009" s="9">
        <f t="shared" si="1085"/>
        <v>0</v>
      </c>
      <c r="K1009" s="9">
        <f t="shared" si="1086"/>
        <v>0</v>
      </c>
    </row>
    <row r="1010" spans="1:11" x14ac:dyDescent="0.2">
      <c r="A1010" s="1" t="s">
        <v>5</v>
      </c>
      <c r="B1010" s="70"/>
      <c r="C1010" s="6"/>
      <c r="D1010" s="9">
        <v>0</v>
      </c>
      <c r="E1010" s="80">
        <f>IF(ISNUMBER(MATCH(B1010,Actuals!$A$2:$A$500,0)),(INDEX(Actuals!$A$2:$B$500,MATCH(B1010,Actuals!$A$2:$A$500,FALSE),2)),0)</f>
        <v>0</v>
      </c>
      <c r="F1010" s="9"/>
      <c r="G1010" s="9"/>
      <c r="H1010" s="9"/>
      <c r="I1010" s="9"/>
      <c r="J1010" s="9">
        <f t="shared" si="1085"/>
        <v>0</v>
      </c>
      <c r="K1010" s="9">
        <f t="shared" si="1086"/>
        <v>0</v>
      </c>
    </row>
    <row r="1011" spans="1:11" s="19" customFormat="1" x14ac:dyDescent="0.2">
      <c r="A1011" s="88"/>
      <c r="C1011" s="90" t="s">
        <v>568</v>
      </c>
      <c r="D1011" s="46">
        <f>SUM(D1005:D1010)</f>
        <v>8109.3750000000009</v>
      </c>
      <c r="E1011" s="46">
        <f t="shared" ref="E1011:K1011" si="1087">SUM(E1005:E1010)</f>
        <v>0</v>
      </c>
      <c r="F1011" s="46">
        <f t="shared" si="1087"/>
        <v>0</v>
      </c>
      <c r="G1011" s="46">
        <f t="shared" si="1087"/>
        <v>0</v>
      </c>
      <c r="H1011" s="46">
        <f t="shared" si="1087"/>
        <v>0</v>
      </c>
      <c r="I1011" s="46">
        <f t="shared" si="1087"/>
        <v>0</v>
      </c>
      <c r="J1011" s="46">
        <f t="shared" si="1087"/>
        <v>0</v>
      </c>
      <c r="K1011" s="46">
        <f t="shared" si="1087"/>
        <v>8109.3750000000009</v>
      </c>
    </row>
    <row r="1012" spans="1:11" s="19" customFormat="1" x14ac:dyDescent="0.2">
      <c r="A1012" s="91"/>
      <c r="B1012" s="15"/>
      <c r="C1012" s="92" t="s">
        <v>596</v>
      </c>
      <c r="D1012" s="18"/>
    </row>
    <row r="1013" spans="1:11" x14ac:dyDescent="0.2">
      <c r="A1013" s="1" t="s">
        <v>0</v>
      </c>
      <c r="B1013" s="70" t="str">
        <f t="shared" ref="B1013:D1017" si="1088">B597</f>
        <v>100-100-2320-6274-000-32-05</v>
      </c>
      <c r="C1013" s="6" t="str">
        <f t="shared" si="1088"/>
        <v>CSO Chiefs</v>
      </c>
      <c r="D1013" s="9">
        <f t="shared" si="1088"/>
        <v>1672.4499999999996</v>
      </c>
      <c r="E1013" s="80">
        <f>IF(ISNUMBER(MATCH(B1013,Actuals!$A$2:$A$500,0)),(INDEX(Actuals!$A$2:$B$500,MATCH(B1013,Actuals!$A$2:$A$500,FALSE),2)),0)</f>
        <v>0</v>
      </c>
      <c r="F1013" s="9"/>
      <c r="G1013" s="9"/>
      <c r="H1013" s="9"/>
      <c r="I1013" s="9"/>
      <c r="J1013" s="9">
        <f t="shared" ref="J1013:J1018" si="1089">F1013+G1013+H1013+I1013</f>
        <v>0</v>
      </c>
      <c r="K1013" s="9">
        <f t="shared" ref="K1013:K1018" si="1090">D1013-J1013</f>
        <v>1672.4499999999996</v>
      </c>
    </row>
    <row r="1014" spans="1:11" x14ac:dyDescent="0.2">
      <c r="A1014" s="1" t="s">
        <v>1</v>
      </c>
      <c r="B1014" s="70" t="str">
        <f t="shared" si="1088"/>
        <v>100-100-2500-6277-000-32-05</v>
      </c>
      <c r="C1014" s="6" t="str">
        <f t="shared" si="1088"/>
        <v>CSO Coordinators and Managers</v>
      </c>
      <c r="D1014" s="9">
        <f t="shared" si="1088"/>
        <v>2290.0725900000002</v>
      </c>
      <c r="E1014" s="80">
        <f>IF(ISNUMBER(MATCH(B1014,Actuals!$A$2:$A$500,0)),(INDEX(Actuals!$A$2:$B$500,MATCH(B1014,Actuals!$A$2:$A$500,FALSE),2)),0)</f>
        <v>0</v>
      </c>
      <c r="F1014" s="9"/>
      <c r="G1014" s="9"/>
      <c r="H1014" s="9"/>
      <c r="I1014" s="9"/>
      <c r="J1014" s="9">
        <f t="shared" si="1089"/>
        <v>0</v>
      </c>
      <c r="K1014" s="9">
        <f t="shared" si="1090"/>
        <v>2290.0725900000002</v>
      </c>
    </row>
    <row r="1015" spans="1:11" x14ac:dyDescent="0.2">
      <c r="A1015" s="1" t="s">
        <v>2</v>
      </c>
      <c r="B1015" s="70" t="str">
        <f t="shared" si="1088"/>
        <v>100-100-2410-6274-000-32-05</v>
      </c>
      <c r="C1015" s="6" t="str">
        <f t="shared" si="1088"/>
        <v>Director of Site Administration</v>
      </c>
      <c r="D1015" s="9">
        <f t="shared" si="1088"/>
        <v>794.62499999999977</v>
      </c>
      <c r="E1015" s="80">
        <f>IF(ISNUMBER(MATCH(B1015,Actuals!$A$2:$A$500,0)),(INDEX(Actuals!$A$2:$B$500,MATCH(B1015,Actuals!$A$2:$A$500,FALSE),2)),0)</f>
        <v>0</v>
      </c>
      <c r="F1015" s="9"/>
      <c r="G1015" s="9"/>
      <c r="H1015" s="9"/>
      <c r="I1015" s="9"/>
      <c r="J1015" s="9">
        <f t="shared" si="1089"/>
        <v>0</v>
      </c>
      <c r="K1015" s="9">
        <f t="shared" si="1090"/>
        <v>794.62499999999977</v>
      </c>
    </row>
    <row r="1016" spans="1:11" x14ac:dyDescent="0.2">
      <c r="A1016" s="1" t="s">
        <v>3</v>
      </c>
      <c r="B1016" s="70" t="str">
        <f t="shared" si="1088"/>
        <v>100-100-1000-6271-000-32-05</v>
      </c>
      <c r="C1016" s="6" t="str">
        <f t="shared" si="1088"/>
        <v>Educational Advising Coordinator</v>
      </c>
      <c r="D1016" s="9">
        <f t="shared" si="1088"/>
        <v>0</v>
      </c>
      <c r="E1016" s="80">
        <f>IF(ISNUMBER(MATCH(B1016,Actuals!$A$2:$A$500,0)),(INDEX(Actuals!$A$2:$B$500,MATCH(B1016,Actuals!$A$2:$A$500,FALSE),2)),0)</f>
        <v>0</v>
      </c>
      <c r="F1016" s="9"/>
      <c r="G1016" s="9"/>
      <c r="H1016" s="9"/>
      <c r="I1016" s="9"/>
      <c r="J1016" s="9">
        <f t="shared" si="1089"/>
        <v>0</v>
      </c>
      <c r="K1016" s="9">
        <f t="shared" si="1090"/>
        <v>0</v>
      </c>
    </row>
    <row r="1017" spans="1:11" x14ac:dyDescent="0.2">
      <c r="A1017" s="1" t="s">
        <v>4</v>
      </c>
      <c r="B1017" s="70" t="str">
        <f t="shared" si="1088"/>
        <v>100-100-2410-6277-000-32-05</v>
      </c>
      <c r="C1017" s="6" t="str">
        <f t="shared" si="1088"/>
        <v>Office Manager</v>
      </c>
      <c r="D1017" s="9">
        <f t="shared" si="1088"/>
        <v>0</v>
      </c>
      <c r="E1017" s="80">
        <f>IF(ISNUMBER(MATCH(B1017,Actuals!$A$2:$A$500,0)),(INDEX(Actuals!$A$2:$B$500,MATCH(B1017,Actuals!$A$2:$A$500,FALSE),2)),0)</f>
        <v>0</v>
      </c>
      <c r="F1017" s="9"/>
      <c r="G1017" s="9"/>
      <c r="H1017" s="9"/>
      <c r="I1017" s="9"/>
      <c r="J1017" s="9">
        <f t="shared" si="1089"/>
        <v>0</v>
      </c>
      <c r="K1017" s="9">
        <f t="shared" si="1090"/>
        <v>0</v>
      </c>
    </row>
    <row r="1018" spans="1:11" x14ac:dyDescent="0.2">
      <c r="A1018" s="1" t="s">
        <v>5</v>
      </c>
      <c r="B1018" s="70"/>
      <c r="C1018" s="6"/>
      <c r="D1018" s="9">
        <v>0</v>
      </c>
      <c r="E1018" s="80">
        <f>IF(ISNUMBER(MATCH(B1018,Actuals!$A$2:$A$500,0)),(INDEX(Actuals!$A$2:$B$500,MATCH(B1018,Actuals!$A$2:$A$500,FALSE),2)),0)</f>
        <v>0</v>
      </c>
      <c r="F1018" s="9"/>
      <c r="G1018" s="9"/>
      <c r="H1018" s="9"/>
      <c r="I1018" s="9"/>
      <c r="J1018" s="9">
        <f t="shared" si="1089"/>
        <v>0</v>
      </c>
      <c r="K1018" s="9">
        <f t="shared" si="1090"/>
        <v>0</v>
      </c>
    </row>
    <row r="1019" spans="1:11" s="19" customFormat="1" x14ac:dyDescent="0.2">
      <c r="A1019" s="88"/>
      <c r="C1019" s="90" t="s">
        <v>569</v>
      </c>
      <c r="D1019" s="46">
        <f>SUM(D1013:D1018)</f>
        <v>4757.1475899999996</v>
      </c>
      <c r="E1019" s="46">
        <f t="shared" ref="E1019:K1019" si="1091">SUM(E1013:E1018)</f>
        <v>0</v>
      </c>
      <c r="F1019" s="46">
        <f t="shared" si="1091"/>
        <v>0</v>
      </c>
      <c r="G1019" s="46">
        <f t="shared" si="1091"/>
        <v>0</v>
      </c>
      <c r="H1019" s="46">
        <f t="shared" si="1091"/>
        <v>0</v>
      </c>
      <c r="I1019" s="46">
        <f t="shared" si="1091"/>
        <v>0</v>
      </c>
      <c r="J1019" s="46">
        <f t="shared" si="1091"/>
        <v>0</v>
      </c>
      <c r="K1019" s="46">
        <f t="shared" si="1091"/>
        <v>4757.1475899999996</v>
      </c>
    </row>
    <row r="1020" spans="1:11" s="19" customFormat="1" x14ac:dyDescent="0.2">
      <c r="A1020" s="91"/>
      <c r="B1020" s="15"/>
      <c r="C1020" s="92" t="s">
        <v>597</v>
      </c>
      <c r="D1020" s="18"/>
    </row>
    <row r="1021" spans="1:11" x14ac:dyDescent="0.2">
      <c r="A1021" s="1" t="s">
        <v>0</v>
      </c>
      <c r="B1021" s="70" t="str">
        <f t="shared" ref="B1021:D1025" si="1092">B606</f>
        <v>100-100-2320-6284-000-32-05</v>
      </c>
      <c r="C1021" s="6" t="str">
        <f t="shared" si="1092"/>
        <v>CSO Chiefs</v>
      </c>
      <c r="D1021" s="9">
        <f t="shared" si="1092"/>
        <v>9024</v>
      </c>
      <c r="E1021" s="80">
        <f>IF(ISNUMBER(MATCH(B1021,Actuals!$A$2:$A$500,0)),(INDEX(Actuals!$A$2:$B$500,MATCH(B1021,Actuals!$A$2:$A$500,FALSE),2)),0)</f>
        <v>0</v>
      </c>
      <c r="F1021" s="9"/>
      <c r="G1021" s="9"/>
      <c r="H1021" s="9"/>
      <c r="I1021" s="9"/>
      <c r="J1021" s="9">
        <f t="shared" ref="J1021:J1026" si="1093">F1021+G1021+H1021+I1021</f>
        <v>0</v>
      </c>
      <c r="K1021" s="9">
        <f t="shared" ref="K1021:K1026" si="1094">D1021-J1021</f>
        <v>9024</v>
      </c>
    </row>
    <row r="1022" spans="1:11" x14ac:dyDescent="0.2">
      <c r="A1022" s="1" t="s">
        <v>1</v>
      </c>
      <c r="B1022" s="70" t="str">
        <f t="shared" si="1092"/>
        <v>100-100-2500-6287-000-32-05</v>
      </c>
      <c r="C1022" s="6" t="str">
        <f t="shared" si="1092"/>
        <v>CSO Coordinators and Managers</v>
      </c>
      <c r="D1022" s="9">
        <f t="shared" si="1092"/>
        <v>17700</v>
      </c>
      <c r="E1022" s="80">
        <f>IF(ISNUMBER(MATCH(B1022,Actuals!$A$2:$A$500,0)),(INDEX(Actuals!$A$2:$B$500,MATCH(B1022,Actuals!$A$2:$A$500,FALSE),2)),0)</f>
        <v>0</v>
      </c>
      <c r="F1022" s="9"/>
      <c r="G1022" s="9"/>
      <c r="H1022" s="9"/>
      <c r="I1022" s="9"/>
      <c r="J1022" s="9">
        <f t="shared" si="1093"/>
        <v>0</v>
      </c>
      <c r="K1022" s="9">
        <f t="shared" si="1094"/>
        <v>17700</v>
      </c>
    </row>
    <row r="1023" spans="1:11" x14ac:dyDescent="0.2">
      <c r="A1023" s="1" t="s">
        <v>2</v>
      </c>
      <c r="B1023" s="70" t="str">
        <f t="shared" si="1092"/>
        <v>100-100-2410-6284-000-32-05</v>
      </c>
      <c r="C1023" s="6" t="str">
        <f t="shared" si="1092"/>
        <v>Director of Site Administration</v>
      </c>
      <c r="D1023" s="9">
        <f t="shared" si="1092"/>
        <v>4944</v>
      </c>
      <c r="E1023" s="80">
        <f>IF(ISNUMBER(MATCH(B1023,Actuals!$A$2:$A$500,0)),(INDEX(Actuals!$A$2:$B$500,MATCH(B1023,Actuals!$A$2:$A$500,FALSE),2)),0)</f>
        <v>0</v>
      </c>
      <c r="F1023" s="9"/>
      <c r="G1023" s="9"/>
      <c r="H1023" s="9"/>
      <c r="I1023" s="9"/>
      <c r="J1023" s="9">
        <f t="shared" si="1093"/>
        <v>0</v>
      </c>
      <c r="K1023" s="9">
        <f t="shared" si="1094"/>
        <v>4944</v>
      </c>
    </row>
    <row r="1024" spans="1:11" x14ac:dyDescent="0.2">
      <c r="A1024" s="1" t="s">
        <v>3</v>
      </c>
      <c r="B1024" s="70" t="str">
        <f t="shared" si="1092"/>
        <v>100-100-1000-6281-000-32-05</v>
      </c>
      <c r="C1024" s="6" t="str">
        <f t="shared" si="1092"/>
        <v>Educational Advising Coordinator</v>
      </c>
      <c r="D1024" s="9">
        <f t="shared" si="1092"/>
        <v>0</v>
      </c>
      <c r="E1024" s="80">
        <f>IF(ISNUMBER(MATCH(B1024,Actuals!$A$2:$A$500,0)),(INDEX(Actuals!$A$2:$B$500,MATCH(B1024,Actuals!$A$2:$A$500,FALSE),2)),0)</f>
        <v>0</v>
      </c>
      <c r="F1024" s="9"/>
      <c r="G1024" s="9"/>
      <c r="H1024" s="9"/>
      <c r="I1024" s="9"/>
      <c r="J1024" s="9">
        <f t="shared" si="1093"/>
        <v>0</v>
      </c>
      <c r="K1024" s="9">
        <f t="shared" si="1094"/>
        <v>0</v>
      </c>
    </row>
    <row r="1025" spans="1:11" x14ac:dyDescent="0.2">
      <c r="A1025" s="1" t="s">
        <v>4</v>
      </c>
      <c r="B1025" s="70" t="str">
        <f t="shared" si="1092"/>
        <v>100-100-2410-6287-000-32-05</v>
      </c>
      <c r="C1025" s="6" t="str">
        <f t="shared" si="1092"/>
        <v>Office Manager</v>
      </c>
      <c r="D1025" s="9">
        <f t="shared" si="1092"/>
        <v>0</v>
      </c>
      <c r="E1025" s="80">
        <f>IF(ISNUMBER(MATCH(B1025,Actuals!$A$2:$A$500,0)),(INDEX(Actuals!$A$2:$B$500,MATCH(B1025,Actuals!$A$2:$A$500,FALSE),2)),0)</f>
        <v>0</v>
      </c>
      <c r="F1025" s="9"/>
      <c r="G1025" s="9"/>
      <c r="H1025" s="9"/>
      <c r="I1025" s="9"/>
      <c r="J1025" s="9">
        <f t="shared" si="1093"/>
        <v>0</v>
      </c>
      <c r="K1025" s="9">
        <f t="shared" si="1094"/>
        <v>0</v>
      </c>
    </row>
    <row r="1026" spans="1:11" x14ac:dyDescent="0.2">
      <c r="A1026" s="1" t="s">
        <v>5</v>
      </c>
      <c r="B1026" s="70"/>
      <c r="C1026" s="6"/>
      <c r="D1026" s="9">
        <v>0</v>
      </c>
      <c r="E1026" s="80">
        <f>IF(ISNUMBER(MATCH(B1026,Actuals!$A$2:$A$500,0)),(INDEX(Actuals!$A$2:$B$500,MATCH(B1026,Actuals!$A$2:$A$500,FALSE),2)),0)</f>
        <v>0</v>
      </c>
      <c r="F1026" s="9"/>
      <c r="G1026" s="9"/>
      <c r="H1026" s="9"/>
      <c r="I1026" s="9"/>
      <c r="J1026" s="9">
        <f t="shared" si="1093"/>
        <v>0</v>
      </c>
      <c r="K1026" s="9">
        <f t="shared" si="1094"/>
        <v>0</v>
      </c>
    </row>
    <row r="1027" spans="1:11" s="19" customFormat="1" x14ac:dyDescent="0.2">
      <c r="A1027" s="88"/>
      <c r="C1027" s="90" t="s">
        <v>570</v>
      </c>
      <c r="D1027" s="46">
        <f>SUM(D1021:D1026)</f>
        <v>31668</v>
      </c>
      <c r="E1027" s="46">
        <f t="shared" ref="E1027:K1027" si="1095">SUM(E1021:E1026)</f>
        <v>0</v>
      </c>
      <c r="F1027" s="46">
        <f t="shared" si="1095"/>
        <v>0</v>
      </c>
      <c r="G1027" s="46">
        <f t="shared" si="1095"/>
        <v>0</v>
      </c>
      <c r="H1027" s="46">
        <f t="shared" si="1095"/>
        <v>0</v>
      </c>
      <c r="I1027" s="46">
        <f t="shared" si="1095"/>
        <v>0</v>
      </c>
      <c r="J1027" s="46">
        <f t="shared" si="1095"/>
        <v>0</v>
      </c>
      <c r="K1027" s="46">
        <f t="shared" si="1095"/>
        <v>31668</v>
      </c>
    </row>
    <row r="1028" spans="1:11" s="19" customFormat="1" x14ac:dyDescent="0.2">
      <c r="A1028" s="88"/>
      <c r="C1028" s="92" t="s">
        <v>600</v>
      </c>
      <c r="D1028" s="41">
        <f t="shared" ref="D1028:K1028" si="1096">D1027+D1019+D1011+D1003+D992+D984+D976</f>
        <v>224018.60576000003</v>
      </c>
      <c r="E1028" s="41">
        <f t="shared" si="1096"/>
        <v>0</v>
      </c>
      <c r="F1028" s="41">
        <f t="shared" si="1096"/>
        <v>0</v>
      </c>
      <c r="G1028" s="41">
        <f t="shared" si="1096"/>
        <v>0</v>
      </c>
      <c r="H1028" s="41">
        <f t="shared" si="1096"/>
        <v>0</v>
      </c>
      <c r="I1028" s="41">
        <f t="shared" si="1096"/>
        <v>0</v>
      </c>
      <c r="J1028" s="41">
        <f t="shared" si="1096"/>
        <v>0</v>
      </c>
      <c r="K1028" s="41">
        <f t="shared" si="1096"/>
        <v>224018.60576000003</v>
      </c>
    </row>
    <row r="1029" spans="1:11" s="19" customFormat="1" x14ac:dyDescent="0.2">
      <c r="A1029" s="88"/>
    </row>
    <row r="1030" spans="1:11" x14ac:dyDescent="0.2">
      <c r="A1030" s="44"/>
      <c r="B1030" s="14"/>
      <c r="C1030" s="45" t="s">
        <v>587</v>
      </c>
      <c r="D1030" s="22" t="s">
        <v>35</v>
      </c>
      <c r="E1030" s="79" t="s">
        <v>1043</v>
      </c>
      <c r="F1030" s="22" t="s">
        <v>1005</v>
      </c>
      <c r="G1030" s="22" t="s">
        <v>1004</v>
      </c>
      <c r="H1030" s="22" t="s">
        <v>1006</v>
      </c>
      <c r="I1030" s="22" t="s">
        <v>1007</v>
      </c>
      <c r="J1030" s="22" t="s">
        <v>1024</v>
      </c>
      <c r="K1030" s="22" t="s">
        <v>1026</v>
      </c>
    </row>
    <row r="1031" spans="1:11" x14ac:dyDescent="0.2">
      <c r="A1031" s="1" t="s">
        <v>0</v>
      </c>
      <c r="B1031" s="70" t="str">
        <f t="shared" ref="B1031:D1055" si="1097">B691</f>
        <v>100-100-1000-6300-000-32-05</v>
      </c>
      <c r="C1031" s="6" t="str">
        <f t="shared" si="1097"/>
        <v>Instruction-Purchased Professional and Technical Services</v>
      </c>
      <c r="D1031" s="9">
        <f t="shared" si="1097"/>
        <v>10500</v>
      </c>
      <c r="E1031" s="80">
        <f>IF(ISNUMBER(MATCH(B1031,Actuals!$A$2:$A$500,0)),(INDEX(Actuals!$A$2:$B$500,MATCH(B1031,Actuals!$A$2:$A$500,FALSE),2)),0)</f>
        <v>0</v>
      </c>
      <c r="F1031" s="9"/>
      <c r="G1031" s="9"/>
      <c r="H1031" s="9"/>
      <c r="I1031" s="9"/>
      <c r="J1031" s="9">
        <f t="shared" ref="J1031:J1055" si="1098">F1031+G1031+H1031+I1031</f>
        <v>0</v>
      </c>
      <c r="K1031" s="9">
        <f t="shared" ref="K1031:K1055" si="1099">D1031-J1031</f>
        <v>10500</v>
      </c>
    </row>
    <row r="1032" spans="1:11" x14ac:dyDescent="0.2">
      <c r="A1032" s="1" t="s">
        <v>1</v>
      </c>
      <c r="B1032" s="70" t="str">
        <f t="shared" si="1097"/>
        <v>100-100-1000-6300-709-32-05</v>
      </c>
      <c r="C1032" s="6" t="str">
        <f t="shared" si="1097"/>
        <v>Instruction-Purchased Professional and Technical Services-Title II</v>
      </c>
      <c r="D1032" s="9">
        <f t="shared" si="1097"/>
        <v>26500</v>
      </c>
      <c r="E1032" s="80">
        <f>IF(ISNUMBER(MATCH(B1032,Actuals!$A$2:$A$500,0)),(INDEX(Actuals!$A$2:$B$500,MATCH(B1032,Actuals!$A$2:$A$500,FALSE),2)),0)</f>
        <v>0</v>
      </c>
      <c r="F1032" s="9"/>
      <c r="G1032" s="9"/>
      <c r="H1032" s="9"/>
      <c r="I1032" s="9"/>
      <c r="J1032" s="9">
        <f t="shared" si="1098"/>
        <v>0</v>
      </c>
      <c r="K1032" s="9">
        <f t="shared" si="1099"/>
        <v>26500</v>
      </c>
    </row>
    <row r="1033" spans="1:11" x14ac:dyDescent="0.2">
      <c r="A1033" s="1" t="s">
        <v>2</v>
      </c>
      <c r="B1033" s="70" t="str">
        <f t="shared" si="1097"/>
        <v>100-100-1000-6331-000-32-05</v>
      </c>
      <c r="C1033" s="6" t="str">
        <f t="shared" si="1097"/>
        <v>Instruction-Prof-Dev/Instructional Lic. Personnel</v>
      </c>
      <c r="D1033" s="9">
        <f t="shared" si="1097"/>
        <v>0</v>
      </c>
      <c r="E1033" s="80">
        <f>IF(ISNUMBER(MATCH(B1033,Actuals!$A$2:$A$500,0)),(INDEX(Actuals!$A$2:$B$500,MATCH(B1033,Actuals!$A$2:$A$500,FALSE),2)),0)</f>
        <v>0</v>
      </c>
      <c r="F1033" s="9"/>
      <c r="G1033" s="9"/>
      <c r="H1033" s="9"/>
      <c r="I1033" s="9"/>
      <c r="J1033" s="9">
        <f t="shared" si="1098"/>
        <v>0</v>
      </c>
      <c r="K1033" s="9">
        <f t="shared" si="1099"/>
        <v>0</v>
      </c>
    </row>
    <row r="1034" spans="1:11" x14ac:dyDescent="0.2">
      <c r="A1034" s="1" t="s">
        <v>3</v>
      </c>
      <c r="B1034" s="70" t="str">
        <f t="shared" si="1097"/>
        <v>100-100-1000-6337-000-32-05</v>
      </c>
      <c r="C1034" s="6" t="str">
        <f t="shared" si="1097"/>
        <v>Instruction-Prof-Dev/Technology Training</v>
      </c>
      <c r="D1034" s="9">
        <f t="shared" si="1097"/>
        <v>0</v>
      </c>
      <c r="E1034" s="80">
        <f>IF(ISNUMBER(MATCH(B1034,Actuals!$A$2:$A$500,0)),(INDEX(Actuals!$A$2:$B$500,MATCH(B1034,Actuals!$A$2:$A$500,FALSE),2)),0)</f>
        <v>0</v>
      </c>
      <c r="F1034" s="9"/>
      <c r="G1034" s="9"/>
      <c r="H1034" s="9"/>
      <c r="I1034" s="9"/>
      <c r="J1034" s="9">
        <f t="shared" si="1098"/>
        <v>0</v>
      </c>
      <c r="K1034" s="9">
        <f t="shared" si="1099"/>
        <v>0</v>
      </c>
    </row>
    <row r="1035" spans="1:11" x14ac:dyDescent="0.2">
      <c r="A1035" s="1" t="s">
        <v>4</v>
      </c>
      <c r="B1035" s="70" t="str">
        <f t="shared" si="1097"/>
        <v>100-100-2120-6320-000-32-05</v>
      </c>
      <c r="C1035" s="6" t="str">
        <f t="shared" si="1097"/>
        <v>Guidance Services-Professional Educational Services</v>
      </c>
      <c r="D1035" s="9">
        <f t="shared" si="1097"/>
        <v>24000</v>
      </c>
      <c r="E1035" s="80">
        <f>IF(ISNUMBER(MATCH(B1035,Actuals!$A$2:$A$500,0)),(INDEX(Actuals!$A$2:$B$500,MATCH(B1035,Actuals!$A$2:$A$500,FALSE),2)),0)</f>
        <v>0</v>
      </c>
      <c r="F1035" s="9"/>
      <c r="G1035" s="9"/>
      <c r="H1035" s="9"/>
      <c r="I1035" s="9"/>
      <c r="J1035" s="9">
        <f t="shared" si="1098"/>
        <v>0</v>
      </c>
      <c r="K1035" s="9">
        <f t="shared" si="1099"/>
        <v>24000</v>
      </c>
    </row>
    <row r="1036" spans="1:11" x14ac:dyDescent="0.2">
      <c r="A1036" s="1" t="s">
        <v>5</v>
      </c>
      <c r="B1036" s="70" t="str">
        <f t="shared" si="1097"/>
        <v>100-100-2130-6320-000-32-05</v>
      </c>
      <c r="C1036" s="6" t="str">
        <f t="shared" si="1097"/>
        <v>Health Services-Professional Educational Services</v>
      </c>
      <c r="D1036" s="9">
        <f t="shared" si="1097"/>
        <v>1837.5</v>
      </c>
      <c r="E1036" s="80">
        <f>IF(ISNUMBER(MATCH(B1036,Actuals!$A$2:$A$500,0)),(INDEX(Actuals!$A$2:$B$500,MATCH(B1036,Actuals!$A$2:$A$500,FALSE),2)),0)</f>
        <v>0</v>
      </c>
      <c r="F1036" s="9"/>
      <c r="G1036" s="9"/>
      <c r="H1036" s="9"/>
      <c r="I1036" s="9"/>
      <c r="J1036" s="9">
        <f t="shared" si="1098"/>
        <v>0</v>
      </c>
      <c r="K1036" s="9">
        <f t="shared" si="1099"/>
        <v>1837.5</v>
      </c>
    </row>
    <row r="1037" spans="1:11" x14ac:dyDescent="0.2">
      <c r="A1037" s="1" t="s">
        <v>6</v>
      </c>
      <c r="B1037" s="70" t="str">
        <f t="shared" si="1097"/>
        <v>100-100-2140-6320-000-32-05</v>
      </c>
      <c r="C1037" s="6" t="str">
        <f t="shared" si="1097"/>
        <v>Psychological Services-Professional Educational Services</v>
      </c>
      <c r="D1037" s="9">
        <f t="shared" si="1097"/>
        <v>0</v>
      </c>
      <c r="E1037" s="80">
        <f>IF(ISNUMBER(MATCH(B1037,Actuals!$A$2:$A$500,0)),(INDEX(Actuals!$A$2:$B$500,MATCH(B1037,Actuals!$A$2:$A$500,FALSE),2)),0)</f>
        <v>0</v>
      </c>
      <c r="F1037" s="9"/>
      <c r="G1037" s="9"/>
      <c r="H1037" s="9"/>
      <c r="I1037" s="9"/>
      <c r="J1037" s="9">
        <f t="shared" si="1098"/>
        <v>0</v>
      </c>
      <c r="K1037" s="9">
        <f t="shared" si="1099"/>
        <v>0</v>
      </c>
    </row>
    <row r="1038" spans="1:11" x14ac:dyDescent="0.2">
      <c r="A1038" s="1" t="s">
        <v>16</v>
      </c>
      <c r="B1038" s="70" t="str">
        <f t="shared" si="1097"/>
        <v>100-100-2240-6351-352-32-05</v>
      </c>
      <c r="C1038" s="6" t="str">
        <f t="shared" si="1097"/>
        <v>Academic Assessment-Data Process &amp; Coding Services-CCR Grant</v>
      </c>
      <c r="D1038" s="9">
        <f t="shared" si="1097"/>
        <v>0</v>
      </c>
      <c r="E1038" s="80">
        <f>IF(ISNUMBER(MATCH(B1038,Actuals!$A$2:$A$500,0)),(INDEX(Actuals!$A$2:$B$500,MATCH(B1038,Actuals!$A$2:$A$500,FALSE),2)),0)</f>
        <v>0</v>
      </c>
      <c r="F1038" s="9"/>
      <c r="G1038" s="9"/>
      <c r="H1038" s="9"/>
      <c r="I1038" s="9"/>
      <c r="J1038" s="9">
        <f t="shared" si="1098"/>
        <v>0</v>
      </c>
      <c r="K1038" s="9">
        <f t="shared" si="1099"/>
        <v>0</v>
      </c>
    </row>
    <row r="1039" spans="1:11" x14ac:dyDescent="0.2">
      <c r="A1039" s="1" t="s">
        <v>17</v>
      </c>
      <c r="B1039" s="70" t="str">
        <f t="shared" si="1097"/>
        <v>100-100-2240-6351-000-32-05</v>
      </c>
      <c r="C1039" s="6" t="str">
        <f t="shared" si="1097"/>
        <v>Academic Assessment-Data Process &amp; Coding Services</v>
      </c>
      <c r="D1039" s="9">
        <f t="shared" si="1097"/>
        <v>35468</v>
      </c>
      <c r="E1039" s="80">
        <f>IF(ISNUMBER(MATCH(B1039,Actuals!$A$2:$A$500,0)),(INDEX(Actuals!$A$2:$B$500,MATCH(B1039,Actuals!$A$2:$A$500,FALSE),2)),0)</f>
        <v>0</v>
      </c>
      <c r="F1039" s="9"/>
      <c r="G1039" s="9"/>
      <c r="H1039" s="9"/>
      <c r="I1039" s="9"/>
      <c r="J1039" s="9">
        <f t="shared" si="1098"/>
        <v>0</v>
      </c>
      <c r="K1039" s="9">
        <f t="shared" si="1099"/>
        <v>35468</v>
      </c>
    </row>
    <row r="1040" spans="1:11" x14ac:dyDescent="0.2">
      <c r="A1040" s="1" t="s">
        <v>18</v>
      </c>
      <c r="B1040" s="70" t="str">
        <f t="shared" si="1097"/>
        <v>100-100-2320-6300-000-32-05</v>
      </c>
      <c r="C1040" s="6" t="str">
        <f t="shared" si="1097"/>
        <v>Executive Administration-Purchased Prof. and Tech. Services</v>
      </c>
      <c r="D1040" s="9">
        <f t="shared" si="1097"/>
        <v>0</v>
      </c>
      <c r="E1040" s="80">
        <f>IF(ISNUMBER(MATCH(B1040,Actuals!$A$2:$A$500,0)),(INDEX(Actuals!$A$2:$B$500,MATCH(B1040,Actuals!$A$2:$A$500,FALSE),2)),0)</f>
        <v>0</v>
      </c>
      <c r="F1040" s="9"/>
      <c r="G1040" s="9"/>
      <c r="H1040" s="9"/>
      <c r="I1040" s="9"/>
      <c r="J1040" s="9">
        <f t="shared" si="1098"/>
        <v>0</v>
      </c>
      <c r="K1040" s="9">
        <f t="shared" si="1099"/>
        <v>0</v>
      </c>
    </row>
    <row r="1041" spans="1:11" x14ac:dyDescent="0.2">
      <c r="A1041" s="1" t="s">
        <v>22</v>
      </c>
      <c r="B1041" s="70" t="str">
        <f t="shared" si="1097"/>
        <v>100-100-2320-6333-000-32-05</v>
      </c>
      <c r="C1041" s="6" t="str">
        <f t="shared" si="1097"/>
        <v>Executive Administration-Prof-Dev/Administrative Lic. Personnel</v>
      </c>
      <c r="D1041" s="9">
        <f t="shared" si="1097"/>
        <v>5000</v>
      </c>
      <c r="E1041" s="80">
        <f>IF(ISNUMBER(MATCH(B1041,Actuals!$A$2:$A$500,0)),(INDEX(Actuals!$A$2:$B$500,MATCH(B1041,Actuals!$A$2:$A$500,FALSE),2)),0)</f>
        <v>0</v>
      </c>
      <c r="F1041" s="9"/>
      <c r="G1041" s="9"/>
      <c r="H1041" s="9"/>
      <c r="I1041" s="9"/>
      <c r="J1041" s="9">
        <f t="shared" si="1098"/>
        <v>0</v>
      </c>
      <c r="K1041" s="9">
        <f t="shared" si="1099"/>
        <v>5000</v>
      </c>
    </row>
    <row r="1042" spans="1:11" x14ac:dyDescent="0.2">
      <c r="A1042" s="1" t="s">
        <v>23</v>
      </c>
      <c r="B1042" s="70" t="str">
        <f t="shared" si="1097"/>
        <v>100-100-2320-6337-000-32-05</v>
      </c>
      <c r="C1042" s="6" t="str">
        <f t="shared" si="1097"/>
        <v>Executive Administration-Prof-Dev/Technology Training</v>
      </c>
      <c r="D1042" s="9">
        <f t="shared" si="1097"/>
        <v>2000</v>
      </c>
      <c r="E1042" s="80">
        <f>IF(ISNUMBER(MATCH(B1042,Actuals!$A$2:$A$500,0)),(INDEX(Actuals!$A$2:$B$500,MATCH(B1042,Actuals!$A$2:$A$500,FALSE),2)),0)</f>
        <v>0</v>
      </c>
      <c r="F1042" s="9"/>
      <c r="G1042" s="9"/>
      <c r="H1042" s="9"/>
      <c r="I1042" s="9"/>
      <c r="J1042" s="9">
        <f t="shared" si="1098"/>
        <v>0</v>
      </c>
      <c r="K1042" s="9">
        <f t="shared" si="1099"/>
        <v>2000</v>
      </c>
    </row>
    <row r="1043" spans="1:11" x14ac:dyDescent="0.2">
      <c r="A1043" s="1" t="s">
        <v>24</v>
      </c>
      <c r="B1043" s="70" t="str">
        <f t="shared" si="1097"/>
        <v>100-100-2410-6300-000-32-05</v>
      </c>
      <c r="C1043" s="6" t="str">
        <f t="shared" si="1097"/>
        <v>Office of the Principal-Purchased Prof. and Tech. Services</v>
      </c>
      <c r="D1043" s="9">
        <f t="shared" si="1097"/>
        <v>0</v>
      </c>
      <c r="E1043" s="80">
        <f>IF(ISNUMBER(MATCH(B1043,Actuals!$A$2:$A$500,0)),(INDEX(Actuals!$A$2:$B$500,MATCH(B1043,Actuals!$A$2:$A$500,FALSE),2)),0)</f>
        <v>0</v>
      </c>
      <c r="F1043" s="9"/>
      <c r="G1043" s="9"/>
      <c r="H1043" s="9"/>
      <c r="I1043" s="9"/>
      <c r="J1043" s="9">
        <f t="shared" si="1098"/>
        <v>0</v>
      </c>
      <c r="K1043" s="9">
        <f t="shared" si="1099"/>
        <v>0</v>
      </c>
    </row>
    <row r="1044" spans="1:11" x14ac:dyDescent="0.2">
      <c r="A1044" s="1" t="s">
        <v>25</v>
      </c>
      <c r="B1044" s="70" t="str">
        <f t="shared" si="1097"/>
        <v>100-100-2410-6333-000-32-05</v>
      </c>
      <c r="C1044" s="6" t="str">
        <f t="shared" si="1097"/>
        <v>Office of the Principal-Prof-Dev/Administrative Lic. Personnel</v>
      </c>
      <c r="D1044" s="9">
        <f t="shared" si="1097"/>
        <v>0</v>
      </c>
      <c r="E1044" s="80">
        <f>IF(ISNUMBER(MATCH(B1044,Actuals!$A$2:$A$500,0)),(INDEX(Actuals!$A$2:$B$500,MATCH(B1044,Actuals!$A$2:$A$500,FALSE),2)),0)</f>
        <v>0</v>
      </c>
      <c r="F1044" s="9"/>
      <c r="G1044" s="9"/>
      <c r="H1044" s="9"/>
      <c r="I1044" s="9"/>
      <c r="J1044" s="9">
        <f t="shared" si="1098"/>
        <v>0</v>
      </c>
      <c r="K1044" s="9">
        <f t="shared" si="1099"/>
        <v>0</v>
      </c>
    </row>
    <row r="1045" spans="1:11" x14ac:dyDescent="0.2">
      <c r="A1045" s="1" t="s">
        <v>26</v>
      </c>
      <c r="B1045" s="70" t="str">
        <f t="shared" si="1097"/>
        <v>100-100-2410-6336-000-32-05</v>
      </c>
      <c r="C1045" s="6" t="str">
        <f t="shared" si="1097"/>
        <v>Office of the Principal-Prof-Dev/Other Classfied-Support Personnel</v>
      </c>
      <c r="D1045" s="9">
        <f t="shared" si="1097"/>
        <v>0</v>
      </c>
      <c r="E1045" s="80">
        <f>IF(ISNUMBER(MATCH(B1045,Actuals!$A$2:$A$500,0)),(INDEX(Actuals!$A$2:$B$500,MATCH(B1045,Actuals!$A$2:$A$500,FALSE),2)),0)</f>
        <v>0</v>
      </c>
      <c r="F1045" s="9"/>
      <c r="G1045" s="9"/>
      <c r="H1045" s="9"/>
      <c r="I1045" s="9"/>
      <c r="J1045" s="9">
        <f t="shared" si="1098"/>
        <v>0</v>
      </c>
      <c r="K1045" s="9">
        <f t="shared" si="1099"/>
        <v>0</v>
      </c>
    </row>
    <row r="1046" spans="1:11" x14ac:dyDescent="0.2">
      <c r="A1046" s="1" t="s">
        <v>178</v>
      </c>
      <c r="B1046" s="70" t="str">
        <f t="shared" si="1097"/>
        <v>100-100-2410-6337-000-32-05</v>
      </c>
      <c r="C1046" s="6" t="str">
        <f t="shared" si="1097"/>
        <v>Office of the Principal-Prof-Dev/Technology Training</v>
      </c>
      <c r="D1046" s="9">
        <f t="shared" si="1097"/>
        <v>300</v>
      </c>
      <c r="E1046" s="80">
        <f>IF(ISNUMBER(MATCH(B1046,Actuals!$A$2:$A$500,0)),(INDEX(Actuals!$A$2:$B$500,MATCH(B1046,Actuals!$A$2:$A$500,FALSE),2)),0)</f>
        <v>0</v>
      </c>
      <c r="F1046" s="9"/>
      <c r="G1046" s="9"/>
      <c r="H1046" s="9"/>
      <c r="I1046" s="9"/>
      <c r="J1046" s="9">
        <f t="shared" si="1098"/>
        <v>0</v>
      </c>
      <c r="K1046" s="9">
        <f t="shared" si="1099"/>
        <v>300</v>
      </c>
    </row>
    <row r="1047" spans="1:11" x14ac:dyDescent="0.2">
      <c r="A1047" s="1" t="s">
        <v>179</v>
      </c>
      <c r="B1047" s="70" t="str">
        <f t="shared" si="1097"/>
        <v>100-100-2500-6300-000-32-05</v>
      </c>
      <c r="C1047" s="6" t="str">
        <f t="shared" si="1097"/>
        <v>Central Services-Purchased Professional and Technical Services</v>
      </c>
      <c r="D1047" s="9">
        <f t="shared" si="1097"/>
        <v>0</v>
      </c>
      <c r="E1047" s="80">
        <f>IF(ISNUMBER(MATCH(B1047,Actuals!$A$2:$A$500,0)),(INDEX(Actuals!$A$2:$B$500,MATCH(B1047,Actuals!$A$2:$A$500,FALSE),2)),0)</f>
        <v>0</v>
      </c>
      <c r="F1047" s="9"/>
      <c r="G1047" s="9"/>
      <c r="H1047" s="9"/>
      <c r="I1047" s="9"/>
      <c r="J1047" s="9">
        <f t="shared" si="1098"/>
        <v>0</v>
      </c>
      <c r="K1047" s="9">
        <f t="shared" si="1099"/>
        <v>0</v>
      </c>
    </row>
    <row r="1048" spans="1:11" x14ac:dyDescent="0.2">
      <c r="A1048" s="1" t="s">
        <v>180</v>
      </c>
      <c r="B1048" s="70" t="str">
        <f t="shared" si="1097"/>
        <v>100-100-2500-6336-000-32-05</v>
      </c>
      <c r="C1048" s="6" t="str">
        <f t="shared" si="1097"/>
        <v>Central Services-Prof-Dev/Other Classfied-Support Personnel</v>
      </c>
      <c r="D1048" s="9">
        <f t="shared" si="1097"/>
        <v>2000</v>
      </c>
      <c r="E1048" s="80">
        <f>IF(ISNUMBER(MATCH(B1048,Actuals!$A$2:$A$500,0)),(INDEX(Actuals!$A$2:$B$500,MATCH(B1048,Actuals!$A$2:$A$500,FALSE),2)),0)</f>
        <v>0</v>
      </c>
      <c r="F1048" s="9"/>
      <c r="G1048" s="9"/>
      <c r="H1048" s="9"/>
      <c r="I1048" s="9"/>
      <c r="J1048" s="9">
        <f t="shared" si="1098"/>
        <v>0</v>
      </c>
      <c r="K1048" s="9">
        <f t="shared" si="1099"/>
        <v>2000</v>
      </c>
    </row>
    <row r="1049" spans="1:11" x14ac:dyDescent="0.2">
      <c r="A1049" s="1" t="s">
        <v>181</v>
      </c>
      <c r="B1049" s="70" t="str">
        <f t="shared" si="1097"/>
        <v>100-100-2500-6337-000-32-05</v>
      </c>
      <c r="C1049" s="6" t="str">
        <f t="shared" si="1097"/>
        <v>Central Services-Prof-Dev/Technology Training</v>
      </c>
      <c r="D1049" s="9">
        <f t="shared" si="1097"/>
        <v>2000</v>
      </c>
      <c r="E1049" s="80">
        <f>IF(ISNUMBER(MATCH(B1049,Actuals!$A$2:$A$500,0)),(INDEX(Actuals!$A$2:$B$500,MATCH(B1049,Actuals!$A$2:$A$500,FALSE),2)),0)</f>
        <v>0</v>
      </c>
      <c r="F1049" s="9"/>
      <c r="G1049" s="9"/>
      <c r="H1049" s="9"/>
      <c r="I1049" s="9"/>
      <c r="J1049" s="9">
        <f t="shared" si="1098"/>
        <v>0</v>
      </c>
      <c r="K1049" s="9">
        <f t="shared" si="1099"/>
        <v>2000</v>
      </c>
    </row>
    <row r="1050" spans="1:11" x14ac:dyDescent="0.2">
      <c r="A1050" s="1" t="s">
        <v>182</v>
      </c>
      <c r="B1050" s="70" t="str">
        <f t="shared" si="1097"/>
        <v>100-100-2510-6340-000-32-05</v>
      </c>
      <c r="C1050" s="6" t="str">
        <f t="shared" si="1097"/>
        <v>Fiscal Services-Other Professional Services</v>
      </c>
      <c r="D1050" s="9">
        <f t="shared" si="1097"/>
        <v>44910</v>
      </c>
      <c r="E1050" s="80">
        <f>IF(ISNUMBER(MATCH(B1050,Actuals!$A$2:$A$500,0)),(INDEX(Actuals!$A$2:$B$500,MATCH(B1050,Actuals!$A$2:$A$500,FALSE),2)),0)</f>
        <v>0</v>
      </c>
      <c r="F1050" s="9"/>
      <c r="G1050" s="9"/>
      <c r="H1050" s="9"/>
      <c r="I1050" s="9"/>
      <c r="J1050" s="9">
        <f t="shared" si="1098"/>
        <v>0</v>
      </c>
      <c r="K1050" s="9">
        <f t="shared" si="1099"/>
        <v>44910</v>
      </c>
    </row>
    <row r="1051" spans="1:11" x14ac:dyDescent="0.2">
      <c r="A1051" s="1" t="s">
        <v>183</v>
      </c>
      <c r="B1051" s="70" t="str">
        <f t="shared" si="1097"/>
        <v>100-100-2560-6300-000-32-05</v>
      </c>
      <c r="C1051" s="6" t="str">
        <f t="shared" si="1097"/>
        <v>Public Information Services-Purchased Prof. and Tech. Services</v>
      </c>
      <c r="D1051" s="9">
        <f t="shared" si="1097"/>
        <v>3600</v>
      </c>
      <c r="E1051" s="80">
        <f>IF(ISNUMBER(MATCH(B1051,Actuals!$A$2:$A$500,0)),(INDEX(Actuals!$A$2:$B$500,MATCH(B1051,Actuals!$A$2:$A$500,FALSE),2)),0)</f>
        <v>0</v>
      </c>
      <c r="F1051" s="9"/>
      <c r="G1051" s="9"/>
      <c r="H1051" s="9"/>
      <c r="I1051" s="9"/>
      <c r="J1051" s="9">
        <f t="shared" si="1098"/>
        <v>0</v>
      </c>
      <c r="K1051" s="9">
        <f t="shared" si="1099"/>
        <v>3600</v>
      </c>
    </row>
    <row r="1052" spans="1:11" x14ac:dyDescent="0.2">
      <c r="A1052" s="1" t="s">
        <v>184</v>
      </c>
      <c r="B1052" s="70" t="str">
        <f t="shared" si="1097"/>
        <v>100-100-2560-6345-000-32-05</v>
      </c>
      <c r="C1052" s="6" t="str">
        <f t="shared" si="1097"/>
        <v>Public Information Services-Marketing</v>
      </c>
      <c r="D1052" s="9">
        <f t="shared" si="1097"/>
        <v>4270</v>
      </c>
      <c r="E1052" s="80">
        <f>IF(ISNUMBER(MATCH(B1052,Actuals!$A$2:$A$500,0)),(INDEX(Actuals!$A$2:$B$500,MATCH(B1052,Actuals!$A$2:$A$500,FALSE),2)),0)</f>
        <v>0</v>
      </c>
      <c r="F1052" s="9"/>
      <c r="G1052" s="9"/>
      <c r="H1052" s="9"/>
      <c r="I1052" s="9"/>
      <c r="J1052" s="9">
        <f t="shared" si="1098"/>
        <v>0</v>
      </c>
      <c r="K1052" s="9">
        <f t="shared" si="1099"/>
        <v>4270</v>
      </c>
    </row>
    <row r="1053" spans="1:11" x14ac:dyDescent="0.2">
      <c r="A1053" s="1" t="s">
        <v>185</v>
      </c>
      <c r="B1053" s="70" t="str">
        <f t="shared" si="1097"/>
        <v>100-100-2580-6320-661-32-05</v>
      </c>
      <c r="C1053" s="6" t="str">
        <f t="shared" si="1097"/>
        <v>Administrative Technology Services-Prof. Educational Services-CSP Grant</v>
      </c>
      <c r="D1053" s="9">
        <f t="shared" si="1097"/>
        <v>0</v>
      </c>
      <c r="E1053" s="80">
        <f>IF(ISNUMBER(MATCH(B1053,Actuals!$A$2:$A$500,0)),(INDEX(Actuals!$A$2:$B$500,MATCH(B1053,Actuals!$A$2:$A$500,FALSE),2)),0)</f>
        <v>0</v>
      </c>
      <c r="F1053" s="9"/>
      <c r="G1053" s="9"/>
      <c r="H1053" s="9"/>
      <c r="I1053" s="9"/>
      <c r="J1053" s="9">
        <f t="shared" si="1098"/>
        <v>0</v>
      </c>
      <c r="K1053" s="9">
        <f t="shared" si="1099"/>
        <v>0</v>
      </c>
    </row>
    <row r="1054" spans="1:11" x14ac:dyDescent="0.2">
      <c r="A1054" s="1" t="s">
        <v>186</v>
      </c>
      <c r="B1054" s="70" t="str">
        <f t="shared" si="1097"/>
        <v>100-100-2580-6350-000-32-05</v>
      </c>
      <c r="C1054" s="6" t="str">
        <f t="shared" si="1097"/>
        <v>Administrative Technology Services-Technical Services</v>
      </c>
      <c r="D1054" s="9">
        <f t="shared" si="1097"/>
        <v>6000</v>
      </c>
      <c r="E1054" s="80">
        <f>IF(ISNUMBER(MATCH(B1054,Actuals!$A$2:$A$500,0)),(INDEX(Actuals!$A$2:$B$500,MATCH(B1054,Actuals!$A$2:$A$500,FALSE),2)),0)</f>
        <v>0</v>
      </c>
      <c r="F1054" s="9"/>
      <c r="G1054" s="9"/>
      <c r="H1054" s="9"/>
      <c r="I1054" s="9"/>
      <c r="J1054" s="9">
        <f t="shared" si="1098"/>
        <v>0</v>
      </c>
      <c r="K1054" s="9">
        <f t="shared" si="1099"/>
        <v>6000</v>
      </c>
    </row>
    <row r="1055" spans="1:11" x14ac:dyDescent="0.2">
      <c r="A1055" s="1" t="s">
        <v>187</v>
      </c>
      <c r="B1055" s="70" t="str">
        <f t="shared" si="1097"/>
        <v>100-100-2610-6340-000-32-05</v>
      </c>
      <c r="C1055" s="6" t="str">
        <f t="shared" si="1097"/>
        <v>Operation of Buildings-Other Professional Services</v>
      </c>
      <c r="D1055" s="9">
        <f t="shared" si="1097"/>
        <v>0</v>
      </c>
      <c r="E1055" s="80">
        <f>IF(ISNUMBER(MATCH(B1055,Actuals!$A$2:$A$500,0)),(INDEX(Actuals!$A$2:$B$500,MATCH(B1055,Actuals!$A$2:$A$500,FALSE),2)),0)</f>
        <v>0</v>
      </c>
      <c r="F1055" s="9"/>
      <c r="G1055" s="9"/>
      <c r="H1055" s="9"/>
      <c r="I1055" s="9"/>
      <c r="J1055" s="9">
        <f t="shared" si="1098"/>
        <v>0</v>
      </c>
      <c r="K1055" s="9">
        <f t="shared" si="1099"/>
        <v>0</v>
      </c>
    </row>
    <row r="1056" spans="1:11" s="19" customFormat="1" x14ac:dyDescent="0.2">
      <c r="A1056" s="88"/>
      <c r="C1056" s="89" t="s">
        <v>601</v>
      </c>
      <c r="D1056" s="41">
        <f t="shared" ref="D1056:K1056" si="1100">SUM(D1031:D1055)</f>
        <v>168385.5</v>
      </c>
      <c r="E1056" s="41">
        <f t="shared" si="1100"/>
        <v>0</v>
      </c>
      <c r="F1056" s="41">
        <f t="shared" si="1100"/>
        <v>0</v>
      </c>
      <c r="G1056" s="41">
        <f t="shared" si="1100"/>
        <v>0</v>
      </c>
      <c r="H1056" s="41">
        <f t="shared" si="1100"/>
        <v>0</v>
      </c>
      <c r="I1056" s="41">
        <f t="shared" si="1100"/>
        <v>0</v>
      </c>
      <c r="J1056" s="41">
        <f t="shared" si="1100"/>
        <v>0</v>
      </c>
      <c r="K1056" s="41">
        <f t="shared" si="1100"/>
        <v>168385.5</v>
      </c>
    </row>
    <row r="1057" spans="1:11" s="19" customFormat="1" x14ac:dyDescent="0.2">
      <c r="A1057" s="88"/>
    </row>
    <row r="1058" spans="1:11" x14ac:dyDescent="0.2">
      <c r="A1058" s="44"/>
      <c r="B1058" s="14"/>
      <c r="C1058" s="45" t="s">
        <v>588</v>
      </c>
      <c r="D1058" s="22" t="s">
        <v>35</v>
      </c>
      <c r="E1058" s="79" t="s">
        <v>1043</v>
      </c>
      <c r="F1058" s="22" t="s">
        <v>1005</v>
      </c>
      <c r="G1058" s="22" t="s">
        <v>1004</v>
      </c>
      <c r="H1058" s="22" t="s">
        <v>1006</v>
      </c>
      <c r="I1058" s="22" t="s">
        <v>1007</v>
      </c>
      <c r="J1058" s="22" t="s">
        <v>1024</v>
      </c>
      <c r="K1058" s="22" t="s">
        <v>1026</v>
      </c>
    </row>
    <row r="1059" spans="1:11" x14ac:dyDescent="0.2">
      <c r="A1059" s="1" t="s">
        <v>0</v>
      </c>
      <c r="B1059" s="70" t="str">
        <f t="shared" ref="B1059:D1063" si="1101">B739</f>
        <v>100-100-1000-6441-000-32-05</v>
      </c>
      <c r="C1059" s="6" t="str">
        <f t="shared" si="1101"/>
        <v>Instruction-Renting Land and Buildings</v>
      </c>
      <c r="D1059" s="9">
        <f t="shared" si="1101"/>
        <v>52560</v>
      </c>
      <c r="E1059" s="80">
        <f>IF(ISNUMBER(MATCH(B1059,Actuals!$A$2:$A$500,0)),(INDEX(Actuals!$A$2:$B$500,MATCH(B1059,Actuals!$A$2:$A$500,FALSE),2)),0)</f>
        <v>0</v>
      </c>
      <c r="F1059" s="9"/>
      <c r="G1059" s="9"/>
      <c r="H1059" s="9"/>
      <c r="I1059" s="9"/>
      <c r="J1059" s="9">
        <f t="shared" ref="J1059:J1063" si="1102">F1059+G1059+H1059+I1059</f>
        <v>0</v>
      </c>
      <c r="K1059" s="9">
        <f>D1059-J1059</f>
        <v>52560</v>
      </c>
    </row>
    <row r="1060" spans="1:11" x14ac:dyDescent="0.2">
      <c r="A1060" s="1" t="s">
        <v>1</v>
      </c>
      <c r="B1060" s="70" t="str">
        <f t="shared" si="1101"/>
        <v>100-100-2600-6441-000-32-05</v>
      </c>
      <c r="C1060" s="6" t="str">
        <f t="shared" si="1101"/>
        <v>Operation and Maintenance of Plant-Renting Land and Buildings</v>
      </c>
      <c r="D1060" s="9">
        <f t="shared" si="1101"/>
        <v>0</v>
      </c>
      <c r="E1060" s="80">
        <f>IF(ISNUMBER(MATCH(B1060,Actuals!$A$2:$A$500,0)),(INDEX(Actuals!$A$2:$B$500,MATCH(B1060,Actuals!$A$2:$A$500,FALSE),2)),0)</f>
        <v>0</v>
      </c>
      <c r="F1060" s="9"/>
      <c r="G1060" s="9"/>
      <c r="H1060" s="9"/>
      <c r="I1060" s="9"/>
      <c r="J1060" s="9">
        <f t="shared" si="1102"/>
        <v>0</v>
      </c>
      <c r="K1060" s="9">
        <f>D1060-J1060</f>
        <v>0</v>
      </c>
    </row>
    <row r="1061" spans="1:11" x14ac:dyDescent="0.2">
      <c r="A1061" s="1" t="s">
        <v>2</v>
      </c>
      <c r="B1061" s="70" t="str">
        <f t="shared" si="1101"/>
        <v>100-100-2610-6410-000-32-05</v>
      </c>
      <c r="C1061" s="6" t="str">
        <f t="shared" si="1101"/>
        <v>Operation of Buildings-Utility Services</v>
      </c>
      <c r="D1061" s="9">
        <f t="shared" si="1101"/>
        <v>0</v>
      </c>
      <c r="E1061" s="80">
        <f>IF(ISNUMBER(MATCH(B1061,Actuals!$A$2:$A$500,0)),(INDEX(Actuals!$A$2:$B$500,MATCH(B1061,Actuals!$A$2:$A$500,FALSE),2)),0)</f>
        <v>0</v>
      </c>
      <c r="F1061" s="9"/>
      <c r="G1061" s="9"/>
      <c r="H1061" s="9"/>
      <c r="I1061" s="9"/>
      <c r="J1061" s="9">
        <f t="shared" si="1102"/>
        <v>0</v>
      </c>
      <c r="K1061" s="9">
        <f>D1061-J1061</f>
        <v>0</v>
      </c>
    </row>
    <row r="1062" spans="1:11" x14ac:dyDescent="0.2">
      <c r="A1062" s="1" t="s">
        <v>3</v>
      </c>
      <c r="B1062" s="70" t="str">
        <f t="shared" si="1101"/>
        <v>100-100-2620-6420-000-32-05</v>
      </c>
      <c r="C1062" s="6" t="str">
        <f t="shared" si="1101"/>
        <v>Maintenance of Buildings-Cleaning Services</v>
      </c>
      <c r="D1062" s="9">
        <f t="shared" si="1101"/>
        <v>0</v>
      </c>
      <c r="E1062" s="80">
        <f>IF(ISNUMBER(MATCH(B1062,Actuals!$A$2:$A$500,0)),(INDEX(Actuals!$A$2:$B$500,MATCH(B1062,Actuals!$A$2:$A$500,FALSE),2)),0)</f>
        <v>0</v>
      </c>
      <c r="F1062" s="9"/>
      <c r="G1062" s="9"/>
      <c r="H1062" s="9"/>
      <c r="I1062" s="9"/>
      <c r="J1062" s="9">
        <f t="shared" si="1102"/>
        <v>0</v>
      </c>
      <c r="K1062" s="9">
        <f>D1062-J1062</f>
        <v>0</v>
      </c>
    </row>
    <row r="1063" spans="1:11" x14ac:dyDescent="0.2">
      <c r="A1063" s="1" t="s">
        <v>4</v>
      </c>
      <c r="B1063" s="70" t="str">
        <f t="shared" si="1101"/>
        <v>100-100-2620-6430-000-32-05</v>
      </c>
      <c r="C1063" s="6" t="str">
        <f t="shared" si="1101"/>
        <v>Maintenance of Buildings-Repairs and Maintenance Services</v>
      </c>
      <c r="D1063" s="9">
        <f t="shared" si="1101"/>
        <v>0</v>
      </c>
      <c r="E1063" s="80">
        <f>IF(ISNUMBER(MATCH(B1063,Actuals!$A$2:$A$500,0)),(INDEX(Actuals!$A$2:$B$500,MATCH(B1063,Actuals!$A$2:$A$500,FALSE),2)),0)</f>
        <v>0</v>
      </c>
      <c r="F1063" s="9"/>
      <c r="G1063" s="9"/>
      <c r="H1063" s="9"/>
      <c r="I1063" s="9"/>
      <c r="J1063" s="9">
        <f t="shared" si="1102"/>
        <v>0</v>
      </c>
      <c r="K1063" s="9">
        <f>D1063-J1063</f>
        <v>0</v>
      </c>
    </row>
    <row r="1064" spans="1:11" s="19" customFormat="1" x14ac:dyDescent="0.2">
      <c r="A1064" s="88"/>
      <c r="C1064" s="89" t="s">
        <v>602</v>
      </c>
      <c r="D1064" s="41">
        <f t="shared" ref="D1064:K1064" si="1103">SUM(D1059:D1063)</f>
        <v>52560</v>
      </c>
      <c r="E1064" s="41">
        <f t="shared" si="1103"/>
        <v>0</v>
      </c>
      <c r="F1064" s="41">
        <f t="shared" si="1103"/>
        <v>0</v>
      </c>
      <c r="G1064" s="41">
        <f t="shared" si="1103"/>
        <v>0</v>
      </c>
      <c r="H1064" s="41">
        <f t="shared" si="1103"/>
        <v>0</v>
      </c>
      <c r="I1064" s="41">
        <f t="shared" si="1103"/>
        <v>0</v>
      </c>
      <c r="J1064" s="41">
        <f t="shared" si="1103"/>
        <v>0</v>
      </c>
      <c r="K1064" s="41">
        <f t="shared" si="1103"/>
        <v>52560</v>
      </c>
    </row>
    <row r="1065" spans="1:11" s="19" customFormat="1" x14ac:dyDescent="0.2">
      <c r="A1065" s="88"/>
    </row>
    <row r="1066" spans="1:11" x14ac:dyDescent="0.2">
      <c r="A1066" s="44"/>
      <c r="B1066" s="14"/>
      <c r="C1066" s="45" t="s">
        <v>296</v>
      </c>
      <c r="D1066" s="22" t="s">
        <v>35</v>
      </c>
      <c r="E1066" s="79" t="s">
        <v>1043</v>
      </c>
      <c r="F1066" s="22" t="s">
        <v>1005</v>
      </c>
      <c r="G1066" s="22" t="s">
        <v>1004</v>
      </c>
      <c r="H1066" s="22" t="s">
        <v>1006</v>
      </c>
      <c r="I1066" s="22" t="s">
        <v>1007</v>
      </c>
      <c r="J1066" s="22" t="s">
        <v>1024</v>
      </c>
      <c r="K1066" s="22" t="s">
        <v>1026</v>
      </c>
    </row>
    <row r="1067" spans="1:11" x14ac:dyDescent="0.2">
      <c r="A1067" s="1" t="s">
        <v>0</v>
      </c>
      <c r="B1067" s="70" t="str">
        <f t="shared" ref="B1067:D1087" si="1104">B787</f>
        <v>100-100-1000-6522-000-32-05</v>
      </c>
      <c r="C1067" s="5" t="str">
        <f t="shared" si="1104"/>
        <v>Instruction-Liability Insurance ''Errors and Omissions''</v>
      </c>
      <c r="D1067" s="9">
        <f t="shared" si="1104"/>
        <v>39763.5</v>
      </c>
      <c r="E1067" s="80">
        <f>IF(ISNUMBER(MATCH(B1067,Actuals!$A$2:$A$500,0)),(INDEX(Actuals!$A$2:$B$500,MATCH(B1067,Actuals!$A$2:$A$500,FALSE),2)),0)</f>
        <v>0</v>
      </c>
      <c r="F1067" s="9"/>
      <c r="G1067" s="9"/>
      <c r="H1067" s="9"/>
      <c r="I1067" s="9"/>
      <c r="J1067" s="9">
        <f t="shared" ref="J1067:J1087" si="1105">F1067+G1067+H1067+I1067</f>
        <v>0</v>
      </c>
      <c r="K1067" s="9">
        <f t="shared" ref="K1067:K1087" si="1106">D1067-J1067</f>
        <v>39763.5</v>
      </c>
    </row>
    <row r="1068" spans="1:11" x14ac:dyDescent="0.2">
      <c r="A1068" s="1" t="s">
        <v>1</v>
      </c>
      <c r="B1068" s="70" t="str">
        <f t="shared" si="1104"/>
        <v>100-100-1000-6523-000-32-05</v>
      </c>
      <c r="C1068" s="5" t="str">
        <f t="shared" si="1104"/>
        <v>Instruction-Fidelity / Other Insurance ''Umbrella''</v>
      </c>
      <c r="D1068" s="9">
        <f t="shared" si="1104"/>
        <v>1653.75</v>
      </c>
      <c r="E1068" s="80">
        <f>IF(ISNUMBER(MATCH(B1068,Actuals!$A$2:$A$500,0)),(INDEX(Actuals!$A$2:$B$500,MATCH(B1068,Actuals!$A$2:$A$500,FALSE),2)),0)</f>
        <v>0</v>
      </c>
      <c r="F1068" s="9"/>
      <c r="G1068" s="9"/>
      <c r="H1068" s="9"/>
      <c r="I1068" s="9"/>
      <c r="J1068" s="9">
        <f t="shared" si="1105"/>
        <v>0</v>
      </c>
      <c r="K1068" s="9">
        <f t="shared" si="1106"/>
        <v>1653.75</v>
      </c>
    </row>
    <row r="1069" spans="1:11" x14ac:dyDescent="0.2">
      <c r="A1069" s="1" t="s">
        <v>2</v>
      </c>
      <c r="B1069" s="70" t="str">
        <f t="shared" si="1104"/>
        <v>100-100-1000-6568-352-32-05</v>
      </c>
      <c r="C1069" s="5" t="str">
        <f t="shared" si="1104"/>
        <v>Instruction-Tuition for Classroom Fees-CCR Grant</v>
      </c>
      <c r="D1069" s="9">
        <f t="shared" si="1104"/>
        <v>0</v>
      </c>
      <c r="E1069" s="80">
        <f>IF(ISNUMBER(MATCH(B1069,Actuals!$A$2:$A$500,0)),(INDEX(Actuals!$A$2:$B$500,MATCH(B1069,Actuals!$A$2:$A$500,FALSE),2)),0)</f>
        <v>0</v>
      </c>
      <c r="F1069" s="9"/>
      <c r="G1069" s="9"/>
      <c r="H1069" s="9"/>
      <c r="I1069" s="9"/>
      <c r="J1069" s="9">
        <f t="shared" si="1105"/>
        <v>0</v>
      </c>
      <c r="K1069" s="9">
        <f t="shared" si="1106"/>
        <v>0</v>
      </c>
    </row>
    <row r="1070" spans="1:11" x14ac:dyDescent="0.2">
      <c r="A1070" s="1" t="s">
        <v>3</v>
      </c>
      <c r="B1070" s="70" t="str">
        <f t="shared" si="1104"/>
        <v>100-100-1000-6569-352-32-05</v>
      </c>
      <c r="C1070" s="5" t="str">
        <f t="shared" si="1104"/>
        <v>Instruction-Tuition for Classroom Fees-CCR Grant</v>
      </c>
      <c r="D1070" s="9">
        <f t="shared" si="1104"/>
        <v>0</v>
      </c>
      <c r="E1070" s="80">
        <f>IF(ISNUMBER(MATCH(B1070,Actuals!$A$2:$A$500,0)),(INDEX(Actuals!$A$2:$B$500,MATCH(B1070,Actuals!$A$2:$A$500,FALSE),2)),0)</f>
        <v>0</v>
      </c>
      <c r="F1070" s="9"/>
      <c r="G1070" s="9"/>
      <c r="H1070" s="9"/>
      <c r="I1070" s="9"/>
      <c r="J1070" s="9">
        <f t="shared" si="1105"/>
        <v>0</v>
      </c>
      <c r="K1070" s="9">
        <f t="shared" si="1106"/>
        <v>0</v>
      </c>
    </row>
    <row r="1071" spans="1:11" x14ac:dyDescent="0.2">
      <c r="A1071" s="1" t="s">
        <v>4</v>
      </c>
      <c r="B1071" s="70" t="str">
        <f t="shared" si="1104"/>
        <v>100-100-1000-6569-000-32-05</v>
      </c>
      <c r="C1071" s="5" t="str">
        <f t="shared" si="1104"/>
        <v>Instruction-Tuition-Other</v>
      </c>
      <c r="D1071" s="9">
        <f t="shared" si="1104"/>
        <v>0</v>
      </c>
      <c r="E1071" s="80">
        <f>IF(ISNUMBER(MATCH(B1071,Actuals!$A$2:$A$500,0)),(INDEX(Actuals!$A$2:$B$500,MATCH(B1071,Actuals!$A$2:$A$500,FALSE),2)),0)</f>
        <v>0</v>
      </c>
      <c r="F1071" s="9"/>
      <c r="G1071" s="9"/>
      <c r="H1071" s="9"/>
      <c r="I1071" s="9"/>
      <c r="J1071" s="9">
        <f t="shared" si="1105"/>
        <v>0</v>
      </c>
      <c r="K1071" s="9">
        <f t="shared" si="1106"/>
        <v>0</v>
      </c>
    </row>
    <row r="1072" spans="1:11" x14ac:dyDescent="0.2">
      <c r="A1072" s="1" t="s">
        <v>5</v>
      </c>
      <c r="B1072" s="70" t="str">
        <f t="shared" si="1104"/>
        <v>100-100-1000-6580-000-32-05</v>
      </c>
      <c r="C1072" s="5" t="str">
        <f t="shared" si="1104"/>
        <v>Instruction-Travel</v>
      </c>
      <c r="D1072" s="9">
        <f t="shared" si="1104"/>
        <v>0</v>
      </c>
      <c r="E1072" s="80">
        <f>IF(ISNUMBER(MATCH(B1072,Actuals!$A$2:$A$500,0)),(INDEX(Actuals!$A$2:$B$500,MATCH(B1072,Actuals!$A$2:$A$500,FALSE),2)),0)</f>
        <v>0</v>
      </c>
      <c r="F1072" s="9"/>
      <c r="G1072" s="9"/>
      <c r="H1072" s="9"/>
      <c r="I1072" s="9"/>
      <c r="J1072" s="9">
        <f t="shared" si="1105"/>
        <v>0</v>
      </c>
      <c r="K1072" s="9">
        <f t="shared" si="1106"/>
        <v>0</v>
      </c>
    </row>
    <row r="1073" spans="1:11" x14ac:dyDescent="0.2">
      <c r="A1073" s="1" t="s">
        <v>6</v>
      </c>
      <c r="B1073" s="70" t="str">
        <f t="shared" si="1104"/>
        <v>100-100-1000-6580-709-32-05</v>
      </c>
      <c r="C1073" s="5" t="str">
        <f t="shared" si="1104"/>
        <v>Instruction-Travel-Title II Grant</v>
      </c>
      <c r="D1073" s="9">
        <f t="shared" si="1104"/>
        <v>1056</v>
      </c>
      <c r="E1073" s="80">
        <f>IF(ISNUMBER(MATCH(B1073,Actuals!$A$2:$A$500,0)),(INDEX(Actuals!$A$2:$B$500,MATCH(B1073,Actuals!$A$2:$A$500,FALSE),2)),0)</f>
        <v>0</v>
      </c>
      <c r="F1073" s="9"/>
      <c r="G1073" s="9"/>
      <c r="H1073" s="9"/>
      <c r="I1073" s="9"/>
      <c r="J1073" s="9">
        <f t="shared" si="1105"/>
        <v>0</v>
      </c>
      <c r="K1073" s="9">
        <f t="shared" si="1106"/>
        <v>1056</v>
      </c>
    </row>
    <row r="1074" spans="1:11" x14ac:dyDescent="0.2">
      <c r="A1074" s="1" t="s">
        <v>16</v>
      </c>
      <c r="B1074" s="70" t="str">
        <f t="shared" si="1104"/>
        <v>100-100-2310-6523-000-32-05</v>
      </c>
      <c r="C1074" s="5" t="str">
        <f t="shared" si="1104"/>
        <v>Board of Education-Fidelity / Other Insurance ''Umbrella''</v>
      </c>
      <c r="D1074" s="9">
        <f t="shared" si="1104"/>
        <v>5299.35</v>
      </c>
      <c r="E1074" s="80">
        <f>IF(ISNUMBER(MATCH(B1074,Actuals!$A$2:$A$500,0)),(INDEX(Actuals!$A$2:$B$500,MATCH(B1074,Actuals!$A$2:$A$500,FALSE),2)),0)</f>
        <v>0</v>
      </c>
      <c r="F1074" s="9"/>
      <c r="G1074" s="9"/>
      <c r="H1074" s="9"/>
      <c r="I1074" s="9"/>
      <c r="J1074" s="9">
        <f t="shared" si="1105"/>
        <v>0</v>
      </c>
      <c r="K1074" s="9">
        <f t="shared" si="1106"/>
        <v>5299.35</v>
      </c>
    </row>
    <row r="1075" spans="1:11" x14ac:dyDescent="0.2">
      <c r="A1075" s="1" t="s">
        <v>17</v>
      </c>
      <c r="B1075" s="70" t="str">
        <f t="shared" si="1104"/>
        <v>100-100-2320-6534-000-32-05</v>
      </c>
      <c r="C1075" s="5" t="str">
        <f t="shared" si="1104"/>
        <v>Executive Administration-Telephone-Cell phone services</v>
      </c>
      <c r="D1075" s="9">
        <f t="shared" si="1104"/>
        <v>3240</v>
      </c>
      <c r="E1075" s="80">
        <f>IF(ISNUMBER(MATCH(B1075,Actuals!$A$2:$A$500,0)),(INDEX(Actuals!$A$2:$B$500,MATCH(B1075,Actuals!$A$2:$A$500,FALSE),2)),0)</f>
        <v>0</v>
      </c>
      <c r="F1075" s="9"/>
      <c r="G1075" s="9"/>
      <c r="H1075" s="9"/>
      <c r="I1075" s="9"/>
      <c r="J1075" s="9">
        <f t="shared" si="1105"/>
        <v>0</v>
      </c>
      <c r="K1075" s="9">
        <f t="shared" si="1106"/>
        <v>3240</v>
      </c>
    </row>
    <row r="1076" spans="1:11" x14ac:dyDescent="0.2">
      <c r="A1076" s="1" t="s">
        <v>18</v>
      </c>
      <c r="B1076" s="70" t="str">
        <f t="shared" si="1104"/>
        <v>100-100-2320-6580-000-32-05</v>
      </c>
      <c r="C1076" s="5" t="str">
        <f t="shared" si="1104"/>
        <v>Executive Administration-Travel</v>
      </c>
      <c r="D1076" s="9">
        <f t="shared" si="1104"/>
        <v>7000</v>
      </c>
      <c r="E1076" s="80">
        <f>IF(ISNUMBER(MATCH(B1076,Actuals!$A$2:$A$500,0)),(INDEX(Actuals!$A$2:$B$500,MATCH(B1076,Actuals!$A$2:$A$500,FALSE),2)),0)</f>
        <v>0</v>
      </c>
      <c r="F1076" s="9"/>
      <c r="G1076" s="9"/>
      <c r="H1076" s="9"/>
      <c r="I1076" s="9"/>
      <c r="J1076" s="9">
        <f t="shared" si="1105"/>
        <v>0</v>
      </c>
      <c r="K1076" s="9">
        <f t="shared" si="1106"/>
        <v>7000</v>
      </c>
    </row>
    <row r="1077" spans="1:11" x14ac:dyDescent="0.2">
      <c r="A1077" s="1" t="s">
        <v>22</v>
      </c>
      <c r="B1077" s="70" t="str">
        <f t="shared" si="1104"/>
        <v>100-100-2320-6580-661-32-05</v>
      </c>
      <c r="C1077" s="5" t="str">
        <f t="shared" si="1104"/>
        <v>Executive Administration-Travel-CSP Grant</v>
      </c>
      <c r="D1077" s="9">
        <f t="shared" si="1104"/>
        <v>0</v>
      </c>
      <c r="E1077" s="80">
        <f>IF(ISNUMBER(MATCH(B1077,Actuals!$A$2:$A$500,0)),(INDEX(Actuals!$A$2:$B$500,MATCH(B1077,Actuals!$A$2:$A$500,FALSE),2)),0)</f>
        <v>0</v>
      </c>
      <c r="F1077" s="9"/>
      <c r="G1077" s="9"/>
      <c r="H1077" s="9"/>
      <c r="I1077" s="9"/>
      <c r="J1077" s="9">
        <f t="shared" si="1105"/>
        <v>0</v>
      </c>
      <c r="K1077" s="9">
        <f t="shared" si="1106"/>
        <v>0</v>
      </c>
    </row>
    <row r="1078" spans="1:11" x14ac:dyDescent="0.2">
      <c r="A1078" s="1" t="s">
        <v>23</v>
      </c>
      <c r="B1078" s="70" t="str">
        <f t="shared" si="1104"/>
        <v>100-100-2320-6580-709-32-05</v>
      </c>
      <c r="C1078" s="5" t="str">
        <f t="shared" si="1104"/>
        <v>Executive Administration-Travel-Title II Grant</v>
      </c>
      <c r="D1078" s="9">
        <f t="shared" si="1104"/>
        <v>2112</v>
      </c>
      <c r="E1078" s="80">
        <f>IF(ISNUMBER(MATCH(B1078,Actuals!$A$2:$A$500,0)),(INDEX(Actuals!$A$2:$B$500,MATCH(B1078,Actuals!$A$2:$A$500,FALSE),2)),0)</f>
        <v>0</v>
      </c>
      <c r="F1078" s="9"/>
      <c r="G1078" s="9"/>
      <c r="H1078" s="9"/>
      <c r="I1078" s="9"/>
      <c r="J1078" s="9">
        <f t="shared" si="1105"/>
        <v>0</v>
      </c>
      <c r="K1078" s="9">
        <f t="shared" si="1106"/>
        <v>2112</v>
      </c>
    </row>
    <row r="1079" spans="1:11" x14ac:dyDescent="0.2">
      <c r="A1079" s="1" t="s">
        <v>24</v>
      </c>
      <c r="B1079" s="70" t="str">
        <f t="shared" si="1104"/>
        <v>100-100-2410-6580-000-32-05</v>
      </c>
      <c r="C1079" s="5" t="str">
        <f t="shared" si="1104"/>
        <v>Office of the Principal-Travel</v>
      </c>
      <c r="D1079" s="9">
        <f t="shared" si="1104"/>
        <v>0</v>
      </c>
      <c r="E1079" s="80">
        <f>IF(ISNUMBER(MATCH(B1079,Actuals!$A$2:$A$500,0)),(INDEX(Actuals!$A$2:$B$500,MATCH(B1079,Actuals!$A$2:$A$500,FALSE),2)),0)</f>
        <v>0</v>
      </c>
      <c r="F1079" s="9"/>
      <c r="G1079" s="9"/>
      <c r="H1079" s="9"/>
      <c r="I1079" s="9"/>
      <c r="J1079" s="9">
        <f t="shared" si="1105"/>
        <v>0</v>
      </c>
      <c r="K1079" s="9">
        <f t="shared" si="1106"/>
        <v>0</v>
      </c>
    </row>
    <row r="1080" spans="1:11" x14ac:dyDescent="0.2">
      <c r="A1080" s="1" t="s">
        <v>25</v>
      </c>
      <c r="B1080" s="70" t="str">
        <f t="shared" si="1104"/>
        <v>100-100-2500-6531-000-32-05</v>
      </c>
      <c r="C1080" s="5" t="str">
        <f t="shared" si="1104"/>
        <v>Central Services-Postage</v>
      </c>
      <c r="D1080" s="9">
        <f t="shared" si="1104"/>
        <v>1332</v>
      </c>
      <c r="E1080" s="80">
        <f>IF(ISNUMBER(MATCH(B1080,Actuals!$A$2:$A$500,0)),(INDEX(Actuals!$A$2:$B$500,MATCH(B1080,Actuals!$A$2:$A$500,FALSE),2)),0)</f>
        <v>0</v>
      </c>
      <c r="F1080" s="9"/>
      <c r="G1080" s="9"/>
      <c r="H1080" s="9"/>
      <c r="I1080" s="9"/>
      <c r="J1080" s="9">
        <f t="shared" si="1105"/>
        <v>0</v>
      </c>
      <c r="K1080" s="9">
        <f t="shared" si="1106"/>
        <v>1332</v>
      </c>
    </row>
    <row r="1081" spans="1:11" x14ac:dyDescent="0.2">
      <c r="A1081" s="1" t="s">
        <v>26</v>
      </c>
      <c r="B1081" s="70" t="str">
        <f t="shared" si="1104"/>
        <v>100-100-2500-6535-000-32-05</v>
      </c>
      <c r="C1081" s="5" t="str">
        <f t="shared" si="1104"/>
        <v>Central Services-Data Communications, Internet, Video, T-lines, etc.</v>
      </c>
      <c r="D1081" s="9">
        <f t="shared" si="1104"/>
        <v>39600</v>
      </c>
      <c r="E1081" s="80">
        <f>IF(ISNUMBER(MATCH(B1081,Actuals!$A$2:$A$500,0)),(INDEX(Actuals!$A$2:$B$500,MATCH(B1081,Actuals!$A$2:$A$500,FALSE),2)),0)</f>
        <v>0</v>
      </c>
      <c r="F1081" s="9"/>
      <c r="G1081" s="9"/>
      <c r="H1081" s="9"/>
      <c r="I1081" s="9"/>
      <c r="J1081" s="9">
        <f t="shared" si="1105"/>
        <v>0</v>
      </c>
      <c r="K1081" s="9">
        <f t="shared" si="1106"/>
        <v>39600</v>
      </c>
    </row>
    <row r="1082" spans="1:11" x14ac:dyDescent="0.2">
      <c r="A1082" s="1" t="s">
        <v>178</v>
      </c>
      <c r="B1082" s="70" t="str">
        <f t="shared" si="1104"/>
        <v>100-100-2500-6580-709-32-05</v>
      </c>
      <c r="C1082" s="5" t="str">
        <f t="shared" si="1104"/>
        <v>Central Services-Travel-Title II Grant</v>
      </c>
      <c r="D1082" s="9">
        <f t="shared" si="1104"/>
        <v>2112</v>
      </c>
      <c r="E1082" s="80">
        <f>IF(ISNUMBER(MATCH(B1082,Actuals!$A$2:$A$500,0)),(INDEX(Actuals!$A$2:$B$500,MATCH(B1082,Actuals!$A$2:$A$500,FALSE),2)),0)</f>
        <v>0</v>
      </c>
      <c r="F1082" s="9"/>
      <c r="G1082" s="9"/>
      <c r="H1082" s="9"/>
      <c r="I1082" s="9"/>
      <c r="J1082" s="9">
        <f t="shared" si="1105"/>
        <v>0</v>
      </c>
      <c r="K1082" s="9">
        <f t="shared" si="1106"/>
        <v>2112</v>
      </c>
    </row>
    <row r="1083" spans="1:11" x14ac:dyDescent="0.2">
      <c r="A1083" s="1" t="s">
        <v>179</v>
      </c>
      <c r="B1083" s="70" t="str">
        <f t="shared" si="1104"/>
        <v>100-100-2500-6580-000-32-05</v>
      </c>
      <c r="C1083" s="5" t="str">
        <f t="shared" si="1104"/>
        <v>Central Services-Travel</v>
      </c>
      <c r="D1083" s="9">
        <f t="shared" si="1104"/>
        <v>4000</v>
      </c>
      <c r="E1083" s="80">
        <f>IF(ISNUMBER(MATCH(B1083,Actuals!$A$2:$A$500,0)),(INDEX(Actuals!$A$2:$B$500,MATCH(B1083,Actuals!$A$2:$A$500,FALSE),2)),0)</f>
        <v>0</v>
      </c>
      <c r="F1083" s="9"/>
      <c r="G1083" s="9"/>
      <c r="H1083" s="9"/>
      <c r="I1083" s="9"/>
      <c r="J1083" s="9">
        <f t="shared" si="1105"/>
        <v>0</v>
      </c>
      <c r="K1083" s="9">
        <f t="shared" si="1106"/>
        <v>4000</v>
      </c>
    </row>
    <row r="1084" spans="1:11" x14ac:dyDescent="0.2">
      <c r="A1084" s="1" t="s">
        <v>180</v>
      </c>
      <c r="B1084" s="70" t="str">
        <f t="shared" si="1104"/>
        <v>100-100-2560-6540-000-32-05</v>
      </c>
      <c r="C1084" s="5" t="str">
        <f t="shared" si="1104"/>
        <v>Public Information Services-Advertising</v>
      </c>
      <c r="D1084" s="9">
        <f t="shared" si="1104"/>
        <v>23500</v>
      </c>
      <c r="E1084" s="80">
        <f>IF(ISNUMBER(MATCH(B1084,Actuals!$A$2:$A$500,0)),(INDEX(Actuals!$A$2:$B$500,MATCH(B1084,Actuals!$A$2:$A$500,FALSE),2)),0)</f>
        <v>0</v>
      </c>
      <c r="F1084" s="9"/>
      <c r="G1084" s="9"/>
      <c r="H1084" s="9"/>
      <c r="I1084" s="9"/>
      <c r="J1084" s="9">
        <f t="shared" si="1105"/>
        <v>0</v>
      </c>
      <c r="K1084" s="9">
        <f t="shared" si="1106"/>
        <v>23500</v>
      </c>
    </row>
    <row r="1085" spans="1:11" x14ac:dyDescent="0.2">
      <c r="A1085" s="1" t="s">
        <v>181</v>
      </c>
      <c r="B1085" s="70" t="str">
        <f t="shared" si="1104"/>
        <v>100-100-2570-6540-000-32-05</v>
      </c>
      <c r="C1085" s="5" t="str">
        <f t="shared" si="1104"/>
        <v>Personnel Services-Advertising</v>
      </c>
      <c r="D1085" s="9">
        <f t="shared" si="1104"/>
        <v>2600</v>
      </c>
      <c r="E1085" s="80">
        <f>IF(ISNUMBER(MATCH(B1085,Actuals!$A$2:$A$500,0)),(INDEX(Actuals!$A$2:$B$500,MATCH(B1085,Actuals!$A$2:$A$500,FALSE),2)),0)</f>
        <v>0</v>
      </c>
      <c r="F1085" s="9"/>
      <c r="G1085" s="9"/>
      <c r="H1085" s="9"/>
      <c r="I1085" s="9"/>
      <c r="J1085" s="9">
        <f t="shared" si="1105"/>
        <v>0</v>
      </c>
      <c r="K1085" s="9">
        <f t="shared" si="1106"/>
        <v>2600</v>
      </c>
    </row>
    <row r="1086" spans="1:11" x14ac:dyDescent="0.2">
      <c r="A1086" s="1" t="s">
        <v>182</v>
      </c>
      <c r="B1086" s="70" t="str">
        <f t="shared" si="1104"/>
        <v>100-100-2610-6521-000-32-05</v>
      </c>
      <c r="C1086" s="5" t="str">
        <f t="shared" si="1104"/>
        <v>Operation of Buildings-Property Insurance ''Business Owners''</v>
      </c>
      <c r="D1086" s="9">
        <f t="shared" si="1104"/>
        <v>1727.25</v>
      </c>
      <c r="E1086" s="80">
        <f>IF(ISNUMBER(MATCH(B1086,Actuals!$A$2:$A$500,0)),(INDEX(Actuals!$A$2:$B$500,MATCH(B1086,Actuals!$A$2:$A$500,FALSE),2)),0)</f>
        <v>0</v>
      </c>
      <c r="F1086" s="9"/>
      <c r="G1086" s="9"/>
      <c r="H1086" s="9"/>
      <c r="I1086" s="9"/>
      <c r="J1086" s="9">
        <f t="shared" si="1105"/>
        <v>0</v>
      </c>
      <c r="K1086" s="9">
        <f t="shared" si="1106"/>
        <v>1727.25</v>
      </c>
    </row>
    <row r="1087" spans="1:11" x14ac:dyDescent="0.2">
      <c r="A1087" s="1" t="s">
        <v>183</v>
      </c>
      <c r="B1087" s="70" t="str">
        <f t="shared" si="1104"/>
        <v>100-100-2710-6519-000-32-05</v>
      </c>
      <c r="C1087" s="5" t="str">
        <f t="shared" si="1104"/>
        <v>Vehicle Operation-Student Transportation Purcchased From Other Sources</v>
      </c>
      <c r="D1087" s="9">
        <f t="shared" si="1104"/>
        <v>0</v>
      </c>
      <c r="E1087" s="80">
        <f>IF(ISNUMBER(MATCH(B1087,Actuals!$A$2:$A$500,0)),(INDEX(Actuals!$A$2:$B$500,MATCH(B1087,Actuals!$A$2:$A$500,FALSE),2)),0)</f>
        <v>0</v>
      </c>
      <c r="F1087" s="9"/>
      <c r="G1087" s="9"/>
      <c r="H1087" s="9"/>
      <c r="I1087" s="9"/>
      <c r="J1087" s="9">
        <f t="shared" si="1105"/>
        <v>0</v>
      </c>
      <c r="K1087" s="9">
        <f t="shared" si="1106"/>
        <v>0</v>
      </c>
    </row>
    <row r="1088" spans="1:11" s="19" customFormat="1" x14ac:dyDescent="0.2">
      <c r="A1088" s="88"/>
      <c r="C1088" s="89" t="s">
        <v>603</v>
      </c>
      <c r="D1088" s="41">
        <f t="shared" ref="D1088:K1088" si="1107">SUM(D1067:D1087)</f>
        <v>134995.85</v>
      </c>
      <c r="E1088" s="41">
        <f t="shared" si="1107"/>
        <v>0</v>
      </c>
      <c r="F1088" s="41">
        <f t="shared" si="1107"/>
        <v>0</v>
      </c>
      <c r="G1088" s="41">
        <f t="shared" si="1107"/>
        <v>0</v>
      </c>
      <c r="H1088" s="41">
        <f t="shared" si="1107"/>
        <v>0</v>
      </c>
      <c r="I1088" s="41">
        <f t="shared" si="1107"/>
        <v>0</v>
      </c>
      <c r="J1088" s="41">
        <f t="shared" si="1107"/>
        <v>0</v>
      </c>
      <c r="K1088" s="41">
        <f t="shared" si="1107"/>
        <v>134995.85</v>
      </c>
    </row>
    <row r="1089" spans="1:11" s="19" customFormat="1" x14ac:dyDescent="0.2">
      <c r="A1089" s="88"/>
    </row>
    <row r="1090" spans="1:11" x14ac:dyDescent="0.2">
      <c r="C1090" s="13" t="s">
        <v>332</v>
      </c>
      <c r="D1090" s="22" t="s">
        <v>35</v>
      </c>
      <c r="E1090" s="79" t="s">
        <v>1043</v>
      </c>
      <c r="F1090" s="22" t="s">
        <v>1005</v>
      </c>
      <c r="G1090" s="22" t="s">
        <v>1004</v>
      </c>
      <c r="H1090" s="22" t="s">
        <v>1006</v>
      </c>
      <c r="I1090" s="22" t="s">
        <v>1007</v>
      </c>
      <c r="J1090" s="22" t="s">
        <v>1024</v>
      </c>
      <c r="K1090" s="22" t="s">
        <v>1026</v>
      </c>
    </row>
    <row r="1091" spans="1:11" x14ac:dyDescent="0.2">
      <c r="A1091" s="1" t="s">
        <v>0</v>
      </c>
      <c r="B1091" s="70" t="str">
        <f t="shared" ref="B1091:D1092" si="1108">B853</f>
        <v>100-100-1000-6610-000-32-05</v>
      </c>
      <c r="C1091" s="5" t="str">
        <f t="shared" si="1108"/>
        <v>Instruction-General Supplies</v>
      </c>
      <c r="D1091" s="9">
        <f t="shared" si="1108"/>
        <v>2400</v>
      </c>
      <c r="E1091" s="80">
        <f>IF(ISNUMBER(MATCH(B1091,Actuals!$A$2:$A$500,0)),(INDEX(Actuals!$A$2:$B$500,MATCH(B1091,Actuals!$A$2:$A$500,FALSE),2)),0)</f>
        <v>0</v>
      </c>
      <c r="F1091" s="9"/>
      <c r="G1091" s="9"/>
      <c r="H1091" s="9"/>
      <c r="I1091" s="9"/>
      <c r="J1091" s="9">
        <f t="shared" ref="J1091:J1107" si="1109">F1091+G1091+H1091+I1091</f>
        <v>0</v>
      </c>
      <c r="K1091" s="9">
        <f t="shared" ref="K1091:K1107" si="1110">D1091-J1091</f>
        <v>2400</v>
      </c>
    </row>
    <row r="1092" spans="1:11" x14ac:dyDescent="0.2">
      <c r="A1092" s="1" t="s">
        <v>1</v>
      </c>
      <c r="B1092" s="70" t="str">
        <f t="shared" si="1108"/>
        <v>100-100-1000-6610-325-32-05</v>
      </c>
      <c r="C1092" s="5" t="str">
        <f t="shared" si="1108"/>
        <v>Instruction-General Supplies-Teacher Supply Grant</v>
      </c>
      <c r="D1092" s="9">
        <f t="shared" si="1108"/>
        <v>0</v>
      </c>
      <c r="E1092" s="80">
        <f>IF(ISNUMBER(MATCH(B1092,Actuals!$A$2:$A$500,0)),(INDEX(Actuals!$A$2:$B$500,MATCH(B1092,Actuals!$A$2:$A$500,FALSE),2)),0)</f>
        <v>0</v>
      </c>
      <c r="F1092" s="9"/>
      <c r="G1092" s="9"/>
      <c r="H1092" s="9"/>
      <c r="I1092" s="9"/>
      <c r="J1092" s="9">
        <f t="shared" si="1109"/>
        <v>0</v>
      </c>
      <c r="K1092" s="9">
        <f t="shared" si="1110"/>
        <v>0</v>
      </c>
    </row>
    <row r="1093" spans="1:11" x14ac:dyDescent="0.2">
      <c r="A1093" s="1" t="s">
        <v>2</v>
      </c>
      <c r="B1093" s="70" t="str">
        <f t="shared" ref="B1093:C1107" si="1111">B855</f>
        <v>100-100-1000-6641-000-32-05</v>
      </c>
      <c r="C1093" s="5" t="str">
        <f t="shared" si="1111"/>
        <v xml:space="preserve">Instruction-Textbooks </v>
      </c>
      <c r="D1093" s="9">
        <f t="shared" ref="D1093" si="1112">D855</f>
        <v>0</v>
      </c>
      <c r="E1093" s="80">
        <f>IF(ISNUMBER(MATCH(B1093,Actuals!$A$2:$A$500,0)),(INDEX(Actuals!$A$2:$B$500,MATCH(B1093,Actuals!$A$2:$A$500,FALSE),2)),0)</f>
        <v>0</v>
      </c>
      <c r="F1093" s="9"/>
      <c r="G1093" s="9"/>
      <c r="H1093" s="9"/>
      <c r="I1093" s="9"/>
      <c r="J1093" s="9">
        <f t="shared" si="1109"/>
        <v>0</v>
      </c>
      <c r="K1093" s="9">
        <f t="shared" si="1110"/>
        <v>0</v>
      </c>
    </row>
    <row r="1094" spans="1:11" x14ac:dyDescent="0.2">
      <c r="A1094" s="1" t="s">
        <v>3</v>
      </c>
      <c r="B1094" s="70" t="str">
        <f t="shared" si="1111"/>
        <v>100-100-1000-6641-352-32-05</v>
      </c>
      <c r="C1094" s="5" t="str">
        <f t="shared" si="1111"/>
        <v>Instruction-Textbooks-CCR Grant</v>
      </c>
      <c r="D1094" s="9">
        <f t="shared" ref="D1094" si="1113">D856</f>
        <v>0</v>
      </c>
      <c r="E1094" s="80">
        <f>IF(ISNUMBER(MATCH(B1094,Actuals!$A$2:$A$500,0)),(INDEX(Actuals!$A$2:$B$500,MATCH(B1094,Actuals!$A$2:$A$500,FALSE),2)),0)</f>
        <v>0</v>
      </c>
      <c r="F1094" s="9"/>
      <c r="G1094" s="9"/>
      <c r="H1094" s="9"/>
      <c r="I1094" s="9"/>
      <c r="J1094" s="9">
        <f t="shared" si="1109"/>
        <v>0</v>
      </c>
      <c r="K1094" s="9">
        <f t="shared" si="1110"/>
        <v>0</v>
      </c>
    </row>
    <row r="1095" spans="1:11" x14ac:dyDescent="0.2">
      <c r="A1095" s="1" t="s">
        <v>4</v>
      </c>
      <c r="B1095" s="70" t="str">
        <f t="shared" si="1111"/>
        <v>100-100-1000-6642-000-32-05</v>
      </c>
      <c r="C1095" s="5" t="str">
        <f t="shared" si="1111"/>
        <v>Instruction-Classroom Technology Fees</v>
      </c>
      <c r="D1095" s="9">
        <f t="shared" ref="D1095" si="1114">D857</f>
        <v>0</v>
      </c>
      <c r="E1095" s="80">
        <f>IF(ISNUMBER(MATCH(B1095,Actuals!$A$2:$A$500,0)),(INDEX(Actuals!$A$2:$B$500,MATCH(B1095,Actuals!$A$2:$A$500,FALSE),2)),0)</f>
        <v>0</v>
      </c>
      <c r="F1095" s="9"/>
      <c r="G1095" s="9"/>
      <c r="H1095" s="9"/>
      <c r="I1095" s="9"/>
      <c r="J1095" s="9">
        <f t="shared" si="1109"/>
        <v>0</v>
      </c>
      <c r="K1095" s="9">
        <f t="shared" si="1110"/>
        <v>0</v>
      </c>
    </row>
    <row r="1096" spans="1:11" x14ac:dyDescent="0.2">
      <c r="A1096" s="1" t="s">
        <v>5</v>
      </c>
      <c r="B1096" s="70" t="str">
        <f t="shared" si="1111"/>
        <v>100-100-1000-6650-000-32-05</v>
      </c>
      <c r="C1096" s="5" t="str">
        <f t="shared" si="1111"/>
        <v>Instruction-Supplies-Technology-related</v>
      </c>
      <c r="D1096" s="9">
        <f t="shared" ref="D1096" si="1115">D858</f>
        <v>0</v>
      </c>
      <c r="E1096" s="80">
        <f>IF(ISNUMBER(MATCH(B1096,Actuals!$A$2:$A$500,0)),(INDEX(Actuals!$A$2:$B$500,MATCH(B1096,Actuals!$A$2:$A$500,FALSE),2)),0)</f>
        <v>0</v>
      </c>
      <c r="F1096" s="9"/>
      <c r="G1096" s="9"/>
      <c r="H1096" s="9"/>
      <c r="I1096" s="9"/>
      <c r="J1096" s="9">
        <f t="shared" si="1109"/>
        <v>0</v>
      </c>
      <c r="K1096" s="9">
        <f t="shared" si="1110"/>
        <v>0</v>
      </c>
    </row>
    <row r="1097" spans="1:11" x14ac:dyDescent="0.2">
      <c r="A1097" s="1" t="s">
        <v>6</v>
      </c>
      <c r="B1097" s="70" t="str">
        <f t="shared" si="1111"/>
        <v>100-100-1001-6651-000-32-05</v>
      </c>
      <c r="C1097" s="5" t="str">
        <f t="shared" si="1111"/>
        <v>Advising Personnel-Supplies-Tech-Software</v>
      </c>
      <c r="D1097" s="9">
        <f t="shared" ref="D1097" si="1116">D859</f>
        <v>2940</v>
      </c>
      <c r="E1097" s="80">
        <f>IF(ISNUMBER(MATCH(B1097,Actuals!$A$2:$A$500,0)),(INDEX(Actuals!$A$2:$B$500,MATCH(B1097,Actuals!$A$2:$A$500,FALSE),2)),0)</f>
        <v>0</v>
      </c>
      <c r="F1097" s="9"/>
      <c r="G1097" s="9"/>
      <c r="H1097" s="9"/>
      <c r="I1097" s="9"/>
      <c r="J1097" s="9">
        <f t="shared" si="1109"/>
        <v>0</v>
      </c>
      <c r="K1097" s="9">
        <f t="shared" si="1110"/>
        <v>2940</v>
      </c>
    </row>
    <row r="1098" spans="1:11" x14ac:dyDescent="0.2">
      <c r="A1098" s="1" t="s">
        <v>16</v>
      </c>
      <c r="B1098" s="70" t="str">
        <f t="shared" si="1111"/>
        <v>100-100-2310-6610-000-32-05</v>
      </c>
      <c r="C1098" s="5" t="str">
        <f t="shared" si="1111"/>
        <v>Board of Education-General Supplies</v>
      </c>
      <c r="D1098" s="9">
        <f t="shared" ref="D1098" si="1117">D860</f>
        <v>240</v>
      </c>
      <c r="E1098" s="80">
        <f>IF(ISNUMBER(MATCH(B1098,Actuals!$A$2:$A$500,0)),(INDEX(Actuals!$A$2:$B$500,MATCH(B1098,Actuals!$A$2:$A$500,FALSE),2)),0)</f>
        <v>0</v>
      </c>
      <c r="F1098" s="9"/>
      <c r="G1098" s="9"/>
      <c r="H1098" s="9"/>
      <c r="I1098" s="9"/>
      <c r="J1098" s="9">
        <f t="shared" si="1109"/>
        <v>0</v>
      </c>
      <c r="K1098" s="9">
        <f t="shared" si="1110"/>
        <v>240</v>
      </c>
    </row>
    <row r="1099" spans="1:11" x14ac:dyDescent="0.2">
      <c r="A1099" s="1" t="s">
        <v>17</v>
      </c>
      <c r="B1099" s="70" t="str">
        <f t="shared" si="1111"/>
        <v>100-100-2320-6610-000-32-05</v>
      </c>
      <c r="C1099" s="5" t="str">
        <f t="shared" si="1111"/>
        <v>Executive Administration-General Supplies</v>
      </c>
      <c r="D1099" s="9">
        <f t="shared" ref="D1099" si="1118">D861</f>
        <v>3600</v>
      </c>
      <c r="E1099" s="80">
        <f>IF(ISNUMBER(MATCH(B1099,Actuals!$A$2:$A$500,0)),(INDEX(Actuals!$A$2:$B$500,MATCH(B1099,Actuals!$A$2:$A$500,FALSE),2)),0)</f>
        <v>0</v>
      </c>
      <c r="F1099" s="9"/>
      <c r="G1099" s="9"/>
      <c r="H1099" s="9"/>
      <c r="I1099" s="9"/>
      <c r="J1099" s="9">
        <f t="shared" si="1109"/>
        <v>0</v>
      </c>
      <c r="K1099" s="9">
        <f t="shared" si="1110"/>
        <v>3600</v>
      </c>
    </row>
    <row r="1100" spans="1:11" x14ac:dyDescent="0.2">
      <c r="A1100" s="1" t="s">
        <v>18</v>
      </c>
      <c r="B1100" s="70" t="str">
        <f t="shared" si="1111"/>
        <v>100-100-2320-6650-000-32-05</v>
      </c>
      <c r="C1100" s="5" t="str">
        <f t="shared" si="1111"/>
        <v>Executive Administration-Supplies-Technology-related</v>
      </c>
      <c r="D1100" s="9">
        <f t="shared" ref="D1100" si="1119">D862</f>
        <v>120</v>
      </c>
      <c r="E1100" s="80">
        <f>IF(ISNUMBER(MATCH(B1100,Actuals!$A$2:$A$500,0)),(INDEX(Actuals!$A$2:$B$500,MATCH(B1100,Actuals!$A$2:$A$500,FALSE),2)),0)</f>
        <v>0</v>
      </c>
      <c r="F1100" s="9"/>
      <c r="G1100" s="9"/>
      <c r="H1100" s="9"/>
      <c r="I1100" s="9"/>
      <c r="J1100" s="9">
        <f t="shared" si="1109"/>
        <v>0</v>
      </c>
      <c r="K1100" s="9">
        <f t="shared" si="1110"/>
        <v>120</v>
      </c>
    </row>
    <row r="1101" spans="1:11" x14ac:dyDescent="0.2">
      <c r="A1101" s="1" t="s">
        <v>22</v>
      </c>
      <c r="B1101" s="70" t="str">
        <f t="shared" si="1111"/>
        <v>100-100-2410-6610-000-32-05</v>
      </c>
      <c r="C1101" s="5" t="str">
        <f t="shared" si="1111"/>
        <v>Office of the Principal-General Supplies</v>
      </c>
      <c r="D1101" s="9">
        <f t="shared" ref="D1101" si="1120">D863</f>
        <v>1200</v>
      </c>
      <c r="E1101" s="80">
        <f>IF(ISNUMBER(MATCH(B1101,Actuals!$A$2:$A$500,0)),(INDEX(Actuals!$A$2:$B$500,MATCH(B1101,Actuals!$A$2:$A$500,FALSE),2)),0)</f>
        <v>0</v>
      </c>
      <c r="F1101" s="9"/>
      <c r="G1101" s="9"/>
      <c r="H1101" s="9"/>
      <c r="I1101" s="9"/>
      <c r="J1101" s="9">
        <f t="shared" si="1109"/>
        <v>0</v>
      </c>
      <c r="K1101" s="9">
        <f t="shared" si="1110"/>
        <v>1200</v>
      </c>
    </row>
    <row r="1102" spans="1:11" x14ac:dyDescent="0.2">
      <c r="A1102" s="1" t="s">
        <v>23</v>
      </c>
      <c r="B1102" s="70" t="str">
        <f t="shared" si="1111"/>
        <v>100-100-2410-6650-000-32-05</v>
      </c>
      <c r="C1102" s="5" t="str">
        <f t="shared" si="1111"/>
        <v>Office of the Principal-Supplies-Technology-related</v>
      </c>
      <c r="D1102" s="9">
        <f t="shared" ref="D1102" si="1121">D864</f>
        <v>0</v>
      </c>
      <c r="E1102" s="80">
        <f>IF(ISNUMBER(MATCH(B1102,Actuals!$A$2:$A$500,0)),(INDEX(Actuals!$A$2:$B$500,MATCH(B1102,Actuals!$A$2:$A$500,FALSE),2)),0)</f>
        <v>0</v>
      </c>
      <c r="F1102" s="9"/>
      <c r="G1102" s="9"/>
      <c r="H1102" s="9"/>
      <c r="I1102" s="9"/>
      <c r="J1102" s="9">
        <f t="shared" si="1109"/>
        <v>0</v>
      </c>
      <c r="K1102" s="9">
        <f t="shared" si="1110"/>
        <v>0</v>
      </c>
    </row>
    <row r="1103" spans="1:11" x14ac:dyDescent="0.2">
      <c r="A1103" s="1" t="s">
        <v>24</v>
      </c>
      <c r="B1103" s="70" t="str">
        <f t="shared" si="1111"/>
        <v>100-100-2500-6610-000-32-05</v>
      </c>
      <c r="C1103" s="5" t="str">
        <f t="shared" si="1111"/>
        <v>Central Services-General Supplies</v>
      </c>
      <c r="D1103" s="9">
        <f t="shared" ref="D1103" si="1122">D865</f>
        <v>4800</v>
      </c>
      <c r="E1103" s="80">
        <f>IF(ISNUMBER(MATCH(B1103,Actuals!$A$2:$A$500,0)),(INDEX(Actuals!$A$2:$B$500,MATCH(B1103,Actuals!$A$2:$A$500,FALSE),2)),0)</f>
        <v>0</v>
      </c>
      <c r="F1103" s="9"/>
      <c r="G1103" s="9"/>
      <c r="H1103" s="9"/>
      <c r="I1103" s="9"/>
      <c r="J1103" s="9">
        <f t="shared" si="1109"/>
        <v>0</v>
      </c>
      <c r="K1103" s="9">
        <f t="shared" si="1110"/>
        <v>4800</v>
      </c>
    </row>
    <row r="1104" spans="1:11" x14ac:dyDescent="0.2">
      <c r="A1104" s="1" t="s">
        <v>25</v>
      </c>
      <c r="B1104" s="70" t="str">
        <f t="shared" si="1111"/>
        <v>100-100-2500-6650-000-32-05</v>
      </c>
      <c r="C1104" s="5" t="str">
        <f t="shared" si="1111"/>
        <v>Central Services-Supplies-Technology-related</v>
      </c>
      <c r="D1104" s="9">
        <f t="shared" ref="D1104" si="1123">D866</f>
        <v>120</v>
      </c>
      <c r="E1104" s="80">
        <f>IF(ISNUMBER(MATCH(B1104,Actuals!$A$2:$A$500,0)),(INDEX(Actuals!$A$2:$B$500,MATCH(B1104,Actuals!$A$2:$A$500,FALSE),2)),0)</f>
        <v>0</v>
      </c>
      <c r="F1104" s="9"/>
      <c r="G1104" s="9"/>
      <c r="H1104" s="9"/>
      <c r="I1104" s="9"/>
      <c r="J1104" s="9">
        <f t="shared" si="1109"/>
        <v>0</v>
      </c>
      <c r="K1104" s="9">
        <f t="shared" si="1110"/>
        <v>120</v>
      </c>
    </row>
    <row r="1105" spans="1:11" x14ac:dyDescent="0.2">
      <c r="A1105" s="1" t="s">
        <v>26</v>
      </c>
      <c r="B1105" s="70" t="str">
        <f t="shared" si="1111"/>
        <v>100-100-2580-6651-000-32-05</v>
      </c>
      <c r="C1105" s="5" t="str">
        <f t="shared" si="1111"/>
        <v>Administrative Technology Services-Supplies -Tech -Software</v>
      </c>
      <c r="D1105" s="9">
        <f t="shared" ref="D1105" si="1124">D867</f>
        <v>19781</v>
      </c>
      <c r="E1105" s="80">
        <f>IF(ISNUMBER(MATCH(B1105,Actuals!$A$2:$A$500,0)),(INDEX(Actuals!$A$2:$B$500,MATCH(B1105,Actuals!$A$2:$A$500,FALSE),2)),0)</f>
        <v>0</v>
      </c>
      <c r="F1105" s="9"/>
      <c r="G1105" s="9"/>
      <c r="H1105" s="9"/>
      <c r="I1105" s="9"/>
      <c r="J1105" s="9">
        <f t="shared" si="1109"/>
        <v>0</v>
      </c>
      <c r="K1105" s="9">
        <f t="shared" si="1110"/>
        <v>19781</v>
      </c>
    </row>
    <row r="1106" spans="1:11" x14ac:dyDescent="0.2">
      <c r="A1106" s="1" t="s">
        <v>178</v>
      </c>
      <c r="B1106" s="70" t="str">
        <f t="shared" si="1111"/>
        <v>100-100-2610-6622-000-32-05</v>
      </c>
      <c r="C1106" s="5" t="str">
        <f t="shared" si="1111"/>
        <v>Operation of Buildings-Electricity</v>
      </c>
      <c r="D1106" s="9">
        <f t="shared" ref="D1106" si="1125">D868</f>
        <v>0</v>
      </c>
      <c r="E1106" s="80">
        <f>IF(ISNUMBER(MATCH(B1106,Actuals!$A$2:$A$500,0)),(INDEX(Actuals!$A$2:$B$500,MATCH(B1106,Actuals!$A$2:$A$500,FALSE),2)),0)</f>
        <v>0</v>
      </c>
      <c r="F1106" s="9"/>
      <c r="G1106" s="9"/>
      <c r="H1106" s="9"/>
      <c r="I1106" s="9"/>
      <c r="J1106" s="9">
        <f t="shared" si="1109"/>
        <v>0</v>
      </c>
      <c r="K1106" s="9">
        <f t="shared" si="1110"/>
        <v>0</v>
      </c>
    </row>
    <row r="1107" spans="1:11" x14ac:dyDescent="0.2">
      <c r="A1107" s="1" t="s">
        <v>179</v>
      </c>
      <c r="B1107" s="70" t="str">
        <f t="shared" si="1111"/>
        <v>100-100-2620-6610-000-32-05</v>
      </c>
      <c r="C1107" s="5" t="str">
        <f t="shared" si="1111"/>
        <v>Maintenance of Buildings-General Supplies</v>
      </c>
      <c r="D1107" s="9">
        <f t="shared" ref="D1107" si="1126">D869</f>
        <v>0</v>
      </c>
      <c r="E1107" s="80">
        <f>IF(ISNUMBER(MATCH(B1107,Actuals!$A$2:$A$500,0)),(INDEX(Actuals!$A$2:$B$500,MATCH(B1107,Actuals!$A$2:$A$500,FALSE),2)),0)</f>
        <v>0</v>
      </c>
      <c r="F1107" s="9"/>
      <c r="G1107" s="9"/>
      <c r="H1107" s="9"/>
      <c r="I1107" s="9"/>
      <c r="J1107" s="9">
        <f t="shared" si="1109"/>
        <v>0</v>
      </c>
      <c r="K1107" s="9">
        <f t="shared" si="1110"/>
        <v>0</v>
      </c>
    </row>
    <row r="1108" spans="1:11" s="19" customFormat="1" x14ac:dyDescent="0.2">
      <c r="A1108" s="88"/>
      <c r="C1108" s="89" t="s">
        <v>604</v>
      </c>
      <c r="D1108" s="41">
        <f t="shared" ref="D1108:K1108" si="1127">SUM(D1091:D1107)</f>
        <v>35201</v>
      </c>
      <c r="E1108" s="41">
        <f t="shared" si="1127"/>
        <v>0</v>
      </c>
      <c r="F1108" s="41">
        <f t="shared" si="1127"/>
        <v>0</v>
      </c>
      <c r="G1108" s="41">
        <f t="shared" si="1127"/>
        <v>0</v>
      </c>
      <c r="H1108" s="41">
        <f t="shared" si="1127"/>
        <v>0</v>
      </c>
      <c r="I1108" s="41">
        <f t="shared" si="1127"/>
        <v>0</v>
      </c>
      <c r="J1108" s="41">
        <f t="shared" si="1127"/>
        <v>0</v>
      </c>
      <c r="K1108" s="41">
        <f t="shared" si="1127"/>
        <v>35201</v>
      </c>
    </row>
    <row r="1109" spans="1:11" s="19" customFormat="1" x14ac:dyDescent="0.2">
      <c r="A1109" s="88"/>
    </row>
    <row r="1110" spans="1:11" x14ac:dyDescent="0.2">
      <c r="C1110" s="13" t="s">
        <v>363</v>
      </c>
      <c r="D1110" s="22" t="s">
        <v>35</v>
      </c>
      <c r="E1110" s="79" t="s">
        <v>1043</v>
      </c>
      <c r="F1110" s="22" t="s">
        <v>1005</v>
      </c>
      <c r="G1110" s="22" t="s">
        <v>1004</v>
      </c>
      <c r="H1110" s="22" t="s">
        <v>1006</v>
      </c>
      <c r="I1110" s="22" t="s">
        <v>1007</v>
      </c>
      <c r="J1110" s="22" t="s">
        <v>1024</v>
      </c>
      <c r="K1110" s="22" t="s">
        <v>1026</v>
      </c>
    </row>
    <row r="1111" spans="1:11" x14ac:dyDescent="0.2">
      <c r="A1111" s="1" t="s">
        <v>0</v>
      </c>
      <c r="B1111" s="70" t="str">
        <f>B878</f>
        <v>100-100-2580-6734-000-32-05</v>
      </c>
      <c r="C1111" s="6" t="str">
        <f>C878</f>
        <v>Administrative Technology Services-Technology-Related Hardware</v>
      </c>
      <c r="D1111" s="9">
        <f>D878</f>
        <v>0</v>
      </c>
      <c r="E1111" s="80">
        <f>IF(ISNUMBER(MATCH(B1111,Actuals!$A$2:$A$500,0)),(INDEX(Actuals!$A$2:$B$500,MATCH(B1111,Actuals!$A$2:$A$500,FALSE),2)),0)</f>
        <v>0</v>
      </c>
      <c r="F1111" s="9">
        <v>0</v>
      </c>
      <c r="G1111" s="9">
        <v>0</v>
      </c>
      <c r="H1111" s="9"/>
      <c r="I1111" s="9"/>
      <c r="J1111" s="9">
        <f>F1111+G1111+H1111+I1111</f>
        <v>0</v>
      </c>
      <c r="K1111" s="9">
        <f>D1111-J1111</f>
        <v>0</v>
      </c>
    </row>
    <row r="1112" spans="1:11" s="19" customFormat="1" x14ac:dyDescent="0.2">
      <c r="A1112" s="88"/>
      <c r="C1112" s="89" t="s">
        <v>605</v>
      </c>
      <c r="D1112" s="41">
        <f t="shared" ref="D1112:K1112" si="1128">SUM(D1111)</f>
        <v>0</v>
      </c>
      <c r="E1112" s="41">
        <f t="shared" si="1128"/>
        <v>0</v>
      </c>
      <c r="F1112" s="41">
        <f t="shared" si="1128"/>
        <v>0</v>
      </c>
      <c r="G1112" s="41">
        <f t="shared" si="1128"/>
        <v>0</v>
      </c>
      <c r="H1112" s="41">
        <f t="shared" si="1128"/>
        <v>0</v>
      </c>
      <c r="I1112" s="41">
        <f t="shared" si="1128"/>
        <v>0</v>
      </c>
      <c r="J1112" s="41">
        <f t="shared" si="1128"/>
        <v>0</v>
      </c>
      <c r="K1112" s="41">
        <f t="shared" si="1128"/>
        <v>0</v>
      </c>
    </row>
    <row r="1113" spans="1:11" s="19" customFormat="1" x14ac:dyDescent="0.2">
      <c r="A1113" s="88"/>
    </row>
    <row r="1114" spans="1:11" x14ac:dyDescent="0.2">
      <c r="A1114" s="1" t="s">
        <v>15</v>
      </c>
      <c r="B1114" s="2" t="s">
        <v>33</v>
      </c>
      <c r="C1114" s="13" t="s">
        <v>367</v>
      </c>
      <c r="D1114" s="22" t="s">
        <v>35</v>
      </c>
      <c r="E1114" s="79" t="s">
        <v>1043</v>
      </c>
      <c r="F1114" s="22" t="s">
        <v>1005</v>
      </c>
      <c r="G1114" s="22" t="s">
        <v>1004</v>
      </c>
      <c r="H1114" s="22" t="s">
        <v>1006</v>
      </c>
      <c r="I1114" s="22" t="s">
        <v>1007</v>
      </c>
      <c r="J1114" s="22" t="s">
        <v>1024</v>
      </c>
      <c r="K1114" s="22" t="s">
        <v>1026</v>
      </c>
    </row>
    <row r="1115" spans="1:11" x14ac:dyDescent="0.2">
      <c r="A1115" s="1" t="s">
        <v>0</v>
      </c>
      <c r="B1115" s="70" t="str">
        <f>B901</f>
        <v>100-100-1000-6810-709-32-05</v>
      </c>
      <c r="C1115" s="5" t="str">
        <f>C901</f>
        <v>Instruction-Dues and Fees-Titlle II</v>
      </c>
      <c r="D1115" s="9">
        <f>D901</f>
        <v>595</v>
      </c>
      <c r="E1115" s="80">
        <f>IF(ISNUMBER(MATCH(B1115,Actuals!$A$2:$A$500,0)),(INDEX(Actuals!$A$2:$B$500,MATCH(B1115,Actuals!$A$2:$A$500,FALSE),2)),0)</f>
        <v>0</v>
      </c>
      <c r="F1115" s="9"/>
      <c r="G1115" s="9"/>
      <c r="H1115" s="9"/>
      <c r="I1115" s="9"/>
      <c r="J1115" s="9">
        <f t="shared" ref="J1115:J1121" si="1129">F1115+G1115+H1115+I1115</f>
        <v>0</v>
      </c>
      <c r="K1115" s="9">
        <f t="shared" ref="K1115:K1121" si="1130">D1115-J1115</f>
        <v>595</v>
      </c>
    </row>
    <row r="1116" spans="1:11" x14ac:dyDescent="0.2">
      <c r="A1116" s="1" t="s">
        <v>1</v>
      </c>
      <c r="B1116" s="70" t="str">
        <f t="shared" ref="B1116:D1116" si="1131">B902</f>
        <v>100-100-2320-6810-709-32-05</v>
      </c>
      <c r="C1116" s="5" t="str">
        <f t="shared" si="1131"/>
        <v>Executive Administration-Dues and Fees-Title II</v>
      </c>
      <c r="D1116" s="9">
        <f t="shared" si="1131"/>
        <v>595</v>
      </c>
      <c r="E1116" s="80">
        <f>IF(ISNUMBER(MATCH(B1116,Actuals!$A$2:$A$500,0)),(INDEX(Actuals!$A$2:$B$500,MATCH(B1116,Actuals!$A$2:$A$500,FALSE),2)),0)</f>
        <v>0</v>
      </c>
      <c r="F1116" s="9"/>
      <c r="G1116" s="9"/>
      <c r="H1116" s="9"/>
      <c r="I1116" s="9"/>
      <c r="J1116" s="9">
        <f t="shared" si="1129"/>
        <v>0</v>
      </c>
      <c r="K1116" s="9">
        <f t="shared" si="1130"/>
        <v>595</v>
      </c>
    </row>
    <row r="1117" spans="1:11" x14ac:dyDescent="0.2">
      <c r="A1117" s="1" t="s">
        <v>2</v>
      </c>
      <c r="B1117" s="70" t="str">
        <f t="shared" ref="B1117:D1117" si="1132">B903</f>
        <v>100-100-2320-6810-000-32-05</v>
      </c>
      <c r="C1117" s="5" t="str">
        <f t="shared" si="1132"/>
        <v>Executive Administration-Dues and Fees</v>
      </c>
      <c r="D1117" s="9">
        <f t="shared" si="1132"/>
        <v>686</v>
      </c>
      <c r="E1117" s="80">
        <f>IF(ISNUMBER(MATCH(B1117,Actuals!$A$2:$A$500,0)),(INDEX(Actuals!$A$2:$B$500,MATCH(B1117,Actuals!$A$2:$A$500,FALSE),2)),0)</f>
        <v>0</v>
      </c>
      <c r="F1117" s="9"/>
      <c r="G1117" s="9"/>
      <c r="H1117" s="9"/>
      <c r="I1117" s="9"/>
      <c r="J1117" s="9">
        <f t="shared" si="1129"/>
        <v>0</v>
      </c>
      <c r="K1117" s="9">
        <f t="shared" si="1130"/>
        <v>686</v>
      </c>
    </row>
    <row r="1118" spans="1:11" x14ac:dyDescent="0.2">
      <c r="A1118" s="1" t="s">
        <v>3</v>
      </c>
      <c r="B1118" s="70" t="str">
        <f t="shared" ref="B1118:D1118" si="1133">B904</f>
        <v>100-100-2320-6893-000-32-05</v>
      </c>
      <c r="C1118" s="5" t="str">
        <f t="shared" si="1133"/>
        <v>Executive Administration-Indirect Costs</v>
      </c>
      <c r="D1118" s="9">
        <f t="shared" si="1133"/>
        <v>0</v>
      </c>
      <c r="E1118" s="80">
        <f>IF(ISNUMBER(MATCH(B1118,Actuals!$A$2:$A$500,0)),(INDEX(Actuals!$A$2:$B$500,MATCH(B1118,Actuals!$A$2:$A$500,FALSE),2)),0)</f>
        <v>0</v>
      </c>
      <c r="F1118" s="9"/>
      <c r="G1118" s="9"/>
      <c r="H1118" s="9"/>
      <c r="I1118" s="9"/>
      <c r="J1118" s="9">
        <f t="shared" si="1129"/>
        <v>0</v>
      </c>
      <c r="K1118" s="9">
        <f t="shared" si="1130"/>
        <v>0</v>
      </c>
    </row>
    <row r="1119" spans="1:11" x14ac:dyDescent="0.2">
      <c r="A1119" s="1" t="s">
        <v>4</v>
      </c>
      <c r="B1119" s="70" t="str">
        <f t="shared" ref="B1119:D1119" si="1134">B905</f>
        <v>100-100-2500-6810-709-32-05</v>
      </c>
      <c r="C1119" s="5" t="str">
        <f t="shared" si="1134"/>
        <v>Fiscal Services-Dues and Fees-Title II</v>
      </c>
      <c r="D1119" s="9">
        <f t="shared" si="1134"/>
        <v>1190</v>
      </c>
      <c r="E1119" s="80">
        <f>IF(ISNUMBER(MATCH(B1119,Actuals!$A$2:$A$500,0)),(INDEX(Actuals!$A$2:$B$500,MATCH(B1119,Actuals!$A$2:$A$500,FALSE),2)),0)</f>
        <v>0</v>
      </c>
      <c r="F1119" s="9"/>
      <c r="G1119" s="9"/>
      <c r="H1119" s="9"/>
      <c r="I1119" s="9"/>
      <c r="J1119" s="9">
        <f t="shared" si="1129"/>
        <v>0</v>
      </c>
      <c r="K1119" s="9">
        <f t="shared" si="1130"/>
        <v>1190</v>
      </c>
    </row>
    <row r="1120" spans="1:11" x14ac:dyDescent="0.2">
      <c r="A1120" s="1" t="s">
        <v>5</v>
      </c>
      <c r="B1120" s="70" t="str">
        <f t="shared" ref="B1120:D1120" si="1135">B906</f>
        <v>100-100-2510-6810-000-32-05</v>
      </c>
      <c r="C1120" s="5" t="str">
        <f t="shared" si="1135"/>
        <v>Fiscal Services-Dues and Fees</v>
      </c>
      <c r="D1120" s="9">
        <f t="shared" si="1135"/>
        <v>2106.1000000000004</v>
      </c>
      <c r="E1120" s="80">
        <f>IF(ISNUMBER(MATCH(B1120,Actuals!$A$2:$A$500,0)),(INDEX(Actuals!$A$2:$B$500,MATCH(B1120,Actuals!$A$2:$A$500,FALSE),2)),0)</f>
        <v>0</v>
      </c>
      <c r="F1120" s="9"/>
      <c r="G1120" s="9"/>
      <c r="H1120" s="9"/>
      <c r="I1120" s="9"/>
      <c r="J1120" s="9">
        <f t="shared" si="1129"/>
        <v>0</v>
      </c>
      <c r="K1120" s="9">
        <f t="shared" si="1130"/>
        <v>2106.1000000000004</v>
      </c>
    </row>
    <row r="1121" spans="1:18" x14ac:dyDescent="0.2">
      <c r="A1121" s="1" t="s">
        <v>6</v>
      </c>
      <c r="B1121" s="70" t="str">
        <f t="shared" ref="B1121:D1121" si="1136">B907</f>
        <v>100-100-2900-6810-000-32-05</v>
      </c>
      <c r="C1121" s="5" t="str">
        <f t="shared" si="1136"/>
        <v>Other Support Services-Dues and Fees</v>
      </c>
      <c r="D1121" s="9">
        <f t="shared" si="1136"/>
        <v>635</v>
      </c>
      <c r="E1121" s="80">
        <f>IF(ISNUMBER(MATCH(B1121,Actuals!$A$2:$A$500,0)),(INDEX(Actuals!$A$2:$B$500,MATCH(B1121,Actuals!$A$2:$A$500,FALSE),2)),0)</f>
        <v>0</v>
      </c>
      <c r="F1121" s="9"/>
      <c r="G1121" s="9"/>
      <c r="H1121" s="9"/>
      <c r="I1121" s="9"/>
      <c r="J1121" s="9">
        <f t="shared" si="1129"/>
        <v>0</v>
      </c>
      <c r="K1121" s="9">
        <f t="shared" si="1130"/>
        <v>635</v>
      </c>
    </row>
    <row r="1122" spans="1:18" s="19" customFormat="1" x14ac:dyDescent="0.2">
      <c r="A1122" s="88"/>
      <c r="C1122" s="89" t="s">
        <v>606</v>
      </c>
      <c r="D1122" s="41">
        <f t="shared" ref="D1122:K1122" si="1137">SUM(D1115:D1121)</f>
        <v>5807.1</v>
      </c>
      <c r="E1122" s="41">
        <f t="shared" si="1137"/>
        <v>0</v>
      </c>
      <c r="F1122" s="41">
        <f t="shared" si="1137"/>
        <v>0</v>
      </c>
      <c r="G1122" s="41">
        <f t="shared" si="1137"/>
        <v>0</v>
      </c>
      <c r="H1122" s="41">
        <f t="shared" si="1137"/>
        <v>0</v>
      </c>
      <c r="I1122" s="41">
        <f t="shared" si="1137"/>
        <v>0</v>
      </c>
      <c r="J1122" s="41">
        <f t="shared" si="1137"/>
        <v>0</v>
      </c>
      <c r="K1122" s="41">
        <f t="shared" si="1137"/>
        <v>5807.1</v>
      </c>
    </row>
    <row r="1123" spans="1:18" s="19" customFormat="1" x14ac:dyDescent="0.2">
      <c r="A1123" s="88"/>
    </row>
    <row r="1124" spans="1:18" x14ac:dyDescent="0.2">
      <c r="C1124" s="13" t="s">
        <v>607</v>
      </c>
      <c r="D1124" s="48">
        <f t="shared" ref="D1124:K1124" si="1138">D1122+D1112+D1108+D1088+D1064+D1056+D1028+D967</f>
        <v>1364136.91576</v>
      </c>
      <c r="E1124" s="48">
        <f t="shared" si="1138"/>
        <v>0</v>
      </c>
      <c r="F1124" s="48">
        <f t="shared" si="1138"/>
        <v>0</v>
      </c>
      <c r="G1124" s="48">
        <f t="shared" si="1138"/>
        <v>0</v>
      </c>
      <c r="H1124" s="48">
        <f t="shared" si="1138"/>
        <v>0</v>
      </c>
      <c r="I1124" s="48">
        <f t="shared" si="1138"/>
        <v>0</v>
      </c>
      <c r="J1124" s="48">
        <f t="shared" si="1138"/>
        <v>0</v>
      </c>
      <c r="K1124" s="48">
        <f t="shared" si="1138"/>
        <v>1364136.91576</v>
      </c>
    </row>
    <row r="1125" spans="1:18" s="19" customFormat="1" x14ac:dyDescent="0.2">
      <c r="A1125" s="88"/>
    </row>
    <row r="1126" spans="1:18" x14ac:dyDescent="0.2">
      <c r="C1126" s="50" t="s">
        <v>609</v>
      </c>
      <c r="D1126" s="51">
        <v>0</v>
      </c>
      <c r="E1126" s="81"/>
      <c r="F1126" s="51"/>
      <c r="G1126" s="51"/>
      <c r="H1126" s="51"/>
      <c r="I1126" s="51"/>
      <c r="J1126" s="51"/>
      <c r="K1126" s="51"/>
    </row>
    <row r="1127" spans="1:18" s="19" customFormat="1" x14ac:dyDescent="0.2">
      <c r="A1127" s="88"/>
    </row>
    <row r="1128" spans="1:18" x14ac:dyDescent="0.2">
      <c r="C1128" s="13" t="s">
        <v>610</v>
      </c>
      <c r="D1128" s="48">
        <f>D935-D1124+D1126</f>
        <v>150883.08424</v>
      </c>
      <c r="E1128" s="81">
        <f t="shared" ref="E1128:I1128" si="1139">E935-E1124+E1126</f>
        <v>0</v>
      </c>
      <c r="F1128" s="48">
        <f t="shared" si="1139"/>
        <v>0</v>
      </c>
      <c r="G1128" s="48"/>
      <c r="H1128" s="48">
        <f t="shared" si="1139"/>
        <v>0</v>
      </c>
      <c r="I1128" s="48">
        <f t="shared" si="1139"/>
        <v>0</v>
      </c>
      <c r="J1128" s="48">
        <f t="shared" ref="J1128:K1128" si="1140">J935-J1124+J1126</f>
        <v>0</v>
      </c>
      <c r="K1128" s="48">
        <f t="shared" si="1140"/>
        <v>150883.08424</v>
      </c>
    </row>
    <row r="1129" spans="1:18" s="19" customFormat="1" x14ac:dyDescent="0.2">
      <c r="A1129" s="88"/>
    </row>
    <row r="1130" spans="1:18" x14ac:dyDescent="0.2">
      <c r="C1130" s="2" t="s">
        <v>611</v>
      </c>
      <c r="D1130" s="51">
        <v>508216</v>
      </c>
      <c r="E1130" s="81"/>
      <c r="F1130" s="51"/>
      <c r="G1130" s="51"/>
      <c r="H1130" s="51"/>
      <c r="I1130" s="51"/>
      <c r="J1130" s="51"/>
      <c r="K1130" s="51">
        <v>843633</v>
      </c>
    </row>
    <row r="1131" spans="1:18" s="19" customFormat="1" x14ac:dyDescent="0.2">
      <c r="A1131" s="88"/>
    </row>
    <row r="1132" spans="1:18" ht="12.75" thickBot="1" x14ac:dyDescent="0.25">
      <c r="C1132" s="13" t="s">
        <v>612</v>
      </c>
      <c r="D1132" s="49">
        <f t="shared" ref="D1132:E1132" si="1141">D1128+D1130</f>
        <v>659099.08424</v>
      </c>
      <c r="E1132" s="82">
        <f t="shared" si="1141"/>
        <v>0</v>
      </c>
      <c r="F1132" s="49">
        <f>F1128+F1130</f>
        <v>0</v>
      </c>
      <c r="G1132" s="49">
        <f t="shared" ref="G1132:J1132" si="1142">G1128+G1130</f>
        <v>0</v>
      </c>
      <c r="H1132" s="49">
        <f t="shared" si="1142"/>
        <v>0</v>
      </c>
      <c r="I1132" s="49">
        <f t="shared" si="1142"/>
        <v>0</v>
      </c>
      <c r="J1132" s="49">
        <f t="shared" si="1142"/>
        <v>0</v>
      </c>
      <c r="K1132" s="49">
        <f t="shared" ref="K1132" si="1143">K1128+K1130</f>
        <v>994516.08424</v>
      </c>
    </row>
    <row r="1133" spans="1:18" ht="12.75" thickTop="1" x14ac:dyDescent="0.2"/>
    <row r="1134" spans="1:18" x14ac:dyDescent="0.2">
      <c r="Q1134" s="2"/>
      <c r="R1134" s="19"/>
    </row>
    <row r="1135" spans="1:18" x14ac:dyDescent="0.2">
      <c r="C1135" s="13" t="str">
        <f>"Summary Budget for "&amp;B1&amp;" "&amp;C1</f>
        <v>Summary Budget for Site code 05</v>
      </c>
    </row>
    <row r="1136" spans="1:18" x14ac:dyDescent="0.2">
      <c r="C1136" s="13"/>
    </row>
    <row r="1137" spans="1:11" x14ac:dyDescent="0.2">
      <c r="D1137" s="22" t="s">
        <v>35</v>
      </c>
      <c r="E1137" s="79" t="s">
        <v>1043</v>
      </c>
      <c r="F1137" s="22" t="s">
        <v>1005</v>
      </c>
      <c r="G1137" s="22" t="s">
        <v>1004</v>
      </c>
      <c r="H1137" s="22" t="s">
        <v>1006</v>
      </c>
      <c r="I1137" s="22" t="s">
        <v>1007</v>
      </c>
      <c r="J1137" s="22" t="s">
        <v>1024</v>
      </c>
      <c r="K1137" s="22" t="s">
        <v>1026</v>
      </c>
    </row>
    <row r="1138" spans="1:11" collapsed="1" x14ac:dyDescent="0.2">
      <c r="B1138" s="13" t="s">
        <v>242</v>
      </c>
      <c r="C1138" s="86" t="s">
        <v>560</v>
      </c>
      <c r="D1138" s="87">
        <f>D935</f>
        <v>1515020</v>
      </c>
      <c r="E1138" s="83">
        <f>E935</f>
        <v>0</v>
      </c>
      <c r="F1138" s="87">
        <f t="shared" ref="F1138:K1138" si="1144">F935</f>
        <v>0</v>
      </c>
      <c r="G1138" s="87">
        <f t="shared" si="1144"/>
        <v>0</v>
      </c>
      <c r="H1138" s="87">
        <f t="shared" si="1144"/>
        <v>0</v>
      </c>
      <c r="I1138" s="87">
        <f t="shared" si="1144"/>
        <v>0</v>
      </c>
      <c r="J1138" s="87">
        <f t="shared" si="1144"/>
        <v>0</v>
      </c>
      <c r="K1138" s="87">
        <f t="shared" si="1144"/>
        <v>1515020</v>
      </c>
    </row>
    <row r="1139" spans="1:11" s="19" customFormat="1" x14ac:dyDescent="0.2">
      <c r="A1139" s="88"/>
    </row>
    <row r="1140" spans="1:11" collapsed="1" x14ac:dyDescent="0.2">
      <c r="C1140" s="86" t="s">
        <v>599</v>
      </c>
      <c r="D1140" s="87">
        <f>D967</f>
        <v>743168.86</v>
      </c>
      <c r="E1140" s="83">
        <f t="shared" ref="E1140:K1140" si="1145">E967</f>
        <v>0</v>
      </c>
      <c r="F1140" s="87">
        <f t="shared" si="1145"/>
        <v>0</v>
      </c>
      <c r="G1140" s="87">
        <f t="shared" ref="G1140:J1140" si="1146">G967</f>
        <v>0</v>
      </c>
      <c r="H1140" s="87">
        <f t="shared" si="1146"/>
        <v>0</v>
      </c>
      <c r="I1140" s="87">
        <f t="shared" si="1146"/>
        <v>0</v>
      </c>
      <c r="J1140" s="87">
        <f t="shared" si="1146"/>
        <v>0</v>
      </c>
      <c r="K1140" s="87">
        <f t="shared" si="1145"/>
        <v>743168.86</v>
      </c>
    </row>
    <row r="1141" spans="1:11" collapsed="1" x14ac:dyDescent="0.2">
      <c r="C1141" s="86" t="s">
        <v>600</v>
      </c>
      <c r="D1141" s="87">
        <f>D1028</f>
        <v>224018.60576000003</v>
      </c>
      <c r="E1141" s="83">
        <f t="shared" ref="E1141:K1141" si="1147">E1028</f>
        <v>0</v>
      </c>
      <c r="F1141" s="87">
        <f t="shared" si="1147"/>
        <v>0</v>
      </c>
      <c r="G1141" s="87">
        <f t="shared" ref="G1141:J1141" si="1148">G1028</f>
        <v>0</v>
      </c>
      <c r="H1141" s="87">
        <f t="shared" si="1148"/>
        <v>0</v>
      </c>
      <c r="I1141" s="87">
        <f t="shared" si="1148"/>
        <v>0</v>
      </c>
      <c r="J1141" s="87">
        <f t="shared" si="1148"/>
        <v>0</v>
      </c>
      <c r="K1141" s="87">
        <f t="shared" si="1147"/>
        <v>224018.60576000003</v>
      </c>
    </row>
    <row r="1142" spans="1:11" collapsed="1" x14ac:dyDescent="0.2">
      <c r="C1142" s="86" t="s">
        <v>601</v>
      </c>
      <c r="D1142" s="87">
        <f>D1056</f>
        <v>168385.5</v>
      </c>
      <c r="E1142" s="83">
        <f t="shared" ref="E1142:K1142" si="1149">E1056</f>
        <v>0</v>
      </c>
      <c r="F1142" s="87">
        <f t="shared" si="1149"/>
        <v>0</v>
      </c>
      <c r="G1142" s="87">
        <f t="shared" ref="G1142:J1142" si="1150">G1056</f>
        <v>0</v>
      </c>
      <c r="H1142" s="87">
        <f t="shared" si="1150"/>
        <v>0</v>
      </c>
      <c r="I1142" s="87">
        <f t="shared" si="1150"/>
        <v>0</v>
      </c>
      <c r="J1142" s="87">
        <f t="shared" si="1150"/>
        <v>0</v>
      </c>
      <c r="K1142" s="87">
        <f t="shared" si="1149"/>
        <v>168385.5</v>
      </c>
    </row>
    <row r="1143" spans="1:11" collapsed="1" x14ac:dyDescent="0.2">
      <c r="C1143" s="86" t="s">
        <v>602</v>
      </c>
      <c r="D1143" s="87">
        <f>D1064</f>
        <v>52560</v>
      </c>
      <c r="E1143" s="83">
        <f t="shared" ref="E1143:K1143" si="1151">E1064</f>
        <v>0</v>
      </c>
      <c r="F1143" s="87">
        <f t="shared" si="1151"/>
        <v>0</v>
      </c>
      <c r="G1143" s="87">
        <f t="shared" ref="G1143:J1143" si="1152">G1064</f>
        <v>0</v>
      </c>
      <c r="H1143" s="87">
        <f t="shared" si="1152"/>
        <v>0</v>
      </c>
      <c r="I1143" s="87">
        <f t="shared" si="1152"/>
        <v>0</v>
      </c>
      <c r="J1143" s="87">
        <f t="shared" si="1152"/>
        <v>0</v>
      </c>
      <c r="K1143" s="87">
        <f t="shared" si="1151"/>
        <v>52560</v>
      </c>
    </row>
    <row r="1144" spans="1:11" collapsed="1" x14ac:dyDescent="0.2">
      <c r="C1144" s="86" t="s">
        <v>603</v>
      </c>
      <c r="D1144" s="87">
        <f>D1088</f>
        <v>134995.85</v>
      </c>
      <c r="E1144" s="83">
        <f t="shared" ref="E1144:K1144" si="1153">E1088</f>
        <v>0</v>
      </c>
      <c r="F1144" s="87">
        <f t="shared" si="1153"/>
        <v>0</v>
      </c>
      <c r="G1144" s="87">
        <f t="shared" ref="G1144:J1144" si="1154">G1088</f>
        <v>0</v>
      </c>
      <c r="H1144" s="87">
        <f t="shared" si="1154"/>
        <v>0</v>
      </c>
      <c r="I1144" s="87">
        <f t="shared" si="1154"/>
        <v>0</v>
      </c>
      <c r="J1144" s="87">
        <f t="shared" si="1154"/>
        <v>0</v>
      </c>
      <c r="K1144" s="87">
        <f t="shared" si="1153"/>
        <v>134995.85</v>
      </c>
    </row>
    <row r="1145" spans="1:11" collapsed="1" x14ac:dyDescent="0.2">
      <c r="C1145" s="86" t="s">
        <v>604</v>
      </c>
      <c r="D1145" s="87">
        <f>D1108</f>
        <v>35201</v>
      </c>
      <c r="E1145" s="83">
        <f t="shared" ref="E1145:K1145" si="1155">E1108</f>
        <v>0</v>
      </c>
      <c r="F1145" s="87">
        <f t="shared" si="1155"/>
        <v>0</v>
      </c>
      <c r="G1145" s="87">
        <f t="shared" ref="G1145:J1145" si="1156">G1108</f>
        <v>0</v>
      </c>
      <c r="H1145" s="87">
        <f t="shared" si="1156"/>
        <v>0</v>
      </c>
      <c r="I1145" s="87">
        <f t="shared" si="1156"/>
        <v>0</v>
      </c>
      <c r="J1145" s="87">
        <f t="shared" si="1156"/>
        <v>0</v>
      </c>
      <c r="K1145" s="87">
        <f t="shared" si="1155"/>
        <v>35201</v>
      </c>
    </row>
    <row r="1146" spans="1:11" collapsed="1" x14ac:dyDescent="0.2">
      <c r="C1146" s="86" t="s">
        <v>605</v>
      </c>
      <c r="D1146" s="87">
        <f>D1112</f>
        <v>0</v>
      </c>
      <c r="E1146" s="83">
        <f t="shared" ref="E1146:K1146" si="1157">E1112</f>
        <v>0</v>
      </c>
      <c r="F1146" s="87">
        <f t="shared" si="1157"/>
        <v>0</v>
      </c>
      <c r="G1146" s="87">
        <f t="shared" ref="G1146:J1146" si="1158">G1112</f>
        <v>0</v>
      </c>
      <c r="H1146" s="87">
        <f t="shared" si="1158"/>
        <v>0</v>
      </c>
      <c r="I1146" s="87">
        <f t="shared" si="1158"/>
        <v>0</v>
      </c>
      <c r="J1146" s="87">
        <f t="shared" si="1158"/>
        <v>0</v>
      </c>
      <c r="K1146" s="87">
        <f t="shared" si="1157"/>
        <v>0</v>
      </c>
    </row>
    <row r="1147" spans="1:11" collapsed="1" x14ac:dyDescent="0.2">
      <c r="C1147" s="86" t="s">
        <v>606</v>
      </c>
      <c r="D1147" s="87">
        <f>D1122</f>
        <v>5807.1</v>
      </c>
      <c r="E1147" s="83">
        <f>E1122</f>
        <v>0</v>
      </c>
      <c r="F1147" s="87">
        <f t="shared" ref="F1147:K1147" si="1159">F1122</f>
        <v>0</v>
      </c>
      <c r="G1147" s="87">
        <f t="shared" ref="G1147:J1147" si="1160">G1122</f>
        <v>0</v>
      </c>
      <c r="H1147" s="87">
        <f t="shared" si="1160"/>
        <v>0</v>
      </c>
      <c r="I1147" s="87">
        <f t="shared" si="1160"/>
        <v>0</v>
      </c>
      <c r="J1147" s="87">
        <f t="shared" si="1160"/>
        <v>0</v>
      </c>
      <c r="K1147" s="87">
        <f t="shared" si="1159"/>
        <v>5807.1</v>
      </c>
    </row>
    <row r="1148" spans="1:11" s="19" customFormat="1" x14ac:dyDescent="0.2">
      <c r="A1148" s="88"/>
    </row>
    <row r="1149" spans="1:11" x14ac:dyDescent="0.2">
      <c r="B1149" s="13" t="s">
        <v>608</v>
      </c>
      <c r="C1149" s="86" t="s">
        <v>607</v>
      </c>
      <c r="D1149" s="87">
        <f>D1124</f>
        <v>1364136.91576</v>
      </c>
      <c r="E1149" s="83">
        <f t="shared" ref="E1149:K1149" si="1161">E1124</f>
        <v>0</v>
      </c>
      <c r="F1149" s="87">
        <f t="shared" si="1161"/>
        <v>0</v>
      </c>
      <c r="G1149" s="87">
        <f t="shared" si="1161"/>
        <v>0</v>
      </c>
      <c r="H1149" s="87">
        <f t="shared" si="1161"/>
        <v>0</v>
      </c>
      <c r="I1149" s="87">
        <f t="shared" si="1161"/>
        <v>0</v>
      </c>
      <c r="J1149" s="87">
        <f t="shared" si="1161"/>
        <v>0</v>
      </c>
      <c r="K1149" s="87">
        <f t="shared" si="1161"/>
        <v>1364136.91576</v>
      </c>
    </row>
    <row r="1150" spans="1:11" s="19" customFormat="1" x14ac:dyDescent="0.2">
      <c r="A1150" s="88"/>
    </row>
    <row r="1151" spans="1:11" x14ac:dyDescent="0.2">
      <c r="C1151" s="50" t="s">
        <v>609</v>
      </c>
      <c r="D1151" s="51">
        <f>D1126</f>
        <v>0</v>
      </c>
      <c r="E1151" s="81">
        <f t="shared" ref="E1151:K1151" si="1162">E1126</f>
        <v>0</v>
      </c>
      <c r="F1151" s="51">
        <f t="shared" si="1162"/>
        <v>0</v>
      </c>
      <c r="G1151" s="51">
        <f t="shared" si="1162"/>
        <v>0</v>
      </c>
      <c r="H1151" s="51">
        <f t="shared" si="1162"/>
        <v>0</v>
      </c>
      <c r="I1151" s="51">
        <f t="shared" si="1162"/>
        <v>0</v>
      </c>
      <c r="J1151" s="51">
        <f t="shared" si="1162"/>
        <v>0</v>
      </c>
      <c r="K1151" s="51">
        <f t="shared" si="1162"/>
        <v>0</v>
      </c>
    </row>
    <row r="1152" spans="1:11" s="19" customFormat="1" x14ac:dyDescent="0.2">
      <c r="A1152" s="88"/>
    </row>
    <row r="1153" spans="1:11" x14ac:dyDescent="0.2">
      <c r="C1153" s="13" t="s">
        <v>610</v>
      </c>
      <c r="D1153" s="48">
        <f>D1128</f>
        <v>150883.08424</v>
      </c>
      <c r="E1153" s="81">
        <f t="shared" ref="E1153:K1153" si="1163">E1128</f>
        <v>0</v>
      </c>
      <c r="F1153" s="48">
        <f>F1128</f>
        <v>0</v>
      </c>
      <c r="G1153" s="48">
        <f t="shared" si="1163"/>
        <v>0</v>
      </c>
      <c r="H1153" s="48">
        <f t="shared" si="1163"/>
        <v>0</v>
      </c>
      <c r="I1153" s="48">
        <f t="shared" si="1163"/>
        <v>0</v>
      </c>
      <c r="J1153" s="48">
        <f t="shared" si="1163"/>
        <v>0</v>
      </c>
      <c r="K1153" s="48">
        <f t="shared" si="1163"/>
        <v>150883.08424</v>
      </c>
    </row>
    <row r="1154" spans="1:11" s="19" customFormat="1" x14ac:dyDescent="0.2">
      <c r="A1154" s="88"/>
    </row>
    <row r="1155" spans="1:11" x14ac:dyDescent="0.2">
      <c r="C1155" s="2" t="s">
        <v>611</v>
      </c>
      <c r="D1155" s="51">
        <f>D1130</f>
        <v>508216</v>
      </c>
      <c r="E1155" s="81">
        <f t="shared" ref="E1155:K1155" si="1164">E1130</f>
        <v>0</v>
      </c>
      <c r="F1155" s="51">
        <f>F1130</f>
        <v>0</v>
      </c>
      <c r="G1155" s="51">
        <f t="shared" si="1164"/>
        <v>0</v>
      </c>
      <c r="H1155" s="51">
        <f t="shared" si="1164"/>
        <v>0</v>
      </c>
      <c r="I1155" s="51">
        <f t="shared" si="1164"/>
        <v>0</v>
      </c>
      <c r="J1155" s="51">
        <f t="shared" si="1164"/>
        <v>0</v>
      </c>
      <c r="K1155" s="51">
        <f t="shared" si="1164"/>
        <v>843633</v>
      </c>
    </row>
    <row r="1156" spans="1:11" s="19" customFormat="1" x14ac:dyDescent="0.2">
      <c r="A1156" s="88"/>
    </row>
    <row r="1157" spans="1:11" ht="12.75" thickBot="1" x14ac:dyDescent="0.25">
      <c r="C1157" s="13" t="s">
        <v>612</v>
      </c>
      <c r="D1157" s="49">
        <f>D1132</f>
        <v>659099.08424</v>
      </c>
      <c r="E1157" s="82">
        <f t="shared" ref="E1157" si="1165">E1132</f>
        <v>0</v>
      </c>
      <c r="F1157" s="49">
        <f>F1132</f>
        <v>0</v>
      </c>
      <c r="G1157" s="49">
        <f t="shared" ref="G1157:K1157" si="1166">G1132</f>
        <v>0</v>
      </c>
      <c r="H1157" s="49">
        <f t="shared" si="1166"/>
        <v>0</v>
      </c>
      <c r="I1157" s="49">
        <f t="shared" si="1166"/>
        <v>0</v>
      </c>
      <c r="J1157" s="49">
        <f t="shared" si="1166"/>
        <v>0</v>
      </c>
      <c r="K1157" s="49">
        <f t="shared" si="1166"/>
        <v>994516.08424</v>
      </c>
    </row>
    <row r="1158" spans="1:11" ht="12.75" thickTop="1" x14ac:dyDescent="0.2"/>
  </sheetData>
  <sortState ref="A842:X854">
    <sortCondition ref="B842:B854"/>
  </sortState>
  <printOptions horizontalCentered="1"/>
  <pageMargins left="0.7" right="0.7" top="0.75" bottom="0.75" header="0.3" footer="0.3"/>
  <pageSetup scale="52" fitToHeight="0" orientation="landscape" r:id="rId1"/>
  <headerFooter>
    <oddHeader>&amp;CNevada State High School Central Support Office
Budget Narrative for 2018 - 2019</oddHeader>
    <oddFooter>Page &amp;P of &amp;N</oddFooter>
  </headerFooter>
  <rowBreaks count="1" manualBreakCount="1">
    <brk id="1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8"/>
  <sheetViews>
    <sheetView topLeftCell="A326" workbookViewId="0">
      <selection activeCell="B344" sqref="B2:B344"/>
    </sheetView>
  </sheetViews>
  <sheetFormatPr defaultRowHeight="15" x14ac:dyDescent="0.25"/>
  <cols>
    <col min="1" max="1" width="26.85546875" bestFit="1" customWidth="1"/>
    <col min="2" max="2" width="13.42578125" bestFit="1" customWidth="1"/>
  </cols>
  <sheetData>
    <row r="1" spans="1:4" x14ac:dyDescent="0.25">
      <c r="A1" t="s">
        <v>33</v>
      </c>
      <c r="B1" t="s">
        <v>1044</v>
      </c>
      <c r="D1" t="s">
        <v>1045</v>
      </c>
    </row>
    <row r="2" spans="1:4" x14ac:dyDescent="0.25">
      <c r="A2" s="84" t="s">
        <v>660</v>
      </c>
      <c r="B2" s="85"/>
    </row>
    <row r="3" spans="1:4" x14ac:dyDescent="0.25">
      <c r="A3" s="84" t="s">
        <v>661</v>
      </c>
      <c r="B3" s="85"/>
    </row>
    <row r="4" spans="1:4" x14ac:dyDescent="0.25">
      <c r="A4" s="84" t="s">
        <v>662</v>
      </c>
      <c r="B4" s="85"/>
    </row>
    <row r="5" spans="1:4" x14ac:dyDescent="0.25">
      <c r="A5" s="84" t="s">
        <v>663</v>
      </c>
      <c r="B5" s="85"/>
    </row>
    <row r="6" spans="1:4" x14ac:dyDescent="0.25">
      <c r="A6" s="84" t="s">
        <v>664</v>
      </c>
      <c r="B6" s="85"/>
    </row>
    <row r="7" spans="1:4" x14ac:dyDescent="0.25">
      <c r="A7" s="84" t="s">
        <v>665</v>
      </c>
      <c r="B7" s="85"/>
    </row>
    <row r="8" spans="1:4" x14ac:dyDescent="0.25">
      <c r="A8" s="84" t="s">
        <v>666</v>
      </c>
      <c r="B8" s="85"/>
    </row>
    <row r="9" spans="1:4" x14ac:dyDescent="0.25">
      <c r="A9" s="84" t="s">
        <v>667</v>
      </c>
      <c r="B9" s="85"/>
    </row>
    <row r="10" spans="1:4" x14ac:dyDescent="0.25">
      <c r="A10" s="84" t="s">
        <v>668</v>
      </c>
      <c r="B10" s="85"/>
    </row>
    <row r="11" spans="1:4" x14ac:dyDescent="0.25">
      <c r="A11" s="84" t="s">
        <v>669</v>
      </c>
      <c r="B11" s="85"/>
    </row>
    <row r="12" spans="1:4" x14ac:dyDescent="0.25">
      <c r="A12" s="84" t="s">
        <v>670</v>
      </c>
      <c r="B12" s="85"/>
    </row>
    <row r="13" spans="1:4" x14ac:dyDescent="0.25">
      <c r="A13" s="84" t="s">
        <v>671</v>
      </c>
      <c r="B13" s="85"/>
    </row>
    <row r="14" spans="1:4" x14ac:dyDescent="0.25">
      <c r="A14" s="84" t="s">
        <v>672</v>
      </c>
      <c r="B14" s="85"/>
    </row>
    <row r="15" spans="1:4" x14ac:dyDescent="0.25">
      <c r="A15" s="84" t="s">
        <v>673</v>
      </c>
      <c r="B15" s="85"/>
    </row>
    <row r="16" spans="1:4" x14ac:dyDescent="0.25">
      <c r="A16" s="84" t="s">
        <v>674</v>
      </c>
      <c r="B16" s="85"/>
    </row>
    <row r="17" spans="1:2" x14ac:dyDescent="0.25">
      <c r="A17" s="84" t="s">
        <v>675</v>
      </c>
      <c r="B17" s="85"/>
    </row>
    <row r="18" spans="1:2" x14ac:dyDescent="0.25">
      <c r="A18" s="84" t="s">
        <v>676</v>
      </c>
      <c r="B18" s="85"/>
    </row>
    <row r="19" spans="1:2" x14ac:dyDescent="0.25">
      <c r="A19" s="84" t="s">
        <v>677</v>
      </c>
      <c r="B19" s="85"/>
    </row>
    <row r="20" spans="1:2" x14ac:dyDescent="0.25">
      <c r="A20" s="84" t="s">
        <v>678</v>
      </c>
      <c r="B20" s="85"/>
    </row>
    <row r="21" spans="1:2" x14ac:dyDescent="0.25">
      <c r="A21" s="84" t="s">
        <v>679</v>
      </c>
      <c r="B21" s="85"/>
    </row>
    <row r="22" spans="1:2" x14ac:dyDescent="0.25">
      <c r="A22" s="84" t="s">
        <v>680</v>
      </c>
      <c r="B22" s="85"/>
    </row>
    <row r="23" spans="1:2" x14ac:dyDescent="0.25">
      <c r="A23" s="84" t="s">
        <v>681</v>
      </c>
      <c r="B23" s="85"/>
    </row>
    <row r="24" spans="1:2" x14ac:dyDescent="0.25">
      <c r="A24" s="84" t="s">
        <v>682</v>
      </c>
      <c r="B24" s="85"/>
    </row>
    <row r="25" spans="1:2" x14ac:dyDescent="0.25">
      <c r="A25" s="84" t="s">
        <v>683</v>
      </c>
      <c r="B25" s="85"/>
    </row>
    <row r="26" spans="1:2" x14ac:dyDescent="0.25">
      <c r="A26" s="84" t="s">
        <v>684</v>
      </c>
      <c r="B26" s="85"/>
    </row>
    <row r="27" spans="1:2" x14ac:dyDescent="0.25">
      <c r="A27" s="84" t="s">
        <v>685</v>
      </c>
      <c r="B27" s="85"/>
    </row>
    <row r="28" spans="1:2" x14ac:dyDescent="0.25">
      <c r="A28" s="84" t="s">
        <v>686</v>
      </c>
      <c r="B28" s="85"/>
    </row>
    <row r="29" spans="1:2" x14ac:dyDescent="0.25">
      <c r="A29" s="84" t="s">
        <v>687</v>
      </c>
      <c r="B29" s="85"/>
    </row>
    <row r="30" spans="1:2" x14ac:dyDescent="0.25">
      <c r="A30" s="84" t="s">
        <v>688</v>
      </c>
      <c r="B30" s="85"/>
    </row>
    <row r="31" spans="1:2" x14ac:dyDescent="0.25">
      <c r="A31" s="84" t="s">
        <v>689</v>
      </c>
      <c r="B31" s="85"/>
    </row>
    <row r="32" spans="1:2" x14ac:dyDescent="0.25">
      <c r="A32" s="84" t="s">
        <v>690</v>
      </c>
      <c r="B32" s="85"/>
    </row>
    <row r="33" spans="1:2" x14ac:dyDescent="0.25">
      <c r="A33" s="84" t="s">
        <v>691</v>
      </c>
      <c r="B33" s="85"/>
    </row>
    <row r="34" spans="1:2" x14ac:dyDescent="0.25">
      <c r="A34" s="84" t="s">
        <v>692</v>
      </c>
      <c r="B34" s="85"/>
    </row>
    <row r="35" spans="1:2" x14ac:dyDescent="0.25">
      <c r="A35" s="84" t="s">
        <v>693</v>
      </c>
      <c r="B35" s="85"/>
    </row>
    <row r="36" spans="1:2" x14ac:dyDescent="0.25">
      <c r="A36" s="84" t="s">
        <v>694</v>
      </c>
      <c r="B36" s="85"/>
    </row>
    <row r="37" spans="1:2" x14ac:dyDescent="0.25">
      <c r="A37" s="84" t="s">
        <v>695</v>
      </c>
      <c r="B37" s="85"/>
    </row>
    <row r="38" spans="1:2" x14ac:dyDescent="0.25">
      <c r="A38" s="84" t="s">
        <v>696</v>
      </c>
      <c r="B38" s="85"/>
    </row>
    <row r="39" spans="1:2" x14ac:dyDescent="0.25">
      <c r="A39" s="84" t="s">
        <v>697</v>
      </c>
      <c r="B39" s="85"/>
    </row>
    <row r="40" spans="1:2" x14ac:dyDescent="0.25">
      <c r="A40" s="84" t="s">
        <v>698</v>
      </c>
      <c r="B40" s="85"/>
    </row>
    <row r="41" spans="1:2" x14ac:dyDescent="0.25">
      <c r="A41" s="84" t="s">
        <v>699</v>
      </c>
      <c r="B41" s="85"/>
    </row>
    <row r="42" spans="1:2" x14ac:dyDescent="0.25">
      <c r="A42" s="84" t="s">
        <v>700</v>
      </c>
      <c r="B42" s="85"/>
    </row>
    <row r="43" spans="1:2" x14ac:dyDescent="0.25">
      <c r="A43" s="84" t="s">
        <v>701</v>
      </c>
      <c r="B43" s="85"/>
    </row>
    <row r="44" spans="1:2" x14ac:dyDescent="0.25">
      <c r="A44" s="84" t="s">
        <v>702</v>
      </c>
      <c r="B44" s="85"/>
    </row>
    <row r="45" spans="1:2" x14ac:dyDescent="0.25">
      <c r="A45" s="84" t="s">
        <v>703</v>
      </c>
      <c r="B45" s="85"/>
    </row>
    <row r="46" spans="1:2" x14ac:dyDescent="0.25">
      <c r="A46" s="84" t="s">
        <v>704</v>
      </c>
      <c r="B46" s="85"/>
    </row>
    <row r="47" spans="1:2" x14ac:dyDescent="0.25">
      <c r="A47" s="84" t="s">
        <v>705</v>
      </c>
      <c r="B47" s="85"/>
    </row>
    <row r="48" spans="1:2" x14ac:dyDescent="0.25">
      <c r="A48" s="84" t="s">
        <v>706</v>
      </c>
      <c r="B48" s="85"/>
    </row>
    <row r="49" spans="1:2" x14ac:dyDescent="0.25">
      <c r="A49" s="84" t="s">
        <v>707</v>
      </c>
      <c r="B49" s="85"/>
    </row>
    <row r="50" spans="1:2" x14ac:dyDescent="0.25">
      <c r="A50" s="84" t="s">
        <v>708</v>
      </c>
      <c r="B50" s="85"/>
    </row>
    <row r="51" spans="1:2" x14ac:dyDescent="0.25">
      <c r="A51" s="84" t="s">
        <v>709</v>
      </c>
      <c r="B51" s="85"/>
    </row>
    <row r="52" spans="1:2" x14ac:dyDescent="0.25">
      <c r="A52" s="84" t="s">
        <v>710</v>
      </c>
      <c r="B52" s="85"/>
    </row>
    <row r="53" spans="1:2" x14ac:dyDescent="0.25">
      <c r="A53" s="84" t="s">
        <v>711</v>
      </c>
      <c r="B53" s="85"/>
    </row>
    <row r="54" spans="1:2" x14ac:dyDescent="0.25">
      <c r="A54" s="84" t="s">
        <v>712</v>
      </c>
      <c r="B54" s="85"/>
    </row>
    <row r="55" spans="1:2" x14ac:dyDescent="0.25">
      <c r="A55" s="84" t="s">
        <v>713</v>
      </c>
      <c r="B55" s="85"/>
    </row>
    <row r="56" spans="1:2" x14ac:dyDescent="0.25">
      <c r="A56" s="84" t="s">
        <v>714</v>
      </c>
      <c r="B56" s="85"/>
    </row>
    <row r="57" spans="1:2" x14ac:dyDescent="0.25">
      <c r="A57" s="84" t="s">
        <v>715</v>
      </c>
      <c r="B57" s="85"/>
    </row>
    <row r="58" spans="1:2" x14ac:dyDescent="0.25">
      <c r="A58" s="84" t="s">
        <v>716</v>
      </c>
      <c r="B58" s="85"/>
    </row>
    <row r="59" spans="1:2" x14ac:dyDescent="0.25">
      <c r="A59" s="84" t="s">
        <v>717</v>
      </c>
      <c r="B59" s="85"/>
    </row>
    <row r="60" spans="1:2" x14ac:dyDescent="0.25">
      <c r="A60" s="84" t="s">
        <v>718</v>
      </c>
      <c r="B60" s="85"/>
    </row>
    <row r="61" spans="1:2" x14ac:dyDescent="0.25">
      <c r="A61" s="84" t="s">
        <v>719</v>
      </c>
      <c r="B61" s="85"/>
    </row>
    <row r="62" spans="1:2" x14ac:dyDescent="0.25">
      <c r="A62" s="84" t="s">
        <v>720</v>
      </c>
      <c r="B62" s="85"/>
    </row>
    <row r="63" spans="1:2" x14ac:dyDescent="0.25">
      <c r="A63" s="84" t="s">
        <v>721</v>
      </c>
      <c r="B63" s="85"/>
    </row>
    <row r="64" spans="1:2" x14ac:dyDescent="0.25">
      <c r="A64" s="84" t="s">
        <v>722</v>
      </c>
      <c r="B64" s="85"/>
    </row>
    <row r="65" spans="1:2" x14ac:dyDescent="0.25">
      <c r="A65" s="84" t="s">
        <v>723</v>
      </c>
      <c r="B65" s="85"/>
    </row>
    <row r="66" spans="1:2" x14ac:dyDescent="0.25">
      <c r="A66" s="84" t="s">
        <v>724</v>
      </c>
      <c r="B66" s="85"/>
    </row>
    <row r="67" spans="1:2" x14ac:dyDescent="0.25">
      <c r="A67" s="84" t="s">
        <v>725</v>
      </c>
      <c r="B67" s="85"/>
    </row>
    <row r="68" spans="1:2" x14ac:dyDescent="0.25">
      <c r="A68" s="84" t="s">
        <v>726</v>
      </c>
      <c r="B68" s="85"/>
    </row>
    <row r="69" spans="1:2" x14ac:dyDescent="0.25">
      <c r="A69" s="84" t="s">
        <v>727</v>
      </c>
      <c r="B69" s="85"/>
    </row>
    <row r="70" spans="1:2" x14ac:dyDescent="0.25">
      <c r="A70" s="84" t="s">
        <v>728</v>
      </c>
      <c r="B70" s="85"/>
    </row>
    <row r="71" spans="1:2" x14ac:dyDescent="0.25">
      <c r="A71" s="84" t="s">
        <v>729</v>
      </c>
      <c r="B71" s="85"/>
    </row>
    <row r="72" spans="1:2" x14ac:dyDescent="0.25">
      <c r="A72" s="84" t="s">
        <v>730</v>
      </c>
      <c r="B72" s="85"/>
    </row>
    <row r="73" spans="1:2" x14ac:dyDescent="0.25">
      <c r="A73" s="84" t="s">
        <v>731</v>
      </c>
      <c r="B73" s="85"/>
    </row>
    <row r="74" spans="1:2" x14ac:dyDescent="0.25">
      <c r="A74" s="84" t="s">
        <v>732</v>
      </c>
      <c r="B74" s="85"/>
    </row>
    <row r="75" spans="1:2" x14ac:dyDescent="0.25">
      <c r="A75" s="84" t="s">
        <v>733</v>
      </c>
      <c r="B75" s="85"/>
    </row>
    <row r="76" spans="1:2" x14ac:dyDescent="0.25">
      <c r="A76" s="84" t="s">
        <v>734</v>
      </c>
      <c r="B76" s="85"/>
    </row>
    <row r="77" spans="1:2" x14ac:dyDescent="0.25">
      <c r="A77" s="84" t="s">
        <v>735</v>
      </c>
      <c r="B77" s="85"/>
    </row>
    <row r="78" spans="1:2" x14ac:dyDescent="0.25">
      <c r="A78" s="84" t="s">
        <v>736</v>
      </c>
      <c r="B78" s="85"/>
    </row>
    <row r="79" spans="1:2" x14ac:dyDescent="0.25">
      <c r="A79" s="84" t="s">
        <v>737</v>
      </c>
      <c r="B79" s="85"/>
    </row>
    <row r="80" spans="1:2" x14ac:dyDescent="0.25">
      <c r="A80" s="84" t="s">
        <v>738</v>
      </c>
      <c r="B80" s="85"/>
    </row>
    <row r="81" spans="1:2" x14ac:dyDescent="0.25">
      <c r="A81" s="84" t="s">
        <v>739</v>
      </c>
      <c r="B81" s="85"/>
    </row>
    <row r="82" spans="1:2" x14ac:dyDescent="0.25">
      <c r="A82" s="84" t="s">
        <v>740</v>
      </c>
      <c r="B82" s="85"/>
    </row>
    <row r="83" spans="1:2" x14ac:dyDescent="0.25">
      <c r="A83" s="84" t="s">
        <v>741</v>
      </c>
      <c r="B83" s="85"/>
    </row>
    <row r="84" spans="1:2" x14ac:dyDescent="0.25">
      <c r="A84" s="84" t="s">
        <v>742</v>
      </c>
      <c r="B84" s="85"/>
    </row>
    <row r="85" spans="1:2" x14ac:dyDescent="0.25">
      <c r="A85" s="84" t="s">
        <v>743</v>
      </c>
      <c r="B85" s="85"/>
    </row>
    <row r="86" spans="1:2" x14ac:dyDescent="0.25">
      <c r="A86" s="84" t="s">
        <v>744</v>
      </c>
      <c r="B86" s="85"/>
    </row>
    <row r="87" spans="1:2" x14ac:dyDescent="0.25">
      <c r="A87" s="84" t="s">
        <v>745</v>
      </c>
      <c r="B87" s="85"/>
    </row>
    <row r="88" spans="1:2" x14ac:dyDescent="0.25">
      <c r="A88" s="84" t="s">
        <v>746</v>
      </c>
      <c r="B88" s="85"/>
    </row>
    <row r="89" spans="1:2" x14ac:dyDescent="0.25">
      <c r="A89" s="84" t="s">
        <v>747</v>
      </c>
      <c r="B89" s="85"/>
    </row>
    <row r="90" spans="1:2" x14ac:dyDescent="0.25">
      <c r="A90" s="84" t="s">
        <v>748</v>
      </c>
      <c r="B90" s="85"/>
    </row>
    <row r="91" spans="1:2" x14ac:dyDescent="0.25">
      <c r="A91" s="84" t="s">
        <v>749</v>
      </c>
      <c r="B91" s="85"/>
    </row>
    <row r="92" spans="1:2" x14ac:dyDescent="0.25">
      <c r="A92" s="84" t="s">
        <v>750</v>
      </c>
      <c r="B92" s="85"/>
    </row>
    <row r="93" spans="1:2" x14ac:dyDescent="0.25">
      <c r="A93" s="84" t="s">
        <v>751</v>
      </c>
      <c r="B93" s="85"/>
    </row>
    <row r="94" spans="1:2" x14ac:dyDescent="0.25">
      <c r="A94" s="84" t="s">
        <v>752</v>
      </c>
      <c r="B94" s="85"/>
    </row>
    <row r="95" spans="1:2" x14ac:dyDescent="0.25">
      <c r="A95" s="84" t="s">
        <v>753</v>
      </c>
      <c r="B95" s="85"/>
    </row>
    <row r="96" spans="1:2" x14ac:dyDescent="0.25">
      <c r="A96" s="84" t="s">
        <v>754</v>
      </c>
      <c r="B96" s="85"/>
    </row>
    <row r="97" spans="1:2" x14ac:dyDescent="0.25">
      <c r="A97" s="84" t="s">
        <v>755</v>
      </c>
      <c r="B97" s="85"/>
    </row>
    <row r="98" spans="1:2" x14ac:dyDescent="0.25">
      <c r="A98" s="84" t="s">
        <v>756</v>
      </c>
      <c r="B98" s="85"/>
    </row>
    <row r="99" spans="1:2" x14ac:dyDescent="0.25">
      <c r="A99" s="84" t="s">
        <v>757</v>
      </c>
      <c r="B99" s="85"/>
    </row>
    <row r="100" spans="1:2" x14ac:dyDescent="0.25">
      <c r="A100" s="84" t="s">
        <v>758</v>
      </c>
      <c r="B100" s="85"/>
    </row>
    <row r="101" spans="1:2" x14ac:dyDescent="0.25">
      <c r="A101" s="84" t="s">
        <v>759</v>
      </c>
      <c r="B101" s="85"/>
    </row>
    <row r="102" spans="1:2" x14ac:dyDescent="0.25">
      <c r="A102" s="84" t="s">
        <v>760</v>
      </c>
      <c r="B102" s="85"/>
    </row>
    <row r="103" spans="1:2" x14ac:dyDescent="0.25">
      <c r="A103" s="84" t="s">
        <v>761</v>
      </c>
      <c r="B103" s="85"/>
    </row>
    <row r="104" spans="1:2" x14ac:dyDescent="0.25">
      <c r="A104" s="84" t="s">
        <v>762</v>
      </c>
      <c r="B104" s="85"/>
    </row>
    <row r="105" spans="1:2" x14ac:dyDescent="0.25">
      <c r="A105" s="84" t="s">
        <v>763</v>
      </c>
      <c r="B105" s="85"/>
    </row>
    <row r="106" spans="1:2" x14ac:dyDescent="0.25">
      <c r="A106" s="84" t="s">
        <v>764</v>
      </c>
      <c r="B106" s="85"/>
    </row>
    <row r="107" spans="1:2" x14ac:dyDescent="0.25">
      <c r="A107" s="84" t="s">
        <v>765</v>
      </c>
      <c r="B107" s="85"/>
    </row>
    <row r="108" spans="1:2" x14ac:dyDescent="0.25">
      <c r="A108" s="84" t="s">
        <v>766</v>
      </c>
      <c r="B108" s="85"/>
    </row>
    <row r="109" spans="1:2" x14ac:dyDescent="0.25">
      <c r="A109" s="84" t="s">
        <v>767</v>
      </c>
      <c r="B109" s="85"/>
    </row>
    <row r="110" spans="1:2" x14ac:dyDescent="0.25">
      <c r="A110" s="84" t="s">
        <v>768</v>
      </c>
      <c r="B110" s="85"/>
    </row>
    <row r="111" spans="1:2" x14ac:dyDescent="0.25">
      <c r="A111" s="84" t="s">
        <v>769</v>
      </c>
      <c r="B111" s="85"/>
    </row>
    <row r="112" spans="1:2" x14ac:dyDescent="0.25">
      <c r="A112" s="84" t="s">
        <v>770</v>
      </c>
      <c r="B112" s="85"/>
    </row>
    <row r="113" spans="1:2" x14ac:dyDescent="0.25">
      <c r="A113" s="84" t="s">
        <v>771</v>
      </c>
      <c r="B113" s="85"/>
    </row>
    <row r="114" spans="1:2" x14ac:dyDescent="0.25">
      <c r="A114" s="84" t="s">
        <v>772</v>
      </c>
      <c r="B114" s="85"/>
    </row>
    <row r="115" spans="1:2" x14ac:dyDescent="0.25">
      <c r="A115" s="84" t="s">
        <v>773</v>
      </c>
      <c r="B115" s="85"/>
    </row>
    <row r="116" spans="1:2" x14ac:dyDescent="0.25">
      <c r="A116" s="84" t="s">
        <v>1023</v>
      </c>
      <c r="B116" s="85"/>
    </row>
    <row r="117" spans="1:2" x14ac:dyDescent="0.25">
      <c r="A117" s="84" t="s">
        <v>774</v>
      </c>
      <c r="B117" s="85"/>
    </row>
    <row r="118" spans="1:2" x14ac:dyDescent="0.25">
      <c r="A118" s="84" t="s">
        <v>775</v>
      </c>
      <c r="B118" s="85"/>
    </row>
    <row r="119" spans="1:2" x14ac:dyDescent="0.25">
      <c r="A119" s="84" t="s">
        <v>776</v>
      </c>
      <c r="B119" s="85"/>
    </row>
    <row r="120" spans="1:2" x14ac:dyDescent="0.25">
      <c r="A120" s="84" t="s">
        <v>777</v>
      </c>
      <c r="B120" s="85"/>
    </row>
    <row r="121" spans="1:2" x14ac:dyDescent="0.25">
      <c r="A121" s="84" t="s">
        <v>778</v>
      </c>
      <c r="B121" s="85"/>
    </row>
    <row r="122" spans="1:2" x14ac:dyDescent="0.25">
      <c r="A122" s="84" t="s">
        <v>779</v>
      </c>
      <c r="B122" s="85"/>
    </row>
    <row r="123" spans="1:2" x14ac:dyDescent="0.25">
      <c r="A123" s="84" t="s">
        <v>780</v>
      </c>
      <c r="B123" s="85"/>
    </row>
    <row r="124" spans="1:2" x14ac:dyDescent="0.25">
      <c r="A124" s="84" t="s">
        <v>781</v>
      </c>
      <c r="B124" s="85"/>
    </row>
    <row r="125" spans="1:2" x14ac:dyDescent="0.25">
      <c r="A125" s="84" t="s">
        <v>782</v>
      </c>
      <c r="B125" s="85"/>
    </row>
    <row r="126" spans="1:2" x14ac:dyDescent="0.25">
      <c r="A126" s="84" t="s">
        <v>783</v>
      </c>
      <c r="B126" s="85"/>
    </row>
    <row r="127" spans="1:2" x14ac:dyDescent="0.25">
      <c r="A127" s="84" t="s">
        <v>784</v>
      </c>
      <c r="B127" s="85"/>
    </row>
    <row r="128" spans="1:2" x14ac:dyDescent="0.25">
      <c r="A128" s="84" t="s">
        <v>785</v>
      </c>
      <c r="B128" s="85"/>
    </row>
    <row r="129" spans="1:2" x14ac:dyDescent="0.25">
      <c r="A129" s="84" t="s">
        <v>786</v>
      </c>
      <c r="B129" s="85"/>
    </row>
    <row r="130" spans="1:2" x14ac:dyDescent="0.25">
      <c r="A130" s="84" t="s">
        <v>787</v>
      </c>
      <c r="B130" s="85"/>
    </row>
    <row r="131" spans="1:2" x14ac:dyDescent="0.25">
      <c r="A131" s="84" t="s">
        <v>788</v>
      </c>
      <c r="B131" s="85"/>
    </row>
    <row r="132" spans="1:2" x14ac:dyDescent="0.25">
      <c r="A132" s="84" t="s">
        <v>789</v>
      </c>
      <c r="B132" s="85"/>
    </row>
    <row r="133" spans="1:2" x14ac:dyDescent="0.25">
      <c r="A133" s="84" t="s">
        <v>790</v>
      </c>
      <c r="B133" s="85"/>
    </row>
    <row r="134" spans="1:2" x14ac:dyDescent="0.25">
      <c r="A134" s="84" t="s">
        <v>791</v>
      </c>
      <c r="B134" s="85"/>
    </row>
    <row r="135" spans="1:2" x14ac:dyDescent="0.25">
      <c r="A135" s="84" t="s">
        <v>792</v>
      </c>
      <c r="B135" s="85"/>
    </row>
    <row r="136" spans="1:2" x14ac:dyDescent="0.25">
      <c r="A136" s="84" t="s">
        <v>793</v>
      </c>
      <c r="B136" s="85"/>
    </row>
    <row r="137" spans="1:2" x14ac:dyDescent="0.25">
      <c r="A137" s="84" t="s">
        <v>794</v>
      </c>
      <c r="B137" s="85"/>
    </row>
    <row r="138" spans="1:2" x14ac:dyDescent="0.25">
      <c r="A138" s="84" t="s">
        <v>795</v>
      </c>
      <c r="B138" s="85"/>
    </row>
    <row r="139" spans="1:2" x14ac:dyDescent="0.25">
      <c r="A139" s="84" t="s">
        <v>796</v>
      </c>
      <c r="B139" s="85"/>
    </row>
    <row r="140" spans="1:2" x14ac:dyDescent="0.25">
      <c r="A140" s="84" t="s">
        <v>797</v>
      </c>
      <c r="B140" s="85"/>
    </row>
    <row r="141" spans="1:2" x14ac:dyDescent="0.25">
      <c r="A141" s="84" t="s">
        <v>798</v>
      </c>
      <c r="B141" s="85"/>
    </row>
    <row r="142" spans="1:2" x14ac:dyDescent="0.25">
      <c r="A142" s="84" t="s">
        <v>799</v>
      </c>
      <c r="B142" s="85"/>
    </row>
    <row r="143" spans="1:2" x14ac:dyDescent="0.25">
      <c r="A143" s="84" t="s">
        <v>800</v>
      </c>
      <c r="B143" s="85"/>
    </row>
    <row r="144" spans="1:2" x14ac:dyDescent="0.25">
      <c r="A144" s="84" t="s">
        <v>801</v>
      </c>
      <c r="B144" s="85"/>
    </row>
    <row r="145" spans="1:2" x14ac:dyDescent="0.25">
      <c r="A145" s="84" t="s">
        <v>802</v>
      </c>
      <c r="B145" s="85"/>
    </row>
    <row r="146" spans="1:2" x14ac:dyDescent="0.25">
      <c r="A146" s="84" t="s">
        <v>803</v>
      </c>
      <c r="B146" s="85"/>
    </row>
    <row r="147" spans="1:2" x14ac:dyDescent="0.25">
      <c r="A147" s="84" t="s">
        <v>804</v>
      </c>
      <c r="B147" s="85"/>
    </row>
    <row r="148" spans="1:2" x14ac:dyDescent="0.25">
      <c r="A148" s="84" t="s">
        <v>805</v>
      </c>
      <c r="B148" s="85"/>
    </row>
    <row r="149" spans="1:2" x14ac:dyDescent="0.25">
      <c r="A149" s="84" t="s">
        <v>806</v>
      </c>
      <c r="B149" s="85"/>
    </row>
    <row r="150" spans="1:2" x14ac:dyDescent="0.25">
      <c r="A150" s="84" t="s">
        <v>807</v>
      </c>
      <c r="B150" s="85"/>
    </row>
    <row r="151" spans="1:2" x14ac:dyDescent="0.25">
      <c r="A151" s="84" t="s">
        <v>808</v>
      </c>
      <c r="B151" s="85"/>
    </row>
    <row r="152" spans="1:2" x14ac:dyDescent="0.25">
      <c r="A152" s="84" t="s">
        <v>809</v>
      </c>
      <c r="B152" s="85"/>
    </row>
    <row r="153" spans="1:2" x14ac:dyDescent="0.25">
      <c r="A153" s="84" t="s">
        <v>810</v>
      </c>
      <c r="B153" s="85"/>
    </row>
    <row r="154" spans="1:2" x14ac:dyDescent="0.25">
      <c r="A154" s="84" t="s">
        <v>811</v>
      </c>
      <c r="B154" s="85"/>
    </row>
    <row r="155" spans="1:2" x14ac:dyDescent="0.25">
      <c r="A155" s="84" t="s">
        <v>812</v>
      </c>
      <c r="B155" s="85"/>
    </row>
    <row r="156" spans="1:2" x14ac:dyDescent="0.25">
      <c r="A156" s="84" t="s">
        <v>813</v>
      </c>
      <c r="B156" s="85"/>
    </row>
    <row r="157" spans="1:2" x14ac:dyDescent="0.25">
      <c r="A157" s="84" t="s">
        <v>814</v>
      </c>
      <c r="B157" s="85"/>
    </row>
    <row r="158" spans="1:2" x14ac:dyDescent="0.25">
      <c r="A158" s="84" t="s">
        <v>815</v>
      </c>
      <c r="B158" s="85"/>
    </row>
    <row r="159" spans="1:2" x14ac:dyDescent="0.25">
      <c r="A159" s="84" t="s">
        <v>816</v>
      </c>
      <c r="B159" s="85"/>
    </row>
    <row r="160" spans="1:2" x14ac:dyDescent="0.25">
      <c r="A160" s="84" t="s">
        <v>817</v>
      </c>
      <c r="B160" s="85"/>
    </row>
    <row r="161" spans="1:2" x14ac:dyDescent="0.25">
      <c r="A161" s="84" t="s">
        <v>818</v>
      </c>
      <c r="B161" s="85"/>
    </row>
    <row r="162" spans="1:2" x14ac:dyDescent="0.25">
      <c r="A162" s="84" t="s">
        <v>819</v>
      </c>
      <c r="B162" s="85"/>
    </row>
    <row r="163" spans="1:2" x14ac:dyDescent="0.25">
      <c r="A163" s="84" t="s">
        <v>820</v>
      </c>
      <c r="B163" s="85"/>
    </row>
    <row r="164" spans="1:2" x14ac:dyDescent="0.25">
      <c r="A164" s="84" t="s">
        <v>821</v>
      </c>
      <c r="B164" s="85"/>
    </row>
    <row r="165" spans="1:2" x14ac:dyDescent="0.25">
      <c r="A165" s="84" t="s">
        <v>822</v>
      </c>
      <c r="B165" s="85"/>
    </row>
    <row r="166" spans="1:2" x14ac:dyDescent="0.25">
      <c r="A166" s="84" t="s">
        <v>823</v>
      </c>
      <c r="B166" s="85"/>
    </row>
    <row r="167" spans="1:2" x14ac:dyDescent="0.25">
      <c r="A167" s="84" t="s">
        <v>824</v>
      </c>
      <c r="B167" s="85"/>
    </row>
    <row r="168" spans="1:2" x14ac:dyDescent="0.25">
      <c r="A168" s="84" t="s">
        <v>825</v>
      </c>
      <c r="B168" s="85"/>
    </row>
    <row r="169" spans="1:2" x14ac:dyDescent="0.25">
      <c r="A169" s="84" t="s">
        <v>826</v>
      </c>
      <c r="B169" s="85"/>
    </row>
    <row r="170" spans="1:2" x14ac:dyDescent="0.25">
      <c r="A170" s="84" t="s">
        <v>827</v>
      </c>
      <c r="B170" s="85"/>
    </row>
    <row r="171" spans="1:2" x14ac:dyDescent="0.25">
      <c r="A171" s="84" t="s">
        <v>828</v>
      </c>
      <c r="B171" s="85"/>
    </row>
    <row r="172" spans="1:2" x14ac:dyDescent="0.25">
      <c r="A172" s="84" t="s">
        <v>829</v>
      </c>
      <c r="B172" s="85"/>
    </row>
    <row r="173" spans="1:2" x14ac:dyDescent="0.25">
      <c r="A173" s="84" t="s">
        <v>830</v>
      </c>
      <c r="B173" s="85"/>
    </row>
    <row r="174" spans="1:2" x14ac:dyDescent="0.25">
      <c r="A174" s="84" t="s">
        <v>831</v>
      </c>
      <c r="B174" s="85"/>
    </row>
    <row r="175" spans="1:2" x14ac:dyDescent="0.25">
      <c r="A175" s="84" t="s">
        <v>832</v>
      </c>
      <c r="B175" s="85"/>
    </row>
    <row r="176" spans="1:2" x14ac:dyDescent="0.25">
      <c r="A176" s="84" t="s">
        <v>833</v>
      </c>
      <c r="B176" s="85"/>
    </row>
    <row r="177" spans="1:2" x14ac:dyDescent="0.25">
      <c r="A177" s="84" t="s">
        <v>834</v>
      </c>
      <c r="B177" s="85"/>
    </row>
    <row r="178" spans="1:2" x14ac:dyDescent="0.25">
      <c r="A178" s="84" t="s">
        <v>835</v>
      </c>
      <c r="B178" s="85"/>
    </row>
    <row r="179" spans="1:2" x14ac:dyDescent="0.25">
      <c r="A179" s="84" t="s">
        <v>836</v>
      </c>
      <c r="B179" s="85"/>
    </row>
    <row r="180" spans="1:2" x14ac:dyDescent="0.25">
      <c r="A180" s="84" t="s">
        <v>837</v>
      </c>
      <c r="B180" s="85"/>
    </row>
    <row r="181" spans="1:2" x14ac:dyDescent="0.25">
      <c r="A181" s="84" t="s">
        <v>838</v>
      </c>
      <c r="B181" s="85"/>
    </row>
    <row r="182" spans="1:2" x14ac:dyDescent="0.25">
      <c r="A182" s="84" t="s">
        <v>839</v>
      </c>
      <c r="B182" s="85"/>
    </row>
    <row r="183" spans="1:2" x14ac:dyDescent="0.25">
      <c r="A183" s="84" t="s">
        <v>840</v>
      </c>
      <c r="B183" s="85"/>
    </row>
    <row r="184" spans="1:2" x14ac:dyDescent="0.25">
      <c r="A184" s="84" t="s">
        <v>841</v>
      </c>
      <c r="B184" s="85"/>
    </row>
    <row r="185" spans="1:2" x14ac:dyDescent="0.25">
      <c r="A185" s="84" t="s">
        <v>842</v>
      </c>
      <c r="B185" s="85"/>
    </row>
    <row r="186" spans="1:2" x14ac:dyDescent="0.25">
      <c r="A186" s="84" t="s">
        <v>843</v>
      </c>
      <c r="B186" s="85"/>
    </row>
    <row r="187" spans="1:2" x14ac:dyDescent="0.25">
      <c r="A187" s="84" t="s">
        <v>844</v>
      </c>
      <c r="B187" s="85"/>
    </row>
    <row r="188" spans="1:2" x14ac:dyDescent="0.25">
      <c r="A188" s="84" t="s">
        <v>845</v>
      </c>
      <c r="B188" s="85"/>
    </row>
    <row r="189" spans="1:2" x14ac:dyDescent="0.25">
      <c r="A189" s="84" t="s">
        <v>846</v>
      </c>
      <c r="B189" s="85"/>
    </row>
    <row r="190" spans="1:2" x14ac:dyDescent="0.25">
      <c r="A190" s="84" t="s">
        <v>847</v>
      </c>
      <c r="B190" s="85"/>
    </row>
    <row r="191" spans="1:2" x14ac:dyDescent="0.25">
      <c r="A191" s="84" t="s">
        <v>848</v>
      </c>
      <c r="B191" s="85"/>
    </row>
    <row r="192" spans="1:2" x14ac:dyDescent="0.25">
      <c r="A192" s="84" t="s">
        <v>849</v>
      </c>
      <c r="B192" s="85"/>
    </row>
    <row r="193" spans="1:2" x14ac:dyDescent="0.25">
      <c r="A193" s="84" t="s">
        <v>850</v>
      </c>
      <c r="B193" s="85"/>
    </row>
    <row r="194" spans="1:2" x14ac:dyDescent="0.25">
      <c r="A194" s="84" t="s">
        <v>851</v>
      </c>
      <c r="B194" s="85"/>
    </row>
    <row r="195" spans="1:2" x14ac:dyDescent="0.25">
      <c r="A195" s="84" t="s">
        <v>852</v>
      </c>
      <c r="B195" s="85"/>
    </row>
    <row r="196" spans="1:2" x14ac:dyDescent="0.25">
      <c r="A196" s="84" t="s">
        <v>853</v>
      </c>
      <c r="B196" s="85"/>
    </row>
    <row r="197" spans="1:2" x14ac:dyDescent="0.25">
      <c r="A197" s="84" t="s">
        <v>854</v>
      </c>
      <c r="B197" s="85"/>
    </row>
    <row r="198" spans="1:2" x14ac:dyDescent="0.25">
      <c r="A198" s="84" t="s">
        <v>855</v>
      </c>
      <c r="B198" s="85"/>
    </row>
    <row r="199" spans="1:2" x14ac:dyDescent="0.25">
      <c r="A199" s="84" t="s">
        <v>856</v>
      </c>
      <c r="B199" s="85"/>
    </row>
    <row r="200" spans="1:2" x14ac:dyDescent="0.25">
      <c r="A200" s="84" t="s">
        <v>857</v>
      </c>
      <c r="B200" s="85"/>
    </row>
    <row r="201" spans="1:2" x14ac:dyDescent="0.25">
      <c r="A201" s="84" t="s">
        <v>858</v>
      </c>
      <c r="B201" s="85"/>
    </row>
    <row r="202" spans="1:2" x14ac:dyDescent="0.25">
      <c r="A202" s="84" t="s">
        <v>859</v>
      </c>
      <c r="B202" s="85"/>
    </row>
    <row r="203" spans="1:2" x14ac:dyDescent="0.25">
      <c r="A203" s="84" t="s">
        <v>860</v>
      </c>
      <c r="B203" s="85"/>
    </row>
    <row r="204" spans="1:2" x14ac:dyDescent="0.25">
      <c r="A204" s="84" t="s">
        <v>861</v>
      </c>
      <c r="B204" s="85"/>
    </row>
    <row r="205" spans="1:2" x14ac:dyDescent="0.25">
      <c r="A205" s="84" t="s">
        <v>862</v>
      </c>
      <c r="B205" s="85"/>
    </row>
    <row r="206" spans="1:2" x14ac:dyDescent="0.25">
      <c r="A206" s="84" t="s">
        <v>863</v>
      </c>
      <c r="B206" s="85"/>
    </row>
    <row r="207" spans="1:2" x14ac:dyDescent="0.25">
      <c r="A207" s="84" t="s">
        <v>864</v>
      </c>
      <c r="B207" s="85"/>
    </row>
    <row r="208" spans="1:2" x14ac:dyDescent="0.25">
      <c r="A208" s="84" t="s">
        <v>865</v>
      </c>
      <c r="B208" s="85"/>
    </row>
    <row r="209" spans="1:2" x14ac:dyDescent="0.25">
      <c r="A209" s="84" t="s">
        <v>866</v>
      </c>
      <c r="B209" s="85"/>
    </row>
    <row r="210" spans="1:2" x14ac:dyDescent="0.25">
      <c r="A210" s="84" t="s">
        <v>867</v>
      </c>
      <c r="B210" s="85"/>
    </row>
    <row r="211" spans="1:2" x14ac:dyDescent="0.25">
      <c r="A211" s="84" t="s">
        <v>868</v>
      </c>
      <c r="B211" s="85"/>
    </row>
    <row r="212" spans="1:2" x14ac:dyDescent="0.25">
      <c r="A212" s="84" t="s">
        <v>869</v>
      </c>
      <c r="B212" s="85"/>
    </row>
    <row r="213" spans="1:2" x14ac:dyDescent="0.25">
      <c r="A213" s="84" t="s">
        <v>870</v>
      </c>
      <c r="B213" s="85"/>
    </row>
    <row r="214" spans="1:2" x14ac:dyDescent="0.25">
      <c r="A214" s="84" t="s">
        <v>871</v>
      </c>
      <c r="B214" s="85"/>
    </row>
    <row r="215" spans="1:2" x14ac:dyDescent="0.25">
      <c r="A215" s="84" t="s">
        <v>872</v>
      </c>
      <c r="B215" s="85"/>
    </row>
    <row r="216" spans="1:2" x14ac:dyDescent="0.25">
      <c r="A216" s="84" t="s">
        <v>873</v>
      </c>
      <c r="B216" s="85"/>
    </row>
    <row r="217" spans="1:2" x14ac:dyDescent="0.25">
      <c r="A217" s="84" t="s">
        <v>874</v>
      </c>
      <c r="B217" s="85"/>
    </row>
    <row r="218" spans="1:2" x14ac:dyDescent="0.25">
      <c r="A218" s="84" t="s">
        <v>875</v>
      </c>
      <c r="B218" s="85"/>
    </row>
    <row r="219" spans="1:2" x14ac:dyDescent="0.25">
      <c r="A219" s="84" t="s">
        <v>876</v>
      </c>
      <c r="B219" s="85"/>
    </row>
    <row r="220" spans="1:2" x14ac:dyDescent="0.25">
      <c r="A220" s="84" t="s">
        <v>877</v>
      </c>
      <c r="B220" s="85"/>
    </row>
    <row r="221" spans="1:2" x14ac:dyDescent="0.25">
      <c r="A221" s="84" t="s">
        <v>878</v>
      </c>
      <c r="B221" s="85"/>
    </row>
    <row r="222" spans="1:2" x14ac:dyDescent="0.25">
      <c r="A222" s="84" t="s">
        <v>879</v>
      </c>
      <c r="B222" s="85"/>
    </row>
    <row r="223" spans="1:2" x14ac:dyDescent="0.25">
      <c r="A223" s="84" t="s">
        <v>880</v>
      </c>
      <c r="B223" s="85"/>
    </row>
    <row r="224" spans="1:2" x14ac:dyDescent="0.25">
      <c r="A224" s="84" t="s">
        <v>881</v>
      </c>
      <c r="B224" s="85"/>
    </row>
    <row r="225" spans="1:2" x14ac:dyDescent="0.25">
      <c r="A225" s="84" t="s">
        <v>882</v>
      </c>
      <c r="B225" s="85"/>
    </row>
    <row r="226" spans="1:2" x14ac:dyDescent="0.25">
      <c r="A226" s="84" t="s">
        <v>883</v>
      </c>
      <c r="B226" s="85"/>
    </row>
    <row r="227" spans="1:2" x14ac:dyDescent="0.25">
      <c r="A227" s="84" t="s">
        <v>884</v>
      </c>
      <c r="B227" s="85"/>
    </row>
    <row r="228" spans="1:2" x14ac:dyDescent="0.25">
      <c r="A228" s="84" t="s">
        <v>885</v>
      </c>
      <c r="B228" s="85"/>
    </row>
    <row r="229" spans="1:2" x14ac:dyDescent="0.25">
      <c r="A229" s="84" t="s">
        <v>886</v>
      </c>
      <c r="B229" s="85"/>
    </row>
    <row r="230" spans="1:2" x14ac:dyDescent="0.25">
      <c r="A230" s="84" t="s">
        <v>887</v>
      </c>
      <c r="B230" s="85"/>
    </row>
    <row r="231" spans="1:2" x14ac:dyDescent="0.25">
      <c r="A231" s="84" t="s">
        <v>888</v>
      </c>
      <c r="B231" s="85"/>
    </row>
    <row r="232" spans="1:2" x14ac:dyDescent="0.25">
      <c r="A232" s="84" t="s">
        <v>889</v>
      </c>
      <c r="B232" s="85"/>
    </row>
    <row r="233" spans="1:2" x14ac:dyDescent="0.25">
      <c r="A233" s="84" t="s">
        <v>890</v>
      </c>
      <c r="B233" s="85"/>
    </row>
    <row r="234" spans="1:2" x14ac:dyDescent="0.25">
      <c r="A234" s="84" t="s">
        <v>891</v>
      </c>
      <c r="B234" s="85"/>
    </row>
    <row r="235" spans="1:2" x14ac:dyDescent="0.25">
      <c r="A235" s="84" t="s">
        <v>892</v>
      </c>
      <c r="B235" s="85"/>
    </row>
    <row r="236" spans="1:2" x14ac:dyDescent="0.25">
      <c r="A236" s="84" t="s">
        <v>893</v>
      </c>
      <c r="B236" s="85"/>
    </row>
    <row r="237" spans="1:2" x14ac:dyDescent="0.25">
      <c r="A237" s="84" t="s">
        <v>894</v>
      </c>
      <c r="B237" s="85"/>
    </row>
    <row r="238" spans="1:2" x14ac:dyDescent="0.25">
      <c r="A238" s="84" t="s">
        <v>895</v>
      </c>
      <c r="B238" s="85"/>
    </row>
    <row r="239" spans="1:2" x14ac:dyDescent="0.25">
      <c r="A239" s="84" t="s">
        <v>896</v>
      </c>
      <c r="B239" s="85"/>
    </row>
    <row r="240" spans="1:2" x14ac:dyDescent="0.25">
      <c r="A240" s="84" t="s">
        <v>897</v>
      </c>
      <c r="B240" s="85"/>
    </row>
    <row r="241" spans="1:2" x14ac:dyDescent="0.25">
      <c r="A241" s="84" t="s">
        <v>898</v>
      </c>
      <c r="B241" s="85"/>
    </row>
    <row r="242" spans="1:2" x14ac:dyDescent="0.25">
      <c r="A242" s="84" t="s">
        <v>899</v>
      </c>
      <c r="B242" s="85"/>
    </row>
    <row r="243" spans="1:2" x14ac:dyDescent="0.25">
      <c r="A243" s="84" t="s">
        <v>900</v>
      </c>
      <c r="B243" s="85"/>
    </row>
    <row r="244" spans="1:2" x14ac:dyDescent="0.25">
      <c r="A244" s="84" t="s">
        <v>901</v>
      </c>
      <c r="B244" s="85"/>
    </row>
    <row r="245" spans="1:2" x14ac:dyDescent="0.25">
      <c r="A245" s="84" t="s">
        <v>902</v>
      </c>
      <c r="B245" s="85"/>
    </row>
    <row r="246" spans="1:2" x14ac:dyDescent="0.25">
      <c r="A246" s="84" t="s">
        <v>903</v>
      </c>
      <c r="B246" s="85"/>
    </row>
    <row r="247" spans="1:2" x14ac:dyDescent="0.25">
      <c r="A247" s="84" t="s">
        <v>904</v>
      </c>
      <c r="B247" s="85"/>
    </row>
    <row r="248" spans="1:2" x14ac:dyDescent="0.25">
      <c r="A248" s="84" t="s">
        <v>905</v>
      </c>
      <c r="B248" s="85"/>
    </row>
    <row r="249" spans="1:2" x14ac:dyDescent="0.25">
      <c r="A249" s="84" t="s">
        <v>906</v>
      </c>
      <c r="B249" s="85"/>
    </row>
    <row r="250" spans="1:2" x14ac:dyDescent="0.25">
      <c r="A250" s="84" t="s">
        <v>907</v>
      </c>
      <c r="B250" s="85"/>
    </row>
    <row r="251" spans="1:2" x14ac:dyDescent="0.25">
      <c r="A251" s="84" t="s">
        <v>908</v>
      </c>
      <c r="B251" s="85"/>
    </row>
    <row r="252" spans="1:2" x14ac:dyDescent="0.25">
      <c r="A252" s="84" t="s">
        <v>909</v>
      </c>
      <c r="B252" s="85"/>
    </row>
    <row r="253" spans="1:2" x14ac:dyDescent="0.25">
      <c r="A253" s="84" t="s">
        <v>910</v>
      </c>
      <c r="B253" s="85"/>
    </row>
    <row r="254" spans="1:2" x14ac:dyDescent="0.25">
      <c r="A254" s="84" t="s">
        <v>911</v>
      </c>
      <c r="B254" s="85"/>
    </row>
    <row r="255" spans="1:2" x14ac:dyDescent="0.25">
      <c r="A255" s="84" t="s">
        <v>912</v>
      </c>
      <c r="B255" s="85"/>
    </row>
    <row r="256" spans="1:2" x14ac:dyDescent="0.25">
      <c r="A256" s="84" t="s">
        <v>913</v>
      </c>
      <c r="B256" s="85"/>
    </row>
    <row r="257" spans="1:2" x14ac:dyDescent="0.25">
      <c r="A257" s="84" t="s">
        <v>914</v>
      </c>
      <c r="B257" s="85"/>
    </row>
    <row r="258" spans="1:2" x14ac:dyDescent="0.25">
      <c r="A258" s="84" t="s">
        <v>915</v>
      </c>
      <c r="B258" s="85"/>
    </row>
    <row r="259" spans="1:2" x14ac:dyDescent="0.25">
      <c r="A259" s="84" t="s">
        <v>916</v>
      </c>
      <c r="B259" s="85"/>
    </row>
    <row r="260" spans="1:2" x14ac:dyDescent="0.25">
      <c r="A260" s="84" t="s">
        <v>917</v>
      </c>
      <c r="B260" s="85"/>
    </row>
    <row r="261" spans="1:2" x14ac:dyDescent="0.25">
      <c r="A261" s="84" t="s">
        <v>918</v>
      </c>
      <c r="B261" s="85"/>
    </row>
    <row r="262" spans="1:2" x14ac:dyDescent="0.25">
      <c r="A262" s="84" t="s">
        <v>919</v>
      </c>
      <c r="B262" s="85"/>
    </row>
    <row r="263" spans="1:2" x14ac:dyDescent="0.25">
      <c r="A263" s="84" t="s">
        <v>920</v>
      </c>
      <c r="B263" s="85"/>
    </row>
    <row r="264" spans="1:2" x14ac:dyDescent="0.25">
      <c r="A264" s="84" t="s">
        <v>921</v>
      </c>
      <c r="B264" s="85"/>
    </row>
    <row r="265" spans="1:2" x14ac:dyDescent="0.25">
      <c r="A265" s="84" t="s">
        <v>922</v>
      </c>
      <c r="B265" s="85"/>
    </row>
    <row r="266" spans="1:2" x14ac:dyDescent="0.25">
      <c r="A266" s="84" t="s">
        <v>923</v>
      </c>
      <c r="B266" s="85"/>
    </row>
    <row r="267" spans="1:2" x14ac:dyDescent="0.25">
      <c r="A267" s="84" t="s">
        <v>924</v>
      </c>
      <c r="B267" s="85"/>
    </row>
    <row r="268" spans="1:2" x14ac:dyDescent="0.25">
      <c r="A268" s="84" t="s">
        <v>925</v>
      </c>
      <c r="B268" s="85"/>
    </row>
    <row r="269" spans="1:2" x14ac:dyDescent="0.25">
      <c r="A269" s="84" t="s">
        <v>926</v>
      </c>
      <c r="B269" s="85"/>
    </row>
    <row r="270" spans="1:2" x14ac:dyDescent="0.25">
      <c r="A270" s="84" t="s">
        <v>927</v>
      </c>
      <c r="B270" s="85"/>
    </row>
    <row r="271" spans="1:2" x14ac:dyDescent="0.25">
      <c r="A271" s="84" t="s">
        <v>928</v>
      </c>
      <c r="B271" s="85"/>
    </row>
    <row r="272" spans="1:2" x14ac:dyDescent="0.25">
      <c r="A272" s="84" t="s">
        <v>929</v>
      </c>
      <c r="B272" s="85"/>
    </row>
    <row r="273" spans="1:2" x14ac:dyDescent="0.25">
      <c r="A273" s="84" t="s">
        <v>930</v>
      </c>
      <c r="B273" s="85"/>
    </row>
    <row r="274" spans="1:2" x14ac:dyDescent="0.25">
      <c r="A274" s="84" t="s">
        <v>931</v>
      </c>
      <c r="B274" s="85"/>
    </row>
    <row r="275" spans="1:2" x14ac:dyDescent="0.25">
      <c r="A275" s="84" t="s">
        <v>932</v>
      </c>
      <c r="B275" s="85"/>
    </row>
    <row r="276" spans="1:2" x14ac:dyDescent="0.25">
      <c r="A276" s="84" t="s">
        <v>933</v>
      </c>
      <c r="B276" s="85"/>
    </row>
    <row r="277" spans="1:2" x14ac:dyDescent="0.25">
      <c r="A277" s="84" t="s">
        <v>934</v>
      </c>
      <c r="B277" s="85"/>
    </row>
    <row r="278" spans="1:2" x14ac:dyDescent="0.25">
      <c r="A278" s="84" t="s">
        <v>935</v>
      </c>
      <c r="B278" s="85"/>
    </row>
    <row r="279" spans="1:2" x14ac:dyDescent="0.25">
      <c r="A279" s="84" t="s">
        <v>936</v>
      </c>
      <c r="B279" s="85"/>
    </row>
    <row r="280" spans="1:2" x14ac:dyDescent="0.25">
      <c r="A280" s="84" t="s">
        <v>937</v>
      </c>
      <c r="B280" s="85"/>
    </row>
    <row r="281" spans="1:2" x14ac:dyDescent="0.25">
      <c r="A281" s="84" t="s">
        <v>938</v>
      </c>
      <c r="B281" s="85"/>
    </row>
    <row r="282" spans="1:2" x14ac:dyDescent="0.25">
      <c r="A282" s="84" t="s">
        <v>939</v>
      </c>
      <c r="B282" s="85"/>
    </row>
    <row r="283" spans="1:2" x14ac:dyDescent="0.25">
      <c r="A283" s="84" t="s">
        <v>940</v>
      </c>
      <c r="B283" s="85"/>
    </row>
    <row r="284" spans="1:2" x14ac:dyDescent="0.25">
      <c r="A284" s="84" t="s">
        <v>941</v>
      </c>
      <c r="B284" s="85"/>
    </row>
    <row r="285" spans="1:2" x14ac:dyDescent="0.25">
      <c r="A285" s="84" t="s">
        <v>942</v>
      </c>
      <c r="B285" s="85"/>
    </row>
    <row r="286" spans="1:2" x14ac:dyDescent="0.25">
      <c r="A286" s="84" t="s">
        <v>943</v>
      </c>
      <c r="B286" s="85"/>
    </row>
    <row r="287" spans="1:2" x14ac:dyDescent="0.25">
      <c r="A287" s="84" t="s">
        <v>944</v>
      </c>
      <c r="B287" s="85"/>
    </row>
    <row r="288" spans="1:2" x14ac:dyDescent="0.25">
      <c r="A288" s="84" t="s">
        <v>945</v>
      </c>
      <c r="B288" s="85"/>
    </row>
    <row r="289" spans="1:2" x14ac:dyDescent="0.25">
      <c r="A289" s="84" t="s">
        <v>946</v>
      </c>
      <c r="B289" s="85"/>
    </row>
    <row r="290" spans="1:2" x14ac:dyDescent="0.25">
      <c r="A290" s="84" t="s">
        <v>947</v>
      </c>
      <c r="B290" s="85"/>
    </row>
    <row r="291" spans="1:2" x14ac:dyDescent="0.25">
      <c r="A291" s="84" t="s">
        <v>948</v>
      </c>
      <c r="B291" s="85"/>
    </row>
    <row r="292" spans="1:2" x14ac:dyDescent="0.25">
      <c r="A292" s="84" t="s">
        <v>949</v>
      </c>
      <c r="B292" s="85"/>
    </row>
    <row r="293" spans="1:2" x14ac:dyDescent="0.25">
      <c r="A293" s="84" t="s">
        <v>950</v>
      </c>
      <c r="B293" s="85"/>
    </row>
    <row r="294" spans="1:2" x14ac:dyDescent="0.25">
      <c r="A294" s="84" t="s">
        <v>951</v>
      </c>
      <c r="B294" s="85"/>
    </row>
    <row r="295" spans="1:2" x14ac:dyDescent="0.25">
      <c r="A295" s="84" t="s">
        <v>952</v>
      </c>
      <c r="B295" s="85"/>
    </row>
    <row r="296" spans="1:2" x14ac:dyDescent="0.25">
      <c r="A296" s="84" t="s">
        <v>953</v>
      </c>
      <c r="B296" s="85"/>
    </row>
    <row r="297" spans="1:2" x14ac:dyDescent="0.25">
      <c r="A297" s="84" t="s">
        <v>954</v>
      </c>
      <c r="B297" s="85"/>
    </row>
    <row r="298" spans="1:2" x14ac:dyDescent="0.25">
      <c r="A298" s="84" t="s">
        <v>955</v>
      </c>
      <c r="B298" s="85"/>
    </row>
    <row r="299" spans="1:2" x14ac:dyDescent="0.25">
      <c r="A299" s="84" t="s">
        <v>956</v>
      </c>
      <c r="B299" s="85"/>
    </row>
    <row r="300" spans="1:2" x14ac:dyDescent="0.25">
      <c r="A300" s="84" t="s">
        <v>957</v>
      </c>
      <c r="B300" s="85"/>
    </row>
    <row r="301" spans="1:2" x14ac:dyDescent="0.25">
      <c r="A301" s="84" t="s">
        <v>958</v>
      </c>
      <c r="B301" s="85"/>
    </row>
    <row r="302" spans="1:2" x14ac:dyDescent="0.25">
      <c r="A302" s="84" t="s">
        <v>959</v>
      </c>
      <c r="B302" s="85"/>
    </row>
    <row r="303" spans="1:2" x14ac:dyDescent="0.25">
      <c r="A303" s="84" t="s">
        <v>960</v>
      </c>
      <c r="B303" s="85"/>
    </row>
    <row r="304" spans="1:2" x14ac:dyDescent="0.25">
      <c r="A304" s="84" t="s">
        <v>961</v>
      </c>
      <c r="B304" s="85"/>
    </row>
    <row r="305" spans="1:2" x14ac:dyDescent="0.25">
      <c r="A305" s="84" t="s">
        <v>962</v>
      </c>
      <c r="B305" s="85"/>
    </row>
    <row r="306" spans="1:2" x14ac:dyDescent="0.25">
      <c r="A306" s="84" t="s">
        <v>963</v>
      </c>
      <c r="B306" s="85"/>
    </row>
    <row r="307" spans="1:2" x14ac:dyDescent="0.25">
      <c r="A307" s="84" t="s">
        <v>964</v>
      </c>
      <c r="B307" s="85"/>
    </row>
    <row r="308" spans="1:2" x14ac:dyDescent="0.25">
      <c r="A308" s="84" t="s">
        <v>965</v>
      </c>
      <c r="B308" s="85"/>
    </row>
    <row r="309" spans="1:2" x14ac:dyDescent="0.25">
      <c r="A309" s="84" t="s">
        <v>966</v>
      </c>
      <c r="B309" s="85"/>
    </row>
    <row r="310" spans="1:2" x14ac:dyDescent="0.25">
      <c r="A310" s="84" t="s">
        <v>967</v>
      </c>
      <c r="B310" s="85"/>
    </row>
    <row r="311" spans="1:2" x14ac:dyDescent="0.25">
      <c r="A311" s="84" t="s">
        <v>968</v>
      </c>
      <c r="B311" s="85"/>
    </row>
    <row r="312" spans="1:2" x14ac:dyDescent="0.25">
      <c r="A312" s="84" t="s">
        <v>969</v>
      </c>
      <c r="B312" s="85"/>
    </row>
    <row r="313" spans="1:2" x14ac:dyDescent="0.25">
      <c r="A313" s="84" t="s">
        <v>970</v>
      </c>
      <c r="B313" s="85"/>
    </row>
    <row r="314" spans="1:2" x14ac:dyDescent="0.25">
      <c r="A314" s="84" t="s">
        <v>971</v>
      </c>
      <c r="B314" s="85"/>
    </row>
    <row r="315" spans="1:2" x14ac:dyDescent="0.25">
      <c r="A315" s="84" t="s">
        <v>972</v>
      </c>
      <c r="B315" s="85"/>
    </row>
    <row r="316" spans="1:2" x14ac:dyDescent="0.25">
      <c r="A316" s="84" t="s">
        <v>973</v>
      </c>
      <c r="B316" s="85"/>
    </row>
    <row r="317" spans="1:2" x14ac:dyDescent="0.25">
      <c r="A317" s="84" t="s">
        <v>974</v>
      </c>
      <c r="B317" s="85"/>
    </row>
    <row r="318" spans="1:2" x14ac:dyDescent="0.25">
      <c r="A318" s="84" t="s">
        <v>975</v>
      </c>
      <c r="B318" s="85"/>
    </row>
    <row r="319" spans="1:2" x14ac:dyDescent="0.25">
      <c r="A319" s="84" t="s">
        <v>976</v>
      </c>
      <c r="B319" s="85"/>
    </row>
    <row r="320" spans="1:2" x14ac:dyDescent="0.25">
      <c r="A320" s="84" t="s">
        <v>977</v>
      </c>
      <c r="B320" s="85"/>
    </row>
    <row r="321" spans="1:2" x14ac:dyDescent="0.25">
      <c r="A321" s="84" t="s">
        <v>978</v>
      </c>
      <c r="B321" s="85"/>
    </row>
    <row r="322" spans="1:2" x14ac:dyDescent="0.25">
      <c r="A322" s="84" t="s">
        <v>979</v>
      </c>
      <c r="B322" s="85"/>
    </row>
    <row r="323" spans="1:2" x14ac:dyDescent="0.25">
      <c r="A323" s="84" t="s">
        <v>980</v>
      </c>
      <c r="B323" s="85"/>
    </row>
    <row r="324" spans="1:2" x14ac:dyDescent="0.25">
      <c r="A324" s="84" t="s">
        <v>981</v>
      </c>
      <c r="B324" s="85"/>
    </row>
    <row r="325" spans="1:2" x14ac:dyDescent="0.25">
      <c r="A325" s="84" t="s">
        <v>982</v>
      </c>
      <c r="B325" s="85"/>
    </row>
    <row r="326" spans="1:2" x14ac:dyDescent="0.25">
      <c r="A326" s="84" t="s">
        <v>983</v>
      </c>
      <c r="B326" s="85"/>
    </row>
    <row r="327" spans="1:2" x14ac:dyDescent="0.25">
      <c r="A327" s="84" t="s">
        <v>984</v>
      </c>
      <c r="B327" s="85"/>
    </row>
    <row r="328" spans="1:2" x14ac:dyDescent="0.25">
      <c r="A328" s="84" t="s">
        <v>985</v>
      </c>
      <c r="B328" s="85"/>
    </row>
    <row r="329" spans="1:2" x14ac:dyDescent="0.25">
      <c r="A329" s="84" t="s">
        <v>986</v>
      </c>
      <c r="B329" s="85"/>
    </row>
    <row r="330" spans="1:2" x14ac:dyDescent="0.25">
      <c r="A330" s="84" t="s">
        <v>987</v>
      </c>
      <c r="B330" s="85"/>
    </row>
    <row r="331" spans="1:2" x14ac:dyDescent="0.25">
      <c r="A331" s="84" t="s">
        <v>988</v>
      </c>
      <c r="B331" s="85"/>
    </row>
    <row r="332" spans="1:2" x14ac:dyDescent="0.25">
      <c r="A332" s="84" t="s">
        <v>989</v>
      </c>
      <c r="B332" s="85"/>
    </row>
    <row r="333" spans="1:2" x14ac:dyDescent="0.25">
      <c r="A333" s="84" t="s">
        <v>990</v>
      </c>
      <c r="B333" s="85"/>
    </row>
    <row r="334" spans="1:2" x14ac:dyDescent="0.25">
      <c r="A334" s="84" t="s">
        <v>991</v>
      </c>
      <c r="B334" s="85"/>
    </row>
    <row r="335" spans="1:2" x14ac:dyDescent="0.25">
      <c r="A335" s="84" t="s">
        <v>992</v>
      </c>
      <c r="B335" s="85"/>
    </row>
    <row r="336" spans="1:2" x14ac:dyDescent="0.25">
      <c r="A336" s="84" t="s">
        <v>993</v>
      </c>
      <c r="B336" s="85"/>
    </row>
    <row r="337" spans="1:2" x14ac:dyDescent="0.25">
      <c r="A337" s="84" t="s">
        <v>994</v>
      </c>
      <c r="B337" s="85"/>
    </row>
    <row r="338" spans="1:2" x14ac:dyDescent="0.25">
      <c r="A338" s="84" t="s">
        <v>995</v>
      </c>
      <c r="B338" s="85"/>
    </row>
    <row r="339" spans="1:2" x14ac:dyDescent="0.25">
      <c r="A339" s="84" t="s">
        <v>996</v>
      </c>
      <c r="B339" s="85"/>
    </row>
    <row r="340" spans="1:2" x14ac:dyDescent="0.25">
      <c r="A340" s="84" t="s">
        <v>997</v>
      </c>
      <c r="B340" s="85"/>
    </row>
    <row r="341" spans="1:2" x14ac:dyDescent="0.25">
      <c r="A341" s="84" t="s">
        <v>998</v>
      </c>
      <c r="B341" s="85"/>
    </row>
    <row r="342" spans="1:2" x14ac:dyDescent="0.25">
      <c r="A342" s="84" t="s">
        <v>999</v>
      </c>
      <c r="B342" s="85"/>
    </row>
    <row r="343" spans="1:2" x14ac:dyDescent="0.25">
      <c r="A343" s="84" t="s">
        <v>1000</v>
      </c>
      <c r="B343" s="85"/>
    </row>
    <row r="344" spans="1:2" x14ac:dyDescent="0.25">
      <c r="A344" s="84" t="s">
        <v>1001</v>
      </c>
      <c r="B344" s="85"/>
    </row>
    <row r="345" spans="1:2" x14ac:dyDescent="0.25">
      <c r="A345" s="84"/>
      <c r="B345" s="85"/>
    </row>
    <row r="346" spans="1:2" x14ac:dyDescent="0.25">
      <c r="A346" s="84"/>
      <c r="B346" s="85"/>
    </row>
    <row r="347" spans="1:2" x14ac:dyDescent="0.25">
      <c r="A347" s="84"/>
      <c r="B347" s="85"/>
    </row>
    <row r="348" spans="1:2" x14ac:dyDescent="0.25">
      <c r="A348" s="84"/>
      <c r="B348" s="85"/>
    </row>
    <row r="349" spans="1:2" x14ac:dyDescent="0.25">
      <c r="A349" s="84"/>
      <c r="B349" s="85"/>
    </row>
    <row r="350" spans="1:2" x14ac:dyDescent="0.25">
      <c r="A350" s="84"/>
      <c r="B350" s="85"/>
    </row>
    <row r="351" spans="1:2" x14ac:dyDescent="0.25">
      <c r="A351" s="84"/>
      <c r="B351" s="85"/>
    </row>
    <row r="352" spans="1:2" x14ac:dyDescent="0.25">
      <c r="A352" s="84"/>
      <c r="B352" s="85"/>
    </row>
    <row r="353" spans="1:2" x14ac:dyDescent="0.25">
      <c r="A353" s="84"/>
      <c r="B353" s="85"/>
    </row>
    <row r="354" spans="1:2" x14ac:dyDescent="0.25">
      <c r="A354" s="84"/>
      <c r="B354" s="85"/>
    </row>
    <row r="355" spans="1:2" x14ac:dyDescent="0.25">
      <c r="A355" s="84"/>
      <c r="B355" s="85"/>
    </row>
    <row r="356" spans="1:2" x14ac:dyDescent="0.25">
      <c r="A356" s="84"/>
      <c r="B356" s="85"/>
    </row>
    <row r="357" spans="1:2" x14ac:dyDescent="0.25">
      <c r="A357" s="84"/>
      <c r="B357" s="85"/>
    </row>
    <row r="358" spans="1:2" x14ac:dyDescent="0.25">
      <c r="A358" s="84"/>
      <c r="B358" s="85"/>
    </row>
    <row r="359" spans="1:2" x14ac:dyDescent="0.25">
      <c r="A359" s="84"/>
      <c r="B359" s="85"/>
    </row>
    <row r="360" spans="1:2" x14ac:dyDescent="0.25">
      <c r="A360" s="84"/>
      <c r="B360" s="85"/>
    </row>
    <row r="361" spans="1:2" x14ac:dyDescent="0.25">
      <c r="A361" s="84"/>
      <c r="B361" s="84"/>
    </row>
    <row r="362" spans="1:2" x14ac:dyDescent="0.25">
      <c r="A362" s="84"/>
      <c r="B362" s="84"/>
    </row>
    <row r="363" spans="1:2" x14ac:dyDescent="0.25">
      <c r="A363" s="84"/>
      <c r="B363" s="84"/>
    </row>
    <row r="364" spans="1:2" x14ac:dyDescent="0.25">
      <c r="A364" s="84"/>
      <c r="B364" s="84"/>
    </row>
    <row r="365" spans="1:2" x14ac:dyDescent="0.25">
      <c r="A365" s="84"/>
      <c r="B365" s="84"/>
    </row>
    <row r="366" spans="1:2" x14ac:dyDescent="0.25">
      <c r="A366" s="84"/>
      <c r="B366" s="84"/>
    </row>
    <row r="367" spans="1:2" x14ac:dyDescent="0.25">
      <c r="A367" s="84"/>
      <c r="B367" s="84"/>
    </row>
    <row r="368" spans="1:2" x14ac:dyDescent="0.25">
      <c r="A368" s="84"/>
      <c r="B368" s="8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:B15"/>
    </sheetView>
  </sheetViews>
  <sheetFormatPr defaultRowHeight="15" x14ac:dyDescent="0.25"/>
  <cols>
    <col min="1" max="1" width="17.42578125" bestFit="1" customWidth="1"/>
    <col min="2" max="2" width="53.140625" bestFit="1" customWidth="1"/>
  </cols>
  <sheetData>
    <row r="1" spans="1:2" x14ac:dyDescent="0.25">
      <c r="A1" t="s">
        <v>1037</v>
      </c>
      <c r="B1" t="s">
        <v>1038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SITE05</vt:lpstr>
      <vt:lpstr>Actuals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Hawk</dc:creator>
  <cp:lastModifiedBy>John D. Hawk</cp:lastModifiedBy>
  <cp:lastPrinted>2018-04-08T19:02:23Z</cp:lastPrinted>
  <dcterms:created xsi:type="dcterms:W3CDTF">2017-11-27T18:18:56Z</dcterms:created>
  <dcterms:modified xsi:type="dcterms:W3CDTF">2018-04-08T19:03:20Z</dcterms:modified>
</cp:coreProperties>
</file>