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80" yWindow="0" windowWidth="25600" windowHeight="16060" activeTab="1"/>
  </bookViews>
  <sheets>
    <sheet name="Achievement Data" sheetId="1" r:id="rId1"/>
    <sheet name="Audit Information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S7" i="3"/>
  <c r="H7" i="3"/>
  <c r="R7" i="3"/>
  <c r="Q7" i="3"/>
  <c r="P7" i="3"/>
  <c r="O6" i="3"/>
  <c r="S6" i="3"/>
  <c r="R6" i="3"/>
  <c r="Q6" i="3"/>
  <c r="P6" i="3"/>
  <c r="O5" i="3"/>
  <c r="S5" i="3"/>
  <c r="R5" i="3"/>
  <c r="Q5" i="3"/>
  <c r="P5" i="3"/>
  <c r="S4" i="3"/>
  <c r="R4" i="3"/>
  <c r="Q4" i="3"/>
  <c r="P4" i="3"/>
  <c r="AF10" i="1"/>
  <c r="AC10" i="1"/>
  <c r="AB10" i="1"/>
  <c r="AA10" i="1"/>
  <c r="Z10" i="1"/>
  <c r="Y10" i="1"/>
  <c r="V10" i="1"/>
  <c r="U10" i="1"/>
  <c r="T10" i="1"/>
  <c r="S10" i="1"/>
  <c r="R10" i="1"/>
  <c r="AF9" i="1"/>
  <c r="AD9" i="1"/>
  <c r="AC9" i="1"/>
  <c r="AB9" i="1"/>
  <c r="AA9" i="1"/>
  <c r="Z9" i="1"/>
  <c r="Y9" i="1"/>
  <c r="V9" i="1"/>
  <c r="U9" i="1"/>
  <c r="T9" i="1"/>
  <c r="S9" i="1"/>
  <c r="R9" i="1"/>
  <c r="AF6" i="1"/>
</calcChain>
</file>

<file path=xl/sharedStrings.xml><?xml version="1.0" encoding="utf-8"?>
<sst xmlns="http://schemas.openxmlformats.org/spreadsheetml/2006/main" count="210" uniqueCount="83">
  <si>
    <t>STATE TEST &amp; COLLEGE ENTRANCE EXAM DATA</t>
  </si>
  <si>
    <t>Entity Description Data</t>
  </si>
  <si>
    <t>Student Demographic Information</t>
  </si>
  <si>
    <t>Math</t>
  </si>
  <si>
    <t>Reading/Language Arts</t>
  </si>
  <si>
    <t>Science</t>
  </si>
  <si>
    <t>State</t>
  </si>
  <si>
    <t>School</t>
  </si>
  <si>
    <t>Level</t>
  </si>
  <si>
    <t>Comparison Entity</t>
  </si>
  <si>
    <t>Assessment Year</t>
  </si>
  <si>
    <t xml:space="preserve">Test Name </t>
  </si>
  <si>
    <t>School/Campus Statewide Accountability Rating</t>
  </si>
  <si>
    <t>Grades Served</t>
  </si>
  <si>
    <t>Grades Tested</t>
  </si>
  <si>
    <t>Total # Students Enrolled</t>
  </si>
  <si>
    <t>Total # FRL</t>
  </si>
  <si>
    <t>Total # ELL</t>
  </si>
  <si>
    <t>Total # SPED</t>
  </si>
  <si>
    <t>Total # Black Students</t>
  </si>
  <si>
    <t>Total # Hispanic Students</t>
  </si>
  <si>
    <t>Total # Native American Students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</si>
  <si>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</si>
  <si>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</si>
  <si>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</si>
  <si>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</si>
  <si>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</si>
  <si>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</si>
  <si>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</si>
  <si>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LA</t>
  </si>
  <si>
    <t>Rooted School - NOLA</t>
  </si>
  <si>
    <t>HS</t>
  </si>
  <si>
    <t>Charter</t>
  </si>
  <si>
    <t>LEAP</t>
  </si>
  <si>
    <t>B</t>
  </si>
  <si>
    <t>N/A</t>
  </si>
  <si>
    <t>C</t>
  </si>
  <si>
    <t>9 - 10</t>
  </si>
  <si>
    <t>9-10</t>
  </si>
  <si>
    <t>C 
(SPS Score Carried Over due to COVID-19 and No Testing)</t>
  </si>
  <si>
    <t>9 - 11</t>
  </si>
  <si>
    <t>ACT</t>
  </si>
  <si>
    <t xml:space="preserve">N/A </t>
  </si>
  <si>
    <t>*C 
(SPS Score Carried over due to simulated scoring)</t>
  </si>
  <si>
    <t>9 - 12</t>
  </si>
  <si>
    <t>9-12</t>
  </si>
  <si>
    <t>Not Yet Released</t>
  </si>
  <si>
    <t>*See Above</t>
  </si>
  <si>
    <t>11 &amp; 12</t>
  </si>
  <si>
    <t>IN</t>
  </si>
  <si>
    <t>Rooted School - INDY</t>
  </si>
  <si>
    <t>*PSAT</t>
  </si>
  <si>
    <t>TBD</t>
  </si>
  <si>
    <t>*SEE ATTACHED PSAT SUMMARY REPORT</t>
  </si>
  <si>
    <t>NOT APPLICABLE</t>
  </si>
  <si>
    <t>WA</t>
  </si>
  <si>
    <t>Rooted - VANCOUVER</t>
  </si>
  <si>
    <t>Independent Audit Data</t>
  </si>
  <si>
    <t>School/Entity Name (as it appears on Independent Audit)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</si>
  <si>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</si>
  <si>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</si>
  <si>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</si>
  <si>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</si>
  <si>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</si>
  <si>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</si>
  <si>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</si>
  <si>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</si>
  <si>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</si>
  <si>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</si>
  <si>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</si>
  <si>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</si>
  <si>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</si>
  <si>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</si>
  <si>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</si>
  <si>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</si>
  <si>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</si>
  <si>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</si>
  <si>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Net Position (Beginning of Year)</t>
  </si>
  <si>
    <t>Net Position (End of Year)</t>
  </si>
  <si>
    <t xml:space="preserve"> -   </t>
  </si>
  <si>
    <t>*See Attached Audit Documents</t>
  </si>
  <si>
    <t>*SEE ATTACHED ACT SUMMARY REPORTS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</si>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</sst>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indexed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4"/>
      <name val="Times New Roman"/>
    </font>
    <font>
      <sz val="11"/>
      <name val="Times New Roman"/>
    </font>
    <font>
      <sz val="11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b/>
      <sz val="10"/>
      <color indexed="9"/>
      <name val="Times New Roman"/>
    </font>
    <font>
      <sz val="8"/>
      <name val="Calibri"/>
    </font>
    <font>
      <sz val="2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52">
    <xf numFmtId="0" fontId="0" fillId="0" borderId="0" xfId="0" applyFont="1" applyAlignment="1"/>
    <xf numFmtId="49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NumberFormat="1" applyFont="1" applyAlignment="1"/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NumberFormat="1" applyFont="1" applyAlignment="1"/>
    <xf numFmtId="0" fontId="5" fillId="2" borderId="6" xfId="0" applyFont="1" applyFill="1" applyBorder="1" applyAlignment="1">
      <alignment vertical="center"/>
    </xf>
    <xf numFmtId="49" fontId="8" fillId="3" borderId="8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/>
    </xf>
    <xf numFmtId="0" fontId="7" fillId="5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7" fillId="5" borderId="24" xfId="0" applyNumberFormat="1" applyFont="1" applyFill="1" applyBorder="1" applyAlignment="1">
      <alignment horizontal="center" vertical="center"/>
    </xf>
    <xf numFmtId="0" fontId="7" fillId="5" borderId="19" xfId="0" applyNumberFormat="1" applyFont="1" applyFill="1" applyBorder="1" applyAlignment="1">
      <alignment horizontal="center" vertical="center"/>
    </xf>
    <xf numFmtId="0" fontId="7" fillId="5" borderId="32" xfId="0" applyNumberFormat="1" applyFont="1" applyFill="1" applyBorder="1" applyAlignment="1">
      <alignment horizontal="center" vertical="center"/>
    </xf>
    <xf numFmtId="0" fontId="7" fillId="5" borderId="3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protection locked="0"/>
    </xf>
    <xf numFmtId="49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8" xfId="0" applyNumberFormat="1" applyFont="1" applyFill="1" applyBorder="1" applyAlignment="1">
      <alignment horizontal="center" vertical="center"/>
    </xf>
    <xf numFmtId="49" fontId="7" fillId="5" borderId="39" xfId="0" applyNumberFormat="1" applyFont="1" applyFill="1" applyBorder="1" applyAlignment="1">
      <alignment horizontal="center" vertical="center"/>
    </xf>
    <xf numFmtId="49" fontId="7" fillId="5" borderId="40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6" xfId="0" applyNumberFormat="1" applyFont="1" applyFill="1" applyBorder="1" applyAlignment="1">
      <alignment horizontal="center" vertical="center"/>
    </xf>
    <xf numFmtId="0" fontId="7" fillId="5" borderId="47" xfId="0" applyNumberFormat="1" applyFont="1" applyFill="1" applyBorder="1" applyAlignment="1">
      <alignment horizontal="center" vertical="center"/>
    </xf>
    <xf numFmtId="0" fontId="7" fillId="5" borderId="48" xfId="0" applyNumberFormat="1" applyFont="1" applyFill="1" applyBorder="1" applyAlignment="1">
      <alignment horizontal="center" vertical="center"/>
    </xf>
    <xf numFmtId="0" fontId="7" fillId="5" borderId="49" xfId="0" applyNumberFormat="1" applyFont="1" applyFill="1" applyBorder="1" applyAlignment="1">
      <alignment horizontal="center" vertical="center"/>
    </xf>
    <xf numFmtId="0" fontId="7" fillId="5" borderId="50" xfId="0" applyNumberFormat="1" applyFont="1" applyFill="1" applyBorder="1" applyAlignment="1">
      <alignment horizontal="center" vertical="center"/>
    </xf>
    <xf numFmtId="0" fontId="7" fillId="5" borderId="51" xfId="0" applyNumberFormat="1" applyFont="1" applyFill="1" applyBorder="1" applyAlignment="1">
      <alignment horizontal="center" vertical="center"/>
    </xf>
    <xf numFmtId="0" fontId="7" fillId="5" borderId="52" xfId="0" applyNumberFormat="1" applyFont="1" applyFill="1" applyBorder="1" applyAlignment="1">
      <alignment horizontal="center" vertical="center"/>
    </xf>
    <xf numFmtId="49" fontId="7" fillId="5" borderId="53" xfId="0" applyNumberFormat="1" applyFont="1" applyFill="1" applyBorder="1" applyAlignment="1">
      <alignment horizontal="center" vertical="center"/>
    </xf>
    <xf numFmtId="49" fontId="7" fillId="5" borderId="54" xfId="0" applyNumberFormat="1" applyFont="1" applyFill="1" applyBorder="1" applyAlignment="1">
      <alignment horizontal="center" vertical="center"/>
    </xf>
    <xf numFmtId="49" fontId="7" fillId="5" borderId="55" xfId="0" applyNumberFormat="1" applyFont="1" applyFill="1" applyBorder="1" applyAlignment="1">
      <alignment horizontal="center" vertical="center"/>
    </xf>
    <xf numFmtId="0" fontId="7" fillId="2" borderId="46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0" fontId="7" fillId="2" borderId="56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49" fontId="7" fillId="5" borderId="47" xfId="0" applyNumberFormat="1" applyFont="1" applyFill="1" applyBorder="1" applyAlignment="1">
      <alignment horizontal="center" vertical="center"/>
    </xf>
    <xf numFmtId="0" fontId="5" fillId="5" borderId="49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5" fillId="7" borderId="0" xfId="0" applyNumberFormat="1" applyFont="1" applyFill="1" applyAlignment="1"/>
    <xf numFmtId="49" fontId="7" fillId="7" borderId="4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49" fontId="6" fillId="4" borderId="30" xfId="0" applyNumberFormat="1" applyFont="1" applyFill="1" applyBorder="1" applyAlignment="1">
      <alignment horizontal="center" vertical="center" wrapText="1"/>
    </xf>
    <xf numFmtId="49" fontId="6" fillId="2" borderId="58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/>
    </xf>
    <xf numFmtId="49" fontId="7" fillId="2" borderId="60" xfId="0" applyNumberFormat="1" applyFont="1" applyFill="1" applyBorder="1" applyAlignment="1">
      <alignment horizontal="center" vertical="center"/>
    </xf>
    <xf numFmtId="49" fontId="7" fillId="2" borderId="61" xfId="0" applyNumberFormat="1" applyFont="1" applyFill="1" applyBorder="1" applyAlignment="1">
      <alignment horizontal="center" vertical="center"/>
    </xf>
    <xf numFmtId="49" fontId="6" fillId="2" borderId="70" xfId="0" applyNumberFormat="1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/>
    </xf>
    <xf numFmtId="49" fontId="6" fillId="4" borderId="73" xfId="0" applyNumberFormat="1" applyFont="1" applyFill="1" applyBorder="1" applyAlignment="1">
      <alignment horizontal="center" vertical="center" wrapText="1"/>
    </xf>
    <xf numFmtId="49" fontId="6" fillId="4" borderId="74" xfId="0" applyNumberFormat="1" applyFont="1" applyFill="1" applyBorder="1" applyAlignment="1">
      <alignment horizontal="center" vertical="center" wrapText="1"/>
    </xf>
    <xf numFmtId="0" fontId="7" fillId="2" borderId="66" xfId="0" applyNumberFormat="1" applyFont="1" applyFill="1" applyBorder="1" applyAlignment="1">
      <alignment horizontal="center" vertical="center"/>
    </xf>
    <xf numFmtId="0" fontId="7" fillId="2" borderId="49" xfId="0" applyNumberFormat="1" applyFont="1" applyFill="1" applyBorder="1" applyAlignment="1">
      <alignment horizontal="center" vertical="center"/>
    </xf>
    <xf numFmtId="0" fontId="7" fillId="2" borderId="69" xfId="0" applyNumberFormat="1" applyFont="1" applyFill="1" applyBorder="1" applyAlignment="1">
      <alignment horizontal="center" vertical="center"/>
    </xf>
    <xf numFmtId="0" fontId="7" fillId="2" borderId="75" xfId="0" applyNumberFormat="1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49" fontId="7" fillId="2" borderId="76" xfId="0" applyNumberFormat="1" applyFont="1" applyFill="1" applyBorder="1" applyAlignment="1">
      <alignment horizontal="center" vertical="center"/>
    </xf>
    <xf numFmtId="0" fontId="7" fillId="2" borderId="77" xfId="0" applyNumberFormat="1" applyFont="1" applyFill="1" applyBorder="1" applyAlignment="1">
      <alignment horizontal="center" vertical="center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51" xfId="0" applyNumberFormat="1" applyFont="1" applyFill="1" applyBorder="1" applyAlignment="1">
      <alignment horizontal="center" vertical="center"/>
    </xf>
    <xf numFmtId="3" fontId="11" fillId="5" borderId="65" xfId="0" applyNumberFormat="1" applyFont="1" applyFill="1" applyBorder="1" applyAlignment="1">
      <alignment horizontal="center" vertical="center"/>
    </xf>
    <xf numFmtId="3" fontId="11" fillId="5" borderId="18" xfId="0" applyNumberFormat="1" applyFont="1" applyFill="1" applyBorder="1" applyAlignment="1">
      <alignment horizontal="center" vertical="center"/>
    </xf>
    <xf numFmtId="49" fontId="12" fillId="5" borderId="71" xfId="0" applyNumberFormat="1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164" fontId="11" fillId="5" borderId="65" xfId="0" applyNumberFormat="1" applyFont="1" applyFill="1" applyBorder="1" applyAlignment="1">
      <alignment horizontal="center" vertical="center"/>
    </xf>
    <xf numFmtId="9" fontId="11" fillId="5" borderId="65" xfId="7" applyFont="1" applyFill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9" fontId="11" fillId="5" borderId="18" xfId="7" applyFont="1" applyFill="1" applyBorder="1" applyAlignment="1">
      <alignment horizontal="center" vertical="center"/>
    </xf>
    <xf numFmtId="3" fontId="11" fillId="5" borderId="68" xfId="0" applyNumberFormat="1" applyFont="1" applyFill="1" applyBorder="1" applyAlignment="1">
      <alignment horizontal="center" vertical="center"/>
    </xf>
    <xf numFmtId="164" fontId="11" fillId="5" borderId="68" xfId="0" applyNumberFormat="1" applyFont="1" applyFill="1" applyBorder="1" applyAlignment="1">
      <alignment horizontal="center" vertical="center"/>
    </xf>
    <xf numFmtId="9" fontId="11" fillId="5" borderId="68" xfId="7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49" fontId="8" fillId="3" borderId="43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49" fontId="10" fillId="7" borderId="81" xfId="0" applyNumberFormat="1" applyFont="1" applyFill="1" applyBorder="1" applyAlignment="1">
      <alignment horizontal="center" vertical="center"/>
    </xf>
    <xf numFmtId="49" fontId="10" fillId="7" borderId="82" xfId="0" applyNumberFormat="1" applyFont="1" applyFill="1" applyBorder="1" applyAlignment="1">
      <alignment horizontal="center" vertical="center"/>
    </xf>
    <xf numFmtId="49" fontId="10" fillId="7" borderId="83" xfId="0" applyNumberFormat="1" applyFont="1" applyFill="1" applyBorder="1" applyAlignment="1">
      <alignment horizontal="center" vertical="center"/>
    </xf>
    <xf numFmtId="49" fontId="10" fillId="7" borderId="78" xfId="0" applyNumberFormat="1" applyFont="1" applyFill="1" applyBorder="1" applyAlignment="1">
      <alignment horizontal="center" vertical="center"/>
    </xf>
    <xf numFmtId="49" fontId="10" fillId="7" borderId="79" xfId="0" applyNumberFormat="1" applyFont="1" applyFill="1" applyBorder="1" applyAlignment="1">
      <alignment horizontal="center" vertical="center"/>
    </xf>
    <xf numFmtId="49" fontId="10" fillId="7" borderId="80" xfId="0" applyNumberFormat="1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49" fontId="7" fillId="5" borderId="34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49" fontId="7" fillId="5" borderId="19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49" fontId="7" fillId="5" borderId="20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5" borderId="63" xfId="0" applyNumberFormat="1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FFFF99"/>
      <rgbColor rgb="FFF1EC8D"/>
      <rgbColor rgb="FF9BBB59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42"/>
  <sheetViews>
    <sheetView showGridLines="0" workbookViewId="0">
      <pane xSplit="7" topLeftCell="H1" activePane="topRight" state="frozen"/>
      <selection pane="topRight" activeCell="AB18" sqref="AB18"/>
    </sheetView>
  </sheetViews>
  <sheetFormatPr baseColWidth="10" defaultColWidth="8.83203125" defaultRowHeight="13" customHeight="1" x14ac:dyDescent="0"/>
  <cols>
    <col min="1" max="1" width="3.5" style="9" customWidth="1"/>
    <col min="2" max="2" width="7.1640625" style="9" customWidth="1"/>
    <col min="3" max="3" width="17.5" style="9" customWidth="1"/>
    <col min="4" max="4" width="8.33203125" style="9" customWidth="1"/>
    <col min="5" max="5" width="11.33203125" style="9" customWidth="1"/>
    <col min="6" max="6" width="16.33203125" style="9" customWidth="1"/>
    <col min="7" max="7" width="7.5" style="9" customWidth="1"/>
    <col min="8" max="8" width="15.1640625" style="9" customWidth="1"/>
    <col min="9" max="10" width="10.5" style="9" customWidth="1"/>
    <col min="11" max="14" width="14.6640625" style="9" customWidth="1"/>
    <col min="15" max="17" width="16.1640625" style="9" customWidth="1"/>
    <col min="18" max="37" width="9.33203125" style="9" customWidth="1"/>
    <col min="38" max="38" width="8.83203125" style="9" customWidth="1"/>
    <col min="39" max="71" width="8.83203125" customWidth="1"/>
    <col min="76" max="16384" width="8.83203125" style="9"/>
  </cols>
  <sheetData>
    <row r="1" spans="1:75" s="3" customFormat="1" ht="1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ht="14" customHeight="1" thickBot="1">
      <c r="A2" s="4"/>
      <c r="B2" s="5"/>
      <c r="C2" s="5"/>
      <c r="D2" s="5"/>
      <c r="E2" s="5"/>
      <c r="F2" s="5"/>
      <c r="G2" s="5"/>
      <c r="H2" s="6"/>
      <c r="I2" s="6"/>
      <c r="J2" s="6"/>
      <c r="K2" s="47"/>
      <c r="L2" s="47"/>
      <c r="M2" s="47"/>
      <c r="N2" s="47"/>
      <c r="O2" s="8"/>
      <c r="P2" s="8"/>
      <c r="Q2" s="8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8"/>
    </row>
    <row r="3" spans="1:75" ht="14" customHeight="1" thickBot="1">
      <c r="A3" s="10"/>
      <c r="B3" s="115" t="s">
        <v>1</v>
      </c>
      <c r="C3" s="116"/>
      <c r="D3" s="116"/>
      <c r="E3" s="116"/>
      <c r="F3" s="116"/>
      <c r="G3" s="116"/>
      <c r="H3" s="116"/>
      <c r="I3" s="11"/>
      <c r="J3" s="11"/>
      <c r="K3" s="117" t="s">
        <v>2</v>
      </c>
      <c r="L3" s="118"/>
      <c r="M3" s="118"/>
      <c r="N3" s="118"/>
      <c r="O3" s="118"/>
      <c r="P3" s="118"/>
      <c r="Q3" s="119"/>
      <c r="R3" s="117" t="s">
        <v>3</v>
      </c>
      <c r="S3" s="120"/>
      <c r="T3" s="120"/>
      <c r="U3" s="120"/>
      <c r="V3" s="120"/>
      <c r="W3" s="120"/>
      <c r="X3" s="121"/>
      <c r="Y3" s="117" t="s">
        <v>4</v>
      </c>
      <c r="Z3" s="120"/>
      <c r="AA3" s="120"/>
      <c r="AB3" s="120"/>
      <c r="AC3" s="120"/>
      <c r="AD3" s="120"/>
      <c r="AE3" s="121"/>
      <c r="AF3" s="117" t="s">
        <v>5</v>
      </c>
      <c r="AG3" s="120"/>
      <c r="AH3" s="120"/>
      <c r="AI3" s="120"/>
      <c r="AJ3" s="120"/>
      <c r="AK3" s="120"/>
      <c r="AL3" s="121"/>
    </row>
    <row r="4" spans="1:75" s="41" customFormat="1" ht="53" customHeight="1">
      <c r="A4" s="37"/>
      <c r="B4" s="38" t="s">
        <v>6</v>
      </c>
      <c r="C4" s="39" t="s">
        <v>7</v>
      </c>
      <c r="D4" s="40" t="s">
        <v>8</v>
      </c>
      <c r="E4" s="38" t="s">
        <v>9</v>
      </c>
      <c r="F4" s="39" t="s">
        <v>10</v>
      </c>
      <c r="G4" s="39" t="s">
        <v>11</v>
      </c>
      <c r="H4" s="39" t="s">
        <v>12</v>
      </c>
      <c r="I4" s="40" t="s">
        <v>13</v>
      </c>
      <c r="J4" s="42" t="s">
        <v>14</v>
      </c>
      <c r="K4" s="48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49" t="s">
        <v>21</v>
      </c>
      <c r="R4" s="48" t="s">
        <v>22</v>
      </c>
      <c r="S4" s="39" t="s">
        <v>23</v>
      </c>
      <c r="T4" s="39" t="s">
        <v>24</v>
      </c>
      <c r="U4" s="39" t="s">
        <v>25</v>
      </c>
      <c r="V4" s="39" t="s">
        <v>26</v>
      </c>
      <c r="W4" s="39" t="s">
        <v>27</v>
      </c>
      <c r="X4" s="49" t="s">
        <v>28</v>
      </c>
      <c r="Y4" s="48" t="s">
        <v>22</v>
      </c>
      <c r="Z4" s="39" t="s">
        <v>23</v>
      </c>
      <c r="AA4" s="39" t="s">
        <v>24</v>
      </c>
      <c r="AB4" s="39" t="s">
        <v>25</v>
      </c>
      <c r="AC4" s="39" t="s">
        <v>26</v>
      </c>
      <c r="AD4" s="39" t="s">
        <v>27</v>
      </c>
      <c r="AE4" s="49" t="s">
        <v>28</v>
      </c>
      <c r="AF4" s="48" t="s">
        <v>22</v>
      </c>
      <c r="AG4" s="39" t="s">
        <v>23</v>
      </c>
      <c r="AH4" s="39" t="s">
        <v>24</v>
      </c>
      <c r="AI4" s="39" t="s">
        <v>25</v>
      </c>
      <c r="AJ4" s="39" t="s">
        <v>26</v>
      </c>
      <c r="AK4" s="39" t="s">
        <v>27</v>
      </c>
      <c r="AL4" s="49" t="s">
        <v>28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ht="15.5" customHeight="1">
      <c r="A5" s="10"/>
      <c r="B5" s="132" t="s">
        <v>29</v>
      </c>
      <c r="C5" s="141" t="s">
        <v>30</v>
      </c>
      <c r="D5" s="141" t="s">
        <v>31</v>
      </c>
      <c r="E5" s="141" t="s">
        <v>32</v>
      </c>
      <c r="F5" s="12">
        <v>2018</v>
      </c>
      <c r="G5" s="13" t="s">
        <v>33</v>
      </c>
      <c r="H5" s="13" t="s">
        <v>34</v>
      </c>
      <c r="I5" s="14">
        <v>9</v>
      </c>
      <c r="J5" s="43">
        <v>9</v>
      </c>
      <c r="K5" s="50">
        <v>40</v>
      </c>
      <c r="L5" s="14">
        <v>40</v>
      </c>
      <c r="M5" s="13" t="s">
        <v>35</v>
      </c>
      <c r="N5" s="14">
        <v>5</v>
      </c>
      <c r="O5" s="14">
        <v>38</v>
      </c>
      <c r="P5" s="14">
        <v>2</v>
      </c>
      <c r="Q5" s="51">
        <v>0</v>
      </c>
      <c r="R5" s="60">
        <v>40</v>
      </c>
      <c r="S5" s="14">
        <v>0</v>
      </c>
      <c r="T5" s="14">
        <v>15</v>
      </c>
      <c r="U5" s="14">
        <v>12</v>
      </c>
      <c r="V5" s="14">
        <v>12</v>
      </c>
      <c r="W5" s="14">
        <v>1</v>
      </c>
      <c r="X5" s="51">
        <v>0</v>
      </c>
      <c r="Y5" s="60">
        <v>40</v>
      </c>
      <c r="Z5" s="14">
        <v>1</v>
      </c>
      <c r="AA5" s="14">
        <v>9</v>
      </c>
      <c r="AB5" s="14">
        <v>14</v>
      </c>
      <c r="AC5" s="14">
        <v>14</v>
      </c>
      <c r="AD5" s="14">
        <v>2</v>
      </c>
      <c r="AE5" s="51">
        <v>0</v>
      </c>
      <c r="AF5" s="68" t="s">
        <v>35</v>
      </c>
      <c r="AG5" s="13" t="s">
        <v>35</v>
      </c>
      <c r="AH5" s="13" t="s">
        <v>35</v>
      </c>
      <c r="AI5" s="13" t="s">
        <v>35</v>
      </c>
      <c r="AJ5" s="13" t="s">
        <v>35</v>
      </c>
      <c r="AK5" s="13" t="s">
        <v>35</v>
      </c>
      <c r="AL5" s="69" t="s">
        <v>35</v>
      </c>
    </row>
    <row r="6" spans="1:75" ht="15" customHeight="1">
      <c r="A6" s="10"/>
      <c r="B6" s="133"/>
      <c r="C6" s="142"/>
      <c r="D6" s="142"/>
      <c r="E6" s="142"/>
      <c r="F6" s="15">
        <v>2019</v>
      </c>
      <c r="G6" s="16" t="s">
        <v>33</v>
      </c>
      <c r="H6" s="16" t="s">
        <v>36</v>
      </c>
      <c r="I6" s="16" t="s">
        <v>37</v>
      </c>
      <c r="J6" s="44" t="s">
        <v>38</v>
      </c>
      <c r="K6" s="52">
        <v>94</v>
      </c>
      <c r="L6" s="17">
        <v>94</v>
      </c>
      <c r="M6" s="16" t="s">
        <v>35</v>
      </c>
      <c r="N6" s="17">
        <v>18</v>
      </c>
      <c r="O6" s="17">
        <v>78</v>
      </c>
      <c r="P6" s="17">
        <v>6</v>
      </c>
      <c r="Q6" s="53">
        <v>0</v>
      </c>
      <c r="R6" s="61">
        <v>63</v>
      </c>
      <c r="S6" s="17">
        <v>13</v>
      </c>
      <c r="T6" s="17">
        <v>17</v>
      </c>
      <c r="U6" s="17">
        <v>18</v>
      </c>
      <c r="V6" s="17">
        <v>14</v>
      </c>
      <c r="W6" s="17">
        <v>0</v>
      </c>
      <c r="X6" s="53">
        <v>0</v>
      </c>
      <c r="Y6" s="61">
        <v>94</v>
      </c>
      <c r="Z6" s="17">
        <v>11</v>
      </c>
      <c r="AA6" s="17">
        <v>26</v>
      </c>
      <c r="AB6" s="17">
        <v>17</v>
      </c>
      <c r="AC6" s="17">
        <v>36</v>
      </c>
      <c r="AD6" s="17">
        <v>4</v>
      </c>
      <c r="AE6" s="53">
        <v>0</v>
      </c>
      <c r="AF6" s="61">
        <f>IF(SUM(AG6:AL6)&gt;K6,"ERROR",(SUM(AG6:AL6)))</f>
        <v>37</v>
      </c>
      <c r="AG6" s="17">
        <v>8</v>
      </c>
      <c r="AH6" s="17">
        <v>6</v>
      </c>
      <c r="AI6" s="17">
        <v>18</v>
      </c>
      <c r="AJ6" s="17">
        <v>5</v>
      </c>
      <c r="AK6" s="17">
        <v>0</v>
      </c>
      <c r="AL6" s="70">
        <v>0</v>
      </c>
    </row>
    <row r="7" spans="1:75" ht="15" customHeight="1">
      <c r="A7" s="10"/>
      <c r="B7" s="133"/>
      <c r="C7" s="142"/>
      <c r="D7" s="142"/>
      <c r="E7" s="142"/>
      <c r="F7" s="15">
        <v>2020</v>
      </c>
      <c r="G7" s="16" t="s">
        <v>33</v>
      </c>
      <c r="H7" s="135" t="s">
        <v>39</v>
      </c>
      <c r="I7" s="137" t="s">
        <v>40</v>
      </c>
      <c r="J7" s="44" t="s">
        <v>35</v>
      </c>
      <c r="K7" s="52">
        <v>156</v>
      </c>
      <c r="L7" s="17">
        <v>156</v>
      </c>
      <c r="M7" s="17">
        <v>10</v>
      </c>
      <c r="N7" s="17">
        <v>22</v>
      </c>
      <c r="O7" s="17">
        <v>130</v>
      </c>
      <c r="P7" s="17">
        <v>15</v>
      </c>
      <c r="Q7" s="53">
        <v>0</v>
      </c>
      <c r="R7" s="62" t="s">
        <v>35</v>
      </c>
      <c r="S7" s="16" t="s">
        <v>35</v>
      </c>
      <c r="T7" s="16" t="s">
        <v>35</v>
      </c>
      <c r="U7" s="16" t="s">
        <v>35</v>
      </c>
      <c r="V7" s="16" t="s">
        <v>35</v>
      </c>
      <c r="W7" s="16" t="s">
        <v>35</v>
      </c>
      <c r="X7" s="63" t="s">
        <v>35</v>
      </c>
      <c r="Y7" s="62" t="s">
        <v>35</v>
      </c>
      <c r="Z7" s="16" t="s">
        <v>35</v>
      </c>
      <c r="AA7" s="16" t="s">
        <v>35</v>
      </c>
      <c r="AB7" s="16" t="s">
        <v>35</v>
      </c>
      <c r="AC7" s="16" t="s">
        <v>35</v>
      </c>
      <c r="AD7" s="16" t="s">
        <v>35</v>
      </c>
      <c r="AE7" s="63" t="s">
        <v>35</v>
      </c>
      <c r="AF7" s="62" t="s">
        <v>35</v>
      </c>
      <c r="AG7" s="16" t="s">
        <v>35</v>
      </c>
      <c r="AH7" s="16" t="s">
        <v>35</v>
      </c>
      <c r="AI7" s="16" t="s">
        <v>35</v>
      </c>
      <c r="AJ7" s="16" t="s">
        <v>35</v>
      </c>
      <c r="AK7" s="16" t="s">
        <v>35</v>
      </c>
      <c r="AL7" s="63" t="s">
        <v>35</v>
      </c>
    </row>
    <row r="8" spans="1:75" ht="46" customHeight="1">
      <c r="A8" s="10"/>
      <c r="B8" s="133"/>
      <c r="C8" s="142"/>
      <c r="D8" s="142"/>
      <c r="E8" s="142"/>
      <c r="F8" s="15">
        <v>2020</v>
      </c>
      <c r="G8" s="16" t="s">
        <v>41</v>
      </c>
      <c r="H8" s="136"/>
      <c r="I8" s="138"/>
      <c r="J8" s="44" t="s">
        <v>42</v>
      </c>
      <c r="K8" s="52">
        <v>156</v>
      </c>
      <c r="L8" s="17">
        <v>156</v>
      </c>
      <c r="M8" s="17">
        <v>10</v>
      </c>
      <c r="N8" s="17">
        <v>22</v>
      </c>
      <c r="O8" s="17">
        <v>130</v>
      </c>
      <c r="P8" s="17">
        <v>15</v>
      </c>
      <c r="Q8" s="53">
        <v>0</v>
      </c>
      <c r="R8" s="62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63" t="s">
        <v>35</v>
      </c>
      <c r="Y8" s="62" t="s">
        <v>35</v>
      </c>
      <c r="Z8" s="16" t="s">
        <v>35</v>
      </c>
      <c r="AA8" s="16" t="s">
        <v>35</v>
      </c>
      <c r="AB8" s="16" t="s">
        <v>35</v>
      </c>
      <c r="AC8" s="16" t="s">
        <v>35</v>
      </c>
      <c r="AD8" s="16" t="s">
        <v>35</v>
      </c>
      <c r="AE8" s="63" t="s">
        <v>35</v>
      </c>
      <c r="AF8" s="62" t="s">
        <v>35</v>
      </c>
      <c r="AG8" s="16" t="s">
        <v>35</v>
      </c>
      <c r="AH8" s="16" t="s">
        <v>35</v>
      </c>
      <c r="AI8" s="16" t="s">
        <v>35</v>
      </c>
      <c r="AJ8" s="16" t="s">
        <v>35</v>
      </c>
      <c r="AK8" s="16" t="s">
        <v>35</v>
      </c>
      <c r="AL8" s="63" t="s">
        <v>35</v>
      </c>
    </row>
    <row r="9" spans="1:75" ht="60" customHeight="1">
      <c r="A9" s="10"/>
      <c r="B9" s="133"/>
      <c r="C9" s="142"/>
      <c r="D9" s="142"/>
      <c r="E9" s="142"/>
      <c r="F9" s="15">
        <v>2021</v>
      </c>
      <c r="G9" s="16" t="s">
        <v>33</v>
      </c>
      <c r="H9" s="18" t="s">
        <v>43</v>
      </c>
      <c r="I9" s="139" t="s">
        <v>44</v>
      </c>
      <c r="J9" s="44" t="s">
        <v>45</v>
      </c>
      <c r="K9" s="52">
        <v>188</v>
      </c>
      <c r="L9" s="17">
        <v>188</v>
      </c>
      <c r="M9" s="17">
        <v>9</v>
      </c>
      <c r="N9" s="17">
        <v>33</v>
      </c>
      <c r="O9" s="17">
        <v>182</v>
      </c>
      <c r="P9" s="17">
        <v>14</v>
      </c>
      <c r="Q9" s="53">
        <v>0</v>
      </c>
      <c r="R9" s="61">
        <f>SUM(S9:W9)</f>
        <v>89</v>
      </c>
      <c r="S9" s="17">
        <f>8+12</f>
        <v>20</v>
      </c>
      <c r="T9" s="17">
        <f>19+27</f>
        <v>46</v>
      </c>
      <c r="U9" s="17">
        <f>7+8</f>
        <v>15</v>
      </c>
      <c r="V9" s="17">
        <f>7+1</f>
        <v>8</v>
      </c>
      <c r="W9" s="17">
        <v>0</v>
      </c>
      <c r="X9" s="53">
        <v>14</v>
      </c>
      <c r="Y9" s="61">
        <f>SUM(Z9:AD9)</f>
        <v>88</v>
      </c>
      <c r="Z9" s="17">
        <f>9+8</f>
        <v>17</v>
      </c>
      <c r="AA9" s="17">
        <f>11+5</f>
        <v>16</v>
      </c>
      <c r="AB9" s="17">
        <f>11+16</f>
        <v>27</v>
      </c>
      <c r="AC9" s="17">
        <f>8+17</f>
        <v>25</v>
      </c>
      <c r="AD9" s="17">
        <f>1+2</f>
        <v>3</v>
      </c>
      <c r="AE9" s="53">
        <v>10</v>
      </c>
      <c r="AF9" s="61">
        <f>SUM(AG9:AK9)</f>
        <v>55</v>
      </c>
      <c r="AG9" s="17">
        <v>9</v>
      </c>
      <c r="AH9" s="17">
        <v>11</v>
      </c>
      <c r="AI9" s="17">
        <v>25</v>
      </c>
      <c r="AJ9" s="17">
        <v>8</v>
      </c>
      <c r="AK9" s="17">
        <v>2</v>
      </c>
      <c r="AL9" s="53">
        <v>5</v>
      </c>
    </row>
    <row r="10" spans="1:75" ht="15" customHeight="1" thickBot="1">
      <c r="A10" s="10"/>
      <c r="B10" s="133"/>
      <c r="C10" s="142"/>
      <c r="D10" s="142"/>
      <c r="E10" s="142"/>
      <c r="F10" s="15">
        <v>2022</v>
      </c>
      <c r="G10" s="16" t="s">
        <v>33</v>
      </c>
      <c r="H10" s="16" t="s">
        <v>46</v>
      </c>
      <c r="I10" s="139"/>
      <c r="J10" s="44" t="s">
        <v>45</v>
      </c>
      <c r="K10" s="52">
        <v>178</v>
      </c>
      <c r="L10" s="17">
        <v>178</v>
      </c>
      <c r="M10" s="17">
        <v>21</v>
      </c>
      <c r="N10" s="17">
        <v>28</v>
      </c>
      <c r="O10" s="17">
        <v>137</v>
      </c>
      <c r="P10" s="17">
        <v>23</v>
      </c>
      <c r="Q10" s="53">
        <v>0</v>
      </c>
      <c r="R10" s="66">
        <f>SUM(S10:W10)</f>
        <v>71</v>
      </c>
      <c r="S10" s="100">
        <f>5+9</f>
        <v>14</v>
      </c>
      <c r="T10" s="100">
        <f>20+15</f>
        <v>35</v>
      </c>
      <c r="U10" s="100">
        <f>4+13</f>
        <v>17</v>
      </c>
      <c r="V10" s="100">
        <f>2+3</f>
        <v>5</v>
      </c>
      <c r="W10" s="100">
        <v>0</v>
      </c>
      <c r="X10" s="101">
        <v>14</v>
      </c>
      <c r="Y10" s="66">
        <f>SUM(Z10:AD10)</f>
        <v>61</v>
      </c>
      <c r="Z10" s="100">
        <f>13+11</f>
        <v>24</v>
      </c>
      <c r="AA10" s="100">
        <f>7+7</f>
        <v>14</v>
      </c>
      <c r="AB10" s="100">
        <f>7+5</f>
        <v>12</v>
      </c>
      <c r="AC10" s="100">
        <f>5+5</f>
        <v>10</v>
      </c>
      <c r="AD10" s="100">
        <v>1</v>
      </c>
      <c r="AE10" s="101">
        <v>16</v>
      </c>
      <c r="AF10" s="66">
        <f>SUM(AG10:AK10)</f>
        <v>33</v>
      </c>
      <c r="AG10" s="100">
        <v>7</v>
      </c>
      <c r="AH10" s="100">
        <v>6</v>
      </c>
      <c r="AI10" s="100">
        <v>15</v>
      </c>
      <c r="AJ10" s="100">
        <v>5</v>
      </c>
      <c r="AK10" s="100">
        <v>0</v>
      </c>
      <c r="AL10" s="101">
        <v>11</v>
      </c>
    </row>
    <row r="11" spans="1:75" ht="15" customHeight="1">
      <c r="A11" s="10"/>
      <c r="B11" s="133"/>
      <c r="C11" s="142"/>
      <c r="D11" s="142"/>
      <c r="E11" s="142"/>
      <c r="F11" s="15">
        <v>2021</v>
      </c>
      <c r="G11" s="16" t="s">
        <v>41</v>
      </c>
      <c r="H11" s="16" t="s">
        <v>47</v>
      </c>
      <c r="I11" s="139"/>
      <c r="J11" s="44" t="s">
        <v>48</v>
      </c>
      <c r="K11" s="52">
        <v>188</v>
      </c>
      <c r="L11" s="17">
        <v>188</v>
      </c>
      <c r="M11" s="17">
        <v>9</v>
      </c>
      <c r="N11" s="17">
        <v>33</v>
      </c>
      <c r="O11" s="17">
        <v>182</v>
      </c>
      <c r="P11" s="17">
        <v>14</v>
      </c>
      <c r="Q11" s="53">
        <v>0</v>
      </c>
      <c r="R11" s="122" t="s">
        <v>81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4"/>
    </row>
    <row r="12" spans="1:75" ht="14" customHeight="1" thickBot="1">
      <c r="A12" s="10"/>
      <c r="B12" s="134"/>
      <c r="C12" s="143"/>
      <c r="D12" s="143"/>
      <c r="E12" s="143"/>
      <c r="F12" s="19">
        <v>2022</v>
      </c>
      <c r="G12" s="20" t="s">
        <v>41</v>
      </c>
      <c r="H12" s="20" t="s">
        <v>46</v>
      </c>
      <c r="I12" s="140"/>
      <c r="J12" s="45" t="s">
        <v>48</v>
      </c>
      <c r="K12" s="54">
        <v>178</v>
      </c>
      <c r="L12" s="34">
        <v>178</v>
      </c>
      <c r="M12" s="34">
        <v>21</v>
      </c>
      <c r="N12" s="34">
        <v>28</v>
      </c>
      <c r="O12" s="34">
        <v>137</v>
      </c>
      <c r="P12" s="34">
        <v>23</v>
      </c>
      <c r="Q12" s="55">
        <v>0</v>
      </c>
      <c r="R12" s="125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7"/>
    </row>
    <row r="13" spans="1:75" ht="14" customHeight="1" thickBot="1">
      <c r="A13" s="10"/>
      <c r="B13" s="21" t="s">
        <v>49</v>
      </c>
      <c r="C13" s="22" t="s">
        <v>50</v>
      </c>
      <c r="D13" s="22" t="s">
        <v>31</v>
      </c>
      <c r="E13" s="22" t="s">
        <v>32</v>
      </c>
      <c r="F13" s="23">
        <v>2021</v>
      </c>
      <c r="G13" s="24" t="s">
        <v>51</v>
      </c>
      <c r="H13" s="24" t="s">
        <v>52</v>
      </c>
      <c r="I13" s="25">
        <v>9</v>
      </c>
      <c r="J13" s="33">
        <v>9</v>
      </c>
      <c r="K13" s="35">
        <v>41</v>
      </c>
      <c r="L13" s="36">
        <v>41</v>
      </c>
      <c r="M13" s="36">
        <v>1</v>
      </c>
      <c r="N13" s="36">
        <v>8</v>
      </c>
      <c r="O13" s="36">
        <v>40</v>
      </c>
      <c r="P13" s="36">
        <v>1</v>
      </c>
      <c r="Q13" s="56">
        <v>0</v>
      </c>
      <c r="R13" s="64">
        <v>41</v>
      </c>
      <c r="S13" s="131" t="s">
        <v>53</v>
      </c>
      <c r="T13" s="129"/>
      <c r="U13" s="129"/>
      <c r="V13" s="129"/>
      <c r="W13" s="129"/>
      <c r="X13" s="130"/>
      <c r="Y13" s="67">
        <v>41</v>
      </c>
      <c r="Z13" s="128" t="s">
        <v>53</v>
      </c>
      <c r="AA13" s="129"/>
      <c r="AB13" s="129"/>
      <c r="AC13" s="129"/>
      <c r="AD13" s="129"/>
      <c r="AE13" s="130"/>
      <c r="AF13" s="67">
        <v>41</v>
      </c>
      <c r="AG13" s="128" t="s">
        <v>54</v>
      </c>
      <c r="AH13" s="129"/>
      <c r="AI13" s="129"/>
      <c r="AJ13" s="129"/>
      <c r="AK13" s="129"/>
      <c r="AL13" s="130"/>
    </row>
    <row r="14" spans="1:75" ht="14" customHeight="1" thickBot="1">
      <c r="A14" s="10"/>
      <c r="B14" s="21" t="s">
        <v>55</v>
      </c>
      <c r="C14" s="22" t="s">
        <v>56</v>
      </c>
      <c r="D14" s="22" t="s">
        <v>31</v>
      </c>
      <c r="E14" s="22" t="s">
        <v>32</v>
      </c>
      <c r="F14" s="23">
        <v>2022</v>
      </c>
      <c r="G14" s="24" t="s">
        <v>35</v>
      </c>
      <c r="H14" s="24" t="s">
        <v>35</v>
      </c>
      <c r="I14" s="24" t="s">
        <v>35</v>
      </c>
      <c r="J14" s="46" t="s">
        <v>35</v>
      </c>
      <c r="K14" s="57" t="s">
        <v>35</v>
      </c>
      <c r="L14" s="58" t="s">
        <v>35</v>
      </c>
      <c r="M14" s="58" t="s">
        <v>35</v>
      </c>
      <c r="N14" s="58" t="s">
        <v>35</v>
      </c>
      <c r="O14" s="58" t="s">
        <v>35</v>
      </c>
      <c r="P14" s="58" t="s">
        <v>35</v>
      </c>
      <c r="Q14" s="59" t="s">
        <v>35</v>
      </c>
      <c r="R14" s="65" t="s">
        <v>35</v>
      </c>
      <c r="S14" s="58" t="s">
        <v>35</v>
      </c>
      <c r="T14" s="58" t="s">
        <v>35</v>
      </c>
      <c r="U14" s="58" t="s">
        <v>35</v>
      </c>
      <c r="V14" s="58" t="s">
        <v>35</v>
      </c>
      <c r="W14" s="58" t="s">
        <v>35</v>
      </c>
      <c r="X14" s="59" t="s">
        <v>35</v>
      </c>
      <c r="Y14" s="65" t="s">
        <v>35</v>
      </c>
      <c r="Z14" s="58" t="s">
        <v>35</v>
      </c>
      <c r="AA14" s="58" t="s">
        <v>35</v>
      </c>
      <c r="AB14" s="58" t="s">
        <v>35</v>
      </c>
      <c r="AC14" s="58" t="s">
        <v>35</v>
      </c>
      <c r="AD14" s="58" t="s">
        <v>35</v>
      </c>
      <c r="AE14" s="59" t="s">
        <v>35</v>
      </c>
      <c r="AF14" s="65" t="s">
        <v>35</v>
      </c>
      <c r="AG14" s="58" t="s">
        <v>35</v>
      </c>
      <c r="AH14" s="58" t="s">
        <v>35</v>
      </c>
      <c r="AI14" s="58" t="s">
        <v>35</v>
      </c>
      <c r="AJ14" s="58" t="s">
        <v>35</v>
      </c>
      <c r="AK14" s="58" t="s">
        <v>35</v>
      </c>
      <c r="AL14" s="59" t="s">
        <v>35</v>
      </c>
    </row>
    <row r="15" spans="1:75" ht="15.5" customHeight="1">
      <c r="A15" s="4"/>
      <c r="B15" s="26"/>
      <c r="C15" s="27"/>
      <c r="D15" s="27"/>
      <c r="E15" s="27"/>
      <c r="F15" s="27"/>
      <c r="G15" s="27"/>
      <c r="H15" s="27"/>
      <c r="I15" s="27"/>
      <c r="J15" s="2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8"/>
    </row>
    <row r="16" spans="1:75" ht="15" customHeight="1">
      <c r="A16" s="4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8"/>
    </row>
    <row r="17" spans="1:38" ht="15" customHeight="1">
      <c r="A17" s="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8"/>
    </row>
    <row r="18" spans="1:38" ht="15" customHeight="1">
      <c r="A18" s="4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8"/>
    </row>
    <row r="19" spans="1:38" ht="15" customHeight="1">
      <c r="A19" s="4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8"/>
    </row>
    <row r="20" spans="1:38" ht="15" customHeight="1">
      <c r="A20" s="4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8"/>
    </row>
    <row r="21" spans="1:38" ht="15" customHeight="1">
      <c r="A21" s="4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8"/>
    </row>
    <row r="22" spans="1:38" ht="15" customHeight="1">
      <c r="A22" s="4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8"/>
    </row>
    <row r="23" spans="1:38" ht="15" customHeight="1">
      <c r="A23" s="4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8"/>
    </row>
    <row r="24" spans="1:38" ht="15" customHeight="1">
      <c r="A24" s="4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8"/>
    </row>
    <row r="25" spans="1:38" ht="15" customHeight="1">
      <c r="A25" s="30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8"/>
    </row>
    <row r="26" spans="1:38" ht="15" customHeight="1">
      <c r="A26" s="3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8"/>
    </row>
    <row r="27" spans="1:38" ht="15" customHeight="1">
      <c r="A27" s="3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8"/>
    </row>
    <row r="28" spans="1:38" ht="15" customHeight="1">
      <c r="A28" s="3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8"/>
    </row>
    <row r="29" spans="1:38" ht="15" customHeight="1">
      <c r="A29" s="3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8"/>
    </row>
    <row r="30" spans="1:38" ht="15" customHeight="1">
      <c r="A30" s="3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8"/>
    </row>
    <row r="31" spans="1:38" ht="15" customHeight="1">
      <c r="A31" s="31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8"/>
    </row>
    <row r="32" spans="1:38" ht="15" customHeight="1">
      <c r="A32" s="31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8"/>
    </row>
    <row r="33" spans="1:38" ht="15" customHeight="1">
      <c r="A33" s="3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8"/>
    </row>
    <row r="34" spans="1:38" ht="15" customHeight="1">
      <c r="A34" s="31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8"/>
    </row>
    <row r="35" spans="1:38" ht="15" customHeight="1">
      <c r="A35" s="3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8"/>
    </row>
    <row r="36" spans="1:38" ht="15" customHeight="1">
      <c r="A36" s="31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8"/>
    </row>
    <row r="37" spans="1:38" ht="15" customHeight="1">
      <c r="A37" s="31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8"/>
    </row>
    <row r="38" spans="1:38" ht="15" customHeight="1">
      <c r="A38" s="31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8"/>
    </row>
    <row r="39" spans="1:38" ht="15" customHeight="1">
      <c r="A39" s="31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8"/>
    </row>
    <row r="40" spans="1:38" ht="15" customHeight="1">
      <c r="A40" s="31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8"/>
    </row>
    <row r="41" spans="1:38" ht="13.5" customHeight="1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3.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</sheetData>
  <mergeCells count="17">
    <mergeCell ref="R11:AL12"/>
    <mergeCell ref="AG13:AL13"/>
    <mergeCell ref="Z13:AE13"/>
    <mergeCell ref="S13:X13"/>
    <mergeCell ref="B5:B12"/>
    <mergeCell ref="H7:H8"/>
    <mergeCell ref="I7:I8"/>
    <mergeCell ref="I9:I12"/>
    <mergeCell ref="C5:C12"/>
    <mergeCell ref="E5:E12"/>
    <mergeCell ref="D5:D12"/>
    <mergeCell ref="R2:AK2"/>
    <mergeCell ref="B3:H3"/>
    <mergeCell ref="K3:Q3"/>
    <mergeCell ref="R3:X3"/>
    <mergeCell ref="Y3:AE3"/>
    <mergeCell ref="AF3:AL3"/>
  </mergeCells>
  <pageMargins left="0" right="0" top="0.5" bottom="0.5" header="0.5" footer="0.5"/>
  <pageSetup scale="33" orientation="landscape"/>
  <headerFooter>
    <oddFooter>&amp;C&amp;"Helvetica Neue,Regular"&amp;12&amp;K000000&amp;P</oddFooter>
  </headerFooter>
  <ignoredErrors>
    <ignoredError sqref="AF9:AF1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showGridLines="0" tabSelected="1" workbookViewId="0">
      <pane xSplit="4" topLeftCell="E1" activePane="topRight" state="frozen"/>
      <selection pane="topRight" activeCell="F12" sqref="F12"/>
    </sheetView>
  </sheetViews>
  <sheetFormatPr baseColWidth="10" defaultColWidth="8.83203125" defaultRowHeight="13" customHeight="1" x14ac:dyDescent="0"/>
  <cols>
    <col min="1" max="1" width="7.1640625" style="9" customWidth="1"/>
    <col min="2" max="2" width="17.5" style="9" customWidth="1"/>
    <col min="3" max="3" width="16.5" style="9" customWidth="1"/>
    <col min="4" max="4" width="16.33203125" style="9" customWidth="1"/>
    <col min="5" max="5" width="28" style="82" customWidth="1"/>
    <col min="6" max="6" width="16.5" style="82" customWidth="1"/>
    <col min="7" max="8" width="10.5" style="82" customWidth="1"/>
    <col min="9" max="12" width="14.6640625" style="82" customWidth="1"/>
    <col min="13" max="14" width="16.1640625" style="82" customWidth="1"/>
    <col min="15" max="16" width="9.33203125" style="82" customWidth="1"/>
    <col min="17" max="17" width="11.33203125" style="82" customWidth="1"/>
    <col min="18" max="22" width="9.33203125" style="82" customWidth="1"/>
    <col min="23" max="55" width="8.83203125" customWidth="1"/>
    <col min="62" max="16384" width="8.83203125" style="9"/>
  </cols>
  <sheetData>
    <row r="1" spans="1:61" ht="14" customHeight="1" thickBot="1">
      <c r="A1" s="8"/>
      <c r="B1" s="8"/>
      <c r="C1" s="8"/>
      <c r="D1" s="8"/>
      <c r="E1" s="71"/>
      <c r="F1" s="7"/>
      <c r="G1" s="7"/>
      <c r="H1" s="7"/>
      <c r="I1" s="7"/>
      <c r="J1" s="7"/>
      <c r="K1" s="7"/>
      <c r="L1" s="7"/>
      <c r="M1" s="71"/>
      <c r="N1" s="71"/>
      <c r="O1" s="145"/>
      <c r="P1" s="145"/>
      <c r="Q1" s="145"/>
      <c r="R1" s="145"/>
      <c r="S1" s="145"/>
      <c r="T1" s="145"/>
      <c r="U1" s="145"/>
      <c r="V1" s="145"/>
    </row>
    <row r="2" spans="1:61" ht="15.75" customHeight="1" thickBot="1">
      <c r="A2" s="117"/>
      <c r="B2" s="118"/>
      <c r="C2" s="118"/>
      <c r="D2" s="119"/>
      <c r="E2" s="116" t="s">
        <v>57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44"/>
    </row>
    <row r="3" spans="1:61" ht="57" customHeight="1" thickBot="1">
      <c r="A3" s="91" t="s">
        <v>6</v>
      </c>
      <c r="B3" s="83" t="s">
        <v>58</v>
      </c>
      <c r="C3" s="83" t="s">
        <v>59</v>
      </c>
      <c r="D3" s="92" t="s">
        <v>60</v>
      </c>
      <c r="E3" s="89" t="s">
        <v>61</v>
      </c>
      <c r="F3" s="84" t="s">
        <v>62</v>
      </c>
      <c r="G3" s="84" t="s">
        <v>63</v>
      </c>
      <c r="H3" s="84" t="s">
        <v>64</v>
      </c>
      <c r="I3" s="84" t="s">
        <v>65</v>
      </c>
      <c r="J3" s="84" t="s">
        <v>66</v>
      </c>
      <c r="K3" s="84" t="s">
        <v>67</v>
      </c>
      <c r="L3" s="84" t="s">
        <v>68</v>
      </c>
      <c r="M3" s="84" t="s">
        <v>69</v>
      </c>
      <c r="N3" s="84" t="s">
        <v>70</v>
      </c>
      <c r="O3" s="84" t="s">
        <v>71</v>
      </c>
      <c r="P3" s="84" t="s">
        <v>72</v>
      </c>
      <c r="Q3" s="84" t="s">
        <v>73</v>
      </c>
      <c r="R3" s="84" t="s">
        <v>74</v>
      </c>
      <c r="S3" s="84" t="s">
        <v>75</v>
      </c>
      <c r="T3" s="84" t="s">
        <v>76</v>
      </c>
      <c r="U3" s="84" t="s">
        <v>77</v>
      </c>
      <c r="V3" s="85" t="s">
        <v>78</v>
      </c>
    </row>
    <row r="4" spans="1:61" ht="15.5" customHeight="1">
      <c r="A4" s="146" t="s">
        <v>29</v>
      </c>
      <c r="B4" s="149" t="s">
        <v>30</v>
      </c>
      <c r="C4" s="149" t="s">
        <v>31</v>
      </c>
      <c r="D4" s="93">
        <v>2018</v>
      </c>
      <c r="E4" s="102">
        <v>164919</v>
      </c>
      <c r="F4" s="102">
        <v>225603</v>
      </c>
      <c r="G4" s="102" t="s">
        <v>79</v>
      </c>
      <c r="H4" s="102">
        <v>225603</v>
      </c>
      <c r="I4" s="102">
        <v>25280</v>
      </c>
      <c r="J4" s="102" t="s">
        <v>79</v>
      </c>
      <c r="K4" s="102">
        <v>25280</v>
      </c>
      <c r="L4" s="102">
        <v>200323</v>
      </c>
      <c r="M4" s="102">
        <v>1504697</v>
      </c>
      <c r="N4" s="102">
        <v>1422903</v>
      </c>
      <c r="O4" s="102">
        <v>81794</v>
      </c>
      <c r="P4" s="102">
        <f>F4/I4</f>
        <v>8.9241693037974681</v>
      </c>
      <c r="Q4" s="102">
        <f>((E4)*365)/N4</f>
        <v>42.304665180971575</v>
      </c>
      <c r="R4" s="107">
        <f>I4/H4</f>
        <v>0.11205524749227626</v>
      </c>
      <c r="S4" s="108">
        <f>O4/M4</f>
        <v>5.4359116818867854E-2</v>
      </c>
      <c r="T4" s="102">
        <v>39687</v>
      </c>
      <c r="U4" s="102">
        <v>125232</v>
      </c>
      <c r="V4" s="102">
        <v>164919</v>
      </c>
    </row>
    <row r="5" spans="1:61" ht="15" customHeight="1">
      <c r="A5" s="147"/>
      <c r="B5" s="150"/>
      <c r="C5" s="150"/>
      <c r="D5" s="94">
        <v>2019</v>
      </c>
      <c r="E5" s="103">
        <v>176764</v>
      </c>
      <c r="F5" s="103">
        <v>248983</v>
      </c>
      <c r="G5" s="103" t="s">
        <v>79</v>
      </c>
      <c r="H5" s="103">
        <v>248983</v>
      </c>
      <c r="I5" s="103">
        <v>105422</v>
      </c>
      <c r="J5" s="103" t="s">
        <v>79</v>
      </c>
      <c r="K5" s="103">
        <v>105422</v>
      </c>
      <c r="L5" s="103">
        <v>143561</v>
      </c>
      <c r="M5" s="103">
        <v>2000399</v>
      </c>
      <c r="N5" s="103">
        <v>2057161</v>
      </c>
      <c r="O5" s="103">
        <f t="shared" ref="O5:O6" si="0">L5-L4</f>
        <v>-56762</v>
      </c>
      <c r="P5" s="103">
        <f>F5/I5</f>
        <v>2.3617745821555274</v>
      </c>
      <c r="Q5" s="103">
        <f>((E5)*365)/N5</f>
        <v>31.363058117473546</v>
      </c>
      <c r="R5" s="109">
        <f>I5/H5</f>
        <v>0.42341043364406405</v>
      </c>
      <c r="S5" s="110">
        <f>O5/M5</f>
        <v>-2.8375339119845591E-2</v>
      </c>
      <c r="T5" s="103">
        <v>11845</v>
      </c>
      <c r="U5" s="103">
        <v>164919</v>
      </c>
      <c r="V5" s="103">
        <v>176764</v>
      </c>
    </row>
    <row r="6" spans="1:61" ht="15" customHeight="1">
      <c r="A6" s="147"/>
      <c r="B6" s="150"/>
      <c r="C6" s="150"/>
      <c r="D6" s="94">
        <v>2020</v>
      </c>
      <c r="E6" s="103">
        <v>476274</v>
      </c>
      <c r="F6" s="103">
        <v>937722</v>
      </c>
      <c r="G6" s="103" t="s">
        <v>79</v>
      </c>
      <c r="H6" s="103">
        <v>937722</v>
      </c>
      <c r="I6" s="103">
        <v>166981</v>
      </c>
      <c r="J6" s="103">
        <v>345495</v>
      </c>
      <c r="K6" s="103">
        <v>512476</v>
      </c>
      <c r="L6" s="103">
        <v>425246</v>
      </c>
      <c r="M6" s="103">
        <v>2780593</v>
      </c>
      <c r="N6" s="103">
        <v>2765621</v>
      </c>
      <c r="O6" s="103">
        <f t="shared" si="0"/>
        <v>281685</v>
      </c>
      <c r="P6" s="103">
        <f>F6/I6</f>
        <v>5.6157407130152528</v>
      </c>
      <c r="Q6" s="103">
        <f>((E6)*365)/N6</f>
        <v>62.857495658298802</v>
      </c>
      <c r="R6" s="109">
        <f>I6/H6</f>
        <v>0.17807089947767035</v>
      </c>
      <c r="S6" s="110">
        <f>O6/M6</f>
        <v>0.10130393049252444</v>
      </c>
      <c r="T6" s="103">
        <v>299510</v>
      </c>
      <c r="U6" s="103">
        <v>176764</v>
      </c>
      <c r="V6" s="103">
        <v>476274</v>
      </c>
    </row>
    <row r="7" spans="1:61" ht="14" customHeight="1" thickBot="1">
      <c r="A7" s="148"/>
      <c r="B7" s="151"/>
      <c r="C7" s="151"/>
      <c r="D7" s="95">
        <v>2021</v>
      </c>
      <c r="E7" s="111">
        <v>345832</v>
      </c>
      <c r="F7" s="111">
        <v>1691753</v>
      </c>
      <c r="G7" s="111" t="s">
        <v>82</v>
      </c>
      <c r="H7" s="111">
        <f>SUM(F7:G7)</f>
        <v>1691753</v>
      </c>
      <c r="I7" s="111">
        <v>205839</v>
      </c>
      <c r="J7" s="111" t="s">
        <v>82</v>
      </c>
      <c r="K7" s="111">
        <v>205839</v>
      </c>
      <c r="L7" s="111">
        <v>1485914</v>
      </c>
      <c r="M7" s="111">
        <v>4395041</v>
      </c>
      <c r="N7" s="111">
        <v>3167660</v>
      </c>
      <c r="O7" s="111">
        <f>L7-L6</f>
        <v>1060668</v>
      </c>
      <c r="P7" s="111">
        <f>F7/I7</f>
        <v>8.2188166479627274</v>
      </c>
      <c r="Q7" s="111">
        <f>((E7)*365)/N7</f>
        <v>39.849188359861856</v>
      </c>
      <c r="R7" s="112">
        <f>I7/H7</f>
        <v>0.12167201713252467</v>
      </c>
      <c r="S7" s="113">
        <f>O7/M7</f>
        <v>0.24133290224141254</v>
      </c>
      <c r="T7" s="111">
        <v>-130442</v>
      </c>
      <c r="U7" s="111">
        <v>476274</v>
      </c>
      <c r="V7" s="111">
        <v>345832</v>
      </c>
    </row>
    <row r="8" spans="1:61" ht="14" customHeight="1" thickBot="1">
      <c r="A8" s="86" t="s">
        <v>49</v>
      </c>
      <c r="B8" s="87" t="s">
        <v>50</v>
      </c>
      <c r="C8" s="88" t="s">
        <v>31</v>
      </c>
      <c r="D8" s="96">
        <v>2021</v>
      </c>
      <c r="E8" s="104" t="s">
        <v>80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</row>
    <row r="9" spans="1:61" ht="14" customHeight="1" thickBot="1">
      <c r="A9" s="57" t="s">
        <v>55</v>
      </c>
      <c r="B9" s="97" t="s">
        <v>56</v>
      </c>
      <c r="C9" s="98" t="s">
        <v>31</v>
      </c>
      <c r="D9" s="99">
        <v>2022</v>
      </c>
      <c r="E9" s="90" t="s">
        <v>35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</row>
    <row r="10" spans="1:61" s="77" customFormat="1" ht="15.5" customHeight="1">
      <c r="A10" s="78"/>
      <c r="B10" s="72"/>
      <c r="C10" s="72"/>
      <c r="D10" s="7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77" customFormat="1" ht="15" customHeight="1">
      <c r="A11" s="78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77" customFormat="1" ht="15" customHeight="1">
      <c r="A12" s="78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77" customFormat="1" ht="15" customHeight="1">
      <c r="A13" s="78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77" customFormat="1" ht="15" customHeight="1">
      <c r="A14" s="78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77" customFormat="1" ht="15" customHeight="1">
      <c r="A15" s="78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77" customFormat="1" ht="15" customHeight="1">
      <c r="A16" s="78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77" customFormat="1" ht="15" customHeight="1">
      <c r="A17" s="7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77" customFormat="1" ht="15" customHeight="1">
      <c r="A18" s="78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77" customFormat="1" ht="15" customHeight="1">
      <c r="A19" s="78"/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77" customFormat="1" ht="15" customHeight="1">
      <c r="A20" s="78"/>
      <c r="B20" s="72"/>
      <c r="C20" s="72"/>
      <c r="D20" s="72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77" customFormat="1" ht="15" customHeight="1">
      <c r="A21" s="78"/>
      <c r="B21" s="72"/>
      <c r="C21" s="72"/>
      <c r="D21" s="72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77" customFormat="1" ht="15" customHeight="1">
      <c r="A22" s="78"/>
      <c r="B22" s="72"/>
      <c r="C22" s="72"/>
      <c r="D22" s="72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77" customFormat="1" ht="15" customHeight="1">
      <c r="A23" s="78"/>
      <c r="B23" s="72"/>
      <c r="C23" s="72"/>
      <c r="D23" s="72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7" customFormat="1" ht="15" customHeight="1">
      <c r="A24" s="78"/>
      <c r="B24" s="72"/>
      <c r="C24" s="72"/>
      <c r="D24" s="72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7" customFormat="1" ht="15" customHeight="1">
      <c r="A25" s="78"/>
      <c r="B25" s="72"/>
      <c r="C25" s="72"/>
      <c r="D25" s="72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7" customFormat="1" ht="15" customHeight="1">
      <c r="A26" s="78"/>
      <c r="B26" s="72"/>
      <c r="C26" s="72"/>
      <c r="D26" s="7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7" customFormat="1" ht="15" customHeight="1">
      <c r="A27" s="78"/>
      <c r="B27" s="72"/>
      <c r="C27" s="72"/>
      <c r="D27" s="72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7" customFormat="1" ht="15" customHeight="1">
      <c r="A28" s="78"/>
      <c r="B28" s="72"/>
      <c r="C28" s="72"/>
      <c r="D28" s="72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7" customFormat="1" ht="15" customHeight="1">
      <c r="A29" s="78"/>
      <c r="B29" s="72"/>
      <c r="C29" s="72"/>
      <c r="D29" s="72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77" customFormat="1" ht="15" customHeight="1">
      <c r="A30" s="78"/>
      <c r="B30" s="72"/>
      <c r="C30" s="72"/>
      <c r="D30" s="7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77" customFormat="1" ht="15" customHeight="1">
      <c r="A31" s="78"/>
      <c r="B31" s="72"/>
      <c r="C31" s="72"/>
      <c r="D31" s="72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77" customFormat="1" ht="15" customHeight="1">
      <c r="A32" s="78"/>
      <c r="B32" s="72"/>
      <c r="C32" s="72"/>
      <c r="D32" s="72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77" customFormat="1" ht="15" customHeight="1">
      <c r="A33" s="78"/>
      <c r="B33" s="72"/>
      <c r="C33" s="72"/>
      <c r="D33" s="72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77" customFormat="1" ht="15" customHeight="1">
      <c r="A34" s="78"/>
      <c r="B34" s="72"/>
      <c r="C34" s="72"/>
      <c r="D34" s="7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77" customFormat="1" ht="13.5" customHeight="1">
      <c r="A35" s="73"/>
      <c r="B35" s="73"/>
      <c r="C35" s="73"/>
      <c r="D35" s="73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77" customFormat="1" ht="13.5" customHeight="1">
      <c r="A36" s="79"/>
      <c r="B36" s="79"/>
      <c r="C36" s="79"/>
      <c r="D36" s="7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</sheetData>
  <mergeCells count="6">
    <mergeCell ref="A2:D2"/>
    <mergeCell ref="E2:V2"/>
    <mergeCell ref="O1:V1"/>
    <mergeCell ref="A4:A7"/>
    <mergeCell ref="B4:B7"/>
    <mergeCell ref="C4:C7"/>
  </mergeCells>
  <phoneticPr fontId="9" type="noConversion"/>
  <pageMargins left="0.7" right="0.7" top="0.75" bottom="0.75" header="0.3" footer="0.3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Achievement Data</vt:lpstr>
      <vt:lpstr>Audit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Ingargiola</cp:lastModifiedBy>
  <dcterms:modified xsi:type="dcterms:W3CDTF">2022-06-03T19:35:53Z</dcterms:modified>
</cp:coreProperties>
</file>