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C:\Users\dpeltier\Documents\Amendments\May 19 2023\EIAA\"/>
    </mc:Choice>
  </mc:AlternateContent>
  <xr:revisionPtr revIDLastSave="0" documentId="8_{E0AF2D2F-3E06-4371-A5C8-825D3323A2D4}" xr6:coauthVersionLast="47" xr6:coauthVersionMax="47" xr10:uidLastSave="{00000000-0000-0000-0000-000000000000}"/>
  <bookViews>
    <workbookView xWindow="-110" yWindow="-110" windowWidth="19420" windowHeight="10420" activeTab="2" xr2:uid="{00000000-000D-0000-FFFF-FFFF00000000}"/>
  </bookViews>
  <sheets>
    <sheet name="Instructions" sheetId="10" r:id="rId1"/>
    <sheet name="Quarterly Inputs" sheetId="12" r:id="rId2"/>
    <sheet name="Further Explanations" sheetId="6" r:id="rId3"/>
    <sheet name="Export" sheetId="13" r:id="rId4"/>
  </sheets>
  <definedNames>
    <definedName name="_xlnm.Print_Area" localSheetId="2">'Further Explanations'!$A$1:$K$43</definedName>
    <definedName name="_xlnm.Print_Area" localSheetId="0">Instructions!$A$1:$K$46</definedName>
    <definedName name="_xlnm.Print_Area" localSheetId="1">'Quarterly Inputs'!$A$1:$V$91</definedName>
    <definedName name="_xlnm.Print_Titles" localSheetId="1">'Quarterly Inputs'!$A:$D</definedName>
  </definedNam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7" i="12" l="1"/>
  <c r="F37" i="12"/>
  <c r="E19" i="12" l="1"/>
  <c r="E23" i="12"/>
  <c r="E15" i="12"/>
  <c r="E13" i="12"/>
  <c r="R72" i="12" l="1"/>
  <c r="N72" i="12"/>
  <c r="J72" i="12"/>
  <c r="F72" i="12"/>
  <c r="AE45" i="12" l="1"/>
  <c r="AG42" i="12"/>
  <c r="AG59" i="12"/>
  <c r="J58" i="12" l="1"/>
  <c r="P56" i="12" l="1"/>
  <c r="L56" i="12"/>
  <c r="AG63" i="12"/>
  <c r="AK63" i="12" s="1"/>
  <c r="AK58" i="12"/>
  <c r="AH58" i="12"/>
  <c r="AK53" i="12"/>
  <c r="AK59" i="12" s="1"/>
  <c r="AH53" i="12"/>
  <c r="AH45" i="12"/>
  <c r="Y45" i="12" s="1"/>
  <c r="AI45" i="12" l="1"/>
  <c r="AJ58" i="12"/>
  <c r="AJ53" i="12"/>
  <c r="AH59" i="12"/>
  <c r="AI53" i="12"/>
  <c r="AI58" i="12"/>
  <c r="AH63" i="12"/>
  <c r="AI63" i="12" s="1"/>
  <c r="AJ45" i="12" l="1"/>
  <c r="AA45" i="12"/>
  <c r="AI59" i="12"/>
  <c r="AJ59" i="12"/>
  <c r="AJ63" i="12"/>
  <c r="N16" i="12"/>
  <c r="N15" i="12"/>
  <c r="N14" i="12"/>
  <c r="N13" i="12"/>
  <c r="AK45" i="12" l="1"/>
  <c r="AC45" i="12"/>
  <c r="T15" i="12"/>
  <c r="S15" i="12"/>
  <c r="P15" i="12"/>
  <c r="O15" i="12"/>
  <c r="L15" i="12"/>
  <c r="K15" i="12"/>
  <c r="H15" i="12"/>
  <c r="G15" i="12"/>
  <c r="R71" i="12" l="1"/>
  <c r="N71" i="12"/>
  <c r="R70" i="12"/>
  <c r="N70" i="12"/>
  <c r="J70" i="12"/>
  <c r="F70" i="12"/>
  <c r="S45" i="12" l="1"/>
  <c r="F5" i="13"/>
  <c r="F4" i="13"/>
  <c r="F3" i="13"/>
  <c r="F2" i="13"/>
  <c r="G52" i="12"/>
  <c r="K52" i="12" s="1"/>
  <c r="O52" i="12" s="1"/>
  <c r="S52" i="12" s="1"/>
  <c r="U52" i="12" s="1"/>
  <c r="L13" i="12"/>
  <c r="L14" i="12"/>
  <c r="L16" i="12"/>
  <c r="L19" i="12"/>
  <c r="L22" i="12"/>
  <c r="L23" i="12"/>
  <c r="L28" i="12"/>
  <c r="L33" i="12"/>
  <c r="P13" i="12"/>
  <c r="P14" i="12"/>
  <c r="P16" i="12"/>
  <c r="P18" i="12"/>
  <c r="P19" i="12"/>
  <c r="P22" i="12"/>
  <c r="P23" i="12"/>
  <c r="P28" i="12"/>
  <c r="P33" i="12"/>
  <c r="T13" i="12"/>
  <c r="T14" i="12"/>
  <c r="T16" i="12"/>
  <c r="T18" i="12"/>
  <c r="T19" i="12"/>
  <c r="T22" i="12"/>
  <c r="T23" i="12"/>
  <c r="T28" i="12"/>
  <c r="T33" i="12"/>
  <c r="E7" i="12"/>
  <c r="E41" i="12" s="1"/>
  <c r="G33" i="12"/>
  <c r="G28" i="12"/>
  <c r="G23" i="12"/>
  <c r="G19" i="12"/>
  <c r="G16" i="12"/>
  <c r="G14" i="12"/>
  <c r="G13" i="12"/>
  <c r="H33" i="12"/>
  <c r="H28" i="12"/>
  <c r="H23" i="12"/>
  <c r="H22" i="12"/>
  <c r="H19" i="12"/>
  <c r="H16" i="12"/>
  <c r="H14" i="12"/>
  <c r="H13" i="12"/>
  <c r="H18" i="12"/>
  <c r="F65" i="12"/>
  <c r="J2" i="13" s="1"/>
  <c r="K2" i="13" s="1"/>
  <c r="E29" i="12"/>
  <c r="E31" i="12" s="1"/>
  <c r="E34" i="12" s="1"/>
  <c r="E17" i="12"/>
  <c r="E20" i="12" s="1"/>
  <c r="E38" i="12" s="1"/>
  <c r="E35" i="12" l="1"/>
  <c r="AP57" i="12"/>
  <c r="AP52" i="12"/>
  <c r="AO57" i="12"/>
  <c r="AO52" i="12"/>
  <c r="AM52" i="12"/>
  <c r="AN57" i="12"/>
  <c r="AN52" i="12"/>
  <c r="AP56" i="12" l="1"/>
  <c r="AP50" i="12"/>
  <c r="AO56" i="12"/>
  <c r="AO50" i="12"/>
  <c r="AN56" i="12"/>
  <c r="AN50" i="12"/>
  <c r="O45" i="12" l="1"/>
  <c r="K45" i="12"/>
  <c r="L18" i="12"/>
  <c r="P58" i="12"/>
  <c r="AC58" i="12" s="1"/>
  <c r="P53" i="12"/>
  <c r="L53" i="12"/>
  <c r="AM57" i="12"/>
  <c r="AM56" i="12"/>
  <c r="G56" i="12"/>
  <c r="K33" i="12"/>
  <c r="S28" i="12"/>
  <c r="K28" i="12"/>
  <c r="F29" i="12"/>
  <c r="K16" i="12"/>
  <c r="S23" i="12"/>
  <c r="N17" i="12"/>
  <c r="N69" i="12" s="1"/>
  <c r="S13" i="12"/>
  <c r="K13" i="12"/>
  <c r="O14" i="12"/>
  <c r="S14" i="12"/>
  <c r="K14" i="12"/>
  <c r="R65" i="12"/>
  <c r="N65" i="12"/>
  <c r="J65" i="12"/>
  <c r="H58" i="12"/>
  <c r="Y58" i="12" s="1"/>
  <c r="I55" i="12"/>
  <c r="H55" i="12"/>
  <c r="G55" i="12"/>
  <c r="Q52" i="12"/>
  <c r="M52" i="12"/>
  <c r="I52" i="12"/>
  <c r="R53" i="12"/>
  <c r="N53" i="12"/>
  <c r="J53" i="12"/>
  <c r="G50" i="12"/>
  <c r="F53" i="12"/>
  <c r="U45" i="12"/>
  <c r="E5" i="13" s="1"/>
  <c r="Q45" i="12"/>
  <c r="E4" i="13" s="1"/>
  <c r="M45" i="12"/>
  <c r="E3" i="13" s="1"/>
  <c r="I45" i="12"/>
  <c r="E2" i="13" s="1"/>
  <c r="R17" i="12"/>
  <c r="R69" i="12" s="1"/>
  <c r="F9" i="12"/>
  <c r="J9" i="12" s="1"/>
  <c r="N9" i="12" s="1"/>
  <c r="R9" i="12" s="1"/>
  <c r="R7" i="12"/>
  <c r="R41" i="12" s="1"/>
  <c r="N7" i="12"/>
  <c r="N41" i="12" s="1"/>
  <c r="J7" i="12"/>
  <c r="J41" i="12" s="1"/>
  <c r="F7" i="12"/>
  <c r="F41" i="12" s="1"/>
  <c r="A5" i="12"/>
  <c r="R58" i="12"/>
  <c r="G57" i="12"/>
  <c r="I57" i="12" s="1"/>
  <c r="A5" i="10"/>
  <c r="F58" i="12"/>
  <c r="N58" i="12"/>
  <c r="L58" i="12"/>
  <c r="AA58" i="12" s="1"/>
  <c r="T53" i="12"/>
  <c r="T58" i="12"/>
  <c r="AE58" i="12" s="1"/>
  <c r="A5" i="6"/>
  <c r="AN53" i="12" l="1"/>
  <c r="AA53" i="12"/>
  <c r="AP53" i="12"/>
  <c r="AE53" i="12"/>
  <c r="AO53" i="12"/>
  <c r="AC53" i="12"/>
  <c r="G53" i="12"/>
  <c r="I50" i="12"/>
  <c r="AP58" i="12"/>
  <c r="AO58" i="12"/>
  <c r="AN58" i="12"/>
  <c r="AM58" i="12"/>
  <c r="F31" i="12"/>
  <c r="F34" i="12" s="1"/>
  <c r="H29" i="12"/>
  <c r="T17" i="12"/>
  <c r="S65" i="12"/>
  <c r="J5" i="13"/>
  <c r="O65" i="12"/>
  <c r="J4" i="13"/>
  <c r="K65" i="12"/>
  <c r="J3" i="13"/>
  <c r="K3" i="13" s="1"/>
  <c r="H37" i="12"/>
  <c r="K50" i="12"/>
  <c r="R59" i="12"/>
  <c r="AM50" i="12"/>
  <c r="T59" i="12"/>
  <c r="T61" i="12" s="1"/>
  <c r="P59" i="12"/>
  <c r="P60" i="12" s="1"/>
  <c r="S16" i="12"/>
  <c r="N64" i="12"/>
  <c r="F17" i="12"/>
  <c r="F69" i="12" s="1"/>
  <c r="F71" i="12" s="1"/>
  <c r="G58" i="12"/>
  <c r="K56" i="12"/>
  <c r="I56" i="12"/>
  <c r="L59" i="12"/>
  <c r="H53" i="12"/>
  <c r="S17" i="12"/>
  <c r="J26" i="12"/>
  <c r="J37" i="12" s="1"/>
  <c r="F59" i="12"/>
  <c r="G2" i="13" s="1"/>
  <c r="J59" i="12"/>
  <c r="G3" i="13" s="1"/>
  <c r="O16" i="12"/>
  <c r="O13" i="12"/>
  <c r="J17" i="12"/>
  <c r="J69" i="12" s="1"/>
  <c r="J71" i="12" s="1"/>
  <c r="O33" i="12"/>
  <c r="S33" i="12"/>
  <c r="K57" i="12"/>
  <c r="O28" i="12"/>
  <c r="O23" i="12"/>
  <c r="K23" i="12"/>
  <c r="R64" i="12"/>
  <c r="N59" i="12"/>
  <c r="G4" i="13" s="1"/>
  <c r="AM53" i="12" l="1"/>
  <c r="Y53" i="12"/>
  <c r="O50" i="12"/>
  <c r="O53" i="12" s="1"/>
  <c r="Q53" i="12" s="1"/>
  <c r="M50" i="12"/>
  <c r="P17" i="12"/>
  <c r="R62" i="12"/>
  <c r="R63" i="12" s="1"/>
  <c r="G5" i="13"/>
  <c r="H34" i="12"/>
  <c r="G34" i="12"/>
  <c r="H31" i="12"/>
  <c r="G31" i="12"/>
  <c r="S64" i="12"/>
  <c r="B5" i="13"/>
  <c r="O64" i="12"/>
  <c r="B4" i="13"/>
  <c r="K4" i="13"/>
  <c r="K5" i="13" s="1"/>
  <c r="L17" i="12"/>
  <c r="F64" i="12"/>
  <c r="H17" i="12"/>
  <c r="G17" i="12"/>
  <c r="T60" i="12"/>
  <c r="R61" i="12"/>
  <c r="K53" i="12"/>
  <c r="M53" i="12" s="1"/>
  <c r="R60" i="12"/>
  <c r="F20" i="12"/>
  <c r="F68" i="12" s="1"/>
  <c r="I2" i="13" s="1"/>
  <c r="K19" i="12"/>
  <c r="P61" i="12"/>
  <c r="F62" i="12"/>
  <c r="F63" i="12" s="1"/>
  <c r="F61" i="12"/>
  <c r="F60" i="12"/>
  <c r="H59" i="12"/>
  <c r="I53" i="12"/>
  <c r="O17" i="12"/>
  <c r="J64" i="12"/>
  <c r="K17" i="12"/>
  <c r="J20" i="12"/>
  <c r="L60" i="12"/>
  <c r="L61" i="12"/>
  <c r="M56" i="12"/>
  <c r="K58" i="12"/>
  <c r="J66" i="12" s="1"/>
  <c r="C3" i="13" s="1"/>
  <c r="O56" i="12"/>
  <c r="M57" i="12"/>
  <c r="O57" i="12"/>
  <c r="N26" i="12"/>
  <c r="J29" i="12"/>
  <c r="L29" i="12" s="1"/>
  <c r="L37" i="12"/>
  <c r="N60" i="12"/>
  <c r="N62" i="12"/>
  <c r="N63" i="12" s="1"/>
  <c r="N61" i="12"/>
  <c r="J61" i="12"/>
  <c r="J62" i="12"/>
  <c r="J63" i="12" s="1"/>
  <c r="J60" i="12"/>
  <c r="F66" i="12"/>
  <c r="G59" i="12"/>
  <c r="H2" i="13" s="1"/>
  <c r="I58" i="12"/>
  <c r="S50" i="12" l="1"/>
  <c r="Q50" i="12"/>
  <c r="K64" i="12"/>
  <c r="B3" i="13"/>
  <c r="G64" i="12"/>
  <c r="B2" i="13"/>
  <c r="G66" i="12"/>
  <c r="C2" i="13"/>
  <c r="D3" i="13" s="1"/>
  <c r="L20" i="12"/>
  <c r="F35" i="12"/>
  <c r="G20" i="12"/>
  <c r="H20" i="12"/>
  <c r="H63" i="12"/>
  <c r="N20" i="12"/>
  <c r="O19" i="12"/>
  <c r="I59" i="12"/>
  <c r="G68" i="12"/>
  <c r="F38" i="12"/>
  <c r="J31" i="12"/>
  <c r="N37" i="12"/>
  <c r="P37" i="12" s="1"/>
  <c r="N29" i="12"/>
  <c r="P29" i="12" s="1"/>
  <c r="R26" i="12"/>
  <c r="H60" i="12"/>
  <c r="H61" i="12"/>
  <c r="G60" i="12"/>
  <c r="G61" i="12"/>
  <c r="F67" i="12"/>
  <c r="G67" i="12" s="1"/>
  <c r="K20" i="12"/>
  <c r="S57" i="12"/>
  <c r="U57" i="12" s="1"/>
  <c r="Q57" i="12"/>
  <c r="K66" i="12"/>
  <c r="K59" i="12"/>
  <c r="H3" i="13" s="1"/>
  <c r="M58" i="12"/>
  <c r="M59" i="12" s="1"/>
  <c r="S56" i="12"/>
  <c r="O58" i="12"/>
  <c r="N66" i="12" s="1"/>
  <c r="C4" i="13" s="1"/>
  <c r="D4" i="13" s="1"/>
  <c r="Q56" i="12"/>
  <c r="U50" i="12" l="1"/>
  <c r="S53" i="12"/>
  <c r="U53" i="12" s="1"/>
  <c r="J38" i="12"/>
  <c r="L38" i="12" s="1"/>
  <c r="L31" i="12"/>
  <c r="P20" i="12"/>
  <c r="J68" i="12"/>
  <c r="H35" i="12"/>
  <c r="G38" i="12"/>
  <c r="H38" i="12"/>
  <c r="R20" i="12"/>
  <c r="T20" i="12" s="1"/>
  <c r="O20" i="12"/>
  <c r="L63" i="12"/>
  <c r="S19" i="12"/>
  <c r="K38" i="12"/>
  <c r="J35" i="12"/>
  <c r="L35" i="12" s="1"/>
  <c r="N31" i="12"/>
  <c r="N68" i="12" s="1"/>
  <c r="I61" i="12"/>
  <c r="U56" i="12"/>
  <c r="S58" i="12"/>
  <c r="R66" i="12" s="1"/>
  <c r="C5" i="13" s="1"/>
  <c r="D5" i="13" s="1"/>
  <c r="J34" i="12"/>
  <c r="L34" i="12" s="1"/>
  <c r="K31" i="12"/>
  <c r="O59" i="12"/>
  <c r="H4" i="13" s="1"/>
  <c r="O66" i="12"/>
  <c r="Q58" i="12"/>
  <c r="Q59" i="12" s="1"/>
  <c r="K60" i="12"/>
  <c r="J67" i="12"/>
  <c r="K67" i="12" s="1"/>
  <c r="K61" i="12"/>
  <c r="M61" i="12" s="1"/>
  <c r="R37" i="12"/>
  <c r="T37" i="12" s="1"/>
  <c r="R29" i="12"/>
  <c r="T29" i="12" s="1"/>
  <c r="I4" i="13" l="1"/>
  <c r="O68" i="12"/>
  <c r="O31" i="12"/>
  <c r="P31" i="12"/>
  <c r="I3" i="13"/>
  <c r="K68" i="12"/>
  <c r="S20" i="12"/>
  <c r="P63" i="12"/>
  <c r="S66" i="12"/>
  <c r="U58" i="12"/>
  <c r="U59" i="12" s="1"/>
  <c r="S59" i="12"/>
  <c r="H5" i="13" s="1"/>
  <c r="O60" i="12"/>
  <c r="O61" i="12"/>
  <c r="Q61" i="12" s="1"/>
  <c r="N67" i="12"/>
  <c r="O67" i="12" s="1"/>
  <c r="R31" i="12"/>
  <c r="R68" i="12" s="1"/>
  <c r="I5" i="13" s="1"/>
  <c r="K34" i="12"/>
  <c r="N34" i="12"/>
  <c r="P34" i="12" s="1"/>
  <c r="N35" i="12"/>
  <c r="P35" i="12" s="1"/>
  <c r="N38" i="12"/>
  <c r="P38" i="12" s="1"/>
  <c r="T63" i="12" l="1"/>
  <c r="R35" i="12"/>
  <c r="T35" i="12" s="1"/>
  <c r="T31" i="12"/>
  <c r="S68" i="12"/>
  <c r="R38" i="12"/>
  <c r="T38" i="12" s="1"/>
  <c r="S31" i="12"/>
  <c r="R34" i="12"/>
  <c r="T34" i="12" s="1"/>
  <c r="R67" i="12"/>
  <c r="S67" i="12" s="1"/>
  <c r="S61" i="12"/>
  <c r="U61" i="12" s="1"/>
  <c r="S60" i="12"/>
  <c r="O38" i="12"/>
  <c r="O34" i="12"/>
  <c r="S38" i="12" l="1"/>
  <c r="S34"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tc={1E5A179A-2CF3-443F-92C3-4E6586A973F1}</author>
    <author>tc={CBE96A11-AD5B-409B-9032-360233CBB74D}</author>
    <author>tc={730E2524-66CD-4DC2-96DF-C96FC8EB6B78}</author>
    <author>tc={78DF7DC3-E91E-47FA-B29E-011834AA8D6B}</author>
    <author>tc={E243CCC2-3799-44ED-89FC-9E66F74A65CC}</author>
    <author>Michael Dang</author>
  </authors>
  <commentList>
    <comment ref="C64" authorId="0"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What is the current ratio?
It’s one of several liquidity ratios that measure whether you have enough cash to make payroll in the coming year, explains Knight [Joe Knight, author of the HBR TOOLS]. The current ratio measures a firm’s ability to pay off its short-term liabilities with its current assets. It is closely related to the quick ratio, which is often called the “acid test” because people use it to understand “if things got really ugly, could you stay afloat?”
Note that “current” in financial terms means a period of less than a year. So your current assets are things that you could convert into cash within the year. They include cash on hand and short-term investments. They may also include your accounts receivable, inventory, and accrual payments, depending on your business. For example, accounts receivable may not seem like it could be quickly liquidated but there are third parties, explains Knight, that will buy a company’s accounts receivable in certain sectors. This is called “factoring”. Whether you can quickly liquidate inventory can also be industry-dependent. “Look at Goodyear,” explains Knight. “Chances of selling a million dollars of rubber fast are slim.”
Your current liabilities are things you expect to settle in the next year. “One of biggest liabilities on the income statement is accrued expenses,” says Knight. Those are the amounts that you owe others but haven’t yet hit your accounts payable liability. One of the biggest of these expenses, for companies, is accrued payroll and vacation time. You owe employees for their time but they don’t ever invoice your company so it doesn’t hit accounts payable.
As with the debt-to-equity ratio, you want your current ratio to be in a reasonable range, but it “should always be safely above 1.0,” says Knight. “With a current ratio of less than 1, you know you’re going to run short of cash sometime during the next year unless you can find a way of generating more quickly.”
https://hbr.org/2015/09/a-refresher-on-current-ratio</t>
      </text>
    </comment>
    <comment ref="D68" authorId="1" shapeId="0" xr:uid="{00000000-0006-0000-0100-000002000000}">
      <text>
        <t>[Threaded comment]
Your version of Excel allows you to read this threaded comment; however, any edits to it will get removed if the file is opened in a newer version of Excel. Learn more: https://go.microsoft.com/fwlink/?linkid=870924
Comment:
    The debt to asset ratio is very important in determining the financial risk of a company. A ratio greater than 1 indicates that a significant portion of assets is funded with debt and that the company has a higher default risk. Therefore, the lower the ratio, the safer the company.
Debt to Asset Ratio - Corporate Finance Institute
A high debt-to-assets ratio could mean that your company will have trouble borrowing more money, or that it may borrow money only at a higher interest rate than if the ratio were lower. Highly leveraged companies may be putting themselves at risk of insolvency or bankruptcy depending upon the type of company and industry. Some industries can use more debt financing than others.
https://www.thebalancesmb.com/debt-to-asset-ratio-393193
Why the Debt-to-Asset Ratio Is Important for Business
Companies with high debt-to-asset ratios may be at risk, especially if interest rates are increasing. Creditors prefer low debt-to-asset ratios because the lower the ratio, the more equity financing there is which serves as a cushion against creditors' losses if the firm goes bankrupt.3﻿ Creditors get concerned if the company carries a large percentage of debt. They may even call some of the debt the company owes them.
Key Takeaways
The debt-to-asset ratio is a measure of a business firm's financial leverage or solvency.
The debt-to-asset ratio determines the percentage of debt the business firm uses to finance its operations.
The debt-to-asset ratio is not useful unless you have comparative data such as you get through trend or industry analysis.
The debt-to-asset ratio is important for business creditors so they will know how much cushion they have against risk.
Business owners and managers have to use good judgment in analyzing the debt-to-assets ratio, not just strictly the numbers.</t>
      </text>
    </comment>
    <comment ref="C69" authorId="2" shapeId="0" xr:uid="{00000000-0006-0000-0100-000003000000}">
      <text>
        <t>[Threaded comment]
Your version of Excel allows you to read this threaded comment; however, any edits to it will get removed if the file is opened in a newer version of Excel. Learn more: https://go.microsoft.com/fwlink/?linkid=870924
Comment:
    Proper management of working capital is essential to a company’s fundamental financial health and operational success as a business. A hallmark of good business management is the ability to utilize working capital management to maintain a solid balance between growth, profitability and liquidity.
A business uses working capital in its daily operations; working capital is the difference between a business's current assets and current liabilities or debts. Working capital serves as a metric for how efficiently a company is operating and how financially stable it is in the short-term. The working capital ratio, which divides current assets by current liabilities, indicates whether a company has adequate cash flow to cover short-term debts and expenses.
https://www.investopedia.com/ask/answers/100715/why-working-capital-management-important-company.asp</t>
      </text>
    </comment>
    <comment ref="C70" authorId="3" shapeId="0" xr:uid="{00000000-0006-0000-0100-000004000000}">
      <text>
        <t>[Threaded comment]
Your version of Excel allows you to read this threaded comment; however, any edits to it will get removed if the file is opened in a newer version of Excel. Learn more: https://go.microsoft.com/fwlink/?linkid=870924
Comment:
    U Cash PP &amp; Working Capital PP - Per Pupil data added to help school leaders more easily assess their current/recent financial capacity and options.</t>
      </text>
    </comment>
    <comment ref="C71" authorId="4" shapeId="0" xr:uid="{00000000-0006-0000-0100-000005000000}">
      <text>
        <t>[Threaded comment]
Your version of Excel allows you to read this threaded comment; however, any edits to it will get removed if the file is opened in a newer version of Excel. Learn more: https://go.microsoft.com/fwlink/?linkid=870924
Comment:
    U Cash PP &amp; Working Capital PP - Per Pupil data added to help school leaders more easily assess their current/recent financial capacity and options.</t>
      </text>
    </comment>
    <comment ref="B89" authorId="5" shapeId="0" xr:uid="{00000000-0006-0000-0100-000006000000}">
      <text>
        <r>
          <rPr>
            <b/>
            <sz val="9"/>
            <color indexed="81"/>
            <rFont val="Tahoma"/>
            <family val="2"/>
          </rPr>
          <t>Michael Dang:</t>
        </r>
        <r>
          <rPr>
            <sz val="9"/>
            <color indexed="81"/>
            <rFont val="Tahoma"/>
            <family val="2"/>
          </rPr>
          <t xml:space="preserve">
Who can we call with questions about the school's inputs?</t>
        </r>
      </text>
    </comment>
  </commentList>
</comments>
</file>

<file path=xl/sharedStrings.xml><?xml version="1.0" encoding="utf-8"?>
<sst xmlns="http://schemas.openxmlformats.org/spreadsheetml/2006/main" count="274" uniqueCount="149">
  <si>
    <t>Instructions</t>
  </si>
  <si>
    <t>Quarterly Financial Stmts</t>
  </si>
  <si>
    <t>Nevada State Public Charter School Authority</t>
  </si>
  <si>
    <t>Mike Dang</t>
  </si>
  <si>
    <t>Quarterly Financial Statement</t>
  </si>
  <si>
    <t>SYE</t>
  </si>
  <si>
    <t>&lt;School Name Here&gt;</t>
  </si>
  <si>
    <t>Key</t>
  </si>
  <si>
    <t>Input cells</t>
  </si>
  <si>
    <t>Period Covered</t>
  </si>
  <si>
    <t>Apr 1-Jun 30</t>
  </si>
  <si>
    <t>Jul 1-Sep 30</t>
  </si>
  <si>
    <t>Oct 1-Dec 31</t>
  </si>
  <si>
    <t>Jan 1-Mar 31</t>
  </si>
  <si>
    <t xml:space="preserve">Submittal Deadline </t>
  </si>
  <si>
    <t>Prior Year</t>
  </si>
  <si>
    <t>Current Year</t>
  </si>
  <si>
    <t>Change %</t>
  </si>
  <si>
    <t>Change $</t>
  </si>
  <si>
    <t>ASSETS</t>
  </si>
  <si>
    <t>Quarter 4</t>
  </si>
  <si>
    <t>Quarter 1</t>
  </si>
  <si>
    <t>QoQ</t>
  </si>
  <si>
    <t>Quarter 2</t>
  </si>
  <si>
    <t>Quarter 3</t>
  </si>
  <si>
    <t>Current Assets</t>
  </si>
  <si>
    <t>Unrestricted Cash</t>
  </si>
  <si>
    <t>Restricted Cash</t>
  </si>
  <si>
    <t>Other Current Assets</t>
  </si>
  <si>
    <t>Total Current Assets</t>
  </si>
  <si>
    <t>Total Non-Current Assets</t>
  </si>
  <si>
    <t>Total Assets</t>
  </si>
  <si>
    <t>LIABILITIES</t>
  </si>
  <si>
    <t>Non-Current Liabilities</t>
  </si>
  <si>
    <t>Net Pension Liability (PERS)</t>
  </si>
  <si>
    <t>Other Non-Current Liabilities</t>
  </si>
  <si>
    <t>Total Non-Current Liabilities</t>
  </si>
  <si>
    <t>Total Liabilities</t>
  </si>
  <si>
    <t>NET POSITION</t>
  </si>
  <si>
    <t>Total Liabilities + Net Position</t>
  </si>
  <si>
    <t>Assets &gt; (Liabilities &amp; Net Position)</t>
  </si>
  <si>
    <t>Adj'  Net Position (w/o Pension Liab')</t>
  </si>
  <si>
    <t>Actual</t>
  </si>
  <si>
    <t>Budget</t>
  </si>
  <si>
    <t>% Budget</t>
  </si>
  <si>
    <t>QTD</t>
  </si>
  <si>
    <t>ENROLLMENT (ADE)</t>
  </si>
  <si>
    <t>Variance</t>
  </si>
  <si>
    <t>YTD</t>
  </si>
  <si>
    <t>REVENUE</t>
  </si>
  <si>
    <t>N/A</t>
  </si>
  <si>
    <t>TOTAL REVENUE</t>
  </si>
  <si>
    <t>EXPENSES</t>
  </si>
  <si>
    <t>Instruction, Support, Other</t>
  </si>
  <si>
    <t>Non Cash (Depr'n, Amort', other noncash)</t>
  </si>
  <si>
    <t>TOTAL EXPENSES</t>
  </si>
  <si>
    <t>NET SURPLUS (DEFICIT)%(1)</t>
  </si>
  <si>
    <t>Net Surplus (Deficit)%(1)</t>
  </si>
  <si>
    <t>Estimated Cashflow</t>
  </si>
  <si>
    <t>Margin%, Surplus / Revenue</t>
  </si>
  <si>
    <t>Current Ratio</t>
  </si>
  <si>
    <t>Change in Unrestricted Cash</t>
  </si>
  <si>
    <t>UDCOH</t>
  </si>
  <si>
    <t>YTD Total Margin</t>
  </si>
  <si>
    <t>Non PERS Debt to Asset Ratio</t>
  </si>
  <si>
    <t>Working Capital (Unrestricted CA - CL)</t>
  </si>
  <si>
    <t>Unrestricted Cash PP</t>
  </si>
  <si>
    <t>Working Capital PP</t>
  </si>
  <si>
    <t>(Full) Accrual accounting information and not Modified Accrual Accounting information</t>
  </si>
  <si>
    <t>Current w/PERS Expenses? (y/n)</t>
  </si>
  <si>
    <t>y</t>
  </si>
  <si>
    <t>Yes</t>
  </si>
  <si>
    <t>Legal/Delinquency notices? (y/n)</t>
  </si>
  <si>
    <t>n</t>
  </si>
  <si>
    <t>Q1 Notes</t>
  </si>
  <si>
    <t>Q2 Notes</t>
  </si>
  <si>
    <t>Q3 Notes</t>
  </si>
  <si>
    <t>Q4 Notes</t>
  </si>
  <si>
    <t>Notes/Areas to explain:</t>
  </si>
  <si>
    <t>(Also explain Deficits &lt;= -5% (1)…</t>
  </si>
  <si>
    <t>...e.g., Prepaid expenses in Q1)</t>
  </si>
  <si>
    <t>Explain Legal/Delinquency notices</t>
  </si>
  <si>
    <t>You may use any and all of the above lines in the above text boxes</t>
  </si>
  <si>
    <t>First Name</t>
  </si>
  <si>
    <t xml:space="preserve">Last </t>
  </si>
  <si>
    <t>Phone</t>
  </si>
  <si>
    <t>Email address</t>
  </si>
  <si>
    <t>Contact for this sheet</t>
  </si>
  <si>
    <t>Deferred Outflows and Inflows are excluded from this report.</t>
  </si>
  <si>
    <t>Comments from users</t>
  </si>
  <si>
    <t>Increasing/Decreasing</t>
  </si>
  <si>
    <t>Enrollment variance</t>
  </si>
  <si>
    <t>debt default</t>
  </si>
  <si>
    <t>quarterly total margin</t>
  </si>
  <si>
    <t>ytd total margin</t>
  </si>
  <si>
    <t>debt to asset ratio</t>
  </si>
  <si>
    <t>quarterly cash flow</t>
  </si>
  <si>
    <t>ytd cash flow</t>
  </si>
  <si>
    <t>Q1</t>
  </si>
  <si>
    <t>Q2</t>
  </si>
  <si>
    <t>Q3</t>
  </si>
  <si>
    <t>Q4</t>
  </si>
  <si>
    <t>Accounts Receivable</t>
  </si>
  <si>
    <t>Form 11</t>
  </si>
  <si>
    <t>Est'd</t>
  </si>
  <si>
    <t>Cash Flow</t>
  </si>
  <si>
    <t xml:space="preserve"> Q1 YTD</t>
  </si>
  <si>
    <t>Q2 YTD</t>
  </si>
  <si>
    <t>Q3 YTD</t>
  </si>
  <si>
    <t>Q4 YTD</t>
  </si>
  <si>
    <t>Final or Amended Budget</t>
  </si>
  <si>
    <t>Q.</t>
  </si>
  <si>
    <t>A.</t>
  </si>
  <si>
    <t>Qtr 3</t>
  </si>
  <si>
    <t>Qtr 4</t>
  </si>
  <si>
    <t>Q&amp;As</t>
  </si>
  <si>
    <t>Qtr 2</t>
  </si>
  <si>
    <t>Qtr 1</t>
  </si>
  <si>
    <t>Qs &amp; As</t>
  </si>
  <si>
    <t>Current Liabilities (&lt;1 yr due)</t>
  </si>
  <si>
    <t>PCFP Revenue</t>
  </si>
  <si>
    <t>Grants, Other Revenue/Sources</t>
  </si>
  <si>
    <t>Loans, bonds, PPP, line draws</t>
  </si>
  <si>
    <t>Source: School Final Budget submitted to NDE &amp; SPCSA (Form 11 Cashflow)</t>
  </si>
  <si>
    <t>Source: School Final (Latest Amended) Budget submitted to NDE &amp; SPCSA</t>
  </si>
  <si>
    <t>Enrollment: For reference only.  You may load your budgets in this report  differently.</t>
  </si>
  <si>
    <t>Total Revenue: For reference only.  You may load your budgets  in this report differently.</t>
  </si>
  <si>
    <t>Total Expenses: For reference only.  You may load your budgets  in this report differently.</t>
  </si>
  <si>
    <t>Q' Bud &gt; Final/Amend' Bud</t>
  </si>
  <si>
    <t>Review</t>
  </si>
  <si>
    <t>Comments</t>
  </si>
  <si>
    <t>Note: ESSER Revenue ends 2024</t>
  </si>
  <si>
    <t>Per Pupil PCFP Revene calculation</t>
  </si>
  <si>
    <t>Note: EIAA planned to borrow in 1st quarter to start construction on new</t>
  </si>
  <si>
    <t xml:space="preserve">  construction costs as the EIAA looks for options on a new school location</t>
  </si>
  <si>
    <t xml:space="preserve">  school; however, this is on hold due to inflation costs that put the costs </t>
  </si>
  <si>
    <t xml:space="preserve">  beyond the reach of the EIAA and therefore no loan proceeds and very little </t>
  </si>
  <si>
    <t xml:space="preserve">The EIAA pays an annual payment of $132,500 in Sept for the rent of the </t>
  </si>
  <si>
    <t xml:space="preserve">  current location.  This causes a large drop of cash every year.</t>
  </si>
  <si>
    <t>James</t>
  </si>
  <si>
    <t>Glennon</t>
  </si>
  <si>
    <t>775-777-8497</t>
  </si>
  <si>
    <t>Note: As reported to the Authority, the EIAA new school location was no</t>
  </si>
  <si>
    <t xml:space="preserve">  longer viable to inflated construction costs so a new location was chosen</t>
  </si>
  <si>
    <t xml:space="preserve">  already constructed with lower construction costs to retrofit to become a </t>
  </si>
  <si>
    <t xml:space="preserve">  school; therefore, a bridge loan of $1.9 million was taken out in the 2nd Qtr</t>
  </si>
  <si>
    <t xml:space="preserve">  to secure the new location and $575,000 of cash in bank was also used for </t>
  </si>
  <si>
    <t xml:space="preserve">  the new location.  The previous purchased lot will now be sold and </t>
  </si>
  <si>
    <t xml:space="preserve">  converted to cash net of debt.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</si>
</sst>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8" formatCode="&quot;$&quot;#,##0.00_);[Red]\(&quot;$&quot;#,##0.00\)"/>
    <numFmt numFmtId="44" formatCode="_(&quot;$&quot;* #,##0.00_);_(&quot;$&quot;* \(#,##0.00\);_(&quot;$&quot;* &quot;-&quot;??_);_(@_)"/>
    <numFmt numFmtId="43" formatCode="_(* #,##0.00_);_(* \(#,##0.00\);_(* &quot;-&quot;??_);_(@_)"/>
    <numFmt numFmtId="164" formatCode="_(#,##0_);[Red]_(\(#,##0\);_(&quot;-&quot;_);_(@_)"/>
    <numFmt numFmtId="165" formatCode="_(&quot;$&quot;#,##0_);[Red]_(&quot;$&quot;\(#,##0\);_(&quot;$&quot;\ &quot;-&quot;_);_(@_)"/>
    <numFmt numFmtId="166" formatCode="0%;[Red]\(0%\);&quot;-%&quot;"/>
    <numFmt numFmtId="167" formatCode="_(* #,##0.0_);_(* \(#,##0.0\);_(* &quot;-&quot;??_);_(@_)"/>
    <numFmt numFmtId="168" formatCode="0.0%;[Red]\(0.0%\);&quot;-%&quot;"/>
    <numFmt numFmtId="169" formatCode="&quot;SYE &quot;General"/>
    <numFmt numFmtId="170" formatCode="&quot;SYE 2022-Q&quot;General"/>
    <numFmt numFmtId="171" formatCode="&quot;SYE 2021-Q&quot;General"/>
    <numFmt numFmtId="172" formatCode="&quot;Due &quot;dd/mmm"/>
    <numFmt numFmtId="173" formatCode="_(&quot;$&quot;#,##0_)&quot;PP&quot;;[Red]_(&quot;$&quot;\(#,##0\);_(&quot;$&quot;\ &quot;-&quot;_);_(@_)"/>
    <numFmt numFmtId="174" formatCode="&quot;$&quot;#,##0&quot; PP&quot;;&quot; PP&quot;;&quot;$&quot;&quot;-&quot;&quot; PP&quot;"/>
  </numFmts>
  <fonts count="39" x14ac:knownFonts="1">
    <font>
      <sz val="11"/>
      <color theme="1"/>
      <name val="Calibri"/>
      <family val="2"/>
      <scheme val="minor"/>
    </font>
    <font>
      <sz val="11"/>
      <color theme="1"/>
      <name val="Calibri"/>
      <family val="2"/>
      <scheme val="minor"/>
    </font>
    <font>
      <sz val="10"/>
      <name val="Arial"/>
      <family val="2"/>
    </font>
    <font>
      <i/>
      <sz val="9"/>
      <color indexed="8"/>
      <name val="Arial"/>
      <family val="2"/>
    </font>
    <font>
      <b/>
      <sz val="9"/>
      <color indexed="23"/>
      <name val="Arial"/>
      <family val="2"/>
    </font>
    <font>
      <b/>
      <sz val="10"/>
      <color indexed="23"/>
      <name val="Arial"/>
      <family val="2"/>
    </font>
    <font>
      <b/>
      <sz val="10"/>
      <name val="Arial"/>
      <family val="2"/>
    </font>
    <font>
      <b/>
      <sz val="12"/>
      <name val="Arial"/>
      <family val="2"/>
    </font>
    <font>
      <sz val="10"/>
      <color indexed="8"/>
      <name val="Times New Roman"/>
      <family val="1"/>
    </font>
    <font>
      <b/>
      <sz val="11"/>
      <color indexed="8"/>
      <name val="Times New Roman"/>
      <family val="1"/>
    </font>
    <font>
      <sz val="11"/>
      <color indexed="8"/>
      <name val="Times New Roman"/>
      <family val="1"/>
    </font>
    <font>
      <sz val="11"/>
      <color rgb="FF0000FF"/>
      <name val="Times New Roman"/>
      <family val="1"/>
    </font>
    <font>
      <b/>
      <sz val="12"/>
      <color indexed="8"/>
      <name val="Times New Roman"/>
      <family val="1"/>
    </font>
    <font>
      <sz val="11"/>
      <name val="Times New Roman"/>
      <family val="1"/>
    </font>
    <font>
      <b/>
      <sz val="10"/>
      <color indexed="8"/>
      <name val="Times New Roman"/>
      <family val="1"/>
    </font>
    <font>
      <sz val="10"/>
      <color rgb="FF0000FF"/>
      <name val="Times New Roman"/>
      <family val="1"/>
    </font>
    <font>
      <b/>
      <sz val="12"/>
      <color rgb="FF0000FF"/>
      <name val="Times New Roman"/>
      <family val="1"/>
    </font>
    <font>
      <b/>
      <i/>
      <sz val="10"/>
      <color indexed="8"/>
      <name val="Times New Roman"/>
      <family val="1"/>
    </font>
    <font>
      <b/>
      <i/>
      <sz val="11"/>
      <color indexed="8"/>
      <name val="Times New Roman"/>
      <family val="1"/>
    </font>
    <font>
      <i/>
      <sz val="11"/>
      <color indexed="8"/>
      <name val="Times New Roman"/>
      <family val="1"/>
    </font>
    <font>
      <sz val="10"/>
      <name val="Times New Roman"/>
      <family val="1"/>
    </font>
    <font>
      <i/>
      <sz val="10"/>
      <color indexed="8"/>
      <name val="Times New Roman"/>
      <family val="1"/>
    </font>
    <font>
      <i/>
      <sz val="11"/>
      <color rgb="FFCC00CC"/>
      <name val="Times New Roman"/>
      <family val="1"/>
    </font>
    <font>
      <b/>
      <sz val="11"/>
      <name val="Times New Roman"/>
      <family val="1"/>
    </font>
    <font>
      <sz val="10"/>
      <name val="Cambria"/>
      <family val="1"/>
    </font>
    <font>
      <b/>
      <sz val="12"/>
      <name val="Cambria"/>
      <family val="1"/>
    </font>
    <font>
      <sz val="9"/>
      <color indexed="81"/>
      <name val="Tahoma"/>
      <family val="2"/>
    </font>
    <font>
      <b/>
      <sz val="9"/>
      <color indexed="81"/>
      <name val="Tahoma"/>
      <family val="2"/>
    </font>
    <font>
      <u/>
      <sz val="11"/>
      <color theme="10"/>
      <name val="Calibri"/>
      <family val="2"/>
      <scheme val="minor"/>
    </font>
    <font>
      <sz val="10"/>
      <color rgb="FF0000FF"/>
      <name val="Cambria"/>
      <family val="1"/>
    </font>
    <font>
      <i/>
      <sz val="11"/>
      <name val="Cambria"/>
      <family val="1"/>
    </font>
    <font>
      <b/>
      <sz val="14"/>
      <color indexed="8"/>
      <name val="Times New Roman"/>
      <family val="1"/>
    </font>
    <font>
      <sz val="12"/>
      <color rgb="FF0000FF"/>
      <name val="Times New Roman"/>
      <family val="1"/>
    </font>
    <font>
      <sz val="12"/>
      <color indexed="8"/>
      <name val="Times New Roman"/>
      <family val="1"/>
    </font>
    <font>
      <b/>
      <sz val="14"/>
      <color rgb="FF0000FF"/>
      <name val="Times New Roman"/>
      <family val="1"/>
    </font>
    <font>
      <b/>
      <sz val="14"/>
      <name val="Arial"/>
      <family val="2"/>
    </font>
    <font>
      <b/>
      <sz val="10"/>
      <color indexed="8"/>
      <name val="Arial"/>
      <family val="2"/>
    </font>
    <font>
      <sz val="10"/>
      <color indexed="8"/>
      <name val="Arial"/>
      <family val="2"/>
    </font>
    <font>
      <sz val="10"/>
      <name val="Arial"/>
    </font>
  </fonts>
  <fills count="13">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51"/>
        <bgColor indexed="8"/>
      </patternFill>
    </fill>
    <fill>
      <patternFill patternType="solid">
        <fgColor indexed="42"/>
        <bgColor indexed="64"/>
      </patternFill>
    </fill>
    <fill>
      <patternFill patternType="solid">
        <fgColor indexed="41"/>
        <bgColor indexed="64"/>
      </patternFill>
    </fill>
    <fill>
      <patternFill patternType="solid">
        <fgColor indexed="15"/>
        <bgColor indexed="64"/>
      </patternFill>
    </fill>
    <fill>
      <patternFill patternType="solid">
        <fgColor rgb="FFFFC000"/>
        <bgColor indexed="64"/>
      </patternFill>
    </fill>
    <fill>
      <patternFill patternType="solid">
        <fgColor rgb="FF92D050"/>
        <bgColor indexed="64"/>
      </patternFill>
    </fill>
    <fill>
      <patternFill patternType="solid">
        <fgColor indexed="51"/>
        <bgColor indexed="64"/>
      </patternFill>
    </fill>
    <fill>
      <patternFill patternType="solid">
        <fgColor indexed="13"/>
        <bgColor indexed="64"/>
      </patternFill>
    </fill>
    <fill>
      <patternFill patternType="solid">
        <fgColor indexed="47"/>
        <bgColor indexed="8"/>
      </patternFill>
    </fill>
  </fills>
  <borders count="2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double">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22"/>
      </left>
      <right style="hair">
        <color indexed="22"/>
      </right>
      <top style="hair">
        <color indexed="22"/>
      </top>
      <bottom style="hair">
        <color indexed="22"/>
      </bottom>
      <diagonal/>
    </border>
    <border>
      <left style="hair">
        <color indexed="22"/>
      </left>
      <right/>
      <top style="hair">
        <color indexed="22"/>
      </top>
      <bottom style="hair">
        <color indexed="22"/>
      </bottom>
      <diagonal/>
    </border>
    <border>
      <left/>
      <right/>
      <top style="hair">
        <color indexed="22"/>
      </top>
      <bottom style="hair">
        <color indexed="22"/>
      </bottom>
      <diagonal/>
    </border>
    <border>
      <left/>
      <right style="hair">
        <color indexed="22"/>
      </right>
      <top style="hair">
        <color indexed="22"/>
      </top>
      <bottom style="hair">
        <color indexed="22"/>
      </bottom>
      <diagonal/>
    </border>
    <border>
      <left style="thin">
        <color indexed="64"/>
      </left>
      <right style="thin">
        <color indexed="64"/>
      </right>
      <top style="thin">
        <color indexed="64"/>
      </top>
      <bottom style="thin">
        <color indexed="64"/>
      </bottom>
      <diagonal/>
    </border>
    <border>
      <left/>
      <right/>
      <top style="hair">
        <color indexed="22"/>
      </top>
      <bottom/>
      <diagonal/>
    </border>
    <border>
      <left/>
      <right/>
      <top style="thin">
        <color indexed="64"/>
      </top>
      <bottom style="hair">
        <color indexed="22"/>
      </bottom>
      <diagonal/>
    </border>
    <border>
      <left/>
      <right/>
      <top/>
      <bottom style="hair">
        <color indexed="22"/>
      </bottom>
      <diagonal/>
    </border>
    <border>
      <left style="medium">
        <color indexed="64"/>
      </left>
      <right style="medium">
        <color indexed="64"/>
      </right>
      <top style="medium">
        <color indexed="64"/>
      </top>
      <bottom style="medium">
        <color indexed="64"/>
      </bottom>
      <diagonal/>
    </border>
    <border>
      <left/>
      <right/>
      <top style="hair">
        <color indexed="22"/>
      </top>
      <bottom style="thin">
        <color indexed="64"/>
      </bottom>
      <diagonal/>
    </border>
  </borders>
  <cellStyleXfs count="6">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xf numFmtId="9" fontId="1" fillId="0" borderId="0" applyFont="0" applyFill="0" applyBorder="0" applyAlignment="0" applyProtection="0"/>
    <xf numFmtId="0" fontId="28" fillId="0" borderId="0" applyNumberFormat="0" applyFill="0" applyBorder="0" applyAlignment="0" applyProtection="0"/>
  </cellStyleXfs>
  <cellXfs count="267">
    <xf numFmtId="0" fontId="0" fillId="0" borderId="0" xfId="0"/>
    <xf numFmtId="0" fontId="2" fillId="0" borderId="0" xfId="2"/>
    <xf numFmtId="164" fontId="2" fillId="0" borderId="0" xfId="2" applyNumberFormat="1"/>
    <xf numFmtId="0" fontId="3" fillId="0" borderId="0" xfId="2" applyFont="1"/>
    <xf numFmtId="0" fontId="4" fillId="0" borderId="0" xfId="2" applyFont="1"/>
    <xf numFmtId="0" fontId="5" fillId="0" borderId="0" xfId="2" applyFont="1"/>
    <xf numFmtId="0" fontId="6" fillId="2" borderId="0" xfId="2" applyFont="1" applyFill="1"/>
    <xf numFmtId="0" fontId="7" fillId="2" borderId="0" xfId="2" applyFont="1" applyFill="1"/>
    <xf numFmtId="164" fontId="8" fillId="0" borderId="0" xfId="2" applyNumberFormat="1" applyFont="1"/>
    <xf numFmtId="0" fontId="9" fillId="0" borderId="0" xfId="0" applyFont="1"/>
    <xf numFmtId="0" fontId="10" fillId="0" borderId="0" xfId="0" applyFont="1"/>
    <xf numFmtId="165" fontId="10" fillId="0" borderId="10" xfId="1" applyNumberFormat="1" applyFont="1" applyBorder="1"/>
    <xf numFmtId="165" fontId="10" fillId="0" borderId="0" xfId="1" applyNumberFormat="1" applyFont="1" applyBorder="1"/>
    <xf numFmtId="44" fontId="10" fillId="0" borderId="0" xfId="1" applyFont="1"/>
    <xf numFmtId="164" fontId="10" fillId="0" borderId="0" xfId="1" applyNumberFormat="1" applyFont="1" applyFill="1" applyBorder="1"/>
    <xf numFmtId="165" fontId="10" fillId="0" borderId="7" xfId="1" applyNumberFormat="1" applyFont="1" applyFill="1" applyBorder="1"/>
    <xf numFmtId="165" fontId="9" fillId="0" borderId="0" xfId="1" applyNumberFormat="1" applyFont="1" applyFill="1" applyBorder="1"/>
    <xf numFmtId="0" fontId="8" fillId="0" borderId="0" xfId="2" applyFont="1"/>
    <xf numFmtId="0" fontId="9" fillId="0" borderId="9" xfId="0" applyFont="1" applyBorder="1" applyAlignment="1">
      <alignment horizontal="center"/>
    </xf>
    <xf numFmtId="0" fontId="10" fillId="0" borderId="4" xfId="0" applyFont="1" applyBorder="1" applyAlignment="1">
      <alignment horizontal="center"/>
    </xf>
    <xf numFmtId="0" fontId="9" fillId="0" borderId="10" xfId="0" applyFont="1" applyBorder="1"/>
    <xf numFmtId="0" fontId="10" fillId="0" borderId="10" xfId="0" applyFont="1" applyBorder="1"/>
    <xf numFmtId="0" fontId="10" fillId="0" borderId="10" xfId="0" applyFont="1" applyBorder="1" applyAlignment="1">
      <alignment horizontal="left" indent="1"/>
    </xf>
    <xf numFmtId="0" fontId="10" fillId="0" borderId="0" xfId="0" applyFont="1" applyAlignment="1">
      <alignment horizontal="left" indent="1"/>
    </xf>
    <xf numFmtId="0" fontId="9" fillId="0" borderId="10" xfId="0" applyFont="1" applyBorder="1" applyAlignment="1">
      <alignment horizontal="left"/>
    </xf>
    <xf numFmtId="0" fontId="8" fillId="0" borderId="10" xfId="2" applyFont="1" applyBorder="1"/>
    <xf numFmtId="165" fontId="11" fillId="0" borderId="0" xfId="1" applyNumberFormat="1" applyFont="1"/>
    <xf numFmtId="164" fontId="11" fillId="0" borderId="0" xfId="1" applyNumberFormat="1" applyFont="1" applyBorder="1"/>
    <xf numFmtId="0" fontId="10" fillId="0" borderId="4" xfId="0" applyFont="1" applyBorder="1"/>
    <xf numFmtId="44" fontId="10" fillId="0" borderId="4" xfId="1" applyFont="1" applyBorder="1"/>
    <xf numFmtId="0" fontId="12" fillId="0" borderId="4" xfId="0" applyFont="1" applyBorder="1"/>
    <xf numFmtId="0" fontId="9" fillId="0" borderId="7" xfId="0" applyFont="1" applyBorder="1"/>
    <xf numFmtId="0" fontId="10" fillId="0" borderId="7" xfId="0" applyFont="1" applyBorder="1"/>
    <xf numFmtId="165" fontId="13" fillId="0" borderId="0" xfId="1" applyNumberFormat="1" applyFont="1" applyBorder="1"/>
    <xf numFmtId="165" fontId="10" fillId="0" borderId="10" xfId="1" applyNumberFormat="1" applyFont="1" applyFill="1" applyBorder="1"/>
    <xf numFmtId="165" fontId="11" fillId="0" borderId="0" xfId="1" applyNumberFormat="1" applyFont="1" applyFill="1" applyBorder="1"/>
    <xf numFmtId="164" fontId="10" fillId="0" borderId="0" xfId="2" applyNumberFormat="1" applyFont="1"/>
    <xf numFmtId="165" fontId="10" fillId="0" borderId="0" xfId="1" applyNumberFormat="1" applyFont="1" applyFill="1" applyBorder="1" applyAlignment="1">
      <alignment horizontal="center"/>
    </xf>
    <xf numFmtId="165" fontId="10" fillId="0" borderId="10" xfId="1" applyNumberFormat="1" applyFont="1" applyFill="1" applyBorder="1" applyAlignment="1">
      <alignment horizontal="center"/>
    </xf>
    <xf numFmtId="0" fontId="14" fillId="0" borderId="7" xfId="2" applyFont="1" applyBorder="1"/>
    <xf numFmtId="164" fontId="10" fillId="0" borderId="0" xfId="1" applyNumberFormat="1" applyFont="1" applyFill="1" applyBorder="1" applyAlignment="1">
      <alignment horizontal="center"/>
    </xf>
    <xf numFmtId="165" fontId="13" fillId="0" borderId="10" xfId="1" applyNumberFormat="1" applyFont="1" applyFill="1" applyBorder="1" applyAlignment="1">
      <alignment horizontal="center"/>
    </xf>
    <xf numFmtId="0" fontId="14" fillId="0" borderId="0" xfId="2" applyFont="1" applyAlignment="1">
      <alignment horizontal="center"/>
    </xf>
    <xf numFmtId="165" fontId="9" fillId="0" borderId="10" xfId="1" applyNumberFormat="1" applyFont="1" applyFill="1" applyBorder="1" applyAlignment="1">
      <alignment horizontal="center"/>
    </xf>
    <xf numFmtId="0" fontId="9" fillId="0" borderId="7" xfId="2" applyFont="1" applyBorder="1"/>
    <xf numFmtId="164" fontId="13" fillId="0" borderId="0" xfId="1" applyNumberFormat="1" applyFont="1" applyFill="1" applyBorder="1" applyAlignment="1">
      <alignment horizontal="center"/>
    </xf>
    <xf numFmtId="0" fontId="12" fillId="0" borderId="0" xfId="2" applyFont="1" applyAlignment="1">
      <alignment horizontal="center"/>
    </xf>
    <xf numFmtId="0" fontId="9" fillId="0" borderId="0" xfId="2" applyFont="1" applyAlignment="1">
      <alignment horizontal="center"/>
    </xf>
    <xf numFmtId="166" fontId="10" fillId="0" borderId="11" xfId="2" quotePrefix="1" applyNumberFormat="1" applyFont="1" applyBorder="1" applyAlignment="1">
      <alignment horizontal="center"/>
    </xf>
    <xf numFmtId="0" fontId="9" fillId="0" borderId="12" xfId="0" applyFont="1" applyBorder="1" applyAlignment="1">
      <alignment horizontal="center"/>
    </xf>
    <xf numFmtId="0" fontId="9" fillId="0" borderId="11" xfId="0" applyFont="1" applyBorder="1" applyAlignment="1">
      <alignment horizontal="center"/>
    </xf>
    <xf numFmtId="0" fontId="9" fillId="0" borderId="3" xfId="0" applyFont="1" applyBorder="1" applyAlignment="1">
      <alignment horizontal="center"/>
    </xf>
    <xf numFmtId="0" fontId="10" fillId="0" borderId="5" xfId="0" applyFont="1" applyBorder="1" applyAlignment="1">
      <alignment horizontal="center"/>
    </xf>
    <xf numFmtId="0" fontId="8" fillId="0" borderId="6" xfId="2" applyFont="1" applyBorder="1"/>
    <xf numFmtId="0" fontId="8" fillId="0" borderId="8" xfId="2" applyFont="1" applyBorder="1"/>
    <xf numFmtId="165" fontId="10" fillId="0" borderId="2" xfId="1" applyNumberFormat="1" applyFont="1" applyFill="1" applyBorder="1" applyAlignment="1">
      <alignment horizontal="center"/>
    </xf>
    <xf numFmtId="164" fontId="10" fillId="0" borderId="8" xfId="1" applyNumberFormat="1" applyFont="1" applyFill="1" applyBorder="1" applyAlignment="1">
      <alignment horizontal="center"/>
    </xf>
    <xf numFmtId="165" fontId="10" fillId="0" borderId="6" xfId="1" applyNumberFormat="1" applyFont="1" applyFill="1" applyBorder="1" applyAlignment="1">
      <alignment horizontal="center"/>
    </xf>
    <xf numFmtId="165" fontId="10" fillId="0" borderId="8" xfId="1" applyNumberFormat="1" applyFont="1" applyFill="1" applyBorder="1" applyAlignment="1">
      <alignment horizontal="center"/>
    </xf>
    <xf numFmtId="165" fontId="13" fillId="0" borderId="2" xfId="1" applyNumberFormat="1" applyFont="1" applyFill="1" applyBorder="1" applyAlignment="1">
      <alignment horizontal="center"/>
    </xf>
    <xf numFmtId="165" fontId="9" fillId="0" borderId="2" xfId="1" applyNumberFormat="1" applyFont="1" applyFill="1" applyBorder="1" applyAlignment="1">
      <alignment horizontal="center"/>
    </xf>
    <xf numFmtId="164" fontId="17" fillId="0" borderId="0" xfId="2" applyNumberFormat="1" applyFont="1"/>
    <xf numFmtId="0" fontId="9" fillId="0" borderId="0" xfId="2" applyFont="1"/>
    <xf numFmtId="0" fontId="14" fillId="0" borderId="0" xfId="2" applyFont="1"/>
    <xf numFmtId="165" fontId="9" fillId="0" borderId="0" xfId="1" applyNumberFormat="1" applyFont="1" applyBorder="1" applyAlignment="1">
      <alignment horizontal="center"/>
    </xf>
    <xf numFmtId="165" fontId="9" fillId="0" borderId="13" xfId="1" applyNumberFormat="1" applyFont="1" applyBorder="1" applyAlignment="1">
      <alignment horizontal="center"/>
    </xf>
    <xf numFmtId="165" fontId="9" fillId="0" borderId="7" xfId="1" applyNumberFormat="1" applyFont="1" applyBorder="1" applyAlignment="1">
      <alignment horizontal="center"/>
    </xf>
    <xf numFmtId="165" fontId="9" fillId="0" borderId="14" xfId="1" applyNumberFormat="1" applyFont="1" applyBorder="1" applyAlignment="1">
      <alignment horizontal="center"/>
    </xf>
    <xf numFmtId="165" fontId="9" fillId="0" borderId="8" xfId="1" applyNumberFormat="1" applyFont="1" applyBorder="1" applyAlignment="1">
      <alignment horizontal="center"/>
    </xf>
    <xf numFmtId="165" fontId="9" fillId="0" borderId="6" xfId="3" applyNumberFormat="1" applyFont="1" applyBorder="1" applyAlignment="1">
      <alignment horizontal="right"/>
    </xf>
    <xf numFmtId="166" fontId="9" fillId="0" borderId="0" xfId="4" applyNumberFormat="1" applyFont="1" applyBorder="1" applyAlignment="1">
      <alignment horizontal="right"/>
    </xf>
    <xf numFmtId="166" fontId="9" fillId="0" borderId="0" xfId="1" applyNumberFormat="1" applyFont="1" applyBorder="1" applyAlignment="1">
      <alignment horizontal="center"/>
    </xf>
    <xf numFmtId="166" fontId="9" fillId="0" borderId="8" xfId="1" applyNumberFormat="1" applyFont="1" applyBorder="1" applyAlignment="1">
      <alignment horizontal="center"/>
    </xf>
    <xf numFmtId="164" fontId="21" fillId="0" borderId="0" xfId="2" applyNumberFormat="1" applyFont="1"/>
    <xf numFmtId="164" fontId="15" fillId="0" borderId="0" xfId="2" applyNumberFormat="1" applyFont="1"/>
    <xf numFmtId="166" fontId="9" fillId="0" borderId="0" xfId="1" applyNumberFormat="1" applyFont="1" applyFill="1" applyBorder="1" applyAlignment="1">
      <alignment horizontal="center"/>
    </xf>
    <xf numFmtId="165" fontId="9" fillId="0" borderId="8" xfId="1" applyNumberFormat="1" applyFont="1" applyFill="1" applyBorder="1" applyAlignment="1">
      <alignment horizontal="center"/>
    </xf>
    <xf numFmtId="165" fontId="9" fillId="0" borderId="0" xfId="1" applyNumberFormat="1" applyFont="1" applyFill="1" applyBorder="1" applyAlignment="1">
      <alignment horizontal="center"/>
    </xf>
    <xf numFmtId="166" fontId="9" fillId="0" borderId="8" xfId="1" applyNumberFormat="1" applyFont="1" applyFill="1" applyBorder="1" applyAlignment="1">
      <alignment horizontal="center"/>
    </xf>
    <xf numFmtId="0" fontId="18" fillId="0" borderId="10" xfId="2" applyFont="1" applyBorder="1"/>
    <xf numFmtId="0" fontId="17" fillId="0" borderId="10" xfId="2" applyFont="1" applyBorder="1"/>
    <xf numFmtId="165" fontId="19" fillId="0" borderId="10" xfId="1" applyNumberFormat="1" applyFont="1" applyFill="1" applyBorder="1" applyAlignment="1">
      <alignment horizontal="center"/>
    </xf>
    <xf numFmtId="164" fontId="20" fillId="0" borderId="0" xfId="2" applyNumberFormat="1" applyFont="1"/>
    <xf numFmtId="44" fontId="10" fillId="0" borderId="0" xfId="1" applyFont="1" applyFill="1"/>
    <xf numFmtId="44" fontId="10" fillId="0" borderId="4" xfId="1" applyFont="1" applyFill="1" applyBorder="1"/>
    <xf numFmtId="164" fontId="13" fillId="0" borderId="0" xfId="0" applyNumberFormat="1" applyFont="1"/>
    <xf numFmtId="166" fontId="10" fillId="0" borderId="8" xfId="2" quotePrefix="1" applyNumberFormat="1" applyFont="1" applyBorder="1" applyAlignment="1">
      <alignment horizontal="center"/>
    </xf>
    <xf numFmtId="166" fontId="10" fillId="0" borderId="0" xfId="2" quotePrefix="1" applyNumberFormat="1" applyFont="1" applyAlignment="1">
      <alignment horizontal="center"/>
    </xf>
    <xf numFmtId="164" fontId="11" fillId="0" borderId="6" xfId="2" applyNumberFormat="1" applyFont="1" applyBorder="1" applyAlignment="1">
      <alignment horizontal="center"/>
    </xf>
    <xf numFmtId="164" fontId="11" fillId="0" borderId="0" xfId="2" applyNumberFormat="1" applyFont="1" applyAlignment="1">
      <alignment horizontal="center"/>
    </xf>
    <xf numFmtId="0" fontId="11" fillId="0" borderId="0" xfId="2" applyFont="1" applyAlignment="1">
      <alignment horizontal="center"/>
    </xf>
    <xf numFmtId="164" fontId="14" fillId="0" borderId="0" xfId="2" applyNumberFormat="1" applyFont="1"/>
    <xf numFmtId="164" fontId="11" fillId="0" borderId="4" xfId="2" applyNumberFormat="1" applyFont="1" applyBorder="1" applyAlignment="1">
      <alignment horizontal="center"/>
    </xf>
    <xf numFmtId="0" fontId="9" fillId="0" borderId="10" xfId="0" applyFont="1" applyBorder="1" applyAlignment="1">
      <alignment horizontal="center"/>
    </xf>
    <xf numFmtId="0" fontId="18" fillId="0" borderId="0" xfId="2" applyFont="1"/>
    <xf numFmtId="0" fontId="17" fillId="0" borderId="0" xfId="2" applyFont="1"/>
    <xf numFmtId="166" fontId="22" fillId="0" borderId="6" xfId="1" applyNumberFormat="1" applyFont="1" applyFill="1" applyBorder="1" applyAlignment="1">
      <alignment horizontal="center"/>
    </xf>
    <xf numFmtId="0" fontId="7" fillId="4" borderId="0" xfId="2" applyFont="1" applyFill="1"/>
    <xf numFmtId="0" fontId="18" fillId="0" borderId="0" xfId="0" applyFont="1"/>
    <xf numFmtId="165" fontId="18" fillId="0" borderId="0" xfId="1" applyNumberFormat="1" applyFont="1" applyFill="1" applyBorder="1"/>
    <xf numFmtId="165" fontId="9" fillId="0" borderId="7" xfId="1" applyNumberFormat="1" applyFont="1" applyBorder="1"/>
    <xf numFmtId="165" fontId="13" fillId="0" borderId="1" xfId="1" applyNumberFormat="1" applyFont="1" applyFill="1" applyBorder="1" applyAlignment="1">
      <alignment horizontal="center"/>
    </xf>
    <xf numFmtId="165" fontId="23" fillId="0" borderId="2" xfId="1" applyNumberFormat="1" applyFont="1" applyFill="1" applyBorder="1" applyAlignment="1">
      <alignment horizontal="center"/>
    </xf>
    <xf numFmtId="165" fontId="23" fillId="0" borderId="1" xfId="1" applyNumberFormat="1" applyFont="1" applyFill="1" applyBorder="1" applyAlignment="1">
      <alignment horizontal="center"/>
    </xf>
    <xf numFmtId="165" fontId="23" fillId="0" borderId="10" xfId="1" applyNumberFormat="1" applyFont="1" applyFill="1" applyBorder="1" applyAlignment="1">
      <alignment horizontal="center"/>
    </xf>
    <xf numFmtId="0" fontId="16" fillId="3" borderId="0" xfId="2" applyFont="1" applyFill="1" applyAlignment="1">
      <alignment horizontal="left"/>
    </xf>
    <xf numFmtId="164" fontId="2" fillId="3" borderId="0" xfId="2" applyNumberFormat="1" applyFill="1"/>
    <xf numFmtId="0" fontId="25" fillId="0" borderId="0" xfId="2" applyFont="1"/>
    <xf numFmtId="165" fontId="11" fillId="0" borderId="0" xfId="1" applyNumberFormat="1" applyFont="1" applyBorder="1"/>
    <xf numFmtId="44" fontId="10" fillId="0" borderId="0" xfId="1" applyFont="1" applyBorder="1"/>
    <xf numFmtId="164" fontId="11" fillId="0" borderId="0" xfId="0" applyNumberFormat="1" applyFont="1"/>
    <xf numFmtId="165" fontId="10" fillId="0" borderId="0" xfId="1" applyNumberFormat="1" applyFont="1" applyFill="1" applyBorder="1"/>
    <xf numFmtId="164" fontId="11" fillId="0" borderId="0" xfId="1" applyNumberFormat="1" applyFont="1" applyFill="1" applyBorder="1"/>
    <xf numFmtId="44" fontId="10" fillId="0" borderId="0" xfId="1" applyFont="1" applyFill="1" applyBorder="1"/>
    <xf numFmtId="165" fontId="13" fillId="0" borderId="0" xfId="1" applyNumberFormat="1" applyFont="1" applyFill="1" applyBorder="1"/>
    <xf numFmtId="165" fontId="9" fillId="0" borderId="0" xfId="2" applyNumberFormat="1" applyFont="1"/>
    <xf numFmtId="164" fontId="9" fillId="0" borderId="7" xfId="2" applyNumberFormat="1" applyFont="1" applyBorder="1" applyAlignment="1">
      <alignment horizontal="left"/>
    </xf>
    <xf numFmtId="164" fontId="8" fillId="0" borderId="7" xfId="2" applyNumberFormat="1" applyFont="1" applyBorder="1"/>
    <xf numFmtId="165" fontId="9" fillId="0" borderId="7" xfId="2" applyNumberFormat="1" applyFont="1" applyBorder="1"/>
    <xf numFmtId="0" fontId="9" fillId="0" borderId="0" xfId="0" applyFont="1" applyAlignment="1">
      <alignment horizontal="left" indent="1"/>
    </xf>
    <xf numFmtId="0" fontId="12" fillId="0" borderId="0" xfId="0" applyFont="1" applyAlignment="1">
      <alignment horizontal="center"/>
    </xf>
    <xf numFmtId="164" fontId="24" fillId="0" borderId="0" xfId="2" applyNumberFormat="1" applyFont="1"/>
    <xf numFmtId="0" fontId="30" fillId="0" borderId="0" xfId="2" applyFont="1" applyAlignment="1">
      <alignment horizontal="right"/>
    </xf>
    <xf numFmtId="0" fontId="9" fillId="0" borderId="5" xfId="0" applyFont="1" applyBorder="1" applyAlignment="1">
      <alignment horizontal="center"/>
    </xf>
    <xf numFmtId="0" fontId="12" fillId="0" borderId="0" xfId="2" quotePrefix="1" applyFont="1" applyAlignment="1">
      <alignment horizontal="center"/>
    </xf>
    <xf numFmtId="0" fontId="12" fillId="0" borderId="4" xfId="0" applyFont="1" applyBorder="1" applyAlignment="1">
      <alignment horizontal="center"/>
    </xf>
    <xf numFmtId="166" fontId="10" fillId="0" borderId="0" xfId="4" applyNumberFormat="1" applyFont="1"/>
    <xf numFmtId="165" fontId="13" fillId="0" borderId="0" xfId="1" applyNumberFormat="1" applyFont="1"/>
    <xf numFmtId="166" fontId="10" fillId="0" borderId="10" xfId="4" applyNumberFormat="1" applyFont="1" applyBorder="1"/>
    <xf numFmtId="165" fontId="13" fillId="0" borderId="10" xfId="1" applyNumberFormat="1" applyFont="1" applyBorder="1"/>
    <xf numFmtId="166" fontId="10" fillId="0" borderId="7" xfId="4" applyNumberFormat="1" applyFont="1" applyBorder="1"/>
    <xf numFmtId="165" fontId="13" fillId="0" borderId="7" xfId="1" applyNumberFormat="1" applyFont="1" applyBorder="1"/>
    <xf numFmtId="166" fontId="11" fillId="0" borderId="0" xfId="4" applyNumberFormat="1" applyFont="1"/>
    <xf numFmtId="166" fontId="13" fillId="0" borderId="10" xfId="4" applyNumberFormat="1" applyFont="1" applyBorder="1"/>
    <xf numFmtId="166" fontId="18" fillId="0" borderId="0" xfId="4" applyNumberFormat="1" applyFont="1"/>
    <xf numFmtId="166" fontId="9" fillId="0" borderId="0" xfId="4" applyNumberFormat="1" applyFont="1"/>
    <xf numFmtId="165" fontId="23" fillId="0" borderId="7" xfId="1" applyNumberFormat="1" applyFont="1" applyBorder="1"/>
    <xf numFmtId="167" fontId="9" fillId="0" borderId="6" xfId="3" applyNumberFormat="1" applyFont="1" applyBorder="1" applyAlignment="1">
      <alignment horizontal="center"/>
    </xf>
    <xf numFmtId="167" fontId="9" fillId="0" borderId="0" xfId="1" applyNumberFormat="1" applyFont="1" applyAlignment="1">
      <alignment horizontal="center"/>
    </xf>
    <xf numFmtId="167" fontId="9" fillId="0" borderId="8" xfId="1" applyNumberFormat="1" applyFont="1" applyBorder="1" applyAlignment="1">
      <alignment horizontal="center"/>
    </xf>
    <xf numFmtId="168" fontId="13" fillId="0" borderId="4" xfId="2" applyNumberFormat="1" applyFont="1" applyBorder="1" applyAlignment="1">
      <alignment horizontal="center"/>
    </xf>
    <xf numFmtId="0" fontId="31" fillId="8" borderId="4" xfId="0" applyFont="1" applyFill="1" applyBorder="1" applyAlignment="1">
      <alignment horizontal="center"/>
    </xf>
    <xf numFmtId="0" fontId="31" fillId="6" borderId="4" xfId="0" applyFont="1" applyFill="1" applyBorder="1" applyAlignment="1">
      <alignment horizontal="center"/>
    </xf>
    <xf numFmtId="0" fontId="31" fillId="7" borderId="4" xfId="0" applyFont="1" applyFill="1" applyBorder="1" applyAlignment="1">
      <alignment horizontal="center"/>
    </xf>
    <xf numFmtId="0" fontId="31" fillId="5" borderId="4" xfId="0" applyFont="1" applyFill="1" applyBorder="1" applyAlignment="1">
      <alignment horizontal="center"/>
    </xf>
    <xf numFmtId="16" fontId="12" fillId="0" borderId="0" xfId="2" quotePrefix="1" applyNumberFormat="1" applyFont="1" applyAlignment="1">
      <alignment horizontal="center"/>
    </xf>
    <xf numFmtId="168" fontId="10" fillId="0" borderId="6" xfId="1" applyNumberFormat="1" applyFont="1" applyFill="1" applyBorder="1" applyAlignment="1">
      <alignment horizontal="center"/>
    </xf>
    <xf numFmtId="168" fontId="19" fillId="0" borderId="0" xfId="1" applyNumberFormat="1" applyFont="1" applyFill="1" applyBorder="1" applyAlignment="1">
      <alignment horizontal="center"/>
    </xf>
    <xf numFmtId="165" fontId="9" fillId="0" borderId="7" xfId="1" applyNumberFormat="1" applyFont="1" applyFill="1" applyBorder="1"/>
    <xf numFmtId="166" fontId="22" fillId="0" borderId="6" xfId="1" applyNumberFormat="1" applyFont="1" applyFill="1" applyBorder="1" applyAlignment="1">
      <alignment horizontal="left"/>
    </xf>
    <xf numFmtId="167" fontId="9" fillId="0" borderId="6" xfId="3" applyNumberFormat="1" applyFont="1" applyFill="1" applyBorder="1" applyAlignment="1">
      <alignment horizontal="center"/>
    </xf>
    <xf numFmtId="165" fontId="9" fillId="0" borderId="6" xfId="3" applyNumberFormat="1" applyFont="1" applyFill="1" applyBorder="1" applyAlignment="1">
      <alignment horizontal="right"/>
    </xf>
    <xf numFmtId="166" fontId="9" fillId="0" borderId="0" xfId="4" applyNumberFormat="1" applyFont="1" applyFill="1" applyBorder="1" applyAlignment="1">
      <alignment horizontal="right"/>
    </xf>
    <xf numFmtId="8" fontId="2" fillId="0" borderId="0" xfId="2" applyNumberFormat="1"/>
    <xf numFmtId="167" fontId="10" fillId="0" borderId="0" xfId="1" applyNumberFormat="1" applyFont="1" applyAlignment="1">
      <alignment horizontal="left"/>
    </xf>
    <xf numFmtId="165" fontId="10" fillId="0" borderId="0" xfId="1" applyNumberFormat="1" applyFont="1" applyBorder="1" applyAlignment="1">
      <alignment horizontal="left"/>
    </xf>
    <xf numFmtId="165" fontId="10" fillId="0" borderId="0" xfId="1" applyNumberFormat="1" applyFont="1" applyBorder="1" applyAlignment="1">
      <alignment horizontal="center"/>
    </xf>
    <xf numFmtId="166" fontId="9" fillId="0" borderId="0" xfId="1" applyNumberFormat="1" applyFont="1" applyBorder="1" applyAlignment="1">
      <alignment horizontal="right"/>
    </xf>
    <xf numFmtId="166" fontId="9" fillId="0" borderId="8" xfId="1" applyNumberFormat="1" applyFont="1" applyBorder="1" applyAlignment="1">
      <alignment horizontal="right"/>
    </xf>
    <xf numFmtId="166" fontId="10" fillId="0" borderId="0" xfId="1" applyNumberFormat="1" applyFont="1" applyBorder="1" applyAlignment="1">
      <alignment horizontal="left"/>
    </xf>
    <xf numFmtId="166" fontId="9" fillId="0" borderId="6" xfId="3" applyNumberFormat="1" applyFont="1" applyBorder="1" applyAlignment="1">
      <alignment horizontal="right"/>
    </xf>
    <xf numFmtId="167" fontId="10" fillId="0" borderId="0" xfId="1" applyNumberFormat="1" applyFont="1" applyBorder="1" applyAlignment="1">
      <alignment horizontal="left"/>
    </xf>
    <xf numFmtId="164" fontId="13" fillId="0" borderId="8" xfId="1" applyNumberFormat="1" applyFont="1" applyFill="1" applyBorder="1" applyAlignment="1">
      <alignment horizontal="center"/>
    </xf>
    <xf numFmtId="165" fontId="11" fillId="3" borderId="0" xfId="1" applyNumberFormat="1" applyFont="1" applyFill="1" applyProtection="1">
      <protection locked="0"/>
    </xf>
    <xf numFmtId="164" fontId="11" fillId="3" borderId="0" xfId="1" applyNumberFormat="1" applyFont="1" applyFill="1" applyProtection="1">
      <protection locked="0"/>
    </xf>
    <xf numFmtId="164" fontId="11" fillId="3" borderId="0" xfId="0" applyNumberFormat="1" applyFont="1" applyFill="1" applyProtection="1">
      <protection locked="0"/>
    </xf>
    <xf numFmtId="164" fontId="11" fillId="3" borderId="4" xfId="1" applyNumberFormat="1" applyFont="1" applyFill="1" applyBorder="1" applyProtection="1">
      <protection locked="0"/>
    </xf>
    <xf numFmtId="165" fontId="11" fillId="3" borderId="0" xfId="1" applyNumberFormat="1" applyFont="1" applyFill="1" applyBorder="1" applyProtection="1">
      <protection locked="0"/>
    </xf>
    <xf numFmtId="164" fontId="11" fillId="3" borderId="12" xfId="2" applyNumberFormat="1" applyFont="1" applyFill="1" applyBorder="1" applyAlignment="1" applyProtection="1">
      <alignment horizontal="center"/>
      <protection locked="0"/>
    </xf>
    <xf numFmtId="164" fontId="11" fillId="3" borderId="9" xfId="2" applyNumberFormat="1" applyFont="1" applyFill="1" applyBorder="1" applyAlignment="1" applyProtection="1">
      <alignment horizontal="center"/>
      <protection locked="0"/>
    </xf>
    <xf numFmtId="165" fontId="11" fillId="3" borderId="10" xfId="1" applyNumberFormat="1" applyFont="1" applyFill="1" applyBorder="1" applyAlignment="1" applyProtection="1">
      <alignment horizontal="center"/>
      <protection locked="0"/>
    </xf>
    <xf numFmtId="165" fontId="11" fillId="3" borderId="1" xfId="1" applyNumberFormat="1" applyFont="1" applyFill="1" applyBorder="1" applyAlignment="1" applyProtection="1">
      <alignment horizontal="center"/>
      <protection locked="0"/>
    </xf>
    <xf numFmtId="164" fontId="11" fillId="3" borderId="0" xfId="1" applyNumberFormat="1" applyFont="1" applyFill="1" applyBorder="1" applyAlignment="1" applyProtection="1">
      <alignment horizontal="center"/>
      <protection locked="0"/>
    </xf>
    <xf numFmtId="164" fontId="11" fillId="3" borderId="3" xfId="1" applyNumberFormat="1" applyFont="1" applyFill="1" applyBorder="1" applyAlignment="1" applyProtection="1">
      <alignment horizontal="center"/>
      <protection locked="0"/>
    </xf>
    <xf numFmtId="164" fontId="11" fillId="3" borderId="6" xfId="1" applyNumberFormat="1" applyFont="1" applyFill="1" applyBorder="1" applyAlignment="1" applyProtection="1">
      <alignment horizontal="center"/>
      <protection locked="0"/>
    </xf>
    <xf numFmtId="164" fontId="15" fillId="3" borderId="15" xfId="2" applyNumberFormat="1" applyFont="1" applyFill="1" applyBorder="1" applyAlignment="1" applyProtection="1">
      <alignment horizontal="center"/>
      <protection locked="0"/>
    </xf>
    <xf numFmtId="0" fontId="31" fillId="9" borderId="4" xfId="0" applyFont="1" applyFill="1" applyBorder="1" applyAlignment="1">
      <alignment horizontal="center"/>
    </xf>
    <xf numFmtId="0" fontId="31" fillId="9" borderId="0" xfId="0" applyFont="1" applyFill="1" applyAlignment="1">
      <alignment horizontal="center"/>
    </xf>
    <xf numFmtId="166" fontId="9" fillId="0" borderId="6" xfId="4" applyNumberFormat="1" applyFont="1" applyBorder="1" applyAlignment="1">
      <alignment horizontal="right"/>
    </xf>
    <xf numFmtId="169" fontId="9" fillId="0" borderId="0" xfId="2" applyNumberFormat="1" applyFont="1" applyAlignment="1">
      <alignment horizontal="center"/>
    </xf>
    <xf numFmtId="170" fontId="12" fillId="8" borderId="4" xfId="0" applyNumberFormat="1" applyFont="1" applyFill="1" applyBorder="1" applyAlignment="1">
      <alignment horizontal="center"/>
    </xf>
    <xf numFmtId="170" fontId="32" fillId="8" borderId="0" xfId="0" applyNumberFormat="1" applyFont="1" applyFill="1"/>
    <xf numFmtId="170" fontId="12" fillId="8" borderId="4" xfId="0" applyNumberFormat="1" applyFont="1" applyFill="1" applyBorder="1"/>
    <xf numFmtId="170" fontId="12" fillId="6" borderId="4" xfId="0" applyNumberFormat="1" applyFont="1" applyFill="1" applyBorder="1" applyAlignment="1">
      <alignment horizontal="center"/>
    </xf>
    <xf numFmtId="170" fontId="12" fillId="6" borderId="0" xfId="0" applyNumberFormat="1" applyFont="1" applyFill="1"/>
    <xf numFmtId="170" fontId="12" fillId="6" borderId="4" xfId="0" applyNumberFormat="1" applyFont="1" applyFill="1" applyBorder="1"/>
    <xf numFmtId="170" fontId="33" fillId="6" borderId="0" xfId="2" applyNumberFormat="1" applyFont="1" applyFill="1"/>
    <xf numFmtId="170" fontId="12" fillId="7" borderId="4" xfId="0" applyNumberFormat="1" applyFont="1" applyFill="1" applyBorder="1" applyAlignment="1">
      <alignment horizontal="center"/>
    </xf>
    <xf numFmtId="170" fontId="12" fillId="5" borderId="4" xfId="0" applyNumberFormat="1" applyFont="1" applyFill="1" applyBorder="1" applyAlignment="1">
      <alignment horizontal="center"/>
    </xf>
    <xf numFmtId="164" fontId="33" fillId="5" borderId="0" xfId="2" applyNumberFormat="1" applyFont="1" applyFill="1"/>
    <xf numFmtId="171" fontId="12" fillId="9" borderId="4" xfId="0" applyNumberFormat="1" applyFont="1" applyFill="1" applyBorder="1" applyAlignment="1">
      <alignment horizontal="center"/>
    </xf>
    <xf numFmtId="0" fontId="34" fillId="3" borderId="0" xfId="2" applyFont="1" applyFill="1" applyAlignment="1" applyProtection="1">
      <alignment horizontal="center"/>
      <protection locked="0"/>
    </xf>
    <xf numFmtId="0" fontId="35" fillId="10" borderId="0" xfId="2" quotePrefix="1" applyFont="1" applyFill="1"/>
    <xf numFmtId="0" fontId="6" fillId="10" borderId="0" xfId="2" applyFont="1" applyFill="1"/>
    <xf numFmtId="0" fontId="31" fillId="8" borderId="0" xfId="0" applyFont="1" applyFill="1" applyAlignment="1">
      <alignment horizontal="center"/>
    </xf>
    <xf numFmtId="0" fontId="7" fillId="12" borderId="0" xfId="2" applyFont="1" applyFill="1"/>
    <xf numFmtId="9" fontId="0" fillId="0" borderId="0" xfId="4" applyFont="1"/>
    <xf numFmtId="164" fontId="36" fillId="0" borderId="0" xfId="2" applyNumberFormat="1" applyFont="1"/>
    <xf numFmtId="164" fontId="37" fillId="0" borderId="0" xfId="2" applyNumberFormat="1" applyFont="1"/>
    <xf numFmtId="0" fontId="10" fillId="0" borderId="0" xfId="2" applyFont="1"/>
    <xf numFmtId="172" fontId="12" fillId="11" borderId="19" xfId="2" quotePrefix="1" applyNumberFormat="1" applyFont="1" applyFill="1" applyBorder="1" applyAlignment="1">
      <alignment horizontal="center"/>
    </xf>
    <xf numFmtId="165" fontId="19" fillId="0" borderId="0" xfId="1" applyNumberFormat="1" applyFont="1" applyFill="1" applyBorder="1" applyAlignment="1">
      <alignment horizontal="center"/>
    </xf>
    <xf numFmtId="165" fontId="13" fillId="0" borderId="0" xfId="1" applyNumberFormat="1" applyFont="1" applyFill="1" applyBorder="1" applyAlignment="1">
      <alignment horizontal="center"/>
    </xf>
    <xf numFmtId="0" fontId="20" fillId="0" borderId="0" xfId="2" applyFont="1"/>
    <xf numFmtId="164" fontId="14" fillId="0" borderId="17" xfId="2" quotePrefix="1" applyNumberFormat="1" applyFont="1" applyBorder="1" applyAlignment="1">
      <alignment horizontal="center"/>
    </xf>
    <xf numFmtId="164" fontId="8" fillId="3" borderId="17" xfId="2" applyNumberFormat="1" applyFont="1" applyFill="1" applyBorder="1"/>
    <xf numFmtId="0" fontId="8" fillId="3" borderId="17" xfId="2" applyFont="1" applyFill="1" applyBorder="1"/>
    <xf numFmtId="0" fontId="8" fillId="0" borderId="17" xfId="2" applyFont="1" applyBorder="1"/>
    <xf numFmtId="165" fontId="8" fillId="3" borderId="17" xfId="2" applyNumberFormat="1" applyFont="1" applyFill="1" applyBorder="1"/>
    <xf numFmtId="165" fontId="8" fillId="0" borderId="17" xfId="2" applyNumberFormat="1" applyFont="1" applyBorder="1"/>
    <xf numFmtId="165" fontId="14" fillId="3" borderId="17" xfId="2" applyNumberFormat="1" applyFont="1" applyFill="1" applyBorder="1"/>
    <xf numFmtId="166" fontId="8" fillId="3" borderId="17" xfId="2" applyNumberFormat="1" applyFont="1" applyFill="1" applyBorder="1"/>
    <xf numFmtId="164" fontId="14" fillId="0" borderId="0" xfId="2" applyNumberFormat="1" applyFont="1" applyAlignment="1">
      <alignment horizontal="center"/>
    </xf>
    <xf numFmtId="165" fontId="11" fillId="0" borderId="0" xfId="1" applyNumberFormat="1" applyFont="1" applyFill="1" applyBorder="1" applyAlignment="1" applyProtection="1">
      <alignment horizontal="center"/>
      <protection locked="0"/>
    </xf>
    <xf numFmtId="165" fontId="11" fillId="0" borderId="6" xfId="1" applyNumberFormat="1" applyFont="1" applyFill="1" applyBorder="1" applyAlignment="1" applyProtection="1">
      <alignment horizontal="center"/>
      <protection locked="0"/>
    </xf>
    <xf numFmtId="0" fontId="21" fillId="3" borderId="17" xfId="2" applyFont="1" applyFill="1" applyBorder="1"/>
    <xf numFmtId="164" fontId="10" fillId="3" borderId="6" xfId="1" applyNumberFormat="1" applyFont="1" applyFill="1" applyBorder="1" applyAlignment="1">
      <alignment horizontal="center"/>
    </xf>
    <xf numFmtId="164" fontId="10" fillId="3" borderId="0" xfId="1" applyNumberFormat="1" applyFont="1" applyFill="1" applyBorder="1" applyAlignment="1">
      <alignment horizontal="center"/>
    </xf>
    <xf numFmtId="0" fontId="8" fillId="3" borderId="20" xfId="2" applyFont="1" applyFill="1" applyBorder="1"/>
    <xf numFmtId="0" fontId="8" fillId="0" borderId="20" xfId="2" applyFont="1" applyBorder="1"/>
    <xf numFmtId="165" fontId="8" fillId="0" borderId="21" xfId="2" applyNumberFormat="1" applyFont="1" applyBorder="1"/>
    <xf numFmtId="0" fontId="31" fillId="10" borderId="4" xfId="0" applyFont="1" applyFill="1" applyBorder="1" applyAlignment="1">
      <alignment horizontal="center"/>
    </xf>
    <xf numFmtId="0" fontId="38" fillId="0" borderId="0" xfId="2" applyFont="1"/>
    <xf numFmtId="165" fontId="2" fillId="0" borderId="0" xfId="2" applyNumberFormat="1"/>
    <xf numFmtId="164" fontId="6" fillId="10" borderId="4" xfId="2" applyNumberFormat="1" applyFont="1" applyFill="1" applyBorder="1"/>
    <xf numFmtId="164" fontId="14" fillId="10" borderId="4" xfId="2" applyNumberFormat="1" applyFont="1" applyFill="1" applyBorder="1"/>
    <xf numFmtId="164" fontId="14" fillId="5" borderId="4" xfId="2" applyNumberFormat="1" applyFont="1" applyFill="1" applyBorder="1"/>
    <xf numFmtId="164" fontId="2" fillId="6" borderId="4" xfId="2" applyNumberFormat="1" applyFill="1" applyBorder="1"/>
    <xf numFmtId="164" fontId="14" fillId="6" borderId="4" xfId="2" applyNumberFormat="1" applyFont="1" applyFill="1" applyBorder="1"/>
    <xf numFmtId="164" fontId="2" fillId="7" borderId="4" xfId="2" applyNumberFormat="1" applyFill="1" applyBorder="1"/>
    <xf numFmtId="164" fontId="14" fillId="7" borderId="4" xfId="2" applyNumberFormat="1" applyFont="1" applyFill="1" applyBorder="1"/>
    <xf numFmtId="164" fontId="2" fillId="5" borderId="4" xfId="2" applyNumberFormat="1" applyFill="1" applyBorder="1"/>
    <xf numFmtId="164" fontId="9" fillId="11" borderId="23" xfId="2" applyNumberFormat="1" applyFont="1" applyFill="1" applyBorder="1"/>
    <xf numFmtId="165" fontId="9" fillId="11" borderId="23" xfId="2" applyNumberFormat="1" applyFont="1" applyFill="1" applyBorder="1"/>
    <xf numFmtId="0" fontId="14" fillId="3" borderId="24" xfId="2" applyFont="1" applyFill="1" applyBorder="1"/>
    <xf numFmtId="165" fontId="14" fillId="3" borderId="22" xfId="2" applyNumberFormat="1" applyFont="1" applyFill="1" applyBorder="1"/>
    <xf numFmtId="165" fontId="10" fillId="0" borderId="0" xfId="2" applyNumberFormat="1" applyFont="1"/>
    <xf numFmtId="174" fontId="10" fillId="0" borderId="0" xfId="2" applyNumberFormat="1" applyFont="1"/>
    <xf numFmtId="173" fontId="10" fillId="0" borderId="0" xfId="2" applyNumberFormat="1" applyFont="1"/>
    <xf numFmtId="0" fontId="19" fillId="0" borderId="0" xfId="0" applyFont="1"/>
    <xf numFmtId="0" fontId="21" fillId="0" borderId="22" xfId="2" applyFont="1" applyBorder="1"/>
    <xf numFmtId="0" fontId="8" fillId="0" borderId="10" xfId="2" applyFont="1" applyBorder="1" applyAlignment="1">
      <alignment horizontal="center"/>
    </xf>
    <xf numFmtId="0" fontId="8" fillId="0" borderId="0" xfId="2" applyFont="1" applyAlignment="1">
      <alignment horizontal="center"/>
    </xf>
    <xf numFmtId="0" fontId="14" fillId="0" borderId="10" xfId="2" applyFont="1" applyBorder="1" applyAlignment="1">
      <alignment horizontal="center"/>
    </xf>
    <xf numFmtId="0" fontId="14" fillId="0" borderId="7" xfId="2" applyFont="1" applyBorder="1" applyAlignment="1">
      <alignment horizontal="center"/>
    </xf>
    <xf numFmtId="0" fontId="14" fillId="0" borderId="20" xfId="2" applyFont="1" applyBorder="1"/>
    <xf numFmtId="0" fontId="17" fillId="0" borderId="22" xfId="2" applyFont="1" applyBorder="1"/>
    <xf numFmtId="169" fontId="14" fillId="0" borderId="4" xfId="2" applyNumberFormat="1" applyFont="1" applyBorder="1" applyAlignment="1">
      <alignment horizontal="center"/>
    </xf>
    <xf numFmtId="164" fontId="14" fillId="10" borderId="4" xfId="2" applyNumberFormat="1" applyFont="1" applyFill="1" applyBorder="1" applyAlignment="1">
      <alignment horizontal="center"/>
    </xf>
    <xf numFmtId="164" fontId="14" fillId="6" borderId="4" xfId="2" applyNumberFormat="1" applyFont="1" applyFill="1" applyBorder="1" applyAlignment="1">
      <alignment horizontal="center"/>
    </xf>
    <xf numFmtId="164" fontId="14" fillId="7" borderId="4" xfId="2" applyNumberFormat="1" applyFont="1" applyFill="1" applyBorder="1" applyAlignment="1">
      <alignment horizontal="center"/>
    </xf>
    <xf numFmtId="164" fontId="14" fillId="5" borderId="4" xfId="2" applyNumberFormat="1" applyFont="1" applyFill="1" applyBorder="1" applyAlignment="1">
      <alignment horizontal="center"/>
    </xf>
    <xf numFmtId="0" fontId="12" fillId="0" borderId="4" xfId="2" quotePrefix="1" applyFont="1" applyBorder="1" applyAlignment="1">
      <alignment horizontal="center"/>
    </xf>
    <xf numFmtId="164" fontId="14" fillId="0" borderId="17" xfId="2" applyNumberFormat="1" applyFont="1" applyBorder="1"/>
    <xf numFmtId="164" fontId="14" fillId="3" borderId="22" xfId="2" applyNumberFormat="1" applyFont="1" applyFill="1" applyBorder="1"/>
    <xf numFmtId="165" fontId="19" fillId="0" borderId="0" xfId="1" applyNumberFormat="1" applyFont="1" applyFill="1" applyBorder="1" applyAlignment="1">
      <alignment horizontal="center"/>
    </xf>
    <xf numFmtId="165" fontId="19" fillId="0" borderId="8" xfId="1" applyNumberFormat="1" applyFont="1" applyFill="1" applyBorder="1" applyAlignment="1">
      <alignment horizontal="center"/>
    </xf>
    <xf numFmtId="165" fontId="19" fillId="0" borderId="0" xfId="1" applyNumberFormat="1" applyFont="1" applyFill="1" applyBorder="1" applyAlignment="1">
      <alignment horizontal="center" wrapText="1"/>
    </xf>
    <xf numFmtId="165" fontId="19" fillId="0" borderId="8" xfId="1" applyNumberFormat="1" applyFont="1" applyFill="1" applyBorder="1" applyAlignment="1">
      <alignment horizontal="center" wrapText="1"/>
    </xf>
    <xf numFmtId="164" fontId="15" fillId="3" borderId="16" xfId="2" applyNumberFormat="1" applyFont="1" applyFill="1" applyBorder="1" applyProtection="1">
      <protection locked="0"/>
    </xf>
    <xf numFmtId="164" fontId="15" fillId="3" borderId="17" xfId="2" applyNumberFormat="1" applyFont="1" applyFill="1" applyBorder="1" applyProtection="1">
      <protection locked="0"/>
    </xf>
    <xf numFmtId="164" fontId="15" fillId="3" borderId="18" xfId="2" applyNumberFormat="1" applyFont="1" applyFill="1" applyBorder="1" applyProtection="1">
      <protection locked="0"/>
    </xf>
    <xf numFmtId="164" fontId="15" fillId="3" borderId="15" xfId="2" applyNumberFormat="1" applyFont="1" applyFill="1" applyBorder="1" applyProtection="1">
      <protection locked="0"/>
    </xf>
    <xf numFmtId="49" fontId="15" fillId="3" borderId="15" xfId="2" applyNumberFormat="1" applyFont="1" applyFill="1" applyBorder="1" applyProtection="1">
      <protection locked="0"/>
    </xf>
    <xf numFmtId="164" fontId="28" fillId="3" borderId="15" xfId="5" applyNumberFormat="1" applyFill="1" applyBorder="1" applyAlignment="1" applyProtection="1">
      <protection locked="0"/>
    </xf>
    <xf numFmtId="164" fontId="29" fillId="3" borderId="15" xfId="2" applyNumberFormat="1" applyFont="1" applyFill="1" applyBorder="1" applyProtection="1">
      <protection locked="0"/>
    </xf>
    <xf numFmtId="164" fontId="15" fillId="3" borderId="16" xfId="2" applyNumberFormat="1" applyFont="1" applyFill="1" applyBorder="1" applyAlignment="1" applyProtection="1">
      <alignment wrapText="1"/>
      <protection locked="0"/>
    </xf>
  </cellXfs>
  <cellStyles count="6">
    <cellStyle name="Comma" xfId="3" builtinId="3"/>
    <cellStyle name="Currency" xfId="1" builtinId="4"/>
    <cellStyle name="Hyperlink" xfId="5" builtinId="8"/>
    <cellStyle name="Normal" xfId="0" builtinId="0"/>
    <cellStyle name="Normal 2" xfId="2" xr:uid="{00000000-0005-0000-0000-000004000000}"/>
    <cellStyle name="Percent" xfId="4" builtinId="5"/>
  </cellStyles>
  <dxfs count="29">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rgb="FF92D050"/>
        </patternFill>
      </fill>
    </dxf>
    <dxf>
      <fill>
        <patternFill>
          <bgColor rgb="FFFFFF00"/>
        </patternFill>
      </fill>
    </dxf>
    <dxf>
      <fill>
        <patternFill>
          <bgColor theme="0"/>
        </patternFill>
      </fill>
    </dxf>
    <dxf>
      <fill>
        <patternFill>
          <bgColor rgb="FFFFFF00"/>
        </patternFill>
      </fill>
    </dxf>
    <dxf>
      <font>
        <color theme="0"/>
      </font>
      <fill>
        <patternFill>
          <bgColor theme="0"/>
        </patternFill>
      </fill>
    </dxf>
    <dxf>
      <font>
        <color theme="0"/>
      </font>
      <fill>
        <patternFill>
          <bgColor theme="0"/>
        </patternFill>
      </fill>
    </dxf>
    <dxf>
      <fill>
        <patternFill>
          <bgColor rgb="FF92D050"/>
        </patternFill>
      </fill>
    </dxf>
    <dxf>
      <fill>
        <patternFill>
          <bgColor rgb="FFFFFF00"/>
        </patternFill>
      </fill>
    </dxf>
    <dxf>
      <fill>
        <patternFill>
          <bgColor rgb="FFFFD5D5"/>
        </patternFill>
      </fill>
    </dxf>
    <dxf>
      <fill>
        <patternFill>
          <bgColor rgb="FF92D050"/>
        </patternFill>
      </fill>
    </dxf>
    <dxf>
      <fill>
        <patternFill patternType="solid">
          <bgColor rgb="FFFFD5D5"/>
        </patternFill>
      </fill>
      <border>
        <left style="thin">
          <color auto="1"/>
        </left>
        <right style="thin">
          <color auto="1"/>
        </right>
        <top style="thin">
          <color auto="1"/>
        </top>
        <bottom style="thin">
          <color auto="1"/>
        </bottom>
      </border>
    </dxf>
    <dxf>
      <fill>
        <patternFill>
          <bgColor rgb="FF92D050"/>
        </patternFill>
      </fill>
    </dxf>
    <dxf>
      <fill>
        <patternFill>
          <bgColor rgb="FFFFFF00"/>
        </patternFill>
      </fill>
    </dxf>
    <dxf>
      <fill>
        <patternFill>
          <bgColor rgb="FFFFD5D5"/>
        </patternFill>
      </fill>
    </dxf>
    <dxf>
      <fill>
        <patternFill>
          <bgColor theme="0"/>
        </patternFill>
      </fill>
    </dxf>
    <dxf>
      <fill>
        <patternFill>
          <bgColor rgb="FF92D050"/>
        </patternFill>
      </fill>
    </dxf>
    <dxf>
      <fill>
        <patternFill>
          <bgColor rgb="FFFFD5D5"/>
        </patternFill>
      </fill>
    </dxf>
    <dxf>
      <fill>
        <patternFill>
          <bgColor rgb="FFFFFF00"/>
        </patternFill>
      </fill>
    </dxf>
  </dxfs>
  <tableStyles count="0" defaultTableStyle="TableStyleMedium2" defaultPivotStyle="PivotStyleLight16"/>
  <colors>
    <mruColors>
      <color rgb="FFFFD5D5"/>
      <color rgb="FF00FF00"/>
      <color rgb="FF66FF99"/>
      <color rgb="FF0000FF"/>
      <color rgb="FFCC00CC"/>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168801</xdr:colOff>
      <xdr:row>5</xdr:row>
      <xdr:rowOff>129952</xdr:rowOff>
    </xdr:from>
    <xdr:to>
      <xdr:col>10</xdr:col>
      <xdr:colOff>381000</xdr:colOff>
      <xdr:row>45</xdr:row>
      <xdr:rowOff>66260</xdr:rowOff>
    </xdr:to>
    <xdr:sp macro="" textlink="">
      <xdr:nvSpPr>
        <xdr:cNvPr id="2" name="TextBox 1">
          <a:extLst>
            <a:ext uri="{FF2B5EF4-FFF2-40B4-BE49-F238E27FC236}">
              <a16:creationId xmlns:a16="http://schemas.microsoft.com/office/drawing/2014/main" id="{61FA49AB-947F-4B77-9F92-B078ACC4D2D2}"/>
            </a:ext>
          </a:extLst>
        </xdr:cNvPr>
        <xdr:cNvSpPr txBox="1"/>
      </xdr:nvSpPr>
      <xdr:spPr>
        <a:xfrm>
          <a:off x="168801" y="1049322"/>
          <a:ext cx="6258503" cy="6893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Acknowledgements:</a:t>
          </a:r>
          <a:endParaRPr lang="en-US"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ndParaRPr>
        </a:p>
        <a:p>
          <a:r>
            <a:rPr lang="en-US" sz="1400" b="1"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Thank you </a:t>
          </a:r>
          <a:r>
            <a:rPr lang="en-US" sz="1100" b="1"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to all of the school financial leaders and SPCSA staff who weighed in on prior versions of this now updated Quarterly Financial Statement model. </a:t>
          </a:r>
          <a:r>
            <a:rPr lang="en-US" sz="1100" b="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Your advice and reviews really helped us improve it while trying to keep it as lean as possible.  Our hope is it will help you and us more efficiently review the ongoing financial health of your school.</a:t>
          </a:r>
          <a:endParaRPr lang="en-US" sz="1100" b="1"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endParaRPr>
        </a:p>
        <a:p>
          <a:endParaRPr lang="en-US" sz="1100" b="1"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endParaRPr>
        </a:p>
        <a:p>
          <a:r>
            <a:rPr lang="en-US" sz="1100" b="1"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rPr>
            <a:t>Instructions:</a:t>
          </a:r>
        </a:p>
        <a:p>
          <a:r>
            <a:rPr lang="en-US" sz="1100" b="0"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rPr>
            <a:t>1. </a:t>
          </a:r>
          <a:r>
            <a:rPr lang="en-US" sz="1100" b="1"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rPr>
            <a:t>Complete using full accrual information</a:t>
          </a:r>
          <a:r>
            <a:rPr lang="en-US" sz="1100" b="0"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rPr>
            <a:t>.  This is information you put in your </a:t>
          </a:r>
          <a:r>
            <a:rPr lang="en-US" sz="1100" b="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Statement of Net Position </a:t>
          </a:r>
          <a:r>
            <a:rPr lang="en-US" sz="1100" b="0"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rPr>
            <a:t>and in your </a:t>
          </a:r>
          <a:r>
            <a:rPr lang="en-US" sz="1100" b="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Statement of Activities </a:t>
          </a:r>
          <a:r>
            <a:rPr lang="en-US" sz="1100" b="0"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rPr>
            <a:t>in your annual reports.  This may not be information you put in your Balance Sheet or in your Statement of Revenues, Expenditures and Changes in Fund Balances. </a:t>
          </a:r>
        </a:p>
        <a:p>
          <a:r>
            <a:rPr lang="en-US" sz="1100" b="0"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rPr>
            <a:t>2.  F</a:t>
          </a:r>
          <a:r>
            <a:rPr lang="en-US" sz="110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or May 1 deadline, fill in information for the  3rd Quarter (Jan 1-Mar 31)</a:t>
          </a:r>
          <a:endParaRPr lang="en-US"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ndParaRPr>
        </a:p>
        <a:p>
          <a:r>
            <a:rPr lang="en-US" sz="110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3.  If possible, fill in the prior quarters' of information.  If not, SPCSA staff will  fill it in with your prior submitted information. </a:t>
          </a:r>
          <a:endParaRPr lang="en-US"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ndParaRPr>
        </a:p>
        <a:p>
          <a:r>
            <a:rPr lang="en-US" sz="110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4.  Be sure to load last  given Net Pension Liability amount at cell E25 for Quarter 1.  This model copies it over for the remaining quarters.  </a:t>
          </a:r>
        </a:p>
        <a:p>
          <a:endParaRPr lang="en-US" sz="1100" b="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endParaRPr>
        </a:p>
        <a:p>
          <a:r>
            <a:rPr lang="en-US" sz="1100" b="1"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Notes:</a:t>
          </a:r>
          <a:endParaRPr lang="en-US"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ndParaRPr>
        </a:p>
        <a:p>
          <a:r>
            <a:rPr lang="en-US" sz="1100" b="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This model uses Microsoft Excel's Group and Ungroup features to "hide away" columns and other information not pertinent to the current request.   </a:t>
          </a:r>
          <a:endParaRPr lang="en-US"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ndParaRPr>
        </a:p>
        <a:p>
          <a:endParaRPr lang="en-US" sz="1100" b="0"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endParaRPr>
        </a:p>
        <a:p>
          <a:r>
            <a:rPr lang="en-US" sz="1100" b="1"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rPr>
            <a:t>Background:</a:t>
          </a:r>
        </a:p>
        <a:p>
          <a:r>
            <a:rPr lang="en-US" sz="1100" b="0"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rPr>
            <a:t>This  2020.03 update was designed to </a:t>
          </a:r>
        </a:p>
        <a:p>
          <a:r>
            <a:rPr lang="en-US" sz="1100" b="0"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rPr>
            <a:t>1) Enable more efficient and easier analysis of the financial health of a charter school.</a:t>
          </a:r>
        </a:p>
        <a:p>
          <a:r>
            <a:rPr lang="en-US" sz="1100" b="0"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rPr>
            <a:t>2) Enable school board members to better assess their progress and the financial health of their school. </a:t>
          </a:r>
        </a:p>
        <a:p>
          <a:endParaRPr lang="en-US" sz="1100" b="0"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endParaRPr>
        </a:p>
        <a:p>
          <a:r>
            <a:rPr lang="en-US" sz="1100" b="0"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rPr>
            <a:t>We suggest schools review their results and where those results project the school will be at the end of the school year.  Schools can also use the (Annual) Financial Performance Rating model to project what ratings they're likely to receive after the end of the current school year.  Simply add your current updated annual budget information into the next column over to see what Financial Performance ratings your school is on track to generate, assuming the updated budget figures hold.</a:t>
          </a:r>
        </a:p>
        <a:p>
          <a:endParaRPr lang="en-US" sz="1100" b="0"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endParaRPr>
        </a:p>
        <a:p>
          <a:r>
            <a:rPr lang="en-US" sz="1100" b="0"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rPr>
            <a:t>Updated annual budget figures, loaded into the Annual Financial Performance Ratings model, are especially helpful if they are updated with a mix of actual year-to-date financial results blended with remainder-of-year financial expectations, such as from the information used to populate this report, so they give a more accurate  picture of where the school is likely to end up, absent adjusting actions.  Schools board can then take adjusting actions if they deem them necessary to help make sure their end-of-year financial ratings are as healthy as they can be. </a:t>
          </a:r>
        </a:p>
        <a:p>
          <a:endParaRPr lang="en-US" sz="1100" b="0"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endParaRPr>
        </a:p>
        <a:p>
          <a:r>
            <a:rPr lang="en-US" sz="1100" b="0"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rPr>
            <a:t>Contact SPCSA staff with any questions regarding this model.</a:t>
          </a:r>
        </a:p>
        <a:p>
          <a:r>
            <a:rPr lang="en-US" sz="1100" b="0"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rPr>
            <a:t>Mike Dang</a:t>
          </a:r>
        </a:p>
        <a:p>
          <a:r>
            <a:rPr lang="en-US" sz="1100" b="0"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rPr>
            <a:t>Danny Peltier  (Alpine - Legacy schools, A-L)</a:t>
          </a:r>
        </a:p>
        <a:p>
          <a:r>
            <a:rPr lang="en-US" sz="1100" b="0"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rPr>
            <a:t>Michael Hutchins (Mater-SLAM schools, M-Z)</a:t>
          </a:r>
        </a:p>
        <a:p>
          <a:endParaRPr lang="en-US" sz="1100" b="0"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endParaRPr>
        </a:p>
        <a:p>
          <a:endParaRPr lang="en-US" sz="1100" b="0"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endParaRPr>
        </a:p>
        <a:p>
          <a:endParaRPr lang="en-US" sz="1100" b="0"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endParaRPr>
        </a:p>
        <a:p>
          <a:endParaRPr lang="en-US" sz="1100" b="0"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endParaRPr>
        </a:p>
        <a:p>
          <a:endParaRPr lang="en-US" sz="1100"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endParaRPr>
        </a:p>
        <a:p>
          <a:endParaRPr lang="en-US" sz="1100"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0</xdr:row>
      <xdr:rowOff>22189</xdr:rowOff>
    </xdr:from>
    <xdr:to>
      <xdr:col>14</xdr:col>
      <xdr:colOff>38100</xdr:colOff>
      <xdr:row>1</xdr:row>
      <xdr:rowOff>156882</xdr:rowOff>
    </xdr:to>
    <xdr:sp macro="" textlink="">
      <xdr:nvSpPr>
        <xdr:cNvPr id="2" name="TextBox 1">
          <a:extLst>
            <a:ext uri="{FF2B5EF4-FFF2-40B4-BE49-F238E27FC236}">
              <a16:creationId xmlns:a16="http://schemas.microsoft.com/office/drawing/2014/main" id="{470206F2-5BB1-4256-9B55-E469DD6EC592}"/>
            </a:ext>
          </a:extLst>
        </xdr:cNvPr>
        <xdr:cNvSpPr txBox="1"/>
      </xdr:nvSpPr>
      <xdr:spPr>
        <a:xfrm>
          <a:off x="4908176" y="22189"/>
          <a:ext cx="7915836" cy="3363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Use (Full) Accrual</a:t>
          </a:r>
          <a:r>
            <a:rPr lang="en-US" sz="1100" b="1">
              <a:solidFill>
                <a:schemeClr val="dk1"/>
              </a:solidFill>
              <a:effectLst/>
              <a:latin typeface="+mn-lt"/>
              <a:ea typeface="+mn-ea"/>
              <a:cs typeface="+mn-cs"/>
            </a:rPr>
            <a:t>, </a:t>
          </a:r>
          <a:r>
            <a:rPr lang="en-US" sz="1400" b="1">
              <a:solidFill>
                <a:schemeClr val="dk1"/>
              </a:solidFill>
              <a:effectLst/>
              <a:latin typeface="+mn-lt"/>
              <a:ea typeface="+mn-ea"/>
              <a:cs typeface="+mn-cs"/>
            </a:rPr>
            <a:t>not Modified Accrual,</a:t>
          </a:r>
          <a:r>
            <a:rPr lang="en-US" sz="1400" b="1"/>
            <a:t> accounting information</a:t>
          </a:r>
        </a:p>
      </xdr:txBody>
    </xdr:sp>
    <xdr:clientData/>
  </xdr:twoCellAnchor>
  <xdr:twoCellAnchor>
    <xdr:from>
      <xdr:col>6</xdr:col>
      <xdr:colOff>11206</xdr:colOff>
      <xdr:row>1</xdr:row>
      <xdr:rowOff>152850</xdr:rowOff>
    </xdr:from>
    <xdr:to>
      <xdr:col>14</xdr:col>
      <xdr:colOff>49306</xdr:colOff>
      <xdr:row>3</xdr:row>
      <xdr:rowOff>108473</xdr:rowOff>
    </xdr:to>
    <xdr:sp macro="" textlink="">
      <xdr:nvSpPr>
        <xdr:cNvPr id="3" name="TextBox 2">
          <a:extLst>
            <a:ext uri="{FF2B5EF4-FFF2-40B4-BE49-F238E27FC236}">
              <a16:creationId xmlns:a16="http://schemas.microsoft.com/office/drawing/2014/main" id="{7734419A-1761-4B0F-BE8E-E71B51245294}"/>
            </a:ext>
          </a:extLst>
        </xdr:cNvPr>
        <xdr:cNvSpPr txBox="1"/>
      </xdr:nvSpPr>
      <xdr:spPr>
        <a:xfrm>
          <a:off x="4919382" y="354556"/>
          <a:ext cx="7915836" cy="347829"/>
        </a:xfrm>
        <a:prstGeom prst="rect">
          <a:avLst/>
        </a:prstGeom>
        <a:solidFill>
          <a:srgbClr xmlns:mc="http://schemas.openxmlformats.org/markup-compatibility/2006" xmlns:a14="http://schemas.microsoft.com/office/drawing/2010/main" val="FF99CC" mc:Ignorable="a14" a14:legacySpreadsheetColorIndex="4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Be sure to load "Prior Year Quarter 4" SYE 2021 information in Column E</a:t>
          </a:r>
          <a:r>
            <a:rPr lang="en-US" sz="1400" b="1" baseline="0"/>
            <a:t> </a:t>
          </a:r>
          <a:endParaRPr lang="en-US" sz="1400" b="1"/>
        </a:p>
      </xdr:txBody>
    </xdr:sp>
    <xdr:clientData/>
  </xdr:twoCellAnchor>
  <xdr:twoCellAnchor>
    <xdr:from>
      <xdr:col>5</xdr:col>
      <xdr:colOff>1123950</xdr:colOff>
      <xdr:row>4</xdr:row>
      <xdr:rowOff>19050</xdr:rowOff>
    </xdr:from>
    <xdr:to>
      <xdr:col>14</xdr:col>
      <xdr:colOff>28575</xdr:colOff>
      <xdr:row>6</xdr:row>
      <xdr:rowOff>12773</xdr:rowOff>
    </xdr:to>
    <xdr:sp macro="" textlink="">
      <xdr:nvSpPr>
        <xdr:cNvPr id="93" name="TextBox 3">
          <a:extLst>
            <a:ext uri="{FF2B5EF4-FFF2-40B4-BE49-F238E27FC236}">
              <a16:creationId xmlns:a16="http://schemas.microsoft.com/office/drawing/2014/main" id="{D970275D-8981-4BF4-B7DA-F3094761F634}"/>
            </a:ext>
          </a:extLst>
        </xdr:cNvPr>
        <xdr:cNvSpPr txBox="1"/>
      </xdr:nvSpPr>
      <xdr:spPr>
        <a:xfrm>
          <a:off x="4762500" y="781050"/>
          <a:ext cx="7800975" cy="355673"/>
        </a:xfrm>
        <a:prstGeom prst="rect">
          <a:avLst/>
        </a:prstGeom>
        <a:solidFill>
          <a:srgbClr xmlns:mc="http://schemas.openxmlformats.org/markup-compatibility/2006" xmlns:a14="http://schemas.microsoft.com/office/drawing/2010/main" val="FFFF00" mc:Ignorable="a14" a14:legacySpreadsheetColorIndex="1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Round $</a:t>
          </a:r>
          <a:r>
            <a:rPr lang="en-US" sz="1400" b="1" baseline="0"/>
            <a:t> entries to the nearest $ amount.</a:t>
          </a:r>
          <a:endParaRPr lang="en-US" sz="14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397565</xdr:colOff>
      <xdr:row>6</xdr:row>
      <xdr:rowOff>57978</xdr:rowOff>
    </xdr:from>
    <xdr:to>
      <xdr:col>10</xdr:col>
      <xdr:colOff>273327</xdr:colOff>
      <xdr:row>38</xdr:row>
      <xdr:rowOff>91109</xdr:rowOff>
    </xdr:to>
    <xdr:sp macro="" textlink="">
      <xdr:nvSpPr>
        <xdr:cNvPr id="2" name="TextBox 1">
          <a:extLst>
            <a:ext uri="{FF2B5EF4-FFF2-40B4-BE49-F238E27FC236}">
              <a16:creationId xmlns:a16="http://schemas.microsoft.com/office/drawing/2014/main" id="{A3BA9C64-94D9-442C-8029-9655E8E9D39A}"/>
            </a:ext>
          </a:extLst>
        </xdr:cNvPr>
        <xdr:cNvSpPr txBox="1"/>
      </xdr:nvSpPr>
      <xdr:spPr>
        <a:xfrm>
          <a:off x="397565" y="1118152"/>
          <a:ext cx="6004892" cy="5334000"/>
        </a:xfrm>
        <a:prstGeom prst="rect">
          <a:avLst/>
        </a:prstGeom>
        <a:solidFill>
          <a:srgbClr xmlns:mc="http://schemas.openxmlformats.org/markup-compatibility/2006" xmlns:a14="http://schemas.microsoft.com/office/drawing/2010/main" val="FFFF99" mc:Ignorable="a14" a14:legacySpreadsheetColorIndex="4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latin typeface="Times New Roman" panose="02020603050405020304" pitchFamily="18" charset="0"/>
            </a:rPr>
            <a:t>SCHOOL COMMENTS</a:t>
          </a:r>
        </a:p>
        <a:p>
          <a:r>
            <a:rPr lang="en-US" sz="1100">
              <a:latin typeface="Times New Roman" panose="02020603050405020304" pitchFamily="18" charset="0"/>
            </a:rPr>
            <a:t>Your comments, questions or suggestions are welcome.  Please add the date and name near your post in case we need to follow up with you on the matter. </a:t>
          </a:r>
        </a:p>
        <a:p>
          <a:endParaRPr lang="en-US" sz="1100" baseline="0">
            <a:latin typeface="Times New Roman" panose="02020603050405020304" pitchFamily="18" charset="0"/>
          </a:endParaRPr>
        </a:p>
        <a:p>
          <a:r>
            <a:rPr lang="en-US" sz="1100" baseline="0">
              <a:latin typeface="Times New Roman" panose="02020603050405020304" pitchFamily="18" charset="0"/>
            </a:rPr>
            <a:t>Variance Explanations should explain "why" a variance occurred, rather than simply describing "what" occurred.  Example:</a:t>
          </a:r>
        </a:p>
        <a:p>
          <a:endParaRPr lang="en-US" sz="1100" baseline="0">
            <a:latin typeface="Times New Roman" panose="02020603050405020304" pitchFamily="18" charset="0"/>
          </a:endParaRPr>
        </a:p>
        <a:p>
          <a:r>
            <a:rPr lang="en-US" sz="1100" baseline="0">
              <a:latin typeface="Times New Roman" panose="02020603050405020304" pitchFamily="18" charset="0"/>
            </a:rPr>
            <a:t>To explain a significant favorable cash variance: </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Times New Roman" panose="02020603050405020304" pitchFamily="18" charset="0"/>
              <a:ea typeface="+mn-ea"/>
              <a:cs typeface="+mn-cs"/>
            </a:rPr>
            <a:t>Don't explain a variance </a:t>
          </a:r>
          <a:r>
            <a:rPr lang="en-US" sz="1100" baseline="0">
              <a:solidFill>
                <a:schemeClr val="dk1"/>
              </a:solidFill>
              <a:effectLst/>
              <a:latin typeface="+mn-lt"/>
              <a:ea typeface="+mn-ea"/>
              <a:cs typeface="+mn-cs"/>
            </a:rPr>
            <a:t>this way</a:t>
          </a:r>
          <a:r>
            <a:rPr lang="en-US" sz="1100" baseline="0">
              <a:solidFill>
                <a:schemeClr val="dk1"/>
              </a:solidFill>
              <a:effectLst/>
              <a:latin typeface="Times New Roman" panose="02020603050405020304" pitchFamily="18" charset="0"/>
              <a:ea typeface="+mn-ea"/>
              <a:cs typeface="+mn-cs"/>
            </a:rPr>
            <a:t>: Cash increased.</a:t>
          </a:r>
          <a:endParaRPr lang="en-US" sz="1100" baseline="0">
            <a:latin typeface="Times New Roman" panose="02020603050405020304" pitchFamily="18" charset="0"/>
          </a:endParaRPr>
        </a:p>
        <a:p>
          <a:r>
            <a:rPr lang="en-US" sz="1100" baseline="0">
              <a:latin typeface="Times New Roman" panose="02020603050405020304" pitchFamily="18" charset="0"/>
            </a:rPr>
            <a:t>Explain a variance this way: Cash increase due to receipt of unexpected grant funds.</a:t>
          </a:r>
        </a:p>
        <a:p>
          <a:endParaRPr lang="en-US" sz="1100" baseline="0">
            <a:latin typeface="Times New Roman" panose="02020603050405020304" pitchFamily="18" charset="0"/>
          </a:endParaRPr>
        </a:p>
        <a:p>
          <a:r>
            <a:rPr lang="en-US" sz="1100" b="1" u="sng">
              <a:latin typeface="Times New Roman" panose="02020603050405020304" pitchFamily="18" charset="0"/>
            </a:rPr>
            <a:t>Date     Note/Explanation</a:t>
          </a:r>
        </a:p>
        <a:p>
          <a:endParaRPr lang="en-US" sz="1100">
            <a:latin typeface="Times New Roman" panose="02020603050405020304" pitchFamily="18" charset="0"/>
          </a:endParaRPr>
        </a:p>
        <a:p>
          <a:endParaRPr lang="en-US" sz="1100">
            <a:latin typeface="Times New Roman" panose="02020603050405020304" pitchFamily="18" charset="0"/>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Michael Dang" id="{11CF9889-9A51-4189-8D19-286200B8A09F}" userId="S::mdang@spcsa.nv.gov::a3e2d36e-033d-41a4-80d1-b0cff51c069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64" dT="2022-03-09T18:21:37.84" personId="{11CF9889-9A51-4189-8D19-286200B8A09F}" id="{1E5A179A-2CF3-443F-92C3-4E6586A973F1}">
    <text>What is the current ratio?
It’s one of several liquidity ratios that measure whether you have enough cash to make payroll in the coming year, explains Knight [Joe Knight, author of the HBR TOOLS]. The current ratio measures a firm’s ability to pay off its short-term liabilities with its current assets. It is closely related to the quick ratio, which is often called the “acid test” because people use it to understand “if things got really ugly, could you stay afloat?”
Note that “current” in financial terms means a period of less than a year. So your current assets are things that you could convert into cash within the year. They include cash on hand and short-term investments. They may also include your accounts receivable, inventory, and accrual payments, depending on your business. For example, accounts receivable may not seem like it could be quickly liquidated but there are third parties, explains Knight, that will buy a company’s accounts receivable in certain sectors. This is called “factoring”. Whether you can quickly liquidate inventory can also be industry-dependent. “Look at Goodyear,” explains Knight. “Chances of selling a million dollars of rubber fast are slim.”
Your current liabilities are things you expect to settle in the next year. “One of biggest liabilities on the income statement is accrued expenses,” says Knight. Those are the amounts that you owe others but haven’t yet hit your accounts payable liability. One of the biggest of these expenses, for companies, is accrued payroll and vacation time. You owe employees for their time but they don’t ever invoice your company so it doesn’t hit accounts payable.
As with the debt-to-equity ratio, you want your current ratio to be in a reasonable range, but it “should always be safely above 1.0,” says Knight. “With a current ratio of less than 1, you know you’re going to run short of cash sometime during the next year unless you can find a way of generating more quickly.”
https://hbr.org/2015/09/a-refresher-on-current-ratio</text>
  </threadedComment>
  <threadedComment ref="D68" dT="2022-03-09T18:28:42.59" personId="{11CF9889-9A51-4189-8D19-286200B8A09F}" id="{CBE96A11-AD5B-409B-9032-360233CBB74D}">
    <text>The debt to asset ratio is very important in determining the financial risk of a company. A ratio greater than 1 indicates that a significant portion of assets is funded with debt and that the company has a higher default risk. Therefore, the lower the ratio, the safer the company.
Debt to Asset Ratio - Corporate Finance Institute
A high debt-to-assets ratio could mean that your company will have trouble borrowing more money, or that it may borrow money only at a higher interest rate than if the ratio were lower. Highly leveraged companies may be putting themselves at risk of insolvency or bankruptcy depending upon the type of company and industry. Some industries can use more debt financing than others.
https://www.thebalancesmb.com/debt-to-asset-ratio-393193
Why the Debt-to-Asset Ratio Is Important for Business
Companies with high debt-to-asset ratios may be at risk, especially if interest rates are increasing. Creditors prefer low debt-to-asset ratios because the lower the ratio, the more equity financing there is which serves as a cushion against creditors' losses if the firm goes bankrupt.3﻿ Creditors get concerned if the company carries a large percentage of debt. They may even call some of the debt the company owes them.
Key Takeaways
The debt-to-asset ratio is a measure of a business firm's financial leverage or solvency.
The debt-to-asset ratio determines the percentage of debt the business firm uses to finance its operations.
The debt-to-asset ratio is not useful unless you have comparative data such as you get through trend or industry analysis.
The debt-to-asset ratio is important for business creditors so they will know how much cushion they have against risk.
Business owners and managers have to use good judgment in analyzing the debt-to-assets ratio, not just strictly the numbers.</text>
  </threadedComment>
  <threadedComment ref="C69" dT="2022-03-09T18:00:49.56" personId="{11CF9889-9A51-4189-8D19-286200B8A09F}" id="{730E2524-66CD-4DC2-96DF-C96FC8EB6B78}">
    <text>Proper management of working capital is essential to a company’s fundamental financial health and operational success as a business. A hallmark of good business management is the ability to utilize working capital management to maintain a solid balance between growth, profitability and liquidity.
A business uses working capital in its daily operations; working capital is the difference between a business's current assets and current liabilities or debts. Working capital serves as a metric for how efficiently a company is operating and how financially stable it is in the short-term. The working capital ratio, which divides current assets by current liabilities, indicates whether a company has adequate cash flow to cover short-term debts and expenses.
https://www.investopedia.com/ask/answers/100715/why-working-capital-management-important-company.asp</text>
  </threadedComment>
  <threadedComment ref="C70" dT="2022-03-09T18:52:03.18" personId="{11CF9889-9A51-4189-8D19-286200B8A09F}" id="{78DF7DC3-E91E-47FA-B29E-011834AA8D6B}">
    <text>U Cash PP &amp; Working Capital PP - Per Pupil data added to help school leaders more easily assess their current/recent financial capacity and options.</text>
  </threadedComment>
  <threadedComment ref="C71" dT="2022-03-09T18:52:03.18" personId="{11CF9889-9A51-4189-8D19-286200B8A09F}" id="{E243CCC2-3799-44ED-89FC-9E66F74A65CC}">
    <text>U Cash PP &amp; Working Capital PP - Per Pupil data added to help school leaders more easily assess their current/recent financial capacity and options.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sheetPr>
  <dimension ref="A1:P80"/>
  <sheetViews>
    <sheetView showGridLines="0" zoomScale="115" zoomScaleNormal="115" zoomScaleSheetLayoutView="115" workbookViewId="0">
      <selection activeCell="N18" sqref="N18"/>
    </sheetView>
  </sheetViews>
  <sheetFormatPr defaultColWidth="9.1796875" defaultRowHeight="12.5" x14ac:dyDescent="0.25"/>
  <cols>
    <col min="1" max="1" width="5.453125" style="1" customWidth="1"/>
    <col min="2" max="16384" width="9.1796875" style="1"/>
  </cols>
  <sheetData>
    <row r="1" spans="1:16" ht="15.5" x14ac:dyDescent="0.35">
      <c r="A1" s="97" t="s">
        <v>0</v>
      </c>
      <c r="B1" s="97"/>
      <c r="C1" s="97"/>
      <c r="D1" s="97"/>
    </row>
    <row r="2" spans="1:16" ht="15.5" x14ac:dyDescent="0.35">
      <c r="A2" s="7" t="s">
        <v>1</v>
      </c>
      <c r="B2" s="6"/>
      <c r="C2" s="6"/>
      <c r="D2" s="6"/>
    </row>
    <row r="3" spans="1:16" ht="13" x14ac:dyDescent="0.3">
      <c r="A3" s="5" t="s">
        <v>2</v>
      </c>
    </row>
    <row r="4" spans="1:16" x14ac:dyDescent="0.25">
      <c r="A4" s="4" t="s">
        <v>3</v>
      </c>
    </row>
    <row r="5" spans="1:16" ht="13" x14ac:dyDescent="0.3">
      <c r="A5" s="3" t="e">
        <f ca="1">CELL("filename")</f>
        <v>#N/A</v>
      </c>
    </row>
    <row r="6" spans="1:16" x14ac:dyDescent="0.25">
      <c r="A6" s="2"/>
      <c r="B6" s="2"/>
      <c r="C6" s="2"/>
      <c r="D6" s="2"/>
      <c r="E6" s="2"/>
      <c r="F6" s="2"/>
      <c r="G6" s="2"/>
      <c r="H6" s="2"/>
      <c r="I6" s="2"/>
      <c r="J6" s="2"/>
      <c r="K6" s="2"/>
      <c r="L6" s="2"/>
      <c r="M6" s="2"/>
      <c r="N6" s="2"/>
      <c r="O6" s="2"/>
      <c r="P6" s="2"/>
    </row>
    <row r="7" spans="1:16" x14ac:dyDescent="0.25">
      <c r="A7" s="2"/>
      <c r="B7" s="2"/>
      <c r="C7" s="2"/>
      <c r="D7" s="2"/>
      <c r="E7" s="2"/>
      <c r="F7" s="2"/>
      <c r="G7" s="2"/>
      <c r="H7" s="2"/>
      <c r="I7" s="2"/>
      <c r="J7" s="2"/>
      <c r="K7" s="2"/>
      <c r="L7" s="2"/>
      <c r="M7" s="2"/>
      <c r="N7" s="2"/>
      <c r="O7" s="2"/>
      <c r="P7" s="2"/>
    </row>
    <row r="8" spans="1:16" x14ac:dyDescent="0.25">
      <c r="A8" s="2"/>
      <c r="B8" s="2"/>
      <c r="C8" s="2"/>
      <c r="D8" s="2"/>
      <c r="E8" s="2"/>
      <c r="F8" s="2"/>
      <c r="G8" s="2"/>
      <c r="H8" s="2"/>
      <c r="I8" s="2"/>
      <c r="J8" s="2"/>
      <c r="K8" s="2"/>
      <c r="L8" s="2"/>
      <c r="M8" s="2"/>
      <c r="N8" s="2"/>
      <c r="O8" s="2"/>
      <c r="P8" s="2"/>
    </row>
    <row r="9" spans="1:16" x14ac:dyDescent="0.25">
      <c r="A9" s="2"/>
      <c r="B9" s="2"/>
      <c r="C9" s="2"/>
      <c r="D9" s="2"/>
      <c r="E9" s="2"/>
      <c r="F9" s="2"/>
      <c r="G9" s="2"/>
      <c r="H9" s="2"/>
      <c r="I9" s="2"/>
      <c r="J9" s="2"/>
      <c r="K9" s="2"/>
      <c r="L9" s="2"/>
      <c r="M9" s="2"/>
      <c r="N9" s="2"/>
      <c r="O9" s="2"/>
      <c r="P9" s="2"/>
    </row>
    <row r="10" spans="1:16" x14ac:dyDescent="0.25">
      <c r="A10" s="2"/>
      <c r="B10" s="2"/>
      <c r="C10" s="2"/>
      <c r="D10" s="2"/>
      <c r="E10" s="2"/>
      <c r="F10" s="2"/>
      <c r="G10" s="2"/>
      <c r="H10" s="2"/>
      <c r="I10" s="2"/>
      <c r="J10" s="2"/>
      <c r="K10" s="2"/>
      <c r="L10" s="2"/>
      <c r="M10" s="2"/>
      <c r="N10" s="2"/>
      <c r="O10" s="2"/>
      <c r="P10" s="2"/>
    </row>
    <row r="11" spans="1:16" x14ac:dyDescent="0.25">
      <c r="A11" s="2"/>
      <c r="B11" s="2"/>
      <c r="C11" s="2"/>
      <c r="D11" s="2"/>
      <c r="E11" s="2"/>
      <c r="F11" s="2"/>
      <c r="G11" s="2"/>
      <c r="H11" s="2"/>
      <c r="I11" s="2"/>
      <c r="J11" s="2"/>
      <c r="K11" s="2"/>
      <c r="L11" s="2"/>
      <c r="M11" s="2"/>
      <c r="N11" s="2"/>
      <c r="O11" s="2"/>
      <c r="P11" s="2"/>
    </row>
    <row r="12" spans="1:16" x14ac:dyDescent="0.25">
      <c r="A12" s="2"/>
      <c r="B12" s="2"/>
      <c r="C12" s="2"/>
      <c r="D12" s="2"/>
      <c r="E12" s="2"/>
      <c r="F12" s="2"/>
      <c r="G12" s="2"/>
      <c r="H12" s="2"/>
      <c r="I12" s="2"/>
      <c r="J12" s="2"/>
      <c r="K12" s="2"/>
      <c r="L12" s="2"/>
      <c r="M12" s="2"/>
      <c r="N12" s="2"/>
      <c r="O12" s="2"/>
      <c r="P12" s="2"/>
    </row>
    <row r="13" spans="1:16" x14ac:dyDescent="0.25">
      <c r="A13" s="2"/>
      <c r="B13" s="2"/>
      <c r="C13" s="2"/>
      <c r="D13" s="2"/>
      <c r="E13" s="2"/>
      <c r="F13" s="2"/>
      <c r="G13" s="2"/>
      <c r="H13" s="2"/>
      <c r="I13" s="2"/>
      <c r="J13" s="2"/>
      <c r="K13" s="2"/>
      <c r="L13" s="2"/>
      <c r="M13" s="2"/>
      <c r="N13" s="2"/>
      <c r="O13" s="2"/>
      <c r="P13" s="2"/>
    </row>
    <row r="14" spans="1:16" x14ac:dyDescent="0.25">
      <c r="A14" s="2"/>
      <c r="B14" s="2"/>
      <c r="C14" s="2"/>
      <c r="D14" s="2"/>
      <c r="E14" s="2"/>
      <c r="F14" s="2"/>
      <c r="G14" s="2"/>
      <c r="H14" s="2"/>
      <c r="I14" s="2"/>
      <c r="J14" s="2"/>
      <c r="K14" s="2"/>
      <c r="L14" s="2"/>
      <c r="M14" s="2"/>
      <c r="N14" s="2"/>
      <c r="O14" s="2"/>
      <c r="P14" s="2"/>
    </row>
    <row r="15" spans="1:16" x14ac:dyDescent="0.25">
      <c r="A15" s="2"/>
      <c r="B15" s="2"/>
      <c r="C15" s="2"/>
      <c r="D15" s="2"/>
      <c r="E15" s="2"/>
      <c r="F15" s="2"/>
      <c r="G15" s="2"/>
      <c r="H15" s="2"/>
      <c r="I15" s="2"/>
      <c r="J15" s="2"/>
      <c r="K15" s="2"/>
      <c r="L15" s="2"/>
      <c r="M15" s="2"/>
      <c r="N15" s="2"/>
      <c r="O15" s="2"/>
      <c r="P15" s="2"/>
    </row>
    <row r="16" spans="1:16" x14ac:dyDescent="0.25">
      <c r="A16" s="2"/>
      <c r="B16" s="2"/>
      <c r="C16" s="2"/>
      <c r="D16" s="2"/>
      <c r="E16" s="2"/>
      <c r="F16" s="2"/>
      <c r="G16" s="2"/>
      <c r="H16" s="2"/>
      <c r="I16" s="2"/>
      <c r="J16" s="2"/>
      <c r="K16" s="2"/>
      <c r="L16" s="2"/>
      <c r="M16" s="2"/>
      <c r="N16" s="2"/>
      <c r="O16" s="2"/>
      <c r="P16" s="2"/>
    </row>
    <row r="17" spans="1:16" x14ac:dyDescent="0.25">
      <c r="A17" s="2"/>
      <c r="B17" s="2"/>
      <c r="C17" s="2"/>
      <c r="D17" s="2"/>
      <c r="E17" s="2"/>
      <c r="F17" s="2"/>
      <c r="G17" s="2"/>
      <c r="H17" s="2"/>
      <c r="I17" s="2"/>
      <c r="J17" s="2"/>
      <c r="K17" s="2"/>
      <c r="L17" s="2"/>
      <c r="M17" s="2"/>
      <c r="N17" s="2"/>
      <c r="O17" s="2"/>
      <c r="P17" s="2"/>
    </row>
    <row r="18" spans="1:16" x14ac:dyDescent="0.25">
      <c r="A18" s="2"/>
      <c r="B18" s="2"/>
      <c r="C18" s="2"/>
      <c r="D18" s="2"/>
      <c r="E18" s="2"/>
      <c r="F18" s="2"/>
      <c r="G18" s="2"/>
      <c r="H18" s="2"/>
      <c r="I18" s="2"/>
      <c r="J18" s="2"/>
      <c r="K18" s="2"/>
      <c r="L18" s="2"/>
      <c r="M18" s="2"/>
      <c r="N18" s="2"/>
      <c r="O18" s="2"/>
      <c r="P18" s="2"/>
    </row>
    <row r="19" spans="1:16" x14ac:dyDescent="0.25">
      <c r="A19" s="2"/>
      <c r="B19" s="2"/>
      <c r="C19" s="2"/>
      <c r="D19" s="2"/>
      <c r="E19" s="2"/>
      <c r="F19" s="2"/>
      <c r="G19" s="2"/>
      <c r="H19" s="2"/>
      <c r="I19" s="2"/>
      <c r="J19" s="2"/>
      <c r="K19" s="2"/>
      <c r="L19" s="2"/>
      <c r="M19" s="2"/>
      <c r="N19" s="2"/>
      <c r="O19" s="2"/>
      <c r="P19" s="2"/>
    </row>
    <row r="20" spans="1:16" x14ac:dyDescent="0.25">
      <c r="A20" s="2"/>
      <c r="B20" s="2"/>
      <c r="C20" s="2"/>
      <c r="D20" s="2"/>
      <c r="E20" s="2"/>
      <c r="F20" s="2"/>
      <c r="G20" s="2"/>
      <c r="H20" s="2"/>
      <c r="I20" s="2"/>
      <c r="J20" s="2"/>
      <c r="K20" s="2"/>
      <c r="L20" s="2"/>
      <c r="M20" s="2"/>
      <c r="N20" s="2"/>
      <c r="O20" s="2"/>
      <c r="P20" s="2"/>
    </row>
    <row r="21" spans="1:16" x14ac:dyDescent="0.25">
      <c r="A21" s="2"/>
      <c r="B21" s="2"/>
      <c r="C21" s="2"/>
      <c r="D21" s="2"/>
      <c r="E21" s="2"/>
      <c r="F21" s="2"/>
      <c r="G21" s="2"/>
      <c r="H21" s="2"/>
      <c r="I21" s="2"/>
      <c r="J21" s="2"/>
      <c r="K21" s="2"/>
      <c r="L21" s="2"/>
      <c r="M21" s="2"/>
      <c r="N21" s="2"/>
      <c r="O21" s="2"/>
      <c r="P21" s="2"/>
    </row>
    <row r="22" spans="1:16" x14ac:dyDescent="0.25">
      <c r="A22" s="2"/>
      <c r="B22" s="2"/>
      <c r="C22" s="2"/>
      <c r="D22" s="2"/>
      <c r="E22" s="2"/>
      <c r="F22" s="2"/>
      <c r="G22" s="2"/>
      <c r="H22" s="2"/>
      <c r="I22" s="2"/>
      <c r="J22" s="2"/>
      <c r="K22" s="2"/>
      <c r="L22" s="2"/>
      <c r="M22" s="2"/>
      <c r="N22" s="2"/>
      <c r="O22" s="2"/>
      <c r="P22" s="2"/>
    </row>
    <row r="23" spans="1:16" x14ac:dyDescent="0.25">
      <c r="A23" s="2"/>
      <c r="B23" s="2"/>
      <c r="C23" s="2"/>
      <c r="D23" s="2"/>
      <c r="E23" s="2"/>
      <c r="F23" s="2"/>
      <c r="G23" s="2"/>
      <c r="H23" s="2"/>
      <c r="I23" s="2"/>
      <c r="J23" s="2"/>
      <c r="K23" s="2"/>
      <c r="L23" s="2"/>
      <c r="M23" s="2"/>
      <c r="N23" s="2"/>
      <c r="O23" s="2"/>
      <c r="P23" s="2"/>
    </row>
    <row r="24" spans="1:16" x14ac:dyDescent="0.25">
      <c r="A24" s="2"/>
      <c r="B24" s="2"/>
      <c r="C24" s="2"/>
      <c r="D24" s="2"/>
      <c r="E24" s="2"/>
      <c r="F24" s="2"/>
      <c r="G24" s="2"/>
      <c r="H24" s="2"/>
      <c r="I24" s="2"/>
      <c r="J24" s="2"/>
      <c r="K24" s="2"/>
      <c r="L24" s="2"/>
      <c r="M24" s="2"/>
      <c r="N24" s="2"/>
      <c r="O24" s="2"/>
      <c r="P24" s="2"/>
    </row>
    <row r="25" spans="1:16" x14ac:dyDescent="0.25">
      <c r="A25" s="2"/>
      <c r="B25" s="2"/>
      <c r="C25" s="2"/>
      <c r="D25" s="2"/>
      <c r="E25" s="2"/>
      <c r="F25" s="2"/>
      <c r="G25" s="2"/>
      <c r="H25" s="2"/>
      <c r="I25" s="2"/>
      <c r="J25" s="2"/>
      <c r="K25" s="2"/>
      <c r="L25" s="2"/>
      <c r="M25" s="2"/>
      <c r="N25" s="2"/>
      <c r="O25" s="2"/>
      <c r="P25" s="2"/>
    </row>
    <row r="26" spans="1:16" x14ac:dyDescent="0.25">
      <c r="A26" s="2"/>
      <c r="B26" s="2"/>
      <c r="C26" s="2"/>
      <c r="D26" s="2"/>
      <c r="E26" s="2"/>
      <c r="F26" s="2"/>
      <c r="G26" s="2"/>
      <c r="H26" s="2"/>
      <c r="I26" s="2"/>
      <c r="J26" s="2"/>
      <c r="K26" s="2"/>
      <c r="L26" s="2"/>
      <c r="M26" s="2"/>
      <c r="N26" s="2"/>
      <c r="O26" s="2"/>
      <c r="P26" s="2"/>
    </row>
    <row r="27" spans="1:16" x14ac:dyDescent="0.25">
      <c r="A27" s="2"/>
      <c r="B27" s="2"/>
      <c r="C27" s="2"/>
      <c r="D27" s="2"/>
      <c r="E27" s="2"/>
      <c r="F27" s="2"/>
      <c r="G27" s="2"/>
      <c r="H27" s="2"/>
      <c r="I27" s="2"/>
      <c r="J27" s="2"/>
      <c r="K27" s="2"/>
      <c r="L27" s="2"/>
      <c r="M27" s="2"/>
      <c r="N27" s="2"/>
      <c r="O27" s="2"/>
      <c r="P27" s="2"/>
    </row>
    <row r="28" spans="1:16" x14ac:dyDescent="0.25">
      <c r="A28" s="2"/>
      <c r="B28" s="2"/>
      <c r="C28" s="2"/>
      <c r="D28" s="2"/>
      <c r="E28" s="2"/>
      <c r="F28" s="2"/>
      <c r="G28" s="2"/>
      <c r="H28" s="2"/>
      <c r="I28" s="2"/>
      <c r="J28" s="2"/>
      <c r="K28" s="2"/>
      <c r="L28" s="2"/>
      <c r="M28" s="2"/>
      <c r="N28" s="2"/>
      <c r="O28" s="2"/>
      <c r="P28" s="2"/>
    </row>
    <row r="29" spans="1:16" x14ac:dyDescent="0.25">
      <c r="A29" s="2"/>
      <c r="B29" s="2"/>
      <c r="C29" s="2"/>
      <c r="D29" s="2"/>
      <c r="E29" s="2"/>
      <c r="F29" s="2"/>
      <c r="G29" s="2"/>
      <c r="H29" s="2"/>
      <c r="I29" s="2"/>
      <c r="J29" s="2"/>
      <c r="K29" s="2"/>
      <c r="L29" s="2"/>
      <c r="M29" s="2"/>
      <c r="N29" s="2"/>
      <c r="O29" s="2"/>
      <c r="P29" s="2"/>
    </row>
    <row r="30" spans="1:16" x14ac:dyDescent="0.25">
      <c r="A30" s="2"/>
      <c r="B30" s="2"/>
      <c r="C30" s="2"/>
      <c r="D30" s="2"/>
      <c r="E30" s="2"/>
      <c r="F30" s="2"/>
      <c r="G30" s="2"/>
      <c r="H30" s="2"/>
      <c r="I30" s="2"/>
      <c r="J30" s="2"/>
      <c r="K30" s="2"/>
      <c r="L30" s="2"/>
      <c r="M30" s="2"/>
      <c r="N30" s="2"/>
      <c r="O30" s="2"/>
      <c r="P30" s="2"/>
    </row>
    <row r="31" spans="1:16" x14ac:dyDescent="0.25">
      <c r="A31" s="2"/>
      <c r="B31" s="2"/>
      <c r="C31" s="2"/>
      <c r="D31" s="2"/>
      <c r="E31" s="2"/>
      <c r="F31" s="2"/>
      <c r="G31" s="2"/>
      <c r="H31" s="2"/>
      <c r="I31" s="2"/>
      <c r="J31" s="2"/>
      <c r="K31" s="2"/>
      <c r="L31" s="2"/>
      <c r="M31" s="2"/>
      <c r="N31" s="2"/>
      <c r="O31" s="2"/>
      <c r="P31" s="2"/>
    </row>
    <row r="32" spans="1:16" x14ac:dyDescent="0.25">
      <c r="A32" s="2"/>
      <c r="B32" s="2"/>
      <c r="C32" s="2"/>
      <c r="D32" s="2"/>
      <c r="E32" s="2"/>
      <c r="F32" s="2"/>
      <c r="G32" s="2"/>
      <c r="H32" s="2"/>
      <c r="I32" s="2"/>
      <c r="J32" s="2"/>
      <c r="K32" s="2"/>
      <c r="L32" s="2"/>
      <c r="M32" s="2"/>
      <c r="N32" s="2"/>
      <c r="O32" s="2"/>
      <c r="P32" s="2"/>
    </row>
    <row r="33" spans="1:16" x14ac:dyDescent="0.25">
      <c r="A33" s="2"/>
      <c r="B33" s="2"/>
      <c r="C33" s="2"/>
      <c r="D33" s="2"/>
      <c r="E33" s="2"/>
      <c r="F33" s="2"/>
      <c r="G33" s="2"/>
      <c r="H33" s="2"/>
      <c r="I33" s="2"/>
      <c r="J33" s="2"/>
      <c r="K33" s="2"/>
      <c r="L33" s="2"/>
      <c r="M33" s="2"/>
      <c r="N33" s="2"/>
      <c r="O33" s="2"/>
      <c r="P33" s="2"/>
    </row>
    <row r="34" spans="1:16" x14ac:dyDescent="0.25">
      <c r="A34" s="2"/>
      <c r="B34" s="2"/>
      <c r="C34" s="2"/>
      <c r="D34" s="2"/>
      <c r="E34" s="2"/>
      <c r="F34" s="2"/>
      <c r="G34" s="2"/>
      <c r="H34" s="2"/>
      <c r="I34" s="2"/>
      <c r="J34" s="2"/>
      <c r="K34" s="2"/>
      <c r="L34" s="2"/>
      <c r="M34" s="2"/>
      <c r="N34" s="2"/>
      <c r="O34" s="2"/>
      <c r="P34" s="2"/>
    </row>
    <row r="35" spans="1:16" x14ac:dyDescent="0.25">
      <c r="A35" s="2"/>
      <c r="B35" s="2"/>
      <c r="C35" s="2"/>
      <c r="D35" s="2"/>
      <c r="E35" s="2"/>
      <c r="F35" s="2"/>
      <c r="G35" s="2"/>
      <c r="H35" s="2"/>
      <c r="I35" s="2"/>
      <c r="J35" s="2"/>
      <c r="K35" s="2"/>
      <c r="L35" s="2"/>
      <c r="M35" s="2"/>
      <c r="N35" s="2"/>
      <c r="O35" s="2"/>
      <c r="P35" s="2"/>
    </row>
    <row r="36" spans="1:16" x14ac:dyDescent="0.25">
      <c r="A36" s="2"/>
      <c r="B36" s="2"/>
      <c r="C36" s="2"/>
      <c r="D36" s="2"/>
      <c r="E36" s="2"/>
      <c r="F36" s="2"/>
      <c r="G36" s="2"/>
      <c r="H36" s="2"/>
      <c r="I36" s="2"/>
      <c r="J36" s="2"/>
      <c r="K36" s="2"/>
      <c r="L36" s="2"/>
      <c r="M36" s="2"/>
      <c r="N36" s="2"/>
      <c r="O36" s="2"/>
      <c r="P36" s="2"/>
    </row>
    <row r="37" spans="1:16" x14ac:dyDescent="0.25">
      <c r="A37" s="2"/>
      <c r="B37" s="2"/>
      <c r="C37" s="2"/>
      <c r="D37" s="2"/>
      <c r="E37" s="2"/>
      <c r="F37" s="2"/>
      <c r="G37" s="2"/>
      <c r="H37" s="2"/>
      <c r="I37" s="2"/>
      <c r="J37" s="2"/>
      <c r="K37" s="2"/>
      <c r="L37" s="2"/>
      <c r="M37" s="2"/>
      <c r="N37" s="2"/>
      <c r="O37" s="2"/>
      <c r="P37" s="2"/>
    </row>
    <row r="38" spans="1:16" x14ac:dyDescent="0.25">
      <c r="A38" s="2"/>
      <c r="B38" s="2"/>
      <c r="C38" s="2"/>
      <c r="D38" s="2"/>
      <c r="E38" s="2"/>
      <c r="F38" s="2"/>
      <c r="G38" s="2"/>
      <c r="H38" s="2"/>
      <c r="I38" s="2"/>
      <c r="J38" s="2"/>
      <c r="K38" s="2"/>
      <c r="L38" s="2"/>
      <c r="M38" s="2"/>
      <c r="N38" s="2"/>
      <c r="O38" s="2"/>
      <c r="P38" s="2"/>
    </row>
    <row r="39" spans="1:16" x14ac:dyDescent="0.25">
      <c r="A39" s="2"/>
      <c r="B39" s="2"/>
      <c r="C39" s="2"/>
      <c r="D39" s="2"/>
      <c r="E39" s="2"/>
      <c r="F39" s="2"/>
      <c r="G39" s="2"/>
      <c r="H39" s="2"/>
      <c r="I39" s="2"/>
      <c r="J39" s="2"/>
      <c r="K39" s="2"/>
      <c r="L39" s="2"/>
      <c r="M39" s="2"/>
      <c r="N39" s="2"/>
      <c r="O39" s="2"/>
      <c r="P39" s="2"/>
    </row>
    <row r="40" spans="1:16" x14ac:dyDescent="0.25">
      <c r="A40" s="2"/>
      <c r="B40" s="2"/>
      <c r="C40" s="2"/>
      <c r="D40" s="2"/>
      <c r="E40" s="2"/>
      <c r="F40" s="2"/>
      <c r="G40" s="2"/>
      <c r="H40" s="2"/>
      <c r="I40" s="2"/>
      <c r="J40" s="2"/>
      <c r="K40" s="2"/>
      <c r="L40" s="2"/>
      <c r="M40" s="2"/>
      <c r="N40" s="2"/>
      <c r="O40" s="2"/>
      <c r="P40" s="2"/>
    </row>
    <row r="41" spans="1:16" x14ac:dyDescent="0.25">
      <c r="A41" s="2"/>
      <c r="B41" s="2"/>
      <c r="C41" s="2"/>
      <c r="D41" s="2"/>
      <c r="E41" s="2"/>
      <c r="F41" s="2"/>
      <c r="G41" s="2"/>
      <c r="H41" s="2"/>
      <c r="I41" s="2"/>
      <c r="J41" s="2"/>
      <c r="K41" s="2"/>
      <c r="L41" s="2"/>
      <c r="M41" s="2"/>
      <c r="N41" s="2"/>
      <c r="O41" s="2"/>
      <c r="P41" s="2"/>
    </row>
    <row r="42" spans="1:16" x14ac:dyDescent="0.25">
      <c r="A42" s="2"/>
      <c r="B42" s="2"/>
      <c r="C42" s="2"/>
      <c r="D42" s="2"/>
      <c r="E42" s="2"/>
      <c r="F42" s="2"/>
      <c r="G42" s="2"/>
      <c r="H42" s="2"/>
      <c r="I42" s="2"/>
      <c r="J42" s="2"/>
      <c r="K42" s="2"/>
      <c r="L42" s="2"/>
      <c r="M42" s="2"/>
      <c r="N42" s="2"/>
      <c r="O42" s="2"/>
      <c r="P42" s="2"/>
    </row>
    <row r="43" spans="1:16" x14ac:dyDescent="0.25">
      <c r="A43" s="2"/>
      <c r="B43" s="2"/>
      <c r="C43" s="2"/>
      <c r="D43" s="2"/>
      <c r="E43" s="2"/>
      <c r="F43" s="2"/>
      <c r="G43" s="2"/>
      <c r="H43" s="2"/>
      <c r="I43" s="2"/>
      <c r="J43" s="2"/>
      <c r="K43" s="2"/>
      <c r="L43" s="2"/>
      <c r="M43" s="2"/>
      <c r="N43" s="2"/>
      <c r="O43" s="2"/>
      <c r="P43" s="2"/>
    </row>
    <row r="44" spans="1:16" x14ac:dyDescent="0.25">
      <c r="A44" s="2"/>
      <c r="B44" s="2"/>
      <c r="C44" s="2"/>
      <c r="D44" s="2"/>
      <c r="E44" s="2"/>
      <c r="F44" s="2"/>
      <c r="G44" s="2"/>
      <c r="H44" s="2"/>
      <c r="I44" s="2"/>
      <c r="J44" s="2"/>
      <c r="K44" s="2"/>
      <c r="L44" s="2"/>
      <c r="M44" s="2"/>
      <c r="N44" s="2"/>
      <c r="O44" s="2"/>
      <c r="P44" s="2"/>
    </row>
    <row r="45" spans="1:16" x14ac:dyDescent="0.25">
      <c r="A45" s="2"/>
      <c r="B45" s="2"/>
      <c r="C45" s="2"/>
      <c r="D45" s="2"/>
      <c r="E45" s="2"/>
      <c r="F45" s="2"/>
      <c r="G45" s="2"/>
      <c r="H45" s="2"/>
      <c r="I45" s="2"/>
      <c r="J45" s="2"/>
      <c r="K45" s="2"/>
      <c r="L45" s="2"/>
      <c r="M45" s="2"/>
      <c r="N45" s="2"/>
      <c r="O45" s="2"/>
      <c r="P45" s="2"/>
    </row>
    <row r="46" spans="1:16" x14ac:dyDescent="0.25">
      <c r="A46" s="2"/>
      <c r="B46" s="2"/>
      <c r="C46" s="2"/>
      <c r="D46" s="2"/>
      <c r="E46" s="2"/>
      <c r="F46" s="2"/>
      <c r="G46" s="2"/>
      <c r="H46" s="2"/>
      <c r="I46" s="2"/>
      <c r="J46" s="2"/>
      <c r="K46" s="2"/>
      <c r="L46" s="2"/>
      <c r="M46" s="2"/>
      <c r="N46" s="2"/>
      <c r="O46" s="2"/>
      <c r="P46" s="2"/>
    </row>
    <row r="47" spans="1:16" x14ac:dyDescent="0.25">
      <c r="A47" s="2"/>
      <c r="B47" s="2"/>
      <c r="C47" s="2"/>
      <c r="D47" s="2"/>
      <c r="E47" s="2"/>
      <c r="F47" s="2"/>
      <c r="G47" s="2"/>
      <c r="H47" s="2"/>
      <c r="I47" s="2"/>
      <c r="J47" s="2"/>
      <c r="K47" s="2"/>
      <c r="L47" s="2"/>
      <c r="M47" s="2"/>
      <c r="N47" s="2"/>
      <c r="O47" s="2"/>
      <c r="P47" s="2"/>
    </row>
    <row r="48" spans="1:16" x14ac:dyDescent="0.25">
      <c r="A48" s="2"/>
      <c r="B48" s="2"/>
      <c r="C48" s="2"/>
      <c r="D48" s="2"/>
      <c r="E48" s="2"/>
      <c r="F48" s="2"/>
      <c r="G48" s="2"/>
      <c r="H48" s="2"/>
      <c r="I48" s="2"/>
      <c r="J48" s="2"/>
      <c r="K48" s="2"/>
      <c r="L48" s="2"/>
      <c r="M48" s="2"/>
      <c r="N48" s="2"/>
      <c r="O48" s="2"/>
      <c r="P48" s="2"/>
    </row>
    <row r="49" spans="1:16" x14ac:dyDescent="0.25">
      <c r="A49" s="2"/>
      <c r="B49" s="2"/>
      <c r="C49" s="2"/>
      <c r="D49" s="2"/>
      <c r="E49" s="2"/>
      <c r="F49" s="2"/>
      <c r="G49" s="2"/>
      <c r="H49" s="2"/>
      <c r="I49" s="2"/>
      <c r="J49" s="2"/>
      <c r="K49" s="2"/>
      <c r="L49" s="2"/>
      <c r="M49" s="2"/>
      <c r="N49" s="2"/>
      <c r="O49" s="2"/>
      <c r="P49" s="2"/>
    </row>
    <row r="50" spans="1:16" x14ac:dyDescent="0.25">
      <c r="A50" s="2"/>
      <c r="B50" s="2"/>
      <c r="C50" s="2"/>
      <c r="D50" s="2"/>
      <c r="E50" s="2"/>
      <c r="F50" s="2"/>
      <c r="G50" s="2"/>
      <c r="H50" s="2"/>
      <c r="I50" s="2"/>
      <c r="J50" s="2"/>
      <c r="K50" s="2"/>
      <c r="L50" s="2"/>
      <c r="M50" s="2"/>
      <c r="N50" s="2"/>
      <c r="O50" s="2"/>
      <c r="P50" s="2"/>
    </row>
    <row r="51" spans="1:16" x14ac:dyDescent="0.25">
      <c r="A51" s="2"/>
      <c r="B51" s="2"/>
      <c r="C51" s="2"/>
      <c r="D51" s="2"/>
      <c r="E51" s="2"/>
      <c r="F51" s="2"/>
      <c r="G51" s="2"/>
      <c r="H51" s="2"/>
      <c r="I51" s="2"/>
      <c r="J51" s="2"/>
      <c r="K51" s="2"/>
      <c r="L51" s="2"/>
      <c r="M51" s="2"/>
      <c r="N51" s="2"/>
      <c r="O51" s="2"/>
      <c r="P51" s="2"/>
    </row>
    <row r="52" spans="1:16" x14ac:dyDescent="0.25">
      <c r="A52" s="2"/>
      <c r="B52" s="2"/>
      <c r="C52" s="2"/>
      <c r="D52" s="2"/>
      <c r="E52" s="2"/>
      <c r="F52" s="2"/>
      <c r="G52" s="2"/>
      <c r="H52" s="2"/>
      <c r="I52" s="2"/>
      <c r="J52" s="2"/>
      <c r="K52" s="2"/>
      <c r="L52" s="2"/>
      <c r="M52" s="2"/>
      <c r="N52" s="2"/>
      <c r="O52" s="2"/>
      <c r="P52" s="2"/>
    </row>
    <row r="53" spans="1:16" x14ac:dyDescent="0.25">
      <c r="A53" s="2"/>
      <c r="B53" s="2"/>
      <c r="C53" s="2"/>
      <c r="D53" s="2"/>
      <c r="E53" s="2"/>
      <c r="F53" s="2"/>
      <c r="G53" s="2"/>
      <c r="H53" s="2"/>
      <c r="I53" s="2"/>
      <c r="J53" s="2"/>
      <c r="K53" s="2"/>
      <c r="L53" s="2"/>
      <c r="M53" s="2"/>
      <c r="N53" s="2"/>
      <c r="O53" s="2"/>
      <c r="P53" s="2"/>
    </row>
    <row r="54" spans="1:16" x14ac:dyDescent="0.25">
      <c r="A54" s="2"/>
      <c r="B54" s="2"/>
      <c r="C54" s="2"/>
      <c r="D54" s="2"/>
      <c r="E54" s="2"/>
      <c r="F54" s="2"/>
      <c r="G54" s="2"/>
      <c r="H54" s="2"/>
      <c r="I54" s="2"/>
      <c r="J54" s="2"/>
      <c r="K54" s="2"/>
      <c r="L54" s="2"/>
      <c r="M54" s="2"/>
      <c r="N54" s="2"/>
      <c r="O54" s="2"/>
      <c r="P54" s="2"/>
    </row>
    <row r="55" spans="1:16" x14ac:dyDescent="0.25">
      <c r="A55" s="2"/>
      <c r="B55" s="2"/>
      <c r="C55" s="2"/>
      <c r="D55" s="2"/>
      <c r="E55" s="2"/>
      <c r="F55" s="2"/>
      <c r="G55" s="2"/>
      <c r="H55" s="2"/>
      <c r="I55" s="2"/>
      <c r="J55" s="2"/>
      <c r="K55" s="2"/>
      <c r="L55" s="2"/>
      <c r="M55" s="2"/>
      <c r="N55" s="2"/>
      <c r="O55" s="2"/>
      <c r="P55" s="2"/>
    </row>
    <row r="56" spans="1:16" x14ac:dyDescent="0.25">
      <c r="A56" s="2"/>
      <c r="B56" s="2"/>
      <c r="C56" s="2"/>
      <c r="D56" s="2"/>
      <c r="E56" s="2"/>
      <c r="F56" s="2"/>
      <c r="G56" s="2"/>
      <c r="H56" s="2"/>
      <c r="I56" s="2"/>
      <c r="J56" s="2"/>
      <c r="K56" s="2"/>
      <c r="L56" s="2"/>
      <c r="M56" s="2"/>
      <c r="N56" s="2"/>
      <c r="O56" s="2"/>
      <c r="P56" s="2"/>
    </row>
    <row r="57" spans="1:16" x14ac:dyDescent="0.25">
      <c r="A57" s="2"/>
      <c r="B57" s="2"/>
      <c r="C57" s="2"/>
      <c r="D57" s="2"/>
      <c r="E57" s="2"/>
      <c r="F57" s="2"/>
      <c r="G57" s="2"/>
      <c r="H57" s="2"/>
      <c r="I57" s="2"/>
      <c r="J57" s="2"/>
      <c r="K57" s="2"/>
      <c r="L57" s="2"/>
      <c r="M57" s="2"/>
      <c r="N57" s="2"/>
      <c r="O57" s="2"/>
      <c r="P57" s="2"/>
    </row>
    <row r="58" spans="1:16" x14ac:dyDescent="0.25">
      <c r="A58" s="2"/>
      <c r="B58" s="2"/>
      <c r="C58" s="2"/>
      <c r="D58" s="2"/>
      <c r="E58" s="2"/>
      <c r="F58" s="2"/>
      <c r="G58" s="2"/>
      <c r="H58" s="2"/>
      <c r="I58" s="2"/>
      <c r="J58" s="2"/>
      <c r="K58" s="2"/>
      <c r="L58" s="2"/>
      <c r="M58" s="2"/>
      <c r="N58" s="2"/>
      <c r="O58" s="2"/>
      <c r="P58" s="2"/>
    </row>
    <row r="59" spans="1:16" x14ac:dyDescent="0.25">
      <c r="A59" s="2"/>
      <c r="B59" s="2"/>
      <c r="C59" s="2"/>
      <c r="D59" s="2"/>
      <c r="E59" s="2"/>
      <c r="F59" s="2"/>
      <c r="G59" s="2"/>
      <c r="H59" s="2"/>
      <c r="I59" s="2"/>
      <c r="J59" s="2"/>
      <c r="K59" s="2"/>
      <c r="L59" s="2"/>
      <c r="M59" s="2"/>
      <c r="N59" s="2"/>
      <c r="O59" s="2"/>
      <c r="P59" s="2"/>
    </row>
    <row r="60" spans="1:16" x14ac:dyDescent="0.25">
      <c r="A60" s="2"/>
      <c r="B60" s="2"/>
      <c r="C60" s="2"/>
      <c r="D60" s="2"/>
      <c r="E60" s="2"/>
      <c r="F60" s="2"/>
      <c r="G60" s="2"/>
      <c r="H60" s="2"/>
      <c r="I60" s="2"/>
      <c r="J60" s="2"/>
      <c r="K60" s="2"/>
      <c r="L60" s="2"/>
      <c r="M60" s="2"/>
      <c r="N60" s="2"/>
      <c r="O60" s="2"/>
      <c r="P60" s="2"/>
    </row>
    <row r="61" spans="1:16" x14ac:dyDescent="0.25">
      <c r="A61" s="2"/>
      <c r="B61" s="2"/>
      <c r="C61" s="2"/>
      <c r="D61" s="2"/>
      <c r="E61" s="2"/>
      <c r="F61" s="2"/>
      <c r="G61" s="2"/>
      <c r="H61" s="2"/>
      <c r="I61" s="2"/>
      <c r="J61" s="2"/>
      <c r="K61" s="2"/>
      <c r="L61" s="2"/>
      <c r="M61" s="2"/>
      <c r="N61" s="2"/>
      <c r="O61" s="2"/>
      <c r="P61" s="2"/>
    </row>
    <row r="62" spans="1:16" x14ac:dyDescent="0.25">
      <c r="A62" s="2"/>
      <c r="B62" s="2"/>
      <c r="C62" s="2"/>
      <c r="D62" s="2"/>
      <c r="E62" s="2"/>
      <c r="F62" s="2"/>
      <c r="G62" s="2"/>
      <c r="H62" s="2"/>
      <c r="I62" s="2"/>
      <c r="J62" s="2"/>
      <c r="K62" s="2"/>
      <c r="L62" s="2"/>
      <c r="M62" s="2"/>
      <c r="N62" s="2"/>
      <c r="O62" s="2"/>
      <c r="P62" s="2"/>
    </row>
    <row r="63" spans="1:16" x14ac:dyDescent="0.25">
      <c r="A63" s="2"/>
      <c r="B63" s="2"/>
      <c r="C63" s="2"/>
      <c r="D63" s="2"/>
      <c r="E63" s="2"/>
      <c r="F63" s="2"/>
      <c r="G63" s="2"/>
      <c r="H63" s="2"/>
      <c r="I63" s="2"/>
      <c r="J63" s="2"/>
      <c r="K63" s="2"/>
      <c r="L63" s="2"/>
      <c r="M63" s="2"/>
      <c r="N63" s="2"/>
      <c r="O63" s="2"/>
      <c r="P63" s="2"/>
    </row>
    <row r="64" spans="1:16" x14ac:dyDescent="0.25">
      <c r="A64" s="2"/>
      <c r="B64" s="2"/>
      <c r="C64" s="2"/>
      <c r="D64" s="2"/>
      <c r="E64" s="2"/>
      <c r="F64" s="2"/>
      <c r="G64" s="2"/>
      <c r="H64" s="2"/>
      <c r="I64" s="2"/>
      <c r="J64" s="2"/>
      <c r="K64" s="2"/>
      <c r="L64" s="2"/>
      <c r="M64" s="2"/>
      <c r="N64" s="2"/>
      <c r="O64" s="2"/>
      <c r="P64" s="2"/>
    </row>
    <row r="65" spans="1:16" x14ac:dyDescent="0.25">
      <c r="A65" s="2"/>
      <c r="B65" s="2"/>
      <c r="C65" s="2"/>
      <c r="D65" s="2"/>
      <c r="E65" s="2"/>
      <c r="F65" s="2"/>
      <c r="G65" s="2"/>
      <c r="H65" s="2"/>
      <c r="I65" s="2"/>
      <c r="J65" s="2"/>
      <c r="K65" s="2"/>
      <c r="L65" s="2"/>
      <c r="M65" s="2"/>
      <c r="N65" s="2"/>
      <c r="O65" s="2"/>
      <c r="P65" s="2"/>
    </row>
    <row r="66" spans="1:16" x14ac:dyDescent="0.25">
      <c r="A66" s="2"/>
      <c r="B66" s="2"/>
      <c r="C66" s="2"/>
      <c r="D66" s="2"/>
      <c r="E66" s="2"/>
      <c r="F66" s="2"/>
      <c r="G66" s="2"/>
      <c r="H66" s="2"/>
      <c r="I66" s="2"/>
      <c r="J66" s="2"/>
      <c r="K66" s="2"/>
      <c r="L66" s="2"/>
      <c r="M66" s="2"/>
      <c r="N66" s="2"/>
      <c r="O66" s="2"/>
      <c r="P66" s="2"/>
    </row>
    <row r="67" spans="1:16" x14ac:dyDescent="0.25">
      <c r="A67" s="2"/>
      <c r="B67" s="2"/>
      <c r="C67" s="2"/>
      <c r="D67" s="2"/>
      <c r="E67" s="2"/>
      <c r="F67" s="2"/>
      <c r="G67" s="2"/>
      <c r="H67" s="2"/>
      <c r="I67" s="2"/>
      <c r="J67" s="2"/>
      <c r="K67" s="2"/>
      <c r="L67" s="2"/>
      <c r="M67" s="2"/>
      <c r="N67" s="2"/>
      <c r="O67" s="2"/>
      <c r="P67" s="2"/>
    </row>
    <row r="68" spans="1:16" x14ac:dyDescent="0.25">
      <c r="A68" s="2"/>
      <c r="B68" s="2"/>
      <c r="C68" s="2"/>
      <c r="D68" s="2"/>
      <c r="E68" s="2"/>
      <c r="F68" s="2"/>
      <c r="G68" s="2"/>
      <c r="H68" s="2"/>
      <c r="I68" s="2"/>
      <c r="J68" s="2"/>
      <c r="K68" s="2"/>
      <c r="L68" s="2"/>
      <c r="M68" s="2"/>
      <c r="N68" s="2"/>
      <c r="O68" s="2"/>
      <c r="P68" s="2"/>
    </row>
    <row r="69" spans="1:16" x14ac:dyDescent="0.25">
      <c r="A69" s="2"/>
      <c r="B69" s="2"/>
      <c r="C69" s="2"/>
      <c r="D69" s="2"/>
      <c r="E69" s="2"/>
      <c r="F69" s="2"/>
      <c r="G69" s="2"/>
      <c r="H69" s="2"/>
      <c r="I69" s="2"/>
      <c r="J69" s="2"/>
      <c r="K69" s="2"/>
      <c r="L69" s="2"/>
      <c r="M69" s="2"/>
      <c r="N69" s="2"/>
      <c r="O69" s="2"/>
      <c r="P69" s="2"/>
    </row>
    <row r="70" spans="1:16" x14ac:dyDescent="0.25">
      <c r="A70" s="2"/>
      <c r="B70" s="2"/>
      <c r="C70" s="2"/>
      <c r="D70" s="2"/>
      <c r="E70" s="2"/>
      <c r="F70" s="2"/>
      <c r="G70" s="2"/>
      <c r="H70" s="2"/>
      <c r="I70" s="2"/>
      <c r="J70" s="2"/>
      <c r="K70" s="2"/>
      <c r="L70" s="2"/>
      <c r="M70" s="2"/>
      <c r="N70" s="2"/>
      <c r="O70" s="2"/>
      <c r="P70" s="2"/>
    </row>
    <row r="71" spans="1:16" x14ac:dyDescent="0.25">
      <c r="A71" s="2"/>
      <c r="B71" s="2"/>
      <c r="C71" s="2"/>
      <c r="D71" s="2"/>
      <c r="E71" s="2"/>
      <c r="F71" s="2"/>
      <c r="G71" s="2"/>
      <c r="H71" s="2"/>
      <c r="I71" s="2"/>
      <c r="J71" s="2"/>
      <c r="K71" s="2"/>
      <c r="L71" s="2"/>
      <c r="M71" s="2"/>
      <c r="N71" s="2"/>
      <c r="O71" s="2"/>
      <c r="P71" s="2"/>
    </row>
    <row r="72" spans="1:16" x14ac:dyDescent="0.25">
      <c r="A72" s="2"/>
      <c r="B72" s="2"/>
      <c r="C72" s="2"/>
      <c r="D72" s="2"/>
      <c r="E72" s="2"/>
      <c r="F72" s="2"/>
      <c r="G72" s="2"/>
      <c r="H72" s="2"/>
      <c r="I72" s="2"/>
      <c r="J72" s="2"/>
      <c r="K72" s="2"/>
      <c r="L72" s="2"/>
      <c r="M72" s="2"/>
      <c r="N72" s="2"/>
      <c r="O72" s="2"/>
      <c r="P72" s="2"/>
    </row>
    <row r="73" spans="1:16" x14ac:dyDescent="0.25">
      <c r="A73" s="2"/>
      <c r="B73" s="2"/>
      <c r="C73" s="2"/>
      <c r="D73" s="2"/>
      <c r="E73" s="2"/>
      <c r="F73" s="2"/>
      <c r="G73" s="2"/>
      <c r="H73" s="2"/>
      <c r="I73" s="2"/>
      <c r="J73" s="2"/>
      <c r="K73" s="2"/>
      <c r="L73" s="2"/>
      <c r="M73" s="2"/>
      <c r="N73" s="2"/>
      <c r="O73" s="2"/>
      <c r="P73" s="2"/>
    </row>
    <row r="74" spans="1:16" x14ac:dyDescent="0.25">
      <c r="A74" s="2"/>
      <c r="B74" s="2"/>
      <c r="C74" s="2"/>
      <c r="D74" s="2"/>
      <c r="E74" s="2"/>
      <c r="F74" s="2"/>
      <c r="G74" s="2"/>
      <c r="H74" s="2"/>
      <c r="I74" s="2"/>
      <c r="J74" s="2"/>
      <c r="K74" s="2"/>
      <c r="L74" s="2"/>
      <c r="M74" s="2"/>
      <c r="N74" s="2"/>
      <c r="O74" s="2"/>
      <c r="P74" s="2"/>
    </row>
    <row r="75" spans="1:16" x14ac:dyDescent="0.25">
      <c r="A75" s="2"/>
      <c r="B75" s="2"/>
      <c r="C75" s="2"/>
      <c r="D75" s="2"/>
      <c r="E75" s="2"/>
      <c r="F75" s="2"/>
      <c r="G75" s="2"/>
      <c r="H75" s="2"/>
      <c r="I75" s="2"/>
      <c r="J75" s="2"/>
      <c r="K75" s="2"/>
      <c r="L75" s="2"/>
      <c r="M75" s="2"/>
      <c r="N75" s="2"/>
      <c r="O75" s="2"/>
      <c r="P75" s="2"/>
    </row>
    <row r="76" spans="1:16" x14ac:dyDescent="0.25">
      <c r="A76" s="2"/>
      <c r="B76" s="2"/>
      <c r="C76" s="2"/>
      <c r="D76" s="2"/>
      <c r="E76" s="2"/>
      <c r="F76" s="2"/>
      <c r="G76" s="2"/>
      <c r="H76" s="2"/>
      <c r="I76" s="2"/>
      <c r="J76" s="2"/>
      <c r="K76" s="2"/>
      <c r="L76" s="2"/>
      <c r="M76" s="2"/>
      <c r="N76" s="2"/>
      <c r="O76" s="2"/>
      <c r="P76" s="2"/>
    </row>
    <row r="77" spans="1:16" x14ac:dyDescent="0.25">
      <c r="A77" s="2"/>
      <c r="B77" s="2"/>
      <c r="C77" s="2"/>
      <c r="D77" s="2"/>
      <c r="E77" s="2"/>
      <c r="F77" s="2"/>
      <c r="G77" s="2"/>
      <c r="H77" s="2"/>
      <c r="I77" s="2"/>
      <c r="J77" s="2"/>
      <c r="K77" s="2"/>
      <c r="L77" s="2"/>
      <c r="M77" s="2"/>
      <c r="N77" s="2"/>
      <c r="O77" s="2"/>
      <c r="P77" s="2"/>
    </row>
    <row r="78" spans="1:16" x14ac:dyDescent="0.25">
      <c r="A78" s="2"/>
      <c r="B78" s="2"/>
      <c r="C78" s="2"/>
      <c r="D78" s="2"/>
      <c r="E78" s="2"/>
      <c r="F78" s="2"/>
      <c r="G78" s="2"/>
      <c r="H78" s="2"/>
      <c r="I78" s="2"/>
      <c r="J78" s="2"/>
      <c r="K78" s="2"/>
      <c r="L78" s="2"/>
      <c r="M78" s="2"/>
      <c r="N78" s="2"/>
      <c r="O78" s="2"/>
      <c r="P78" s="2"/>
    </row>
    <row r="79" spans="1:16" x14ac:dyDescent="0.25">
      <c r="A79" s="2"/>
      <c r="B79" s="2"/>
      <c r="C79" s="2"/>
      <c r="D79" s="2"/>
      <c r="E79" s="2"/>
      <c r="F79" s="2"/>
      <c r="G79" s="2"/>
      <c r="H79" s="2"/>
      <c r="I79" s="2"/>
      <c r="J79" s="2"/>
      <c r="K79" s="2"/>
      <c r="L79" s="2"/>
      <c r="M79" s="2"/>
      <c r="N79" s="2"/>
      <c r="O79" s="2"/>
      <c r="P79" s="2"/>
    </row>
    <row r="80" spans="1:16" x14ac:dyDescent="0.25">
      <c r="A80" s="2"/>
      <c r="B80" s="2"/>
      <c r="C80" s="2"/>
      <c r="D80" s="2"/>
      <c r="E80" s="2"/>
      <c r="F80" s="2"/>
      <c r="G80" s="2"/>
      <c r="H80" s="2"/>
      <c r="I80" s="2"/>
      <c r="J80" s="2"/>
      <c r="K80" s="2"/>
      <c r="L80" s="2"/>
      <c r="M80" s="2"/>
      <c r="N80" s="2"/>
      <c r="O80" s="2"/>
      <c r="P80" s="2"/>
    </row>
  </sheetData>
  <pageMargins left="0.35" right="0.25" top="0.32" bottom="0.5" header="0.32" footer="0.3"/>
  <pageSetup orientation="portrait" r:id="rId1"/>
  <headerFooter alignWithMargins="0">
    <oddFooter>&amp;L&amp;7&amp;D  at &amp;T Mike 702.486.8879&amp;C&amp;7Page &amp;P of &amp;N&amp;R&amp;7&amp;F  &amp;A</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99"/>
  </sheetPr>
  <dimension ref="A1:AQ115"/>
  <sheetViews>
    <sheetView showGridLines="0" topLeftCell="A7" zoomScaleNormal="100" zoomScaleSheetLayoutView="85" zoomScalePageLayoutView="115" workbookViewId="0">
      <pane xSplit="4" ySplit="5" topLeftCell="E77" activePane="bottomRight" state="frozen"/>
      <selection activeCell="A7" sqref="A7"/>
      <selection pane="topRight" activeCell="E7" sqref="E7"/>
      <selection pane="bottomLeft" activeCell="A12" sqref="A12"/>
      <selection pane="bottomRight" activeCell="B68" sqref="B68"/>
    </sheetView>
  </sheetViews>
  <sheetFormatPr defaultColWidth="9.1796875" defaultRowHeight="12.5" outlineLevelRow="1" outlineLevelCol="1" x14ac:dyDescent="0.25"/>
  <cols>
    <col min="1" max="1" width="3.1796875" style="1" customWidth="1"/>
    <col min="2" max="2" width="11.81640625" style="1" customWidth="1"/>
    <col min="3" max="3" width="9.1796875" style="1"/>
    <col min="4" max="4" width="10.81640625" style="1" customWidth="1"/>
    <col min="5" max="5" width="19.54296875" style="1" bestFit="1" customWidth="1"/>
    <col min="6" max="6" width="17" style="1" customWidth="1"/>
    <col min="7" max="7" width="12.81640625" style="1" customWidth="1" outlineLevel="1"/>
    <col min="8" max="8" width="14.1796875" style="1" bestFit="1" customWidth="1" outlineLevel="1"/>
    <col min="9" max="9" width="14.81640625" style="1" customWidth="1" outlineLevel="1"/>
    <col min="10" max="10" width="14.7265625" style="1" customWidth="1"/>
    <col min="11" max="11" width="17.26953125" style="1" customWidth="1" outlineLevel="1"/>
    <col min="12" max="12" width="14.453125" style="1" customWidth="1" outlineLevel="1"/>
    <col min="13" max="13" width="14" style="1" customWidth="1" outlineLevel="1"/>
    <col min="14" max="14" width="15.26953125" style="1" customWidth="1"/>
    <col min="15" max="15" width="15.26953125" style="1" hidden="1" customWidth="1" outlineLevel="1"/>
    <col min="16" max="16" width="15.7265625" style="1" hidden="1" customWidth="1" outlineLevel="1"/>
    <col min="17" max="17" width="15.26953125" style="1" hidden="1" customWidth="1" outlineLevel="1"/>
    <col min="18" max="18" width="14.54296875" style="1" bestFit="1" customWidth="1" collapsed="1"/>
    <col min="19" max="19" width="13.81640625" style="1" hidden="1" customWidth="1" outlineLevel="1"/>
    <col min="20" max="20" width="14.26953125" style="1" hidden="1" customWidth="1" outlineLevel="1"/>
    <col min="21" max="21" width="14.1796875" style="1" hidden="1" customWidth="1" outlineLevel="1"/>
    <col min="22" max="22" width="1.453125" style="1" customWidth="1" collapsed="1"/>
    <col min="23" max="24" width="3.453125" style="1" customWidth="1"/>
    <col min="25" max="25" width="16.7265625" style="1" customWidth="1" outlineLevel="1"/>
    <col min="26" max="26" width="3.453125" style="1" customWidth="1"/>
    <col min="27" max="27" width="16.7265625" style="1" hidden="1" customWidth="1" outlineLevel="1"/>
    <col min="28" max="28" width="3.453125" style="1" customWidth="1" collapsed="1"/>
    <col min="29" max="29" width="19.26953125" style="1" hidden="1" customWidth="1" outlineLevel="1"/>
    <col min="30" max="30" width="3.453125" style="1" customWidth="1" collapsed="1"/>
    <col min="31" max="31" width="22.26953125" style="1" hidden="1" customWidth="1" outlineLevel="1"/>
    <col min="32" max="32" width="3.453125" style="1" customWidth="1" collapsed="1"/>
    <col min="33" max="33" width="12.54296875" style="1" customWidth="1"/>
    <col min="34" max="34" width="13" style="1" customWidth="1"/>
    <col min="35" max="36" width="11.81640625" style="1" bestFit="1" customWidth="1"/>
    <col min="37" max="37" width="11.453125" style="1" customWidth="1"/>
    <col min="38" max="38" width="9.1796875" style="1"/>
    <col min="39" max="39" width="13" style="1" hidden="1" customWidth="1" outlineLevel="1"/>
    <col min="40" max="40" width="11.54296875" style="1" hidden="1" customWidth="1" outlineLevel="1"/>
    <col min="41" max="41" width="10.7265625" style="1" hidden="1" customWidth="1" outlineLevel="1"/>
    <col min="42" max="42" width="12.26953125" style="1" hidden="1" customWidth="1" outlineLevel="1"/>
    <col min="43" max="43" width="9.1796875" style="1" collapsed="1"/>
    <col min="44" max="16384" width="9.1796875" style="1"/>
  </cols>
  <sheetData>
    <row r="1" spans="1:39" ht="15.5" x14ac:dyDescent="0.35">
      <c r="A1" s="195" t="s">
        <v>4</v>
      </c>
      <c r="B1" s="195"/>
      <c r="C1" s="195"/>
      <c r="D1" s="195"/>
      <c r="E1" s="195"/>
      <c r="F1" s="42" t="s">
        <v>5</v>
      </c>
      <c r="G1" s="107"/>
    </row>
    <row r="2" spans="1:39" ht="18" x14ac:dyDescent="0.4">
      <c r="A2" s="192" t="s">
        <v>6</v>
      </c>
      <c r="B2" s="193"/>
      <c r="C2" s="193"/>
      <c r="D2" s="193"/>
      <c r="E2" s="193"/>
      <c r="F2" s="191">
        <v>2023</v>
      </c>
    </row>
    <row r="3" spans="1:39" ht="13" x14ac:dyDescent="0.3">
      <c r="A3" s="5" t="s">
        <v>2</v>
      </c>
    </row>
    <row r="4" spans="1:39" x14ac:dyDescent="0.25">
      <c r="A4" s="4" t="s">
        <v>3</v>
      </c>
    </row>
    <row r="5" spans="1:39" ht="13" x14ac:dyDescent="0.3">
      <c r="A5" s="3" t="e">
        <f ca="1">CELL("filename")</f>
        <v>#N/A</v>
      </c>
    </row>
    <row r="6" spans="1:39" ht="15" x14ac:dyDescent="0.3">
      <c r="B6" s="122" t="s">
        <v>7</v>
      </c>
      <c r="C6" s="105" t="s">
        <v>8</v>
      </c>
      <c r="D6" s="106"/>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row>
    <row r="7" spans="1:39" ht="15" x14ac:dyDescent="0.3">
      <c r="A7" s="2"/>
      <c r="B7" s="2"/>
      <c r="C7" s="2"/>
      <c r="D7" s="2"/>
      <c r="E7" s="46">
        <f>+F2-1</f>
        <v>2022</v>
      </c>
      <c r="F7" s="46">
        <f>+F2-1</f>
        <v>2022</v>
      </c>
      <c r="G7" s="46"/>
      <c r="H7" s="46"/>
      <c r="I7" s="46"/>
      <c r="J7" s="46">
        <f>+F2-1</f>
        <v>2022</v>
      </c>
      <c r="L7" s="46"/>
      <c r="M7" s="46"/>
      <c r="N7" s="46">
        <f>+F2</f>
        <v>2023</v>
      </c>
      <c r="O7" s="46"/>
      <c r="P7" s="46"/>
      <c r="Q7" s="46"/>
      <c r="R7" s="46">
        <f>+F2</f>
        <v>2023</v>
      </c>
      <c r="S7" s="2"/>
      <c r="T7" s="2"/>
      <c r="U7" s="2"/>
      <c r="V7" s="2"/>
      <c r="W7" s="2"/>
      <c r="X7" s="2"/>
      <c r="Y7" s="124" t="s">
        <v>129</v>
      </c>
      <c r="Z7" s="2"/>
      <c r="AA7" s="124" t="s">
        <v>129</v>
      </c>
      <c r="AB7" s="2"/>
      <c r="AC7" s="124" t="s">
        <v>129</v>
      </c>
      <c r="AD7" s="2"/>
      <c r="AE7" s="124" t="s">
        <v>129</v>
      </c>
      <c r="AF7" s="2"/>
      <c r="AG7" s="2"/>
      <c r="AH7" s="2"/>
      <c r="AI7" s="2"/>
      <c r="AJ7" s="2"/>
      <c r="AK7" s="2"/>
      <c r="AL7" s="2"/>
      <c r="AM7" s="2"/>
    </row>
    <row r="8" spans="1:39" ht="15" x14ac:dyDescent="0.3">
      <c r="A8" s="2"/>
      <c r="B8" s="23" t="s">
        <v>9</v>
      </c>
      <c r="C8" s="2"/>
      <c r="D8" s="2"/>
      <c r="E8" s="124" t="s">
        <v>10</v>
      </c>
      <c r="F8" s="124" t="s">
        <v>11</v>
      </c>
      <c r="G8" s="124"/>
      <c r="H8" s="46"/>
      <c r="I8" s="46"/>
      <c r="J8" s="124" t="s">
        <v>12</v>
      </c>
      <c r="L8" s="46"/>
      <c r="M8" s="46"/>
      <c r="N8" s="124" t="s">
        <v>13</v>
      </c>
      <c r="O8" s="124"/>
      <c r="P8" s="46"/>
      <c r="R8" s="124" t="s">
        <v>10</v>
      </c>
      <c r="S8" s="2"/>
      <c r="T8" s="2"/>
      <c r="U8" s="2"/>
      <c r="V8" s="2"/>
      <c r="W8" s="2"/>
      <c r="X8" s="2"/>
      <c r="Y8" s="252" t="s">
        <v>130</v>
      </c>
      <c r="Z8" s="2"/>
      <c r="AA8" s="252" t="s">
        <v>130</v>
      </c>
      <c r="AB8" s="2"/>
      <c r="AC8" s="252" t="s">
        <v>130</v>
      </c>
      <c r="AD8" s="2"/>
      <c r="AE8" s="252" t="s">
        <v>130</v>
      </c>
      <c r="AF8" s="2"/>
      <c r="AG8" s="2"/>
      <c r="AH8" s="2"/>
      <c r="AI8" s="2"/>
      <c r="AJ8" s="2"/>
      <c r="AK8" s="2"/>
      <c r="AL8" s="2"/>
      <c r="AM8" s="2"/>
    </row>
    <row r="9" spans="1:39" ht="15" x14ac:dyDescent="0.3">
      <c r="A9" s="2"/>
      <c r="B9" s="119" t="s">
        <v>14</v>
      </c>
      <c r="C9" s="2"/>
      <c r="D9" s="2"/>
      <c r="E9" s="145"/>
      <c r="F9" s="200">
        <f>DATE(F2-1,11,1)</f>
        <v>44866</v>
      </c>
      <c r="G9" s="46"/>
      <c r="H9" s="46"/>
      <c r="I9" s="46"/>
      <c r="J9" s="200">
        <f>EDATE(F9,3)</f>
        <v>44958</v>
      </c>
      <c r="L9" s="46"/>
      <c r="M9" s="46"/>
      <c r="N9" s="200">
        <f>EDATE(J9,3)</f>
        <v>45047</v>
      </c>
      <c r="O9" s="124"/>
      <c r="P9" s="46"/>
      <c r="R9" s="200">
        <f>EDATE(N9,3)</f>
        <v>45139</v>
      </c>
      <c r="S9" s="2"/>
      <c r="T9" s="2"/>
      <c r="U9" s="2"/>
      <c r="V9" s="2"/>
      <c r="W9" s="2"/>
      <c r="X9" s="2"/>
      <c r="Y9" s="2"/>
      <c r="Z9" s="2"/>
      <c r="AA9" s="2"/>
      <c r="AB9" s="2"/>
      <c r="AC9" s="2"/>
      <c r="AD9" s="2"/>
      <c r="AE9" s="2"/>
      <c r="AG9" s="253" t="s">
        <v>110</v>
      </c>
      <c r="AL9" s="2"/>
      <c r="AM9" s="2"/>
    </row>
    <row r="10" spans="1:39" ht="17.5" x14ac:dyDescent="0.35">
      <c r="A10" s="2"/>
      <c r="B10" s="2"/>
      <c r="C10" s="2"/>
      <c r="D10" s="2"/>
      <c r="E10" s="177" t="s">
        <v>15</v>
      </c>
      <c r="F10" s="194" t="s">
        <v>16</v>
      </c>
      <c r="G10" s="124" t="s">
        <v>17</v>
      </c>
      <c r="H10" s="124" t="s">
        <v>18</v>
      </c>
      <c r="I10" s="46"/>
      <c r="J10" s="46"/>
      <c r="K10" s="124" t="s">
        <v>17</v>
      </c>
      <c r="L10" s="124" t="s">
        <v>18</v>
      </c>
      <c r="M10" s="46"/>
      <c r="N10" s="46"/>
      <c r="O10" s="124" t="s">
        <v>17</v>
      </c>
      <c r="P10" s="124" t="s">
        <v>18</v>
      </c>
      <c r="R10" s="46"/>
      <c r="S10" s="124" t="s">
        <v>17</v>
      </c>
      <c r="T10" s="124" t="s">
        <v>18</v>
      </c>
      <c r="U10" s="2"/>
      <c r="V10" s="2"/>
      <c r="W10" s="2"/>
      <c r="X10" s="224" t="s">
        <v>118</v>
      </c>
      <c r="Y10" s="225" t="s">
        <v>117</v>
      </c>
      <c r="Z10" s="227"/>
      <c r="AA10" s="228" t="s">
        <v>116</v>
      </c>
      <c r="AB10" s="229"/>
      <c r="AC10" s="230" t="s">
        <v>113</v>
      </c>
      <c r="AD10" s="231"/>
      <c r="AE10" s="226" t="s">
        <v>114</v>
      </c>
      <c r="AG10" s="253" t="s">
        <v>103</v>
      </c>
      <c r="AH10" s="203" t="s">
        <v>104</v>
      </c>
      <c r="AL10" s="2"/>
      <c r="AM10" s="2"/>
    </row>
    <row r="11" spans="1:39" ht="17.5" x14ac:dyDescent="0.35">
      <c r="A11" s="8"/>
      <c r="B11" s="30" t="s">
        <v>19</v>
      </c>
      <c r="C11" s="9"/>
      <c r="D11" s="9"/>
      <c r="E11" s="176" t="s">
        <v>20</v>
      </c>
      <c r="F11" s="141" t="s">
        <v>21</v>
      </c>
      <c r="G11" s="125" t="s">
        <v>22</v>
      </c>
      <c r="H11" s="125" t="s">
        <v>22</v>
      </c>
      <c r="I11" s="120"/>
      <c r="J11" s="142" t="s">
        <v>23</v>
      </c>
      <c r="K11" s="125" t="s">
        <v>22</v>
      </c>
      <c r="L11" s="125" t="s">
        <v>22</v>
      </c>
      <c r="M11" s="46"/>
      <c r="N11" s="143" t="s">
        <v>24</v>
      </c>
      <c r="O11" s="125" t="s">
        <v>22</v>
      </c>
      <c r="P11" s="125" t="s">
        <v>22</v>
      </c>
      <c r="Q11" s="120"/>
      <c r="R11" s="144" t="s">
        <v>20</v>
      </c>
      <c r="S11" s="125" t="s">
        <v>22</v>
      </c>
      <c r="T11" s="125" t="s">
        <v>22</v>
      </c>
      <c r="U11" s="8"/>
      <c r="V11" s="8"/>
      <c r="W11" s="212"/>
      <c r="X11" s="212" t="s">
        <v>98</v>
      </c>
      <c r="Y11" s="91" t="s">
        <v>115</v>
      </c>
      <c r="Z11" s="212" t="s">
        <v>99</v>
      </c>
      <c r="AA11" s="91" t="s">
        <v>115</v>
      </c>
      <c r="AB11" s="212" t="s">
        <v>100</v>
      </c>
      <c r="AC11" s="91" t="s">
        <v>115</v>
      </c>
      <c r="AD11" s="212" t="s">
        <v>101</v>
      </c>
      <c r="AE11" s="91" t="s">
        <v>115</v>
      </c>
      <c r="AG11" s="253" t="s">
        <v>105</v>
      </c>
      <c r="AH11" s="204" t="s">
        <v>106</v>
      </c>
      <c r="AI11" s="204" t="s">
        <v>107</v>
      </c>
      <c r="AJ11" s="204" t="s">
        <v>108</v>
      </c>
      <c r="AK11" s="204" t="s">
        <v>109</v>
      </c>
      <c r="AL11" s="8"/>
      <c r="AM11" s="2"/>
    </row>
    <row r="12" spans="1:39" ht="14" x14ac:dyDescent="0.3">
      <c r="A12" s="8"/>
      <c r="B12" s="24" t="s">
        <v>25</v>
      </c>
      <c r="C12" s="21"/>
      <c r="D12" s="21"/>
      <c r="E12" s="10"/>
      <c r="U12" s="8"/>
      <c r="V12" s="8"/>
      <c r="W12" s="8"/>
      <c r="X12" s="8"/>
      <c r="Y12" s="8"/>
      <c r="Z12" s="8"/>
      <c r="AA12" s="8"/>
      <c r="AB12" s="8"/>
      <c r="AC12" s="8"/>
      <c r="AD12" s="8"/>
      <c r="AE12" s="8"/>
      <c r="AL12" s="8"/>
      <c r="AM12" s="2"/>
    </row>
    <row r="13" spans="1:39" ht="14" x14ac:dyDescent="0.3">
      <c r="A13" s="8"/>
      <c r="B13" s="23" t="s">
        <v>26</v>
      </c>
      <c r="C13" s="10"/>
      <c r="D13" s="10"/>
      <c r="E13" s="163">
        <f>1656594-7020</f>
        <v>1649574</v>
      </c>
      <c r="F13" s="163">
        <v>1456155</v>
      </c>
      <c r="G13" s="126">
        <f>IF(OR(E13=0,F13=0),0,(F13-E13)/E13)</f>
        <v>-0.11725390919110025</v>
      </c>
      <c r="H13" s="127">
        <f>+F13-E13</f>
        <v>-193419</v>
      </c>
      <c r="I13" s="35"/>
      <c r="J13" s="163">
        <v>1182370</v>
      </c>
      <c r="K13" s="126">
        <f>IF(OR(F13=0,J13=0),0,(J13-F13)/F13)</f>
        <v>-0.18801913257860597</v>
      </c>
      <c r="L13" s="127">
        <f>+J13-F13</f>
        <v>-273785</v>
      </c>
      <c r="M13" s="35"/>
      <c r="N13" s="163">
        <f>+J13</f>
        <v>1182370</v>
      </c>
      <c r="O13" s="126">
        <f>IF(OR(J13=0,N13=0),0,(N13-J13)/J13)</f>
        <v>0</v>
      </c>
      <c r="P13" s="127">
        <f>+N13-J13</f>
        <v>0</v>
      </c>
      <c r="Q13" s="108"/>
      <c r="R13" s="163">
        <v>0</v>
      </c>
      <c r="S13" s="126">
        <f>IF(OR(N13=0,R13=0),0,(R13-N13)/N13)</f>
        <v>0</v>
      </c>
      <c r="T13" s="127">
        <f>+R13-N13</f>
        <v>-1182370</v>
      </c>
      <c r="U13" s="8"/>
      <c r="V13" s="8"/>
      <c r="W13" s="8"/>
      <c r="X13" s="8"/>
      <c r="Y13" s="205" t="s">
        <v>111</v>
      </c>
      <c r="Z13" s="8"/>
      <c r="AA13" s="205" t="s">
        <v>111</v>
      </c>
      <c r="AB13" s="8"/>
      <c r="AC13" s="205" t="s">
        <v>111</v>
      </c>
      <c r="AD13" s="8"/>
      <c r="AE13" s="205" t="s">
        <v>111</v>
      </c>
      <c r="AG13" s="8"/>
      <c r="AH13" s="8"/>
      <c r="AI13" s="8"/>
      <c r="AJ13" s="8"/>
      <c r="AK13" s="8"/>
      <c r="AL13" s="8"/>
      <c r="AM13" s="2"/>
    </row>
    <row r="14" spans="1:39" ht="14" x14ac:dyDescent="0.3">
      <c r="A14" s="8"/>
      <c r="B14" s="23" t="s">
        <v>27</v>
      </c>
      <c r="C14" s="10"/>
      <c r="D14" s="10"/>
      <c r="E14" s="164">
        <v>7020</v>
      </c>
      <c r="F14" s="163">
        <v>19525</v>
      </c>
      <c r="G14" s="126">
        <f>IF(OR(E14=0,F14=0),0,(F14-E14)/E14)</f>
        <v>1.7813390313390314</v>
      </c>
      <c r="H14" s="127">
        <f>+F14-E14</f>
        <v>12505</v>
      </c>
      <c r="I14" s="35"/>
      <c r="J14" s="164">
        <v>23818</v>
      </c>
      <c r="K14" s="126">
        <f>IF(OR(F14=0,J14=0),0,(J14-F14)/F14)</f>
        <v>0.21987195902688861</v>
      </c>
      <c r="L14" s="127">
        <f t="shared" ref="L14:L38" si="0">+J14-F14</f>
        <v>4293</v>
      </c>
      <c r="M14" s="35"/>
      <c r="N14" s="164">
        <f t="shared" ref="N14:N16" si="1">+J14</f>
        <v>23818</v>
      </c>
      <c r="O14" s="126">
        <f>IF(OR(J14=0,N14=0),0,(N14-J14)/J14)</f>
        <v>0</v>
      </c>
      <c r="P14" s="127">
        <f t="shared" ref="P14:P38" si="2">+N14-J14</f>
        <v>0</v>
      </c>
      <c r="Q14" s="108"/>
      <c r="R14" s="164">
        <v>0</v>
      </c>
      <c r="S14" s="126">
        <f>IF(OR(N14=0,R14=0),0,(R14-N14)/N14)</f>
        <v>0</v>
      </c>
      <c r="T14" s="127">
        <f t="shared" ref="T14:T38" si="3">+R14-N14</f>
        <v>-23818</v>
      </c>
      <c r="U14" s="8"/>
      <c r="V14" s="8"/>
      <c r="W14" s="8"/>
      <c r="X14" s="8"/>
      <c r="Y14" s="205" t="s">
        <v>112</v>
      </c>
      <c r="Z14" s="8"/>
      <c r="AA14" s="205" t="s">
        <v>112</v>
      </c>
      <c r="AB14" s="8"/>
      <c r="AC14" s="205" t="s">
        <v>112</v>
      </c>
      <c r="AD14" s="8"/>
      <c r="AE14" s="205" t="s">
        <v>112</v>
      </c>
      <c r="AG14" s="8"/>
      <c r="AH14" s="8"/>
      <c r="AI14" s="8"/>
      <c r="AJ14" s="8"/>
      <c r="AK14" s="8"/>
      <c r="AL14" s="8"/>
      <c r="AM14" s="2"/>
    </row>
    <row r="15" spans="1:39" ht="14" x14ac:dyDescent="0.3">
      <c r="A15" s="8"/>
      <c r="B15" s="23" t="s">
        <v>102</v>
      </c>
      <c r="C15" s="10"/>
      <c r="D15" s="10"/>
      <c r="E15" s="164">
        <f>45510+1666</f>
        <v>47176</v>
      </c>
      <c r="F15" s="163">
        <v>14450</v>
      </c>
      <c r="G15" s="126">
        <f>IF(OR(E15=0,F15=0),0,(F15-E15)/E15)</f>
        <v>-0.69370018653552656</v>
      </c>
      <c r="H15" s="127">
        <f>+F15-E15</f>
        <v>-32726</v>
      </c>
      <c r="I15" s="35"/>
      <c r="J15" s="164">
        <v>0</v>
      </c>
      <c r="K15" s="126">
        <f>IF(OR(F15=0,J15=0),0,(J15-F15)/F15)</f>
        <v>0</v>
      </c>
      <c r="L15" s="127">
        <f t="shared" ref="L15" si="4">+J15-F15</f>
        <v>-14450</v>
      </c>
      <c r="M15" s="35"/>
      <c r="N15" s="164">
        <f t="shared" si="1"/>
        <v>0</v>
      </c>
      <c r="O15" s="126">
        <f>IF(OR(J15=0,N15=0),0,(N15-J15)/J15)</f>
        <v>0</v>
      </c>
      <c r="P15" s="127">
        <f t="shared" ref="P15" si="5">+N15-J15</f>
        <v>0</v>
      </c>
      <c r="Q15" s="108"/>
      <c r="R15" s="164">
        <v>0</v>
      </c>
      <c r="S15" s="126">
        <f>IF(OR(N15=0,R15=0),0,(R15-N15)/N15)</f>
        <v>0</v>
      </c>
      <c r="T15" s="127">
        <f t="shared" ref="T15" si="6">+R15-N15</f>
        <v>0</v>
      </c>
      <c r="U15" s="8"/>
      <c r="V15" s="8"/>
      <c r="W15" s="8"/>
      <c r="X15" s="8"/>
      <c r="Y15" s="205"/>
      <c r="Z15" s="8"/>
      <c r="AA15" s="205"/>
      <c r="AB15" s="8"/>
      <c r="AC15" s="205"/>
      <c r="AD15" s="8"/>
      <c r="AE15" s="205"/>
      <c r="AG15" s="8"/>
      <c r="AH15" s="8"/>
      <c r="AI15" s="8"/>
      <c r="AJ15" s="8"/>
      <c r="AK15" s="8"/>
      <c r="AL15" s="8"/>
      <c r="AM15" s="2"/>
    </row>
    <row r="16" spans="1:39" ht="14" x14ac:dyDescent="0.3">
      <c r="A16" s="8"/>
      <c r="B16" s="23" t="s">
        <v>28</v>
      </c>
      <c r="C16" s="10"/>
      <c r="D16" s="10"/>
      <c r="E16" s="164">
        <v>34972</v>
      </c>
      <c r="F16" s="163">
        <v>111204</v>
      </c>
      <c r="G16" s="126">
        <f>IF(OR(E16=0,F16=0),0,(F16-E16)/E16)</f>
        <v>2.1798009836440579</v>
      </c>
      <c r="H16" s="127">
        <f>+F16-E16</f>
        <v>76232</v>
      </c>
      <c r="I16" s="35"/>
      <c r="J16" s="164">
        <v>92135</v>
      </c>
      <c r="K16" s="126">
        <f>IF(OR(F16=0,J16=0),0,(J16-F16)/F16)</f>
        <v>-0.17147764468903998</v>
      </c>
      <c r="L16" s="127">
        <f t="shared" si="0"/>
        <v>-19069</v>
      </c>
      <c r="M16" s="35"/>
      <c r="N16" s="164">
        <f t="shared" si="1"/>
        <v>92135</v>
      </c>
      <c r="O16" s="126">
        <f>IF(OR(J16=0,N16=0),0,(N16-J16)/J16)</f>
        <v>0</v>
      </c>
      <c r="P16" s="127">
        <f t="shared" si="2"/>
        <v>0</v>
      </c>
      <c r="Q16" s="108"/>
      <c r="R16" s="164">
        <v>0</v>
      </c>
      <c r="S16" s="126">
        <f>IF(OR(N16=0,R16=0),0,(R16-N16)/N16)</f>
        <v>0</v>
      </c>
      <c r="T16" s="127">
        <f t="shared" si="3"/>
        <v>-92135</v>
      </c>
      <c r="U16" s="8"/>
      <c r="V16" s="8"/>
      <c r="W16" s="8"/>
      <c r="X16" s="8"/>
      <c r="Y16" s="205"/>
      <c r="Z16" s="8"/>
      <c r="AA16" s="205"/>
      <c r="AB16" s="8"/>
      <c r="AC16" s="205"/>
      <c r="AD16" s="8"/>
      <c r="AE16" s="205"/>
      <c r="AG16" s="8"/>
      <c r="AH16" s="8"/>
      <c r="AI16" s="8"/>
      <c r="AJ16" s="8"/>
      <c r="AK16" s="8"/>
      <c r="AL16" s="8"/>
      <c r="AM16" s="2"/>
    </row>
    <row r="17" spans="1:39" ht="14" x14ac:dyDescent="0.3">
      <c r="A17" s="8"/>
      <c r="B17" s="20" t="s">
        <v>29</v>
      </c>
      <c r="C17" s="21"/>
      <c r="D17" s="21"/>
      <c r="E17" s="11">
        <f>SUM(E13:E16)</f>
        <v>1738742</v>
      </c>
      <c r="F17" s="11">
        <f>SUM(F13:F16)</f>
        <v>1601334</v>
      </c>
      <c r="G17" s="128">
        <f>IF(OR(E17=0,F17=0),0,(F17-E17)/E17)</f>
        <v>-7.902725073645199E-2</v>
      </c>
      <c r="H17" s="129">
        <f>+F17-E17</f>
        <v>-137408</v>
      </c>
      <c r="I17" s="111"/>
      <c r="J17" s="11">
        <f>SUM(J13:J16)</f>
        <v>1298323</v>
      </c>
      <c r="K17" s="128">
        <f>IF(OR(F17=0,J17=0),0,(J17-F17)/F17)</f>
        <v>-0.18922410939878875</v>
      </c>
      <c r="L17" s="129">
        <f t="shared" si="0"/>
        <v>-303011</v>
      </c>
      <c r="M17" s="111"/>
      <c r="N17" s="11">
        <f>SUM(N13:N16)</f>
        <v>1298323</v>
      </c>
      <c r="O17" s="128">
        <f>IF(OR(J17=0,N17=0),0,(N17-J17)/J17)</f>
        <v>0</v>
      </c>
      <c r="P17" s="129">
        <f t="shared" si="2"/>
        <v>0</v>
      </c>
      <c r="Q17" s="12"/>
      <c r="R17" s="11">
        <f>SUM(R13:R16)</f>
        <v>0</v>
      </c>
      <c r="S17" s="128">
        <f>IF(OR(N17=0,R17=0),0,(R17-N17)/N17)</f>
        <v>0</v>
      </c>
      <c r="T17" s="129">
        <f t="shared" si="3"/>
        <v>-1298323</v>
      </c>
      <c r="U17" s="8"/>
      <c r="V17" s="8"/>
      <c r="W17" s="8"/>
      <c r="X17" s="8"/>
      <c r="Y17" s="205"/>
      <c r="Z17" s="8"/>
      <c r="AA17" s="205"/>
      <c r="AB17" s="8"/>
      <c r="AC17" s="205"/>
      <c r="AD17" s="8"/>
      <c r="AE17" s="205"/>
      <c r="AG17" s="8"/>
      <c r="AH17" s="8"/>
      <c r="AI17" s="8"/>
      <c r="AJ17" s="8"/>
      <c r="AK17" s="8"/>
      <c r="AL17" s="8"/>
      <c r="AM17" s="2"/>
    </row>
    <row r="18" spans="1:39" ht="14" x14ac:dyDescent="0.3">
      <c r="A18" s="8"/>
      <c r="B18" s="9"/>
      <c r="C18" s="10"/>
      <c r="D18" s="10"/>
      <c r="E18" s="12"/>
      <c r="F18" s="12"/>
      <c r="G18" s="126"/>
      <c r="H18" s="127">
        <f t="shared" ref="H18" si="7">+F18-B18</f>
        <v>0</v>
      </c>
      <c r="I18" s="111"/>
      <c r="J18" s="12"/>
      <c r="K18" s="126"/>
      <c r="L18" s="127">
        <f t="shared" si="0"/>
        <v>0</v>
      </c>
      <c r="M18" s="111"/>
      <c r="N18" s="12"/>
      <c r="O18" s="126"/>
      <c r="P18" s="127">
        <f t="shared" si="2"/>
        <v>0</v>
      </c>
      <c r="Q18" s="12"/>
      <c r="R18" s="12"/>
      <c r="S18" s="126"/>
      <c r="T18" s="127">
        <f t="shared" si="3"/>
        <v>0</v>
      </c>
      <c r="U18" s="8"/>
      <c r="V18" s="8"/>
      <c r="W18" s="8"/>
      <c r="X18" s="8"/>
      <c r="Y18" s="205"/>
      <c r="Z18" s="8"/>
      <c r="AA18" s="205"/>
      <c r="AB18" s="8"/>
      <c r="AC18" s="205"/>
      <c r="AD18" s="8"/>
      <c r="AE18" s="205"/>
      <c r="AG18" s="8"/>
      <c r="AH18" s="8"/>
      <c r="AI18" s="8"/>
      <c r="AJ18" s="8"/>
      <c r="AK18" s="8"/>
      <c r="AL18" s="8"/>
      <c r="AM18" s="2"/>
    </row>
    <row r="19" spans="1:39" ht="14" x14ac:dyDescent="0.3">
      <c r="A19" s="8"/>
      <c r="B19" s="10" t="s">
        <v>30</v>
      </c>
      <c r="C19" s="10"/>
      <c r="D19" s="10"/>
      <c r="E19" s="164">
        <f>252540+1423291</f>
        <v>1675831</v>
      </c>
      <c r="F19" s="164">
        <v>1675831</v>
      </c>
      <c r="G19" s="126">
        <f>IF(OR(E19=0,F19=0),0,(F19-E19)/E19)</f>
        <v>0</v>
      </c>
      <c r="H19" s="127">
        <f>+F19-E19</f>
        <v>0</v>
      </c>
      <c r="I19" s="112"/>
      <c r="J19" s="164">
        <v>4151598</v>
      </c>
      <c r="K19" s="126">
        <f>IF(OR(F19=0,J19=0),0,(J19-F19)/F19)</f>
        <v>1.477336915237873</v>
      </c>
      <c r="L19" s="127">
        <f t="shared" si="0"/>
        <v>2475767</v>
      </c>
      <c r="M19" s="112"/>
      <c r="N19" s="164">
        <v>0</v>
      </c>
      <c r="O19" s="126">
        <f>IF(OR(J19=0,N19=0),0,(N19-J19)/J19)</f>
        <v>0</v>
      </c>
      <c r="P19" s="127">
        <f t="shared" si="2"/>
        <v>-4151598</v>
      </c>
      <c r="Q19" s="27"/>
      <c r="R19" s="164">
        <v>0</v>
      </c>
      <c r="S19" s="126">
        <f>IF(OR(N19=0,R19=0),0,(R19-N19)/N19)</f>
        <v>0</v>
      </c>
      <c r="T19" s="127">
        <f t="shared" si="3"/>
        <v>0</v>
      </c>
      <c r="U19" s="8"/>
      <c r="V19" s="8"/>
      <c r="W19" s="8"/>
      <c r="X19" s="8"/>
      <c r="Y19" s="205"/>
      <c r="Z19" s="8"/>
      <c r="AA19" s="205"/>
      <c r="AB19" s="8"/>
      <c r="AC19" s="205"/>
      <c r="AD19" s="8"/>
      <c r="AE19" s="205"/>
      <c r="AG19" s="8"/>
      <c r="AH19" s="8"/>
      <c r="AI19" s="8"/>
      <c r="AJ19" s="8"/>
      <c r="AK19" s="8"/>
      <c r="AL19" s="8"/>
      <c r="AM19" s="2"/>
    </row>
    <row r="20" spans="1:39" ht="14.5" thickBot="1" x14ac:dyDescent="0.35">
      <c r="A20" s="8"/>
      <c r="B20" s="31" t="s">
        <v>31</v>
      </c>
      <c r="C20" s="32"/>
      <c r="D20" s="32"/>
      <c r="E20" s="100">
        <f>SUM(E17:E19)</f>
        <v>3414573</v>
      </c>
      <c r="F20" s="100">
        <f>SUM(F17:F19)</f>
        <v>3277165</v>
      </c>
      <c r="G20" s="130">
        <f>IF(OR(E20=0,F20=0),0,(F20-E20)/E20)</f>
        <v>-4.0241634898419219E-2</v>
      </c>
      <c r="H20" s="131">
        <f>+F20-E20</f>
        <v>-137408</v>
      </c>
      <c r="I20" s="111"/>
      <c r="J20" s="100">
        <f>SUM(J17:J19)</f>
        <v>5449921</v>
      </c>
      <c r="K20" s="130">
        <f>IF(OR(F20=0,J20=0),0,(J20-F20)/F20)</f>
        <v>0.66299865890182519</v>
      </c>
      <c r="L20" s="131">
        <f t="shared" si="0"/>
        <v>2172756</v>
      </c>
      <c r="M20" s="111"/>
      <c r="N20" s="100">
        <f>SUM(N17:N19)</f>
        <v>1298323</v>
      </c>
      <c r="O20" s="130">
        <f>IF(OR(J20=0,N20=0),0,(N20-J20)/J20)</f>
        <v>-0.76177214311913877</v>
      </c>
      <c r="P20" s="131">
        <f t="shared" si="2"/>
        <v>-4151598</v>
      </c>
      <c r="Q20" s="12"/>
      <c r="R20" s="100">
        <f>SUM(R17:R19)</f>
        <v>0</v>
      </c>
      <c r="S20" s="130">
        <f>IF(OR(N20=0,R20=0),0,(R20-N20)/N20)</f>
        <v>0</v>
      </c>
      <c r="T20" s="131">
        <f t="shared" si="3"/>
        <v>-1298323</v>
      </c>
      <c r="U20" s="8"/>
      <c r="V20" s="8"/>
      <c r="W20" s="8"/>
      <c r="X20" s="8"/>
      <c r="Y20" s="205"/>
      <c r="Z20" s="8"/>
      <c r="AA20" s="205"/>
      <c r="AB20" s="8"/>
      <c r="AC20" s="205"/>
      <c r="AD20" s="8"/>
      <c r="AE20" s="205"/>
      <c r="AG20" s="8"/>
      <c r="AH20" s="8"/>
      <c r="AI20" s="8"/>
      <c r="AJ20" s="8"/>
      <c r="AK20" s="8"/>
      <c r="AL20" s="8"/>
      <c r="AM20" s="2"/>
    </row>
    <row r="21" spans="1:39" ht="14.5" thickTop="1" x14ac:dyDescent="0.3">
      <c r="A21" s="8"/>
      <c r="B21" s="10"/>
      <c r="C21" s="10"/>
      <c r="D21" s="10"/>
      <c r="E21" s="13"/>
      <c r="F21" s="13"/>
      <c r="G21" s="126"/>
      <c r="H21" s="127"/>
      <c r="I21" s="113"/>
      <c r="J21" s="13"/>
      <c r="K21" s="126"/>
      <c r="L21" s="127"/>
      <c r="M21" s="113"/>
      <c r="N21" s="83"/>
      <c r="O21" s="126"/>
      <c r="P21" s="127"/>
      <c r="Q21" s="109"/>
      <c r="R21" s="83"/>
      <c r="S21" s="126"/>
      <c r="T21" s="127"/>
      <c r="U21" s="8"/>
      <c r="V21" s="8"/>
      <c r="W21" s="8"/>
      <c r="X21" s="8"/>
      <c r="Y21" s="205"/>
      <c r="Z21" s="8"/>
      <c r="AA21" s="205"/>
      <c r="AB21" s="8"/>
      <c r="AC21" s="205"/>
      <c r="AD21" s="8"/>
      <c r="AE21" s="205"/>
      <c r="AG21" s="8"/>
      <c r="AH21" s="8"/>
      <c r="AI21" s="8"/>
      <c r="AJ21" s="8"/>
      <c r="AK21" s="8"/>
      <c r="AL21" s="8"/>
      <c r="AM21" s="2"/>
    </row>
    <row r="22" spans="1:39" ht="15" x14ac:dyDescent="0.3">
      <c r="A22" s="8"/>
      <c r="B22" s="30" t="s">
        <v>32</v>
      </c>
      <c r="C22" s="28"/>
      <c r="D22" s="28"/>
      <c r="E22" s="29"/>
      <c r="F22" s="29"/>
      <c r="G22" s="126"/>
      <c r="H22" s="127">
        <f>+F22-E22</f>
        <v>0</v>
      </c>
      <c r="I22" s="113"/>
      <c r="J22" s="29"/>
      <c r="K22" s="126"/>
      <c r="L22" s="127">
        <f t="shared" si="0"/>
        <v>0</v>
      </c>
      <c r="M22" s="113"/>
      <c r="N22" s="84"/>
      <c r="O22" s="126"/>
      <c r="P22" s="127">
        <f t="shared" si="2"/>
        <v>0</v>
      </c>
      <c r="Q22" s="109"/>
      <c r="R22" s="84"/>
      <c r="S22" s="126"/>
      <c r="T22" s="127">
        <f t="shared" si="3"/>
        <v>0</v>
      </c>
      <c r="U22" s="8"/>
      <c r="V22" s="8"/>
      <c r="W22" s="8"/>
      <c r="X22" s="8"/>
      <c r="Y22" s="205"/>
      <c r="Z22" s="8"/>
      <c r="AA22" s="205"/>
      <c r="AB22" s="8"/>
      <c r="AC22" s="205"/>
      <c r="AD22" s="8"/>
      <c r="AE22" s="205"/>
      <c r="AG22" s="8"/>
      <c r="AH22" s="8"/>
      <c r="AI22" s="8"/>
      <c r="AJ22" s="8"/>
      <c r="AK22" s="8"/>
      <c r="AL22" s="8"/>
      <c r="AM22" s="2"/>
    </row>
    <row r="23" spans="1:39" ht="14" x14ac:dyDescent="0.3">
      <c r="A23" s="8"/>
      <c r="B23" s="10" t="s">
        <v>119</v>
      </c>
      <c r="C23" s="10"/>
      <c r="D23" s="10"/>
      <c r="E23" s="163">
        <f>119552+101458+58558+19411</f>
        <v>298979</v>
      </c>
      <c r="F23" s="163">
        <v>75468</v>
      </c>
      <c r="G23" s="128">
        <f>IF(OR(E23=0,F23=0),0,(F23-E23)/E23)</f>
        <v>-0.74758093377795765</v>
      </c>
      <c r="H23" s="129">
        <f>+F23-E23</f>
        <v>-223511</v>
      </c>
      <c r="I23" s="35"/>
      <c r="J23" s="163">
        <v>55745</v>
      </c>
      <c r="K23" s="128">
        <f>IF(OR(F23=0,J23=0),0,(J23-F23)/F23)</f>
        <v>-0.26134255578523347</v>
      </c>
      <c r="L23" s="129">
        <f t="shared" si="0"/>
        <v>-19723</v>
      </c>
      <c r="M23" s="35"/>
      <c r="N23" s="163">
        <v>0</v>
      </c>
      <c r="O23" s="128">
        <f>IF(OR(J23=0,N23=0),0,(N23-J23)/J23)</f>
        <v>0</v>
      </c>
      <c r="P23" s="129">
        <f t="shared" si="2"/>
        <v>-55745</v>
      </c>
      <c r="Q23" s="108"/>
      <c r="R23" s="163">
        <v>0</v>
      </c>
      <c r="S23" s="128">
        <f>IF(OR(N23=0,R23=0),0,(R23-N23)/N23)</f>
        <v>0</v>
      </c>
      <c r="T23" s="129">
        <f t="shared" si="3"/>
        <v>0</v>
      </c>
      <c r="U23" s="8"/>
      <c r="V23" s="8"/>
      <c r="W23" s="8"/>
      <c r="X23" s="8"/>
      <c r="Y23" s="205"/>
      <c r="Z23" s="8"/>
      <c r="AA23" s="205"/>
      <c r="AB23" s="8"/>
      <c r="AC23" s="205"/>
      <c r="AD23" s="8"/>
      <c r="AE23" s="205"/>
      <c r="AG23" s="8"/>
      <c r="AH23" s="8"/>
      <c r="AI23" s="8"/>
      <c r="AJ23" s="8"/>
      <c r="AK23" s="8"/>
      <c r="AL23" s="8"/>
      <c r="AM23" s="2"/>
    </row>
    <row r="24" spans="1:39" ht="14" x14ac:dyDescent="0.3">
      <c r="A24" s="8"/>
      <c r="B24" s="10"/>
      <c r="C24" s="10"/>
      <c r="D24" s="10"/>
      <c r="E24" s="26"/>
      <c r="F24" s="26"/>
      <c r="G24" s="132"/>
      <c r="H24" s="127"/>
      <c r="I24" s="35"/>
      <c r="J24" s="26"/>
      <c r="K24" s="132"/>
      <c r="L24" s="127"/>
      <c r="M24" s="35"/>
      <c r="N24" s="26"/>
      <c r="O24" s="132"/>
      <c r="P24" s="127"/>
      <c r="Q24" s="108"/>
      <c r="R24" s="26"/>
      <c r="S24" s="132"/>
      <c r="T24" s="127"/>
      <c r="U24" s="8"/>
      <c r="V24" s="8"/>
      <c r="W24" s="8"/>
      <c r="X24" s="8"/>
      <c r="Y24" s="205"/>
      <c r="Z24" s="8"/>
      <c r="AA24" s="205"/>
      <c r="AB24" s="8"/>
      <c r="AC24" s="205"/>
      <c r="AD24" s="8"/>
      <c r="AE24" s="205"/>
      <c r="AG24" s="8"/>
      <c r="AH24" s="8"/>
      <c r="AI24" s="8"/>
      <c r="AJ24" s="8"/>
      <c r="AK24" s="8"/>
      <c r="AL24" s="8"/>
      <c r="AM24" s="2"/>
    </row>
    <row r="25" spans="1:39" ht="14" x14ac:dyDescent="0.3">
      <c r="A25" s="8"/>
      <c r="B25" s="9" t="s">
        <v>33</v>
      </c>
      <c r="C25" s="10"/>
      <c r="D25" s="10"/>
      <c r="E25" s="26"/>
      <c r="F25" s="26"/>
      <c r="G25" s="132"/>
      <c r="H25" s="127"/>
      <c r="I25" s="35"/>
      <c r="J25" s="26"/>
      <c r="K25" s="132"/>
      <c r="L25" s="127"/>
      <c r="M25" s="35"/>
      <c r="N25" s="26"/>
      <c r="O25" s="132"/>
      <c r="P25" s="127"/>
      <c r="Q25" s="108"/>
      <c r="R25" s="26"/>
      <c r="S25" s="132"/>
      <c r="T25" s="127"/>
      <c r="U25" s="8"/>
      <c r="V25" s="8"/>
      <c r="W25" s="8"/>
      <c r="X25" s="8"/>
      <c r="Y25" s="205"/>
      <c r="Z25" s="8"/>
      <c r="AA25" s="205"/>
      <c r="AB25" s="8"/>
      <c r="AC25" s="205"/>
      <c r="AD25" s="8"/>
      <c r="AE25" s="205"/>
      <c r="AG25" s="8"/>
      <c r="AH25" s="8"/>
      <c r="AI25" s="8"/>
      <c r="AJ25" s="8"/>
      <c r="AK25" s="8"/>
      <c r="AL25" s="8"/>
      <c r="AM25" s="2"/>
    </row>
    <row r="26" spans="1:39" ht="14" x14ac:dyDescent="0.3">
      <c r="A26" s="8"/>
      <c r="B26" s="119" t="s">
        <v>34</v>
      </c>
      <c r="C26" s="10"/>
      <c r="D26" s="10"/>
      <c r="E26" s="165">
        <v>1165475</v>
      </c>
      <c r="F26" s="165">
        <v>1165475</v>
      </c>
      <c r="G26" s="132"/>
      <c r="H26" s="127"/>
      <c r="I26" s="110"/>
      <c r="J26" s="85">
        <f>+F26</f>
        <v>1165475</v>
      </c>
      <c r="K26" s="132"/>
      <c r="L26" s="127"/>
      <c r="M26" s="110"/>
      <c r="N26" s="85">
        <f>+J26</f>
        <v>1165475</v>
      </c>
      <c r="O26" s="132"/>
      <c r="P26" s="127"/>
      <c r="Q26" s="110"/>
      <c r="R26" s="85">
        <f>+N26</f>
        <v>1165475</v>
      </c>
      <c r="S26" s="132"/>
      <c r="T26" s="127"/>
      <c r="U26" s="8"/>
      <c r="V26" s="8"/>
      <c r="W26" s="8"/>
      <c r="X26" s="8"/>
      <c r="Y26" s="205"/>
      <c r="Z26" s="8"/>
      <c r="AA26" s="205"/>
      <c r="AB26" s="8"/>
      <c r="AC26" s="205"/>
      <c r="AD26" s="8"/>
      <c r="AE26" s="205"/>
      <c r="AG26" s="8"/>
      <c r="AH26" s="8"/>
      <c r="AI26" s="8"/>
      <c r="AJ26" s="8"/>
      <c r="AK26" s="8"/>
      <c r="AL26" s="8"/>
      <c r="AM26" s="2"/>
    </row>
    <row r="27" spans="1:39" ht="14" x14ac:dyDescent="0.3">
      <c r="A27" s="8"/>
      <c r="B27" s="119" t="s">
        <v>122</v>
      </c>
      <c r="C27" s="10"/>
      <c r="D27" s="10"/>
      <c r="E27" s="165">
        <v>324056</v>
      </c>
      <c r="F27" s="165">
        <v>295644</v>
      </c>
      <c r="G27" s="132"/>
      <c r="H27" s="127"/>
      <c r="I27" s="110"/>
      <c r="J27" s="165">
        <v>2189922</v>
      </c>
      <c r="K27" s="132"/>
      <c r="L27" s="127"/>
      <c r="M27" s="110"/>
      <c r="N27" s="165">
        <v>0</v>
      </c>
      <c r="O27" s="132"/>
      <c r="P27" s="127"/>
      <c r="Q27" s="110"/>
      <c r="R27" s="165">
        <v>0</v>
      </c>
      <c r="S27" s="132"/>
      <c r="T27" s="127"/>
      <c r="U27" s="8"/>
      <c r="V27" s="8"/>
      <c r="W27" s="8"/>
      <c r="X27" s="8"/>
      <c r="Y27" s="205"/>
      <c r="Z27" s="8"/>
      <c r="AA27" s="205"/>
      <c r="AB27" s="8"/>
      <c r="AC27" s="205"/>
      <c r="AD27" s="8"/>
      <c r="AE27" s="205"/>
      <c r="AG27" s="8"/>
      <c r="AH27" s="8"/>
      <c r="AI27" s="8"/>
      <c r="AJ27" s="8"/>
      <c r="AK27" s="8"/>
      <c r="AL27" s="8"/>
      <c r="AM27" s="2"/>
    </row>
    <row r="28" spans="1:39" ht="14" x14ac:dyDescent="0.3">
      <c r="A28" s="8"/>
      <c r="B28" s="23" t="s">
        <v>35</v>
      </c>
      <c r="E28" s="166">
        <v>262523</v>
      </c>
      <c r="F28" s="166">
        <v>262523</v>
      </c>
      <c r="G28" s="126">
        <f>IF(OR(E28=0,F28=0),0,(F28-E28)/E28)</f>
        <v>0</v>
      </c>
      <c r="H28" s="127">
        <f>+F28-E28</f>
        <v>0</v>
      </c>
      <c r="I28" s="112"/>
      <c r="J28" s="166">
        <v>262523</v>
      </c>
      <c r="K28" s="126">
        <f>IF(OR(F28=0,J28=0),0,(J28-F28)/F28)</f>
        <v>0</v>
      </c>
      <c r="L28" s="127">
        <f t="shared" si="0"/>
        <v>0</v>
      </c>
      <c r="M28" s="112"/>
      <c r="N28" s="166">
        <v>0</v>
      </c>
      <c r="O28" s="126">
        <f>IF(OR(J28=0,N28=0),0,(N28-J28)/J28)</f>
        <v>0</v>
      </c>
      <c r="P28" s="127">
        <f t="shared" si="2"/>
        <v>-262523</v>
      </c>
      <c r="Q28" s="27"/>
      <c r="R28" s="166">
        <v>0</v>
      </c>
      <c r="S28" s="126">
        <f>IF(OR(N28=0,R28=0),0,(R28-N28)/N28)</f>
        <v>0</v>
      </c>
      <c r="T28" s="127">
        <f t="shared" si="3"/>
        <v>0</v>
      </c>
      <c r="U28" s="8"/>
      <c r="V28" s="8"/>
      <c r="W28" s="8"/>
      <c r="X28" s="8"/>
      <c r="Y28" s="205"/>
      <c r="Z28" s="8"/>
      <c r="AA28" s="205"/>
      <c r="AB28" s="8"/>
      <c r="AC28" s="205"/>
      <c r="AD28" s="8"/>
      <c r="AE28" s="205"/>
      <c r="AG28" s="8"/>
      <c r="AH28" s="8"/>
      <c r="AI28" s="8"/>
      <c r="AJ28" s="8"/>
      <c r="AK28" s="8"/>
      <c r="AL28" s="8"/>
      <c r="AM28" s="2"/>
    </row>
    <row r="29" spans="1:39" ht="14" x14ac:dyDescent="0.3">
      <c r="A29" s="8"/>
      <c r="B29" s="20" t="s">
        <v>36</v>
      </c>
      <c r="C29" s="21"/>
      <c r="D29" s="21"/>
      <c r="E29" s="33">
        <f>SUM(E26:E28)</f>
        <v>1752054</v>
      </c>
      <c r="F29" s="33">
        <f>SUM(F26:F28)</f>
        <v>1723642</v>
      </c>
      <c r="G29" s="133"/>
      <c r="H29" s="129">
        <f>+F29-E29</f>
        <v>-28412</v>
      </c>
      <c r="I29" s="114"/>
      <c r="J29" s="33">
        <f>SUM(J26:J28)</f>
        <v>3617920</v>
      </c>
      <c r="K29" s="133"/>
      <c r="L29" s="129">
        <f t="shared" si="0"/>
        <v>1894278</v>
      </c>
      <c r="M29" s="114"/>
      <c r="N29" s="33">
        <f>SUM(N26:N28)</f>
        <v>1165475</v>
      </c>
      <c r="O29" s="133"/>
      <c r="P29" s="129">
        <f t="shared" si="2"/>
        <v>-2452445</v>
      </c>
      <c r="Q29" s="33"/>
      <c r="R29" s="33">
        <f>SUM(R26:R28)</f>
        <v>1165475</v>
      </c>
      <c r="S29" s="133"/>
      <c r="T29" s="129">
        <f t="shared" si="3"/>
        <v>0</v>
      </c>
      <c r="U29" s="8"/>
      <c r="V29" s="8"/>
      <c r="W29" s="8"/>
      <c r="X29" s="8"/>
      <c r="Y29" s="205"/>
      <c r="Z29" s="8"/>
      <c r="AA29" s="205"/>
      <c r="AB29" s="8"/>
      <c r="AC29" s="205"/>
      <c r="AD29" s="8"/>
      <c r="AE29" s="205"/>
      <c r="AG29" s="8"/>
      <c r="AH29" s="8"/>
      <c r="AI29" s="8"/>
      <c r="AJ29" s="8"/>
      <c r="AK29" s="8"/>
      <c r="AL29" s="8"/>
      <c r="AM29" s="2"/>
    </row>
    <row r="30" spans="1:39" ht="14" x14ac:dyDescent="0.3">
      <c r="A30" s="8"/>
      <c r="B30" s="10"/>
      <c r="C30" s="10"/>
      <c r="D30" s="10"/>
      <c r="E30" s="27"/>
      <c r="F30" s="27"/>
      <c r="G30" s="132"/>
      <c r="H30" s="127"/>
      <c r="I30" s="112"/>
      <c r="J30" s="27"/>
      <c r="K30" s="132"/>
      <c r="L30" s="127"/>
      <c r="M30" s="112"/>
      <c r="N30" s="27"/>
      <c r="O30" s="132"/>
      <c r="P30" s="127"/>
      <c r="Q30" s="27"/>
      <c r="R30" s="27"/>
      <c r="S30" s="132"/>
      <c r="T30" s="127"/>
      <c r="U30" s="8"/>
      <c r="V30" s="8"/>
      <c r="W30" s="8"/>
      <c r="X30" s="8"/>
      <c r="Y30" s="205"/>
      <c r="Z30" s="8"/>
      <c r="AA30" s="205"/>
      <c r="AB30" s="8"/>
      <c r="AC30" s="205"/>
      <c r="AD30" s="8"/>
      <c r="AE30" s="205"/>
      <c r="AG30" s="8"/>
      <c r="AH30" s="8"/>
      <c r="AI30" s="8"/>
      <c r="AJ30" s="8"/>
      <c r="AK30" s="8"/>
      <c r="AL30" s="8"/>
      <c r="AM30" s="2"/>
    </row>
    <row r="31" spans="1:39" ht="14" x14ac:dyDescent="0.3">
      <c r="A31" s="8"/>
      <c r="B31" s="20" t="s">
        <v>37</v>
      </c>
      <c r="C31" s="21"/>
      <c r="D31" s="21"/>
      <c r="E31" s="34">
        <f>+E29+E23</f>
        <v>2051033</v>
      </c>
      <c r="F31" s="34">
        <f>+F29+F23</f>
        <v>1799110</v>
      </c>
      <c r="G31" s="128">
        <f>IF(OR(E31=0,F31=0),0,(F31-E31)/E31)</f>
        <v>-0.12282737527870102</v>
      </c>
      <c r="H31" s="129">
        <f>+F31-E31</f>
        <v>-251923</v>
      </c>
      <c r="I31" s="111"/>
      <c r="J31" s="34">
        <f>+J29+J23</f>
        <v>3673665</v>
      </c>
      <c r="K31" s="128">
        <f>IF(OR(F31=0,J31=0),0,(J31-F31)/F31)</f>
        <v>1.041934623230375</v>
      </c>
      <c r="L31" s="129">
        <f t="shared" si="0"/>
        <v>1874555</v>
      </c>
      <c r="M31" s="111"/>
      <c r="N31" s="34">
        <f>+N29+N23</f>
        <v>1165475</v>
      </c>
      <c r="O31" s="128">
        <f>IF(OR(J31=0,N31=0),0,(N31-J31)/J31)</f>
        <v>-0.68274869918732384</v>
      </c>
      <c r="P31" s="129">
        <f t="shared" si="2"/>
        <v>-2508190</v>
      </c>
      <c r="Q31" s="111"/>
      <c r="R31" s="34">
        <f>+R29+R23</f>
        <v>1165475</v>
      </c>
      <c r="S31" s="128">
        <f>IF(OR(N31=0,R31=0),0,(R31-N31)/N31)</f>
        <v>0</v>
      </c>
      <c r="T31" s="129">
        <f t="shared" si="3"/>
        <v>0</v>
      </c>
      <c r="U31" s="8"/>
      <c r="V31" s="8"/>
      <c r="W31" s="8"/>
      <c r="X31" s="8"/>
      <c r="Y31" s="205"/>
      <c r="Z31" s="8"/>
      <c r="AA31" s="205"/>
      <c r="AB31" s="8"/>
      <c r="AC31" s="205"/>
      <c r="AD31" s="8"/>
      <c r="AE31" s="205"/>
      <c r="AG31" s="8"/>
      <c r="AH31" s="8"/>
      <c r="AI31" s="8"/>
      <c r="AJ31" s="8"/>
      <c r="AK31" s="8"/>
      <c r="AL31" s="8"/>
      <c r="AM31" s="2"/>
    </row>
    <row r="32" spans="1:39" ht="14" x14ac:dyDescent="0.3">
      <c r="A32" s="8"/>
      <c r="B32" s="10"/>
      <c r="C32" s="10"/>
      <c r="D32" s="10"/>
      <c r="E32" s="14"/>
      <c r="F32" s="14"/>
      <c r="G32" s="126"/>
      <c r="H32" s="127"/>
      <c r="I32" s="14"/>
      <c r="J32" s="14"/>
      <c r="K32" s="126"/>
      <c r="L32" s="127"/>
      <c r="M32" s="14"/>
      <c r="N32" s="14"/>
      <c r="O32" s="126"/>
      <c r="P32" s="127"/>
      <c r="Q32" s="14"/>
      <c r="R32" s="14"/>
      <c r="S32" s="126"/>
      <c r="T32" s="127"/>
      <c r="U32" s="8"/>
      <c r="V32" s="8"/>
      <c r="W32" s="8"/>
      <c r="X32" s="8"/>
      <c r="Y32" s="205"/>
      <c r="Z32" s="8"/>
      <c r="AA32" s="205"/>
      <c r="AB32" s="8"/>
      <c r="AC32" s="205"/>
      <c r="AD32" s="8"/>
      <c r="AE32" s="205"/>
      <c r="AG32" s="8"/>
      <c r="AH32" s="8"/>
      <c r="AI32" s="8"/>
      <c r="AJ32" s="8"/>
      <c r="AK32" s="8"/>
      <c r="AL32" s="8"/>
      <c r="AM32" s="2"/>
    </row>
    <row r="33" spans="1:39" ht="14" x14ac:dyDescent="0.3">
      <c r="A33" s="8"/>
      <c r="B33" s="9" t="s">
        <v>38</v>
      </c>
      <c r="C33" s="10"/>
      <c r="D33" s="10"/>
      <c r="E33" s="167">
        <v>1363540</v>
      </c>
      <c r="F33" s="167">
        <v>1478055</v>
      </c>
      <c r="G33" s="126">
        <f>IF(OR(E33=0,F33=0),0,(F33-E33)/E33)</f>
        <v>8.3983601507839886E-2</v>
      </c>
      <c r="H33" s="127">
        <f>+F33-E33</f>
        <v>114515</v>
      </c>
      <c r="I33" s="35"/>
      <c r="J33" s="167">
        <v>1776256</v>
      </c>
      <c r="K33" s="126">
        <f t="shared" ref="K33:K38" si="8">IF(OR(F33=0,J33=0),0,(J33-F33)/F33)</f>
        <v>0.20175230285747148</v>
      </c>
      <c r="L33" s="127">
        <f t="shared" si="0"/>
        <v>298201</v>
      </c>
      <c r="M33" s="35"/>
      <c r="N33" s="167">
        <v>0</v>
      </c>
      <c r="O33" s="126">
        <f t="shared" ref="O33:O38" si="9">IF(OR(J33=0,N33=0),0,(N33-J33)/J33)</f>
        <v>0</v>
      </c>
      <c r="P33" s="127">
        <f t="shared" si="2"/>
        <v>-1776256</v>
      </c>
      <c r="Q33" s="35"/>
      <c r="R33" s="167">
        <v>0</v>
      </c>
      <c r="S33" s="126">
        <f t="shared" ref="S33:S38" si="10">IF(OR(N33=0,R33=0),0,(R33-N33)/N33)</f>
        <v>0</v>
      </c>
      <c r="T33" s="127">
        <f t="shared" si="3"/>
        <v>0</v>
      </c>
      <c r="U33" s="8"/>
      <c r="V33" s="8"/>
      <c r="W33" s="8"/>
      <c r="X33" s="8"/>
      <c r="Y33" s="205"/>
      <c r="Z33" s="8"/>
      <c r="AA33" s="205"/>
      <c r="AB33" s="8"/>
      <c r="AC33" s="205"/>
      <c r="AD33" s="8"/>
      <c r="AE33" s="205"/>
      <c r="AG33" s="8"/>
      <c r="AH33" s="8"/>
      <c r="AI33" s="8"/>
      <c r="AJ33" s="8"/>
      <c r="AK33" s="8"/>
      <c r="AL33" s="8"/>
      <c r="AM33" s="2"/>
    </row>
    <row r="34" spans="1:39" ht="14.5" thickBot="1" x14ac:dyDescent="0.35">
      <c r="A34" s="8"/>
      <c r="B34" s="31" t="s">
        <v>39</v>
      </c>
      <c r="C34" s="32"/>
      <c r="D34" s="32"/>
      <c r="E34" s="15">
        <f>+E33+E31</f>
        <v>3414573</v>
      </c>
      <c r="F34" s="15">
        <f>+F33+F31</f>
        <v>3277165</v>
      </c>
      <c r="G34" s="130">
        <f>IF(OR(E34=0,F34=0),0,(F34-E34)/E34)</f>
        <v>-4.0241634898419219E-2</v>
      </c>
      <c r="H34" s="131">
        <f>+F34-E34</f>
        <v>-137408</v>
      </c>
      <c r="I34" s="111"/>
      <c r="J34" s="148">
        <f>+J33+J31</f>
        <v>5449921</v>
      </c>
      <c r="K34" s="130">
        <f t="shared" si="8"/>
        <v>0.66299865890182519</v>
      </c>
      <c r="L34" s="131">
        <f t="shared" si="0"/>
        <v>2172756</v>
      </c>
      <c r="M34" s="111"/>
      <c r="N34" s="148">
        <f>N33+N31</f>
        <v>1165475</v>
      </c>
      <c r="O34" s="130">
        <f t="shared" si="9"/>
        <v>-0.78614827627776618</v>
      </c>
      <c r="P34" s="131">
        <f t="shared" si="2"/>
        <v>-4284446</v>
      </c>
      <c r="Q34" s="111"/>
      <c r="R34" s="148">
        <f>R33+R31</f>
        <v>1165475</v>
      </c>
      <c r="S34" s="130">
        <f t="shared" si="10"/>
        <v>0</v>
      </c>
      <c r="T34" s="131">
        <f t="shared" si="3"/>
        <v>0</v>
      </c>
      <c r="U34" s="8"/>
      <c r="V34" s="8"/>
      <c r="W34" s="8"/>
      <c r="X34" s="8"/>
      <c r="Y34" s="205"/>
      <c r="Z34" s="8"/>
      <c r="AA34" s="205"/>
      <c r="AB34" s="8"/>
      <c r="AC34" s="205"/>
      <c r="AD34" s="8"/>
      <c r="AE34" s="205"/>
      <c r="AG34" s="8"/>
      <c r="AH34" s="8"/>
      <c r="AI34" s="8"/>
      <c r="AJ34" s="8"/>
      <c r="AK34" s="8"/>
      <c r="AL34" s="8"/>
      <c r="AM34" s="2"/>
    </row>
    <row r="35" spans="1:39" ht="14.5" thickTop="1" x14ac:dyDescent="0.3">
      <c r="A35" s="8"/>
      <c r="B35" s="98" t="s">
        <v>40</v>
      </c>
      <c r="C35" s="9"/>
      <c r="D35" s="9"/>
      <c r="E35" s="99">
        <f>IF(E20&gt;0,E20-E31-E33,0)</f>
        <v>0</v>
      </c>
      <c r="F35" s="99">
        <f>IF(F20&gt;0,F20-F31-F33,0)</f>
        <v>0</v>
      </c>
      <c r="G35" s="134"/>
      <c r="H35" s="127">
        <f>+F35-E35</f>
        <v>0</v>
      </c>
      <c r="I35" s="99"/>
      <c r="J35" s="99">
        <f>IF(J20&gt;0,J20-J31-J33,0)</f>
        <v>0</v>
      </c>
      <c r="K35" s="134"/>
      <c r="L35" s="127">
        <f t="shared" si="0"/>
        <v>0</v>
      </c>
      <c r="M35" s="99"/>
      <c r="N35" s="99">
        <f>IF(N20&gt;0,N20-N31-N33,0)</f>
        <v>132848</v>
      </c>
      <c r="O35" s="134"/>
      <c r="P35" s="127">
        <f t="shared" si="2"/>
        <v>132848</v>
      </c>
      <c r="Q35" s="99"/>
      <c r="R35" s="99">
        <f>IF(R20&gt;0,R20-R31-R33,0)</f>
        <v>0</v>
      </c>
      <c r="S35" s="134"/>
      <c r="T35" s="127">
        <f t="shared" si="3"/>
        <v>-132848</v>
      </c>
      <c r="U35" s="8"/>
      <c r="V35" s="8"/>
      <c r="W35" s="8"/>
      <c r="X35" s="8"/>
      <c r="Y35" s="205"/>
      <c r="Z35" s="8"/>
      <c r="AA35" s="205"/>
      <c r="AB35" s="8"/>
      <c r="AC35" s="205"/>
      <c r="AD35" s="8"/>
      <c r="AE35" s="205"/>
      <c r="AG35" s="8"/>
      <c r="AH35" s="8"/>
      <c r="AI35" s="8"/>
      <c r="AJ35" s="8"/>
      <c r="AK35" s="8"/>
      <c r="AL35" s="8"/>
      <c r="AM35" s="2"/>
    </row>
    <row r="36" spans="1:39" ht="14" x14ac:dyDescent="0.3">
      <c r="A36" s="8"/>
      <c r="B36" s="9"/>
      <c r="C36" s="9"/>
      <c r="D36" s="9"/>
      <c r="E36" s="16"/>
      <c r="F36" s="16"/>
      <c r="G36" s="135"/>
      <c r="H36" s="127"/>
      <c r="I36" s="16"/>
      <c r="J36" s="16"/>
      <c r="K36" s="135"/>
      <c r="L36" s="127"/>
      <c r="M36" s="16"/>
      <c r="N36" s="16"/>
      <c r="O36" s="135"/>
      <c r="P36" s="127"/>
      <c r="Q36" s="16"/>
      <c r="R36" s="16"/>
      <c r="S36" s="135"/>
      <c r="T36" s="127"/>
      <c r="U36" s="8"/>
      <c r="V36" s="8"/>
      <c r="W36" s="8"/>
      <c r="X36" s="8"/>
      <c r="Y36" s="205"/>
      <c r="Z36" s="8"/>
      <c r="AA36" s="205"/>
      <c r="AB36" s="8"/>
      <c r="AC36" s="205"/>
      <c r="AD36" s="8"/>
      <c r="AE36" s="205"/>
      <c r="AG36" s="8"/>
      <c r="AH36" s="8"/>
      <c r="AI36" s="8"/>
      <c r="AJ36" s="8"/>
      <c r="AK36" s="8"/>
      <c r="AL36" s="8"/>
      <c r="AM36" s="2"/>
    </row>
    <row r="37" spans="1:39" ht="14" x14ac:dyDescent="0.3">
      <c r="A37" s="8"/>
      <c r="B37" s="23" t="s">
        <v>34</v>
      </c>
      <c r="C37" s="9"/>
      <c r="D37" s="9"/>
      <c r="E37" s="14">
        <f>+E26</f>
        <v>1165475</v>
      </c>
      <c r="F37" s="14">
        <f>+F26</f>
        <v>1165475</v>
      </c>
      <c r="G37" s="126"/>
      <c r="H37" s="127">
        <f>+F37-E37</f>
        <v>0</v>
      </c>
      <c r="I37" s="14"/>
      <c r="J37" s="14">
        <f>+J26</f>
        <v>1165475</v>
      </c>
      <c r="K37" s="126"/>
      <c r="L37" s="127">
        <f t="shared" si="0"/>
        <v>0</v>
      </c>
      <c r="M37" s="14"/>
      <c r="N37" s="14">
        <f>+N26</f>
        <v>1165475</v>
      </c>
      <c r="O37" s="126"/>
      <c r="P37" s="127">
        <f t="shared" si="2"/>
        <v>0</v>
      </c>
      <c r="Q37" s="14"/>
      <c r="R37" s="14">
        <f>+R26</f>
        <v>1165475</v>
      </c>
      <c r="S37" s="126"/>
      <c r="T37" s="127">
        <f t="shared" si="3"/>
        <v>0</v>
      </c>
      <c r="U37" s="8"/>
      <c r="V37" s="8"/>
      <c r="W37" s="8"/>
      <c r="X37" s="8"/>
      <c r="Y37" s="205"/>
      <c r="Z37" s="8"/>
      <c r="AA37" s="205"/>
      <c r="AB37" s="8"/>
      <c r="AC37" s="205"/>
      <c r="AD37" s="8"/>
      <c r="AE37" s="205"/>
      <c r="AG37" s="8"/>
      <c r="AH37" s="8"/>
      <c r="AI37" s="8"/>
      <c r="AJ37" s="8"/>
      <c r="AK37" s="8"/>
      <c r="AL37" s="8"/>
      <c r="AM37" s="2"/>
    </row>
    <row r="38" spans="1:39" ht="14.5" thickBot="1" x14ac:dyDescent="0.35">
      <c r="A38" s="8"/>
      <c r="B38" s="116" t="s">
        <v>41</v>
      </c>
      <c r="C38" s="117"/>
      <c r="D38" s="117"/>
      <c r="E38" s="118">
        <f>+E20-E31+E26</f>
        <v>2529015</v>
      </c>
      <c r="F38" s="118">
        <f>+F20-F31+F26</f>
        <v>2643530</v>
      </c>
      <c r="G38" s="130">
        <f>IF(OR(E38=0,F38=0),0,(F38-E38)/E38)</f>
        <v>4.5280474809362536E-2</v>
      </c>
      <c r="H38" s="136">
        <f>+F38-E38</f>
        <v>114515</v>
      </c>
      <c r="I38" s="115"/>
      <c r="J38" s="118">
        <f>+J20-J31+J26</f>
        <v>2941731</v>
      </c>
      <c r="K38" s="130">
        <f t="shared" si="8"/>
        <v>0.11280409149886704</v>
      </c>
      <c r="L38" s="136">
        <f t="shared" si="0"/>
        <v>298201</v>
      </c>
      <c r="M38" s="115"/>
      <c r="N38" s="118">
        <f>+N20-N31+N26</f>
        <v>1298323</v>
      </c>
      <c r="O38" s="130">
        <f t="shared" si="9"/>
        <v>-0.55865339148956861</v>
      </c>
      <c r="P38" s="136">
        <f t="shared" si="2"/>
        <v>-1643408</v>
      </c>
      <c r="Q38" s="115"/>
      <c r="R38" s="118">
        <f>+R20-R31+R26</f>
        <v>0</v>
      </c>
      <c r="S38" s="130">
        <f t="shared" si="10"/>
        <v>0</v>
      </c>
      <c r="T38" s="136">
        <f t="shared" si="3"/>
        <v>-1298323</v>
      </c>
      <c r="U38" s="8"/>
      <c r="V38" s="8"/>
      <c r="W38" s="8"/>
      <c r="X38" s="8"/>
      <c r="Y38" s="205"/>
      <c r="Z38" s="8"/>
      <c r="AA38" s="205"/>
      <c r="AB38" s="8"/>
      <c r="AC38" s="205"/>
      <c r="AD38" s="8"/>
      <c r="AE38" s="205"/>
      <c r="AG38" s="8"/>
      <c r="AH38" s="8"/>
      <c r="AI38" s="8"/>
      <c r="AJ38" s="8"/>
      <c r="AK38" s="8"/>
      <c r="AL38" s="8"/>
      <c r="AM38" s="2"/>
    </row>
    <row r="39" spans="1:39" ht="14.5" thickTop="1" x14ac:dyDescent="0.3">
      <c r="A39" s="8"/>
      <c r="B39" s="8"/>
      <c r="C39" s="8"/>
      <c r="D39" s="8"/>
      <c r="E39" s="8"/>
      <c r="F39" s="36"/>
      <c r="G39" s="36"/>
      <c r="H39" s="36"/>
      <c r="I39" s="36"/>
      <c r="J39" s="36"/>
      <c r="K39" s="36"/>
      <c r="L39" s="36"/>
      <c r="M39" s="36"/>
      <c r="N39" s="36"/>
      <c r="O39" s="36"/>
      <c r="P39" s="36"/>
      <c r="Q39" s="36"/>
      <c r="R39" s="36"/>
      <c r="S39" s="8"/>
      <c r="T39" s="8"/>
      <c r="U39" s="8"/>
      <c r="V39" s="8"/>
      <c r="W39" s="8"/>
      <c r="X39" s="8"/>
      <c r="Y39" s="205"/>
      <c r="Z39" s="8"/>
      <c r="AA39" s="205"/>
      <c r="AB39" s="8"/>
      <c r="AC39" s="205"/>
      <c r="AD39" s="8"/>
      <c r="AE39" s="205"/>
      <c r="AG39" s="8"/>
      <c r="AH39" s="8"/>
      <c r="AI39" s="8"/>
      <c r="AJ39" s="8"/>
      <c r="AK39" s="8"/>
      <c r="AL39" s="8"/>
      <c r="AM39" s="2"/>
    </row>
    <row r="40" spans="1:39" ht="14" x14ac:dyDescent="0.3">
      <c r="A40" s="8"/>
      <c r="B40" s="8"/>
      <c r="C40" s="8"/>
      <c r="D40" s="8"/>
      <c r="E40" s="8"/>
      <c r="F40" s="36"/>
      <c r="G40" s="36"/>
      <c r="H40" s="36"/>
      <c r="I40" s="36"/>
      <c r="J40" s="36"/>
      <c r="K40" s="36"/>
      <c r="L40" s="36"/>
      <c r="M40" s="36"/>
      <c r="N40" s="36"/>
      <c r="O40" s="36"/>
      <c r="P40" s="36"/>
      <c r="Q40" s="36"/>
      <c r="R40" s="36"/>
      <c r="S40" s="8"/>
      <c r="T40" s="8"/>
      <c r="U40" s="8"/>
      <c r="V40" s="8"/>
      <c r="W40" s="8"/>
      <c r="X40" s="8"/>
      <c r="Y40" s="205"/>
      <c r="Z40" s="8"/>
      <c r="AA40" s="205"/>
      <c r="AB40" s="8"/>
      <c r="AC40" s="205"/>
      <c r="AD40" s="8"/>
      <c r="AE40" s="205"/>
      <c r="AG40" s="8"/>
      <c r="AH40" s="8"/>
      <c r="AI40" s="8"/>
      <c r="AJ40" s="8"/>
      <c r="AK40" s="8"/>
      <c r="AL40" s="8"/>
      <c r="AM40" s="2"/>
    </row>
    <row r="41" spans="1:39" ht="14" x14ac:dyDescent="0.3">
      <c r="A41" s="8"/>
      <c r="B41" s="8"/>
      <c r="C41" s="8"/>
      <c r="D41" s="8"/>
      <c r="E41" s="179">
        <f>+E7</f>
        <v>2022</v>
      </c>
      <c r="F41" s="47">
        <f>+F7</f>
        <v>2022</v>
      </c>
      <c r="G41" s="47"/>
      <c r="H41" s="47"/>
      <c r="I41" s="47"/>
      <c r="J41" s="47">
        <f>+J7</f>
        <v>2022</v>
      </c>
      <c r="K41" s="47"/>
      <c r="L41" s="47"/>
      <c r="M41" s="47"/>
      <c r="N41" s="47">
        <f>+N7</f>
        <v>2023</v>
      </c>
      <c r="O41" s="47"/>
      <c r="P41" s="47"/>
      <c r="Q41" s="47"/>
      <c r="R41" s="47">
        <f>+R7</f>
        <v>2023</v>
      </c>
      <c r="S41" s="8"/>
      <c r="T41" s="8"/>
      <c r="U41" s="8"/>
      <c r="V41" s="8"/>
      <c r="W41" s="8"/>
      <c r="X41" s="8"/>
      <c r="Y41" s="206"/>
      <c r="Z41" s="8"/>
      <c r="AA41" s="206"/>
      <c r="AB41" s="8"/>
      <c r="AC41" s="206"/>
      <c r="AD41" s="8"/>
      <c r="AE41" s="206"/>
      <c r="AG41" s="8"/>
      <c r="AH41" s="17"/>
      <c r="AI41" s="17"/>
      <c r="AJ41" s="17"/>
      <c r="AK41" s="17"/>
      <c r="AL41" s="8"/>
      <c r="AM41" s="2"/>
    </row>
    <row r="42" spans="1:39" ht="15.5" x14ac:dyDescent="0.35">
      <c r="A42" s="8"/>
      <c r="B42" s="8"/>
      <c r="C42" s="8"/>
      <c r="D42" s="8"/>
      <c r="E42" s="190">
        <v>4</v>
      </c>
      <c r="F42" s="180">
        <v>1</v>
      </c>
      <c r="G42" s="181"/>
      <c r="H42" s="182"/>
      <c r="I42" s="182"/>
      <c r="J42" s="183">
        <v>2</v>
      </c>
      <c r="K42" s="184"/>
      <c r="L42" s="185"/>
      <c r="M42" s="186"/>
      <c r="N42" s="187">
        <v>3</v>
      </c>
      <c r="O42" s="187"/>
      <c r="P42" s="187"/>
      <c r="Q42" s="187"/>
      <c r="R42" s="188">
        <v>4</v>
      </c>
      <c r="S42" s="189"/>
      <c r="T42" s="189"/>
      <c r="U42" s="189"/>
      <c r="V42" s="9"/>
      <c r="W42" s="17"/>
      <c r="X42" s="17"/>
      <c r="Y42" s="206"/>
      <c r="Z42" s="17"/>
      <c r="AA42" s="206"/>
      <c r="AB42" s="17"/>
      <c r="AC42" s="206"/>
      <c r="AD42" s="17"/>
      <c r="AE42" s="206"/>
      <c r="AG42" s="247">
        <f>+F2</f>
        <v>2023</v>
      </c>
      <c r="AH42" s="248" t="s">
        <v>117</v>
      </c>
      <c r="AI42" s="249" t="s">
        <v>116</v>
      </c>
      <c r="AJ42" s="250" t="s">
        <v>113</v>
      </c>
      <c r="AK42" s="251" t="s">
        <v>114</v>
      </c>
      <c r="AL42" s="17"/>
    </row>
    <row r="43" spans="1:39" ht="14" x14ac:dyDescent="0.3">
      <c r="A43" s="8"/>
      <c r="B43" s="17"/>
      <c r="C43" s="17"/>
      <c r="D43" s="17"/>
      <c r="E43" s="49" t="s">
        <v>42</v>
      </c>
      <c r="F43" s="49" t="s">
        <v>42</v>
      </c>
      <c r="G43" s="93"/>
      <c r="H43" s="18" t="s">
        <v>43</v>
      </c>
      <c r="I43" s="50" t="s">
        <v>44</v>
      </c>
      <c r="J43" s="49" t="s">
        <v>42</v>
      </c>
      <c r="K43" s="93"/>
      <c r="L43" s="18" t="s">
        <v>43</v>
      </c>
      <c r="M43" s="50" t="s">
        <v>44</v>
      </c>
      <c r="N43" s="49" t="s">
        <v>42</v>
      </c>
      <c r="O43" s="93"/>
      <c r="P43" s="18" t="s">
        <v>43</v>
      </c>
      <c r="Q43" s="50" t="s">
        <v>44</v>
      </c>
      <c r="R43" s="49" t="s">
        <v>42</v>
      </c>
      <c r="S43" s="93"/>
      <c r="T43" s="18" t="s">
        <v>43</v>
      </c>
      <c r="U43" s="50" t="s">
        <v>44</v>
      </c>
      <c r="V43" s="9"/>
      <c r="W43" s="17"/>
      <c r="X43" s="17"/>
      <c r="Y43" s="206"/>
      <c r="Z43" s="17"/>
      <c r="AA43" s="206"/>
      <c r="AB43" s="17"/>
      <c r="AC43" s="206"/>
      <c r="AD43" s="17"/>
      <c r="AE43" s="206"/>
      <c r="AL43" s="17"/>
    </row>
    <row r="44" spans="1:39" ht="14.5" thickBot="1" x14ac:dyDescent="0.35">
      <c r="A44" s="8"/>
      <c r="B44" s="17"/>
      <c r="C44" s="17"/>
      <c r="D44" s="17"/>
      <c r="E44" s="51" t="s">
        <v>45</v>
      </c>
      <c r="F44" s="51" t="s">
        <v>45</v>
      </c>
      <c r="G44" s="18"/>
      <c r="H44" s="19" t="s">
        <v>45</v>
      </c>
      <c r="I44" s="52" t="s">
        <v>45</v>
      </c>
      <c r="J44" s="51" t="s">
        <v>45</v>
      </c>
      <c r="K44" s="18"/>
      <c r="L44" s="19" t="s">
        <v>45</v>
      </c>
      <c r="M44" s="52" t="s">
        <v>45</v>
      </c>
      <c r="N44" s="51" t="s">
        <v>45</v>
      </c>
      <c r="O44" s="18"/>
      <c r="P44" s="19" t="s">
        <v>45</v>
      </c>
      <c r="Q44" s="52" t="s">
        <v>45</v>
      </c>
      <c r="R44" s="51" t="s">
        <v>45</v>
      </c>
      <c r="S44" s="18"/>
      <c r="T44" s="19" t="s">
        <v>45</v>
      </c>
      <c r="U44" s="52" t="s">
        <v>45</v>
      </c>
      <c r="V44" s="9"/>
      <c r="W44" s="17"/>
      <c r="X44" s="17"/>
      <c r="Y44" s="234" t="s">
        <v>128</v>
      </c>
      <c r="Z44" s="17"/>
      <c r="AA44" s="234" t="s">
        <v>128</v>
      </c>
      <c r="AB44" s="17"/>
      <c r="AC44" s="234" t="s">
        <v>128</v>
      </c>
      <c r="AD44" s="17"/>
      <c r="AE44" s="234" t="s">
        <v>128</v>
      </c>
      <c r="AG44" s="63" t="s">
        <v>125</v>
      </c>
      <c r="AH44" s="207"/>
      <c r="AI44" s="207"/>
      <c r="AJ44" s="207"/>
      <c r="AK44" s="207"/>
      <c r="AL44" s="17"/>
    </row>
    <row r="45" spans="1:39" ht="14.5" thickBot="1" x14ac:dyDescent="0.35">
      <c r="A45" s="8"/>
      <c r="B45" s="9" t="s">
        <v>46</v>
      </c>
      <c r="C45" s="17"/>
      <c r="D45" s="17"/>
      <c r="E45" s="168">
        <v>197.77</v>
      </c>
      <c r="F45" s="168">
        <v>198</v>
      </c>
      <c r="G45" s="92"/>
      <c r="H45" s="169">
        <v>188</v>
      </c>
      <c r="I45" s="48">
        <f>IFERROR(F45/H45,0)</f>
        <v>1.053191489361702</v>
      </c>
      <c r="J45" s="168">
        <v>195</v>
      </c>
      <c r="K45" s="140">
        <f>IF(OR(F45=0,J45=0),0,(J45-F45)/F45)</f>
        <v>-1.5151515151515152E-2</v>
      </c>
      <c r="L45" s="169">
        <v>188</v>
      </c>
      <c r="M45" s="48">
        <f>IFERROR(J45/L45,0)</f>
        <v>1.0372340425531914</v>
      </c>
      <c r="N45" s="168"/>
      <c r="O45" s="140">
        <f>IF(OR(J45=0,N45=0),0,(N45-J45)/J45)</f>
        <v>0</v>
      </c>
      <c r="P45" s="169"/>
      <c r="Q45" s="48">
        <f>IFERROR(N45/P45,0)</f>
        <v>0</v>
      </c>
      <c r="R45" s="168"/>
      <c r="S45" s="140">
        <f>IF(OR(N45=0,R45=0),0,(R45-N45)/N45)</f>
        <v>0</v>
      </c>
      <c r="T45" s="169"/>
      <c r="U45" s="48">
        <f>IFERROR(R45/T45,0)</f>
        <v>0</v>
      </c>
      <c r="V45" s="9"/>
      <c r="W45" s="17"/>
      <c r="X45" s="17"/>
      <c r="Y45" s="205">
        <f>+H45-AH45</f>
        <v>188</v>
      </c>
      <c r="Z45" s="8"/>
      <c r="AA45" s="205">
        <f>+L45-AI45</f>
        <v>188</v>
      </c>
      <c r="AB45" s="8"/>
      <c r="AC45" s="205">
        <f>+P45-AJ45</f>
        <v>0</v>
      </c>
      <c r="AD45" s="8"/>
      <c r="AE45" s="254">
        <f>+T45-AG45</f>
        <v>0</v>
      </c>
      <c r="AG45" s="232">
        <v>0</v>
      </c>
      <c r="AH45" s="205">
        <f t="shared" ref="AH45:AK45" si="11">+AG45</f>
        <v>0</v>
      </c>
      <c r="AI45" s="205">
        <f t="shared" si="11"/>
        <v>0</v>
      </c>
      <c r="AJ45" s="205">
        <f t="shared" si="11"/>
        <v>0</v>
      </c>
      <c r="AK45" s="205">
        <f t="shared" si="11"/>
        <v>0</v>
      </c>
      <c r="AL45" s="17"/>
    </row>
    <row r="46" spans="1:39" ht="14.5" x14ac:dyDescent="0.35">
      <c r="A46" s="8"/>
      <c r="B46" s="9"/>
      <c r="C46" s="17"/>
      <c r="D46" s="17"/>
      <c r="E46" s="17"/>
      <c r="F46" s="88"/>
      <c r="G46" s="89"/>
      <c r="H46" s="90"/>
      <c r="I46" s="86"/>
      <c r="J46" s="88"/>
      <c r="K46" s="89"/>
      <c r="L46" s="90"/>
      <c r="M46" s="87"/>
      <c r="N46" s="88"/>
      <c r="O46" s="89"/>
      <c r="P46" s="90"/>
      <c r="Q46" s="86"/>
      <c r="R46" s="88"/>
      <c r="S46" s="89"/>
      <c r="T46" s="90"/>
      <c r="U46" s="86"/>
      <c r="V46" s="9"/>
      <c r="W46" s="17"/>
      <c r="X46" s="17"/>
      <c r="Y46" s="206"/>
      <c r="Z46" s="17"/>
      <c r="AA46" s="206"/>
      <c r="AB46" s="17"/>
      <c r="AC46" s="206"/>
      <c r="AD46" s="17"/>
      <c r="AE46" s="206"/>
      <c r="AG46" s="246" t="s">
        <v>124</v>
      </c>
      <c r="AH46" s="207"/>
      <c r="AI46" s="207"/>
      <c r="AJ46" s="207"/>
      <c r="AK46" s="207"/>
      <c r="AL46" s="17"/>
    </row>
    <row r="47" spans="1:39" ht="14" x14ac:dyDescent="0.3">
      <c r="A47" s="8"/>
      <c r="B47" s="9"/>
      <c r="C47" s="17"/>
      <c r="D47" s="17"/>
      <c r="E47" s="17"/>
      <c r="F47" s="49" t="s">
        <v>42</v>
      </c>
      <c r="G47" s="18" t="s">
        <v>42</v>
      </c>
      <c r="H47" s="18" t="s">
        <v>43</v>
      </c>
      <c r="I47" s="50" t="s">
        <v>47</v>
      </c>
      <c r="J47" s="49" t="s">
        <v>42</v>
      </c>
      <c r="K47" s="18" t="s">
        <v>42</v>
      </c>
      <c r="L47" s="18" t="s">
        <v>43</v>
      </c>
      <c r="M47" s="18" t="s">
        <v>47</v>
      </c>
      <c r="N47" s="49" t="s">
        <v>42</v>
      </c>
      <c r="O47" s="18" t="s">
        <v>42</v>
      </c>
      <c r="P47" s="18" t="s">
        <v>43</v>
      </c>
      <c r="Q47" s="50" t="s">
        <v>47</v>
      </c>
      <c r="R47" s="49" t="s">
        <v>42</v>
      </c>
      <c r="S47" s="18" t="s">
        <v>42</v>
      </c>
      <c r="T47" s="18" t="s">
        <v>43</v>
      </c>
      <c r="U47" s="50" t="s">
        <v>47</v>
      </c>
      <c r="V47" s="9"/>
      <c r="W47" s="17"/>
      <c r="X47" s="17"/>
      <c r="Y47" s="206"/>
      <c r="Z47" s="17"/>
      <c r="AA47" s="206"/>
      <c r="AB47" s="17"/>
      <c r="AC47" s="206"/>
      <c r="AD47" s="17"/>
      <c r="AE47" s="206"/>
      <c r="AG47" s="206"/>
      <c r="AH47" s="206"/>
      <c r="AI47" s="206"/>
      <c r="AJ47" s="206"/>
      <c r="AK47" s="206"/>
      <c r="AL47" s="17"/>
    </row>
    <row r="48" spans="1:39" ht="17.5" x14ac:dyDescent="0.35">
      <c r="A48" s="8"/>
      <c r="B48" s="9"/>
      <c r="C48" s="17"/>
      <c r="D48" s="17"/>
      <c r="E48" s="17"/>
      <c r="F48" s="51" t="s">
        <v>45</v>
      </c>
      <c r="G48" s="221" t="s">
        <v>48</v>
      </c>
      <c r="H48" s="221" t="s">
        <v>48</v>
      </c>
      <c r="I48" s="123" t="s">
        <v>48</v>
      </c>
      <c r="J48" s="51" t="s">
        <v>45</v>
      </c>
      <c r="K48" s="142" t="s">
        <v>48</v>
      </c>
      <c r="L48" s="142" t="s">
        <v>48</v>
      </c>
      <c r="M48" s="19" t="s">
        <v>48</v>
      </c>
      <c r="N48" s="51" t="s">
        <v>45</v>
      </c>
      <c r="O48" s="143" t="s">
        <v>48</v>
      </c>
      <c r="P48" s="143" t="s">
        <v>48</v>
      </c>
      <c r="Q48" s="52" t="s">
        <v>48</v>
      </c>
      <c r="R48" s="51" t="s">
        <v>45</v>
      </c>
      <c r="S48" s="144" t="s">
        <v>48</v>
      </c>
      <c r="T48" s="144" t="s">
        <v>48</v>
      </c>
      <c r="U48" s="52" t="s">
        <v>48</v>
      </c>
      <c r="V48" s="9"/>
      <c r="W48" s="17"/>
      <c r="X48" s="17"/>
      <c r="Y48" s="206"/>
      <c r="Z48" s="17"/>
      <c r="AA48" s="206"/>
      <c r="AB48" s="17"/>
      <c r="AC48" s="206"/>
      <c r="AD48" s="17"/>
      <c r="AE48" s="206"/>
      <c r="AG48" s="206"/>
      <c r="AH48" s="206"/>
      <c r="AI48" s="206"/>
      <c r="AJ48" s="206"/>
      <c r="AK48" s="206"/>
      <c r="AL48" s="17"/>
    </row>
    <row r="49" spans="1:42" ht="14" x14ac:dyDescent="0.3">
      <c r="A49" s="8"/>
      <c r="B49" s="9" t="s">
        <v>49</v>
      </c>
      <c r="C49" s="17"/>
      <c r="D49" s="17"/>
      <c r="E49" s="17"/>
      <c r="F49" s="53"/>
      <c r="G49" s="17"/>
      <c r="H49" s="17"/>
      <c r="I49" s="54"/>
      <c r="J49" s="53"/>
      <c r="K49" s="17"/>
      <c r="L49" s="17"/>
      <c r="M49" s="17"/>
      <c r="N49" s="53"/>
      <c r="O49" s="17"/>
      <c r="P49" s="17"/>
      <c r="Q49" s="54"/>
      <c r="R49" s="53"/>
      <c r="S49" s="17"/>
      <c r="T49" s="17"/>
      <c r="U49" s="54"/>
      <c r="V49" s="9"/>
      <c r="W49" s="17"/>
      <c r="X49" s="17"/>
      <c r="Y49" s="206"/>
      <c r="Z49" s="17"/>
      <c r="AA49" s="206"/>
      <c r="AB49" s="17"/>
      <c r="AC49" s="206"/>
      <c r="AD49" s="17"/>
      <c r="AE49" s="206"/>
      <c r="AG49" s="208"/>
      <c r="AH49" s="208"/>
      <c r="AI49" s="208"/>
      <c r="AJ49" s="208"/>
      <c r="AK49" s="208"/>
      <c r="AL49" s="17"/>
    </row>
    <row r="50" spans="1:42" ht="14" x14ac:dyDescent="0.3">
      <c r="A50" s="8"/>
      <c r="B50" s="21" t="s">
        <v>120</v>
      </c>
      <c r="C50" s="25"/>
      <c r="D50" s="25"/>
      <c r="E50" s="241" t="s">
        <v>50</v>
      </c>
      <c r="F50" s="171">
        <v>513128</v>
      </c>
      <c r="G50" s="41">
        <f>+F50</f>
        <v>513128</v>
      </c>
      <c r="H50" s="170">
        <v>486064</v>
      </c>
      <c r="I50" s="55">
        <f>+G50-H50</f>
        <v>27064</v>
      </c>
      <c r="J50" s="171">
        <v>614025</v>
      </c>
      <c r="K50" s="41">
        <f>+G50+J50</f>
        <v>1127153</v>
      </c>
      <c r="L50" s="170">
        <v>972128</v>
      </c>
      <c r="M50" s="38">
        <f>+K50-L50</f>
        <v>155025</v>
      </c>
      <c r="N50" s="171"/>
      <c r="O50" s="41">
        <f>+K50+N50</f>
        <v>1127153</v>
      </c>
      <c r="P50" s="170"/>
      <c r="Q50" s="55">
        <f>+O50-P50</f>
        <v>1127153</v>
      </c>
      <c r="R50" s="171"/>
      <c r="S50" s="41">
        <f>+O50+R50</f>
        <v>1127153</v>
      </c>
      <c r="T50" s="170"/>
      <c r="U50" s="55">
        <f>+S50-T50</f>
        <v>1127153</v>
      </c>
      <c r="V50" s="9"/>
      <c r="W50" s="17"/>
      <c r="X50" s="17"/>
      <c r="Y50" s="206"/>
      <c r="Z50" s="17"/>
      <c r="AA50" s="206"/>
      <c r="AB50" s="17"/>
      <c r="AC50" s="206"/>
      <c r="AD50" s="17"/>
      <c r="AE50" s="206"/>
      <c r="AG50" s="206"/>
      <c r="AH50" s="206"/>
      <c r="AI50" s="206"/>
      <c r="AJ50" s="206"/>
      <c r="AK50" s="206"/>
      <c r="AL50" s="17"/>
      <c r="AM50" s="223">
        <f>H50*0.1</f>
        <v>48606.400000000001</v>
      </c>
      <c r="AN50" s="223">
        <f>L50*0.1</f>
        <v>97212.800000000003</v>
      </c>
      <c r="AO50" s="223">
        <f>P50*0.1</f>
        <v>0</v>
      </c>
      <c r="AP50" s="223">
        <f>T50*0.1</f>
        <v>0</v>
      </c>
    </row>
    <row r="51" spans="1:42" ht="14" x14ac:dyDescent="0.3">
      <c r="A51" s="8"/>
      <c r="B51" s="239" t="s">
        <v>131</v>
      </c>
      <c r="C51" s="17"/>
      <c r="D51" s="17"/>
      <c r="E51" s="242" t="s">
        <v>50</v>
      </c>
      <c r="F51" s="214"/>
      <c r="G51" s="202"/>
      <c r="H51" s="213"/>
      <c r="I51" s="58"/>
      <c r="J51" s="214"/>
      <c r="K51" s="202"/>
      <c r="L51" s="213"/>
      <c r="M51" s="58"/>
      <c r="N51" s="214"/>
      <c r="O51" s="202"/>
      <c r="P51" s="213"/>
      <c r="Q51" s="58"/>
      <c r="R51" s="214"/>
      <c r="S51" s="202"/>
      <c r="T51" s="213"/>
      <c r="U51" s="58"/>
      <c r="V51" s="9"/>
      <c r="W51" s="17"/>
      <c r="X51" s="17"/>
      <c r="Y51" s="206"/>
      <c r="Z51" s="17"/>
      <c r="AA51" s="206"/>
      <c r="AB51" s="17"/>
      <c r="AC51" s="206"/>
      <c r="AD51" s="17"/>
      <c r="AE51" s="206"/>
      <c r="AG51" s="206"/>
      <c r="AH51" s="206"/>
      <c r="AI51" s="206"/>
      <c r="AJ51" s="206"/>
      <c r="AK51" s="206"/>
      <c r="AL51" s="17"/>
      <c r="AM51" s="223"/>
      <c r="AN51" s="223"/>
      <c r="AO51" s="223"/>
      <c r="AP51" s="223"/>
    </row>
    <row r="52" spans="1:42" ht="14.5" thickBot="1" x14ac:dyDescent="0.35">
      <c r="A52" s="8"/>
      <c r="B52" s="10" t="s">
        <v>121</v>
      </c>
      <c r="C52" s="17"/>
      <c r="D52" s="17"/>
      <c r="E52" s="242" t="s">
        <v>50</v>
      </c>
      <c r="F52" s="216">
        <v>120569</v>
      </c>
      <c r="G52" s="45">
        <f>+F52</f>
        <v>120569</v>
      </c>
      <c r="H52" s="217">
        <v>2589000</v>
      </c>
      <c r="I52" s="56">
        <f>+G52-H52</f>
        <v>-2468431</v>
      </c>
      <c r="J52" s="216">
        <v>2036943</v>
      </c>
      <c r="K52" s="45">
        <f>+G52+J52</f>
        <v>2157512</v>
      </c>
      <c r="L52" s="217">
        <v>2589000</v>
      </c>
      <c r="M52" s="40">
        <f>+K52-L52</f>
        <v>-431488</v>
      </c>
      <c r="N52" s="216"/>
      <c r="O52" s="45">
        <f>+K52+N52</f>
        <v>2157512</v>
      </c>
      <c r="P52" s="217"/>
      <c r="Q52" s="56">
        <f>+O52-P52</f>
        <v>2157512</v>
      </c>
      <c r="R52" s="216"/>
      <c r="S52" s="45">
        <f>+O52+R52</f>
        <v>2157512</v>
      </c>
      <c r="T52" s="217"/>
      <c r="U52" s="56">
        <f>+S52-T52</f>
        <v>2157512</v>
      </c>
      <c r="V52" s="9"/>
      <c r="W52" s="17"/>
      <c r="X52" s="17"/>
      <c r="Y52" s="234" t="s">
        <v>128</v>
      </c>
      <c r="Z52" s="17"/>
      <c r="AA52" s="234" t="s">
        <v>128</v>
      </c>
      <c r="AB52" s="17"/>
      <c r="AC52" s="234" t="s">
        <v>128</v>
      </c>
      <c r="AD52" s="17"/>
      <c r="AE52" s="234" t="s">
        <v>128</v>
      </c>
      <c r="AG52" s="245" t="s">
        <v>126</v>
      </c>
      <c r="AH52" s="207"/>
      <c r="AI52" s="207"/>
      <c r="AJ52" s="207"/>
      <c r="AK52" s="207"/>
      <c r="AL52" s="17"/>
      <c r="AM52" s="223">
        <f>H52*0.1</f>
        <v>258900</v>
      </c>
      <c r="AN52" s="223">
        <f>L52*0.1</f>
        <v>258900</v>
      </c>
      <c r="AO52" s="223">
        <f>P52*0.1</f>
        <v>0</v>
      </c>
      <c r="AP52" s="223">
        <f>T52*0.1</f>
        <v>0</v>
      </c>
    </row>
    <row r="53" spans="1:42" ht="14.5" thickBot="1" x14ac:dyDescent="0.35">
      <c r="A53" s="8"/>
      <c r="B53" s="20" t="s">
        <v>51</v>
      </c>
      <c r="C53" s="25"/>
      <c r="D53" s="25"/>
      <c r="E53" s="25"/>
      <c r="F53" s="103">
        <f>SUM(F50:F52)</f>
        <v>633697</v>
      </c>
      <c r="G53" s="104">
        <f>SUM(G50:G52)</f>
        <v>633697</v>
      </c>
      <c r="H53" s="41">
        <f>SUM(H50:H52)</f>
        <v>3075064</v>
      </c>
      <c r="I53" s="55">
        <f>+G53-H53</f>
        <v>-2441367</v>
      </c>
      <c r="J53" s="103">
        <f>SUM(J50:J52)</f>
        <v>2650968</v>
      </c>
      <c r="K53" s="104">
        <f>SUM(K50:K52)</f>
        <v>3284665</v>
      </c>
      <c r="L53" s="41">
        <f>SUM(L50:L52)</f>
        <v>3561128</v>
      </c>
      <c r="M53" s="38">
        <f>+K53-L53</f>
        <v>-276463</v>
      </c>
      <c r="N53" s="103">
        <f>SUM(N50:N52)</f>
        <v>0</v>
      </c>
      <c r="O53" s="104">
        <f>SUM(O50:O52)</f>
        <v>3284665</v>
      </c>
      <c r="P53" s="41">
        <f>SUM(P50:P52)</f>
        <v>0</v>
      </c>
      <c r="Q53" s="55">
        <f>+O53-P53</f>
        <v>3284665</v>
      </c>
      <c r="R53" s="103">
        <f>SUM(R50:R52)</f>
        <v>0</v>
      </c>
      <c r="S53" s="104">
        <f>SUM(S50:S52)</f>
        <v>3284665</v>
      </c>
      <c r="T53" s="41">
        <f>SUM(T50:T52)</f>
        <v>0</v>
      </c>
      <c r="U53" s="55">
        <f>+S53-T53</f>
        <v>3284665</v>
      </c>
      <c r="V53" s="9"/>
      <c r="W53" s="17"/>
      <c r="X53" s="17"/>
      <c r="Y53" s="208">
        <f>+H53-AH53</f>
        <v>3075064</v>
      </c>
      <c r="Z53" s="17"/>
      <c r="AA53" s="208">
        <f>+L53-AI53</f>
        <v>3561128</v>
      </c>
      <c r="AB53" s="17"/>
      <c r="AC53" s="208">
        <f>+P53-AJ53</f>
        <v>0</v>
      </c>
      <c r="AD53" s="17"/>
      <c r="AE53" s="235">
        <f>+T53-AG53</f>
        <v>0</v>
      </c>
      <c r="AG53" s="233">
        <v>0</v>
      </c>
      <c r="AH53" s="208">
        <f>+AG53/4</f>
        <v>0</v>
      </c>
      <c r="AI53" s="210">
        <f>+AH53*2</f>
        <v>0</v>
      </c>
      <c r="AJ53" s="208">
        <f>+AH53*3</f>
        <v>0</v>
      </c>
      <c r="AK53" s="210">
        <f>+AG53</f>
        <v>0</v>
      </c>
      <c r="AL53" s="17"/>
      <c r="AM53" s="223">
        <f>H53*0.1</f>
        <v>307506.40000000002</v>
      </c>
      <c r="AN53" s="223">
        <f>L53*0.1</f>
        <v>356112.80000000005</v>
      </c>
      <c r="AO53" s="223">
        <f>P53*0.1</f>
        <v>0</v>
      </c>
      <c r="AP53" s="223">
        <f>T53*0.1</f>
        <v>0</v>
      </c>
    </row>
    <row r="54" spans="1:42" ht="14" x14ac:dyDescent="0.3">
      <c r="A54" s="8"/>
      <c r="B54" s="9"/>
      <c r="C54" s="17"/>
      <c r="D54" s="17"/>
      <c r="E54" s="17"/>
      <c r="F54" s="57"/>
      <c r="G54" s="37"/>
      <c r="H54" s="37"/>
      <c r="I54" s="58"/>
      <c r="J54" s="57"/>
      <c r="K54" s="37"/>
      <c r="L54" s="37"/>
      <c r="M54" s="37"/>
      <c r="N54" s="57"/>
      <c r="O54" s="37"/>
      <c r="P54" s="37"/>
      <c r="Q54" s="58"/>
      <c r="R54" s="57"/>
      <c r="S54" s="37"/>
      <c r="T54" s="37"/>
      <c r="U54" s="58"/>
      <c r="V54" s="9"/>
      <c r="W54" s="17"/>
      <c r="X54" s="17"/>
      <c r="Y54" s="211"/>
      <c r="Z54" s="17"/>
      <c r="AA54" s="211"/>
      <c r="AB54" s="17"/>
      <c r="AC54" s="211"/>
      <c r="AD54" s="17"/>
      <c r="AE54" s="211"/>
      <c r="AG54" s="240" t="s">
        <v>123</v>
      </c>
      <c r="AH54" s="207"/>
      <c r="AI54" s="207"/>
      <c r="AJ54" s="207"/>
      <c r="AK54" s="207"/>
      <c r="AL54" s="17"/>
      <c r="AM54" s="223"/>
      <c r="AN54" s="223"/>
      <c r="AO54" s="223"/>
      <c r="AP54" s="223"/>
    </row>
    <row r="55" spans="1:42" ht="14" x14ac:dyDescent="0.3">
      <c r="A55" s="8"/>
      <c r="B55" s="9" t="s">
        <v>52</v>
      </c>
      <c r="C55" s="17"/>
      <c r="D55" s="17"/>
      <c r="E55" s="17"/>
      <c r="F55" s="57"/>
      <c r="G55" s="37" t="str">
        <f>+G48</f>
        <v>YTD</v>
      </c>
      <c r="H55" s="37" t="str">
        <f>+H48</f>
        <v>YTD</v>
      </c>
      <c r="I55" s="58" t="str">
        <f>+I48</f>
        <v>YTD</v>
      </c>
      <c r="J55" s="57"/>
      <c r="K55" s="37"/>
      <c r="L55" s="37"/>
      <c r="M55" s="37"/>
      <c r="N55" s="57"/>
      <c r="O55" s="37"/>
      <c r="P55" s="37"/>
      <c r="Q55" s="58"/>
      <c r="R55" s="57"/>
      <c r="S55" s="37"/>
      <c r="T55" s="37"/>
      <c r="U55" s="58"/>
      <c r="V55" s="9"/>
      <c r="W55" s="17"/>
      <c r="X55" s="17"/>
      <c r="Y55" s="211"/>
      <c r="Z55" s="17"/>
      <c r="AA55" s="211"/>
      <c r="AB55" s="17"/>
      <c r="AC55" s="211"/>
      <c r="AD55" s="17"/>
      <c r="AE55" s="211"/>
      <c r="AL55" s="17"/>
      <c r="AM55" s="223"/>
      <c r="AN55" s="223"/>
      <c r="AO55" s="223"/>
      <c r="AP55" s="223"/>
    </row>
    <row r="56" spans="1:42" ht="14" x14ac:dyDescent="0.3">
      <c r="A56" s="8"/>
      <c r="B56" s="22" t="s">
        <v>53</v>
      </c>
      <c r="C56" s="25"/>
      <c r="D56" s="25"/>
      <c r="E56" s="243" t="s">
        <v>50</v>
      </c>
      <c r="F56" s="171">
        <v>456202</v>
      </c>
      <c r="G56" s="41">
        <f>+F56</f>
        <v>456202</v>
      </c>
      <c r="H56" s="170">
        <v>2991481</v>
      </c>
      <c r="I56" s="59">
        <f>+H56-G56</f>
        <v>2535279</v>
      </c>
      <c r="J56" s="170">
        <v>2920363</v>
      </c>
      <c r="K56" s="41">
        <f>+G56+J56</f>
        <v>3376565</v>
      </c>
      <c r="L56" s="170">
        <f>+H56*1.5</f>
        <v>4487221.5</v>
      </c>
      <c r="M56" s="41">
        <f>+L56-K56</f>
        <v>1110656.5</v>
      </c>
      <c r="N56" s="171"/>
      <c r="O56" s="41">
        <f>+K56+N56</f>
        <v>3376565</v>
      </c>
      <c r="P56" s="170">
        <f>+H56*2.7</f>
        <v>8076998.7000000002</v>
      </c>
      <c r="Q56" s="59">
        <f>+P56-O56</f>
        <v>4700433.7</v>
      </c>
      <c r="R56" s="171"/>
      <c r="S56" s="41">
        <f>+O56+R56</f>
        <v>3376565</v>
      </c>
      <c r="T56" s="170">
        <v>0</v>
      </c>
      <c r="U56" s="59">
        <f>+T56-S56</f>
        <v>-3376565</v>
      </c>
      <c r="V56" s="9"/>
      <c r="W56" s="17"/>
      <c r="X56" s="17"/>
      <c r="Y56" s="211"/>
      <c r="Z56" s="17"/>
      <c r="AA56" s="211"/>
      <c r="AB56" s="17"/>
      <c r="AC56" s="211"/>
      <c r="AD56" s="17"/>
      <c r="AE56" s="211"/>
      <c r="AL56" s="17"/>
      <c r="AM56" s="223">
        <f>H56*0.1</f>
        <v>299148.10000000003</v>
      </c>
      <c r="AN56" s="223">
        <f>L56*0.1</f>
        <v>448722.15</v>
      </c>
      <c r="AO56" s="223">
        <f>P56*0.1</f>
        <v>807699.87000000011</v>
      </c>
      <c r="AP56" s="223">
        <f>T56*0.1</f>
        <v>0</v>
      </c>
    </row>
    <row r="57" spans="1:42" ht="14.5" thickBot="1" x14ac:dyDescent="0.35">
      <c r="A57" s="8"/>
      <c r="B57" s="23" t="s">
        <v>54</v>
      </c>
      <c r="C57" s="17"/>
      <c r="D57" s="17"/>
      <c r="E57" s="42" t="s">
        <v>50</v>
      </c>
      <c r="F57" s="173">
        <v>37208</v>
      </c>
      <c r="G57" s="45">
        <f>+F57</f>
        <v>37208</v>
      </c>
      <c r="H57" s="172">
        <v>37208</v>
      </c>
      <c r="I57" s="162">
        <f>+H57-G57</f>
        <v>0</v>
      </c>
      <c r="J57" s="172">
        <v>37208</v>
      </c>
      <c r="K57" s="45">
        <f>+G57+J57</f>
        <v>74416</v>
      </c>
      <c r="L57" s="172"/>
      <c r="M57" s="45">
        <f>+L57-K57</f>
        <v>-74416</v>
      </c>
      <c r="N57" s="173"/>
      <c r="O57" s="45">
        <f>+K57+N57</f>
        <v>74416</v>
      </c>
      <c r="P57" s="172"/>
      <c r="Q57" s="162">
        <f>+P57-O57</f>
        <v>-74416</v>
      </c>
      <c r="R57" s="174"/>
      <c r="S57" s="45">
        <f>+O57+R57</f>
        <v>74416</v>
      </c>
      <c r="T57" s="172"/>
      <c r="U57" s="162">
        <f>+T57-S57</f>
        <v>-74416</v>
      </c>
      <c r="V57" s="9"/>
      <c r="W57" s="17"/>
      <c r="X57" s="17"/>
      <c r="Y57" s="234" t="s">
        <v>128</v>
      </c>
      <c r="Z57" s="17"/>
      <c r="AA57" s="234" t="s">
        <v>128</v>
      </c>
      <c r="AB57" s="17"/>
      <c r="AC57" s="234" t="s">
        <v>128</v>
      </c>
      <c r="AD57" s="17"/>
      <c r="AE57" s="234" t="s">
        <v>128</v>
      </c>
      <c r="AG57" s="245" t="s">
        <v>127</v>
      </c>
      <c r="AH57" s="207"/>
      <c r="AI57" s="207"/>
      <c r="AJ57" s="207"/>
      <c r="AK57" s="207"/>
      <c r="AL57" s="17"/>
      <c r="AM57" s="223">
        <f>H57*0.1</f>
        <v>3720.8</v>
      </c>
      <c r="AN57" s="223">
        <f>L57*0.1</f>
        <v>0</v>
      </c>
      <c r="AO57" s="223">
        <f>P57*0.1</f>
        <v>0</v>
      </c>
      <c r="AP57" s="223">
        <f>T57*0.1</f>
        <v>0</v>
      </c>
    </row>
    <row r="58" spans="1:42" ht="14.5" thickBot="1" x14ac:dyDescent="0.35">
      <c r="A58" s="8"/>
      <c r="B58" s="20" t="s">
        <v>55</v>
      </c>
      <c r="C58" s="25"/>
      <c r="D58" s="25"/>
      <c r="E58" s="243" t="s">
        <v>50</v>
      </c>
      <c r="F58" s="101">
        <f>SUM(F56:F57)</f>
        <v>493410</v>
      </c>
      <c r="G58" s="41">
        <f>SUM(G56:G57)</f>
        <v>493410</v>
      </c>
      <c r="H58" s="41">
        <f>SUM(H56:H57)</f>
        <v>3028689</v>
      </c>
      <c r="I58" s="102">
        <f>+H58-G58</f>
        <v>2535279</v>
      </c>
      <c r="J58" s="101">
        <f>SUM(J56:J57)</f>
        <v>2957571</v>
      </c>
      <c r="K58" s="41">
        <f>SUM(K56:K57)</f>
        <v>3450981</v>
      </c>
      <c r="L58" s="41">
        <f>SUM(L56:L57)</f>
        <v>4487221.5</v>
      </c>
      <c r="M58" s="43">
        <f>+L58-K58</f>
        <v>1036240.5</v>
      </c>
      <c r="N58" s="101">
        <f>SUM(N56:N57)</f>
        <v>0</v>
      </c>
      <c r="O58" s="41">
        <f>SUM(O56:O57)</f>
        <v>3450981</v>
      </c>
      <c r="P58" s="41">
        <f>SUM(P56:P57)</f>
        <v>8076998.7000000002</v>
      </c>
      <c r="Q58" s="60">
        <f>+P58-O58</f>
        <v>4626017.7</v>
      </c>
      <c r="R58" s="101">
        <f>SUM(R56:R57)</f>
        <v>0</v>
      </c>
      <c r="S58" s="41">
        <f>SUM(S56:S57)</f>
        <v>3450981</v>
      </c>
      <c r="T58" s="41">
        <f>SUM(T56:T57)</f>
        <v>0</v>
      </c>
      <c r="U58" s="60">
        <f>+T58-S58</f>
        <v>-3450981</v>
      </c>
      <c r="V58" s="9"/>
      <c r="W58" s="17"/>
      <c r="X58" s="17"/>
      <c r="Y58" s="208">
        <f>+H58-AH58</f>
        <v>3028689</v>
      </c>
      <c r="Z58" s="17"/>
      <c r="AA58" s="208">
        <f>+L58-AI58</f>
        <v>4487221.5</v>
      </c>
      <c r="AB58" s="17"/>
      <c r="AC58" s="208">
        <f>+P58-AJ58</f>
        <v>8076998.7000000002</v>
      </c>
      <c r="AD58" s="17"/>
      <c r="AE58" s="235">
        <f>+T58-AG58</f>
        <v>0</v>
      </c>
      <c r="AG58" s="233">
        <v>0</v>
      </c>
      <c r="AH58" s="208">
        <f>+AG58/4</f>
        <v>0</v>
      </c>
      <c r="AI58" s="210">
        <f>+AH58*2</f>
        <v>0</v>
      </c>
      <c r="AJ58" s="208">
        <f>+AH58*3</f>
        <v>0</v>
      </c>
      <c r="AK58" s="210">
        <f>+AG58</f>
        <v>0</v>
      </c>
      <c r="AL58" s="17"/>
      <c r="AM58" s="223">
        <f>H58*0.1</f>
        <v>302868.90000000002</v>
      </c>
      <c r="AN58" s="223">
        <f>L58*0.1</f>
        <v>448722.15</v>
      </c>
      <c r="AO58" s="223">
        <f>P58*0.1</f>
        <v>807699.87000000011</v>
      </c>
      <c r="AP58" s="223">
        <f>T58*0.1</f>
        <v>0</v>
      </c>
    </row>
    <row r="59" spans="1:42" ht="14.5" thickBot="1" x14ac:dyDescent="0.35">
      <c r="A59" s="8"/>
      <c r="B59" s="44" t="s">
        <v>56</v>
      </c>
      <c r="C59" s="39"/>
      <c r="D59" s="39"/>
      <c r="E59" s="244" t="s">
        <v>50</v>
      </c>
      <c r="F59" s="65">
        <f>F53-F58</f>
        <v>140287</v>
      </c>
      <c r="G59" s="66">
        <f>G53-G58</f>
        <v>140287</v>
      </c>
      <c r="H59" s="66">
        <f>H53-H58</f>
        <v>46375</v>
      </c>
      <c r="I59" s="67">
        <f>I53+I58</f>
        <v>93912</v>
      </c>
      <c r="J59" s="65">
        <f>J53-J58</f>
        <v>-306603</v>
      </c>
      <c r="K59" s="66">
        <f>K53-K58</f>
        <v>-166316</v>
      </c>
      <c r="L59" s="66">
        <f>L53-L58</f>
        <v>-926093.5</v>
      </c>
      <c r="M59" s="66">
        <f>M53+M58</f>
        <v>759777.5</v>
      </c>
      <c r="N59" s="65">
        <f>N53-N58</f>
        <v>0</v>
      </c>
      <c r="O59" s="66">
        <f>O53-O58</f>
        <v>-166316</v>
      </c>
      <c r="P59" s="66">
        <f>P53-P58</f>
        <v>-8076998.7000000002</v>
      </c>
      <c r="Q59" s="67">
        <f>Q53+Q58</f>
        <v>7910682.7000000002</v>
      </c>
      <c r="R59" s="65">
        <f>R53-R58</f>
        <v>0</v>
      </c>
      <c r="S59" s="66">
        <f>S53-S58</f>
        <v>-166316</v>
      </c>
      <c r="T59" s="66">
        <f>T53-T58</f>
        <v>0</v>
      </c>
      <c r="U59" s="67">
        <f>U53+U58</f>
        <v>-166316</v>
      </c>
      <c r="V59" s="9"/>
      <c r="W59" s="17"/>
      <c r="X59" s="17"/>
      <c r="Y59" s="215"/>
      <c r="Z59" s="17"/>
      <c r="AA59" s="215"/>
      <c r="AB59" s="17"/>
      <c r="AC59" s="215"/>
      <c r="AD59" s="17"/>
      <c r="AE59" s="215"/>
      <c r="AG59" s="209">
        <f>+AG53-AG58</f>
        <v>0</v>
      </c>
      <c r="AH59" s="209">
        <f>+AH53-AH58</f>
        <v>0</v>
      </c>
      <c r="AI59" s="209">
        <f t="shared" ref="AI59:AK59" si="12">+AI53-AI58</f>
        <v>0</v>
      </c>
      <c r="AJ59" s="209">
        <f t="shared" si="12"/>
        <v>0</v>
      </c>
      <c r="AK59" s="209">
        <f t="shared" si="12"/>
        <v>0</v>
      </c>
      <c r="AL59" s="17"/>
      <c r="AM59" s="153"/>
    </row>
    <row r="60" spans="1:42" ht="14.5" hidden="1" thickTop="1" x14ac:dyDescent="0.3">
      <c r="A60" s="8"/>
      <c r="B60" s="62" t="s">
        <v>57</v>
      </c>
      <c r="C60" s="63"/>
      <c r="D60" s="63"/>
      <c r="E60" s="63"/>
      <c r="F60" s="75">
        <f>F59/F53</f>
        <v>0.22137867151020124</v>
      </c>
      <c r="G60" s="75">
        <f>G59/G53</f>
        <v>0.22137867151020124</v>
      </c>
      <c r="H60" s="75">
        <f>H59/H53</f>
        <v>1.5080986932304499E-2</v>
      </c>
      <c r="I60" s="76"/>
      <c r="J60" s="75">
        <f>J59/J53</f>
        <v>-0.1156569977457291</v>
      </c>
      <c r="K60" s="75">
        <f>K59/K53</f>
        <v>-5.0634082927787157E-2</v>
      </c>
      <c r="L60" s="75">
        <f>L59/L53</f>
        <v>-0.26005622375831478</v>
      </c>
      <c r="M60" s="77"/>
      <c r="N60" s="75" t="e">
        <f>N59/N53</f>
        <v>#DIV/0!</v>
      </c>
      <c r="O60" s="75">
        <f>O59/O53</f>
        <v>-5.0634082927787157E-2</v>
      </c>
      <c r="P60" s="75" t="e">
        <f>P59/P53</f>
        <v>#DIV/0!</v>
      </c>
      <c r="Q60" s="76"/>
      <c r="R60" s="75" t="e">
        <f>R59/R53</f>
        <v>#DIV/0!</v>
      </c>
      <c r="S60" s="75">
        <f>S59/S53</f>
        <v>-5.0634082927787157E-2</v>
      </c>
      <c r="T60" s="75" t="e">
        <f>T59/T53</f>
        <v>#DIV/0!</v>
      </c>
      <c r="U60" s="78"/>
      <c r="V60" s="9"/>
      <c r="W60" s="17"/>
      <c r="X60" s="17"/>
      <c r="Y60" s="206"/>
      <c r="Z60" s="17"/>
      <c r="AA60" s="206"/>
      <c r="AB60" s="17"/>
      <c r="AC60" s="206"/>
      <c r="AD60" s="17"/>
      <c r="AE60" s="206"/>
      <c r="AG60" s="206"/>
      <c r="AH60" s="207"/>
      <c r="AI60" s="207"/>
      <c r="AJ60" s="207"/>
      <c r="AK60" s="207"/>
      <c r="AL60" s="17"/>
    </row>
    <row r="61" spans="1:42" ht="15" hidden="1" thickTop="1" x14ac:dyDescent="0.35">
      <c r="A61" s="8"/>
      <c r="B61" s="79" t="s">
        <v>58</v>
      </c>
      <c r="C61" s="80"/>
      <c r="D61" s="80"/>
      <c r="E61" s="80"/>
      <c r="F61" s="81">
        <f>+F59+F57</f>
        <v>177495</v>
      </c>
      <c r="G61" s="81">
        <f>+G59+G57</f>
        <v>177495</v>
      </c>
      <c r="H61" s="81">
        <f>+H59+H57</f>
        <v>83583</v>
      </c>
      <c r="I61" s="81">
        <f>+G61-H61</f>
        <v>93912</v>
      </c>
      <c r="J61" s="81">
        <f>+J59+J57</f>
        <v>-269395</v>
      </c>
      <c r="K61" s="81">
        <f>+K59+K57</f>
        <v>-91900</v>
      </c>
      <c r="L61" s="81">
        <f>+L59+L57</f>
        <v>-926093.5</v>
      </c>
      <c r="M61" s="81">
        <f>+K61-L61</f>
        <v>834193.5</v>
      </c>
      <c r="N61" s="81">
        <f>+N59+N57</f>
        <v>0</v>
      </c>
      <c r="O61" s="81">
        <f>+O59+O57</f>
        <v>-91900</v>
      </c>
      <c r="P61" s="81">
        <f>+P59+P57</f>
        <v>-8076998.7000000002</v>
      </c>
      <c r="Q61" s="81">
        <f>+O61-P61</f>
        <v>7985098.7000000002</v>
      </c>
      <c r="R61" s="81">
        <f>+R59+R57</f>
        <v>0</v>
      </c>
      <c r="S61" s="81">
        <f>+S59+S57</f>
        <v>-91900</v>
      </c>
      <c r="T61" s="81">
        <f>+T59+T57</f>
        <v>0</v>
      </c>
      <c r="U61" s="81">
        <f>+S61-T61</f>
        <v>-91900</v>
      </c>
      <c r="V61" s="9"/>
      <c r="W61" s="17"/>
      <c r="X61" s="17"/>
      <c r="Y61" s="206"/>
      <c r="Z61" s="17"/>
      <c r="AA61" s="206"/>
      <c r="AB61" s="17"/>
      <c r="AC61" s="206"/>
      <c r="AD61" s="17"/>
      <c r="AE61" s="206"/>
      <c r="AG61" s="218"/>
      <c r="AH61" s="219"/>
      <c r="AI61" s="219"/>
      <c r="AJ61" s="219"/>
      <c r="AK61" s="219"/>
      <c r="AL61" s="17"/>
    </row>
    <row r="62" spans="1:42" ht="15" thickTop="1" x14ac:dyDescent="0.35">
      <c r="A62" s="8"/>
      <c r="B62" s="94" t="s">
        <v>59</v>
      </c>
      <c r="C62" s="95"/>
      <c r="D62" s="95"/>
      <c r="E62" s="95"/>
      <c r="F62" s="146">
        <f>IFERROR(F59/F53,0)</f>
        <v>0.22137867151020124</v>
      </c>
      <c r="G62" s="147"/>
      <c r="H62" s="147"/>
      <c r="I62" s="147"/>
      <c r="J62" s="146">
        <f>IFERROR(J59/J53,0)</f>
        <v>-0.1156569977457291</v>
      </c>
      <c r="K62" s="147"/>
      <c r="L62" s="147"/>
      <c r="M62" s="147"/>
      <c r="N62" s="146">
        <f>IFERROR(N59/N53,0)</f>
        <v>0</v>
      </c>
      <c r="O62" s="147"/>
      <c r="P62" s="147"/>
      <c r="Q62" s="147"/>
      <c r="R62" s="146">
        <f>IFERROR(R59/R53,0)</f>
        <v>0</v>
      </c>
      <c r="S62" s="201"/>
      <c r="T62" s="201"/>
      <c r="U62" s="201"/>
      <c r="V62" s="9"/>
      <c r="W62" s="17"/>
      <c r="X62" s="17"/>
      <c r="Y62" s="222"/>
      <c r="Z62" s="17"/>
      <c r="AA62" s="222"/>
      <c r="AB62" s="17"/>
      <c r="AC62" s="222"/>
      <c r="AD62" s="17"/>
      <c r="AL62" s="17"/>
    </row>
    <row r="63" spans="1:42" ht="17.25" customHeight="1" x14ac:dyDescent="0.35">
      <c r="A63" s="8"/>
      <c r="B63" s="94"/>
      <c r="C63" s="95"/>
      <c r="D63" s="95"/>
      <c r="E63" s="95"/>
      <c r="F63" s="96">
        <f>IF(F62&lt;-0.05,"Please deficit variance below",0)</f>
        <v>0</v>
      </c>
      <c r="G63" s="201"/>
      <c r="H63" s="257" t="str">
        <f>IF(OR(ABS(I50)&gt;AM50,ABS(I52)&gt;AM52,ABS(I53)&gt;AM53,ABS(I56)&gt;AM56,ABS(I57)&gt;AM57,ABS(I58)&gt;AM58),"Please explain variance from budget below","")</f>
        <v>Please explain variance from budget below</v>
      </c>
      <c r="I63" s="258"/>
      <c r="J63" s="149" t="str">
        <f>IF(J62&lt;-0.05,"Please explain deficit below",0)</f>
        <v>Please explain deficit below</v>
      </c>
      <c r="K63" s="201"/>
      <c r="L63" s="255" t="str">
        <f>IF(OR(ABS(M50)&gt;AN50,ABS(M52)&gt;AN52,ABS(M53)&gt;AN53,ABS(M56)&gt;AN56,ABS(M57)&gt;AN57,ABS(M58)&gt;AN58),"Please explain variance from budget below","")</f>
        <v>Please explain variance from budget below</v>
      </c>
      <c r="M63" s="256"/>
      <c r="N63" s="149">
        <f>IF(N62&lt;-0.05,"Please explain deficit below",0)</f>
        <v>0</v>
      </c>
      <c r="O63" s="201"/>
      <c r="P63" s="255" t="str">
        <f>IF(OR(ABS(Q50)&gt;AO50,ABS(Q52)&gt;AO52,ABS(Q53)&gt;AO53,ABS(Q56)&gt;AO56,ABS(Q57)&gt;AO57,ABS(Q58)&gt;AO58),"Please explain variance from budget below","")</f>
        <v>Please explain variance from budget below</v>
      </c>
      <c r="Q63" s="256"/>
      <c r="R63" s="149">
        <f>IF(R62&lt;-0.05,"Please explain deficit below",0)</f>
        <v>0</v>
      </c>
      <c r="S63" s="201"/>
      <c r="T63" s="255" t="str">
        <f>IF(OR(ABS(U50)&gt;AP50,ABS(U52)&gt;AP52,ABS(U53)&gt;AP53,ABS(U56)&gt;AP56,ABS(U57)&gt;AP57,ABS(U58)&gt;AP58),"Please explain variance from budget below","")</f>
        <v>Please explain variance from budget below</v>
      </c>
      <c r="U63" s="255"/>
      <c r="V63" s="9"/>
      <c r="W63" s="17"/>
      <c r="X63" s="17"/>
      <c r="Y63" s="206"/>
      <c r="Z63" s="17"/>
      <c r="AA63" s="206"/>
      <c r="AB63" s="17"/>
      <c r="AC63" s="206"/>
      <c r="AD63" s="17"/>
      <c r="AE63" s="206"/>
      <c r="AG63" s="220">
        <f>+AG53-AG58</f>
        <v>0</v>
      </c>
      <c r="AH63" s="220">
        <f>+AH53-AH58</f>
        <v>0</v>
      </c>
      <c r="AI63" s="220">
        <f>+AH63*2</f>
        <v>0</v>
      </c>
      <c r="AJ63" s="220">
        <f>+AH63*3</f>
        <v>0</v>
      </c>
      <c r="AK63" s="220">
        <f>+AG63</f>
        <v>0</v>
      </c>
      <c r="AL63" s="17"/>
    </row>
    <row r="64" spans="1:42" ht="14" outlineLevel="1" x14ac:dyDescent="0.3">
      <c r="A64" s="8"/>
      <c r="B64" s="62" t="s">
        <v>60</v>
      </c>
      <c r="C64" s="63"/>
      <c r="D64" s="63"/>
      <c r="E64" s="42" t="s">
        <v>50</v>
      </c>
      <c r="F64" s="137">
        <f>IFERROR(F17/F23,0)</f>
        <v>21.218715217045634</v>
      </c>
      <c r="G64" s="154" t="str">
        <f>IF(F64&gt;1.1,"Noted",IF(F64&lt;0.9,"At risk of receiving a DNMS or FFBS.","Monitor for improvement"))</f>
        <v>Noted</v>
      </c>
      <c r="H64" s="138"/>
      <c r="I64" s="139"/>
      <c r="J64" s="137">
        <f>IFERROR(J17/J23,0)</f>
        <v>23.290393757287649</v>
      </c>
      <c r="K64" s="154" t="str">
        <f>IF(J64&gt;1.1,"Noted",IF(J64&lt;0.9,"At risk of receiving a DNMS or FFBS.","Monitor for improvement"))</f>
        <v>Noted</v>
      </c>
      <c r="L64" s="138"/>
      <c r="M64" s="139"/>
      <c r="N64" s="137">
        <f>IFERROR(N17/N23,0)</f>
        <v>0</v>
      </c>
      <c r="O64" s="154" t="str">
        <f>IF(N64&gt;1.1,"Noted",IF(N64&lt;0.9,"At risk of receiving a DNMS or FFBS.","Monitor for improvement"))</f>
        <v>At risk of receiving a DNMS or FFBS.</v>
      </c>
      <c r="P64" s="138"/>
      <c r="Q64" s="139"/>
      <c r="R64" s="150">
        <f>IFERROR(R17/R23,0)</f>
        <v>0</v>
      </c>
      <c r="S64" s="154" t="str">
        <f>IF(R64&gt;1.1,"Noted",IF(R64&lt;0.9,"At risk of receiving a DNMS or FFBS.","Monitor for improvement"))</f>
        <v>At risk of receiving a DNMS or FFBS.</v>
      </c>
      <c r="T64" s="64"/>
      <c r="U64" s="64"/>
      <c r="V64" s="9"/>
      <c r="W64" s="17"/>
      <c r="X64" s="17"/>
      <c r="Y64" s="206"/>
      <c r="Z64" s="17"/>
      <c r="AA64" s="206"/>
      <c r="AB64" s="17"/>
      <c r="AC64" s="206"/>
      <c r="AD64" s="17"/>
      <c r="AE64" s="206"/>
      <c r="AG64" s="206"/>
      <c r="AH64" s="206"/>
      <c r="AI64" s="206"/>
      <c r="AJ64" s="206"/>
      <c r="AK64" s="206"/>
      <c r="AL64" s="17"/>
    </row>
    <row r="65" spans="1:39" ht="14" outlineLevel="1" x14ac:dyDescent="0.3">
      <c r="A65" s="8"/>
      <c r="B65" s="62" t="s">
        <v>61</v>
      </c>
      <c r="C65" s="63"/>
      <c r="D65" s="63"/>
      <c r="E65" s="42" t="s">
        <v>50</v>
      </c>
      <c r="F65" s="69">
        <f>F13-E13</f>
        <v>-193419</v>
      </c>
      <c r="G65" s="156"/>
      <c r="H65" s="71"/>
      <c r="I65" s="68"/>
      <c r="J65" s="69">
        <f>J13-F13</f>
        <v>-273785</v>
      </c>
      <c r="K65" s="155" t="str">
        <f>IF(J65&gt;0,"Noted","Monitor for improvement")</f>
        <v>Monitor for improvement</v>
      </c>
      <c r="L65" s="64"/>
      <c r="M65" s="68"/>
      <c r="N65" s="69">
        <f>N13-J13</f>
        <v>0</v>
      </c>
      <c r="O65" s="155" t="str">
        <f>IF(N65&gt;0,"Noted","Monitor for improvement")</f>
        <v>Monitor for improvement</v>
      </c>
      <c r="P65" s="64"/>
      <c r="Q65" s="68"/>
      <c r="R65" s="151">
        <f>R13-N13</f>
        <v>-1182370</v>
      </c>
      <c r="S65" s="155" t="str">
        <f>IF(R65&gt;0,"Noted","Monitor for improvement")</f>
        <v>Monitor for improvement</v>
      </c>
      <c r="T65" s="64"/>
      <c r="U65" s="64"/>
      <c r="V65" s="9"/>
      <c r="W65" s="17"/>
      <c r="X65" s="17"/>
      <c r="Y65" s="206"/>
      <c r="Z65" s="17"/>
      <c r="AA65" s="206"/>
      <c r="AB65" s="17"/>
      <c r="AC65" s="206"/>
      <c r="AD65" s="17"/>
      <c r="AE65" s="206"/>
      <c r="AG65" s="206"/>
      <c r="AH65" s="206"/>
      <c r="AI65" s="206"/>
      <c r="AJ65" s="206"/>
      <c r="AK65" s="206"/>
      <c r="AL65" s="17"/>
    </row>
    <row r="66" spans="1:39" ht="14" outlineLevel="1" x14ac:dyDescent="0.3">
      <c r="A66" s="8"/>
      <c r="B66" s="62" t="s">
        <v>62</v>
      </c>
      <c r="C66" s="63"/>
      <c r="D66" s="63"/>
      <c r="E66" s="42" t="s">
        <v>50</v>
      </c>
      <c r="F66" s="137">
        <f>IFERROR(ROUNDDOWN(F13/((G58-G57)/92),0),0)</f>
        <v>293</v>
      </c>
      <c r="G66" s="154" t="str">
        <f>IF(F66&gt;60,"Noted",IF(F66&lt;30,"At risk of receiving a DNMS or FFBS.","Monitor for improvement"))</f>
        <v>Noted</v>
      </c>
      <c r="H66" s="138"/>
      <c r="I66" s="139"/>
      <c r="J66" s="137">
        <f>IFERROR(ROUNDDOWN(J13/((K58-K57)/184),0),0)</f>
        <v>64</v>
      </c>
      <c r="K66" s="154" t="str">
        <f>IF(J66&gt;60,"Noted",IF(J66&lt;30,"At risk of receiving a DNMS or FFBS.","Monitor for improvement"))</f>
        <v>Noted</v>
      </c>
      <c r="L66" s="138"/>
      <c r="M66" s="139"/>
      <c r="N66" s="137">
        <f>IFERROR(ROUNDDOWN(N13/((O58-O57)/276),0),0)</f>
        <v>96</v>
      </c>
      <c r="O66" s="154" t="str">
        <f>IF(N66&gt;60,"Noted",IF(N66&lt;30,"At risk of receiving a DNMS or FFBS.","Monitor for improvement"))</f>
        <v>Noted</v>
      </c>
      <c r="P66" s="138"/>
      <c r="Q66" s="139"/>
      <c r="R66" s="150">
        <f>IFERROR(ROUNDDOWN(R13/((S58-S57)/365),0),0)</f>
        <v>0</v>
      </c>
      <c r="S66" s="154" t="str">
        <f>IF(R66&gt;60,"Noted",IF(R66&lt;30,"At risk of receiving a DNMS or FFBS.","Monitor for improvement"))</f>
        <v>At risk of receiving a DNMS or FFBS.</v>
      </c>
      <c r="T66" s="64"/>
      <c r="U66" s="64"/>
      <c r="V66" s="9"/>
      <c r="W66" s="17"/>
      <c r="X66" s="17"/>
      <c r="Y66" s="17"/>
      <c r="Z66" s="17"/>
      <c r="AA66" s="17"/>
      <c r="AB66" s="17"/>
      <c r="AC66" s="17"/>
      <c r="AD66" s="17"/>
      <c r="AE66" s="17"/>
      <c r="AF66" s="17"/>
      <c r="AG66" s="17"/>
      <c r="AH66" s="17"/>
      <c r="AI66" s="17"/>
      <c r="AJ66" s="17"/>
      <c r="AK66" s="17"/>
      <c r="AL66" s="17"/>
    </row>
    <row r="67" spans="1:39" ht="14" outlineLevel="1" x14ac:dyDescent="0.3">
      <c r="A67" s="8"/>
      <c r="B67" s="62" t="s">
        <v>63</v>
      </c>
      <c r="C67" s="63"/>
      <c r="D67" s="63"/>
      <c r="E67" s="42" t="s">
        <v>50</v>
      </c>
      <c r="F67" s="178">
        <f>IFERROR(G59/G53,0)</f>
        <v>0.22137867151020124</v>
      </c>
      <c r="G67" s="155" t="str">
        <f>IF(F67&gt;0,"Noted","Monitor for improvement")</f>
        <v>Noted</v>
      </c>
      <c r="H67" s="71"/>
      <c r="I67" s="72"/>
      <c r="J67" s="70">
        <f>IFERROR(K59/K53,0)</f>
        <v>-5.0634082927787157E-2</v>
      </c>
      <c r="K67" s="155" t="str">
        <f>IF(J67&gt;0,"Noted","Monitor for improvement")</f>
        <v>Monitor for improvement</v>
      </c>
      <c r="L67" s="71"/>
      <c r="M67" s="72"/>
      <c r="N67" s="70">
        <f>IFERROR(O59/O53,0)</f>
        <v>-5.0634082927787157E-2</v>
      </c>
      <c r="O67" s="155" t="str">
        <f>IF(N67&gt;0,"Noted","Monitor for improvement")</f>
        <v>Monitor for improvement</v>
      </c>
      <c r="P67" s="71"/>
      <c r="Q67" s="72"/>
      <c r="R67" s="152">
        <f>IFERROR(S59/S53,0)</f>
        <v>-5.0634082927787157E-2</v>
      </c>
      <c r="S67" s="155" t="str">
        <f>IF(R67&gt;0,"Noted","Monitor for improvement")</f>
        <v>Monitor for improvement</v>
      </c>
      <c r="T67" s="64"/>
      <c r="U67" s="64"/>
      <c r="V67" s="9"/>
      <c r="W67" s="17"/>
      <c r="X67" s="17"/>
      <c r="AL67" s="17"/>
    </row>
    <row r="68" spans="1:39" ht="14" outlineLevel="1" x14ac:dyDescent="0.3">
      <c r="A68" s="8"/>
      <c r="B68" s="62" t="s">
        <v>64</v>
      </c>
      <c r="C68" s="63"/>
      <c r="D68" s="63"/>
      <c r="E68" s="42" t="s">
        <v>50</v>
      </c>
      <c r="F68" s="160">
        <f>IFERROR((F31-F26)/F20,0)</f>
        <v>0.19334851922317003</v>
      </c>
      <c r="G68" s="161" t="str">
        <f>IF(F68&lt;0.9,"Noted",IF(F68&gt;1,"At risk of receiving a DNMS or FFBS.","Monitor for improvement"))</f>
        <v>Noted</v>
      </c>
      <c r="H68" s="157"/>
      <c r="I68" s="158"/>
      <c r="J68" s="160">
        <f>IFERROR((J31-J26)/J20,0)</f>
        <v>0.460225019775516</v>
      </c>
      <c r="K68" s="159" t="str">
        <f>IF(J68&lt;0.9,"Noted",IF(J68&gt;1,"At risk of receiving a DNMS or FFBS.","Monitor for improvement"))</f>
        <v>Noted</v>
      </c>
      <c r="L68" s="157"/>
      <c r="M68" s="158"/>
      <c r="N68" s="160">
        <f>IFERROR((N31-N26)/N20,0)</f>
        <v>0</v>
      </c>
      <c r="O68" s="161" t="str">
        <f>IF(N68&lt;0.9,"Noted",IF(N68&gt;1,"At risk of receiving a DNMS or FFBS.","Monitor for improvement"))</f>
        <v>Noted</v>
      </c>
      <c r="P68" s="157"/>
      <c r="Q68" s="158"/>
      <c r="R68" s="160">
        <f>IFERROR((R31-R26)/R20,0)</f>
        <v>0</v>
      </c>
      <c r="S68" s="161" t="str">
        <f>IF(R68&lt;0.9,"Noted",IF(R68&gt;1,"At risk of receiving a DNMS or FFBS.","Monitor for improvement"))</f>
        <v>Noted</v>
      </c>
      <c r="T68" s="64"/>
      <c r="U68" s="64"/>
      <c r="V68" s="9"/>
      <c r="W68" s="17"/>
      <c r="X68" s="17"/>
      <c r="Y68" s="17"/>
      <c r="Z68" s="17"/>
      <c r="AA68" s="17"/>
      <c r="AB68" s="17"/>
      <c r="AC68" s="17"/>
      <c r="AD68" s="17"/>
      <c r="AE68" s="17"/>
      <c r="AF68" s="17"/>
      <c r="AG68" s="17"/>
      <c r="AH68" s="17"/>
      <c r="AI68" s="17"/>
      <c r="AJ68" s="17"/>
      <c r="AK68" s="17"/>
      <c r="AL68" s="17"/>
    </row>
    <row r="69" spans="1:39" ht="14" x14ac:dyDescent="0.3">
      <c r="A69" s="8"/>
      <c r="B69" s="62" t="s">
        <v>65</v>
      </c>
      <c r="C69" s="199"/>
      <c r="D69" s="199"/>
      <c r="E69" s="199"/>
      <c r="F69" s="236">
        <f>+F17-F23</f>
        <v>1525866</v>
      </c>
      <c r="G69" s="199"/>
      <c r="H69" s="199"/>
      <c r="I69" s="199"/>
      <c r="J69" s="236">
        <f>+J17-J23</f>
        <v>1242578</v>
      </c>
      <c r="K69" s="199"/>
      <c r="L69" s="199"/>
      <c r="M69" s="199"/>
      <c r="N69" s="236">
        <f>+N17-N23</f>
        <v>1298323</v>
      </c>
      <c r="O69" s="199"/>
      <c r="P69" s="199"/>
      <c r="Q69" s="199"/>
      <c r="R69" s="236">
        <f>+R17-R23</f>
        <v>0</v>
      </c>
      <c r="S69" s="199"/>
      <c r="T69" s="199"/>
      <c r="U69" s="36"/>
      <c r="V69" s="8"/>
      <c r="W69" s="8"/>
      <c r="X69" s="8"/>
      <c r="Y69" s="8"/>
      <c r="Z69" s="8"/>
      <c r="AA69" s="8"/>
      <c r="AB69" s="8"/>
      <c r="AC69" s="8"/>
      <c r="AD69" s="8"/>
      <c r="AE69" s="8"/>
      <c r="AF69" s="8"/>
      <c r="AG69" s="8"/>
      <c r="AH69" s="8"/>
      <c r="AI69" s="8"/>
      <c r="AJ69" s="8"/>
      <c r="AK69" s="8"/>
      <c r="AL69" s="8"/>
      <c r="AM69" s="2"/>
    </row>
    <row r="70" spans="1:39" ht="14" x14ac:dyDescent="0.3">
      <c r="A70" s="8"/>
      <c r="B70" s="62" t="s">
        <v>66</v>
      </c>
      <c r="C70" s="199"/>
      <c r="D70" s="199"/>
      <c r="E70" s="199"/>
      <c r="F70" s="237">
        <f>IF(F45=0,0,(F13+F16)/F45)</f>
        <v>7915.954545454545</v>
      </c>
      <c r="G70" s="199"/>
      <c r="H70" s="199"/>
      <c r="I70" s="199"/>
      <c r="J70" s="237">
        <f>IF(J45=0,0,(J13+J16)/J45)</f>
        <v>6535.9230769230771</v>
      </c>
      <c r="K70" s="199"/>
      <c r="L70" s="199"/>
      <c r="M70" s="199"/>
      <c r="N70" s="237">
        <f>IF(N45=0,0,(N13+N16)/N45)</f>
        <v>0</v>
      </c>
      <c r="O70" s="199"/>
      <c r="P70" s="199"/>
      <c r="Q70" s="199"/>
      <c r="R70" s="237">
        <f>IF(R45=0,0,(R13+R16)/R45)</f>
        <v>0</v>
      </c>
      <c r="S70" s="199"/>
      <c r="T70" s="199"/>
      <c r="U70" s="36"/>
      <c r="V70" s="8"/>
      <c r="W70" s="8"/>
      <c r="X70" s="8"/>
      <c r="Y70" s="8"/>
      <c r="Z70" s="8"/>
      <c r="AA70" s="8"/>
      <c r="AB70" s="8"/>
      <c r="AC70" s="8"/>
      <c r="AD70" s="8"/>
      <c r="AE70" s="8"/>
      <c r="AF70" s="8"/>
      <c r="AG70" s="8"/>
      <c r="AH70" s="8"/>
      <c r="AI70" s="8"/>
      <c r="AJ70" s="8"/>
      <c r="AK70" s="8"/>
      <c r="AL70" s="8"/>
      <c r="AM70" s="2"/>
    </row>
    <row r="71" spans="1:39" ht="14" x14ac:dyDescent="0.3">
      <c r="A71" s="8"/>
      <c r="B71" s="62" t="s">
        <v>67</v>
      </c>
      <c r="C71" s="199"/>
      <c r="D71" s="199"/>
      <c r="E71" s="199"/>
      <c r="F71" s="237">
        <f>IF(F45=0,0,F69/F45)</f>
        <v>7706.393939393939</v>
      </c>
      <c r="G71" s="238"/>
      <c r="H71" s="238"/>
      <c r="I71" s="238"/>
      <c r="J71" s="237">
        <f>IF(J45=0,0,J69/J45)</f>
        <v>6372.1948717948717</v>
      </c>
      <c r="K71" s="238"/>
      <c r="L71" s="238"/>
      <c r="M71" s="238"/>
      <c r="N71" s="237">
        <f>IF(N45=0,0,N69/N45)</f>
        <v>0</v>
      </c>
      <c r="O71" s="238"/>
      <c r="P71" s="238"/>
      <c r="Q71" s="238"/>
      <c r="R71" s="237">
        <f>IF(R45=0,0,R69/R45)</f>
        <v>0</v>
      </c>
      <c r="S71" s="199"/>
      <c r="T71" s="199"/>
      <c r="U71" s="36"/>
      <c r="V71" s="8"/>
      <c r="W71" s="8"/>
      <c r="X71" s="8"/>
      <c r="Y71" s="8"/>
      <c r="Z71" s="8"/>
      <c r="AA71" s="8"/>
      <c r="AB71" s="8"/>
      <c r="AC71" s="8"/>
      <c r="AD71" s="8"/>
      <c r="AE71" s="8"/>
      <c r="AF71" s="8"/>
      <c r="AG71" s="8"/>
      <c r="AH71" s="8"/>
      <c r="AI71" s="8"/>
      <c r="AJ71" s="8"/>
      <c r="AK71" s="8"/>
      <c r="AL71" s="8"/>
      <c r="AM71" s="2"/>
    </row>
    <row r="72" spans="1:39" ht="14" x14ac:dyDescent="0.3">
      <c r="A72" s="8"/>
      <c r="B72" s="62" t="s">
        <v>132</v>
      </c>
      <c r="C72" s="199"/>
      <c r="D72" s="199"/>
      <c r="E72" s="199"/>
      <c r="F72" s="237">
        <f>IFERROR(F50/F45,0)</f>
        <v>2591.5555555555557</v>
      </c>
      <c r="G72" s="238"/>
      <c r="H72" s="238"/>
      <c r="I72" s="238"/>
      <c r="J72" s="237">
        <f>IFERROR(J50/J45,0)</f>
        <v>3148.8461538461538</v>
      </c>
      <c r="K72" s="238"/>
      <c r="L72" s="238"/>
      <c r="M72" s="238"/>
      <c r="N72" s="237">
        <f>IFERROR(N50/N45,0)</f>
        <v>0</v>
      </c>
      <c r="O72" s="238"/>
      <c r="P72" s="238"/>
      <c r="Q72" s="238"/>
      <c r="R72" s="237">
        <f>IFERROR(R50/R45,0)</f>
        <v>0</v>
      </c>
      <c r="S72" s="199"/>
      <c r="T72" s="199"/>
      <c r="U72" s="36"/>
      <c r="V72" s="8"/>
      <c r="W72" s="8"/>
      <c r="X72" s="8"/>
      <c r="Y72" s="8"/>
      <c r="Z72" s="8"/>
      <c r="AA72" s="8"/>
      <c r="AB72" s="8"/>
      <c r="AC72" s="8"/>
      <c r="AD72" s="8"/>
      <c r="AE72" s="8"/>
      <c r="AF72" s="8"/>
      <c r="AG72" s="8"/>
      <c r="AH72" s="8"/>
      <c r="AI72" s="8"/>
      <c r="AJ72" s="8"/>
      <c r="AK72" s="8"/>
      <c r="AL72" s="8"/>
      <c r="AM72" s="2"/>
    </row>
    <row r="73" spans="1:39" ht="13" x14ac:dyDescent="0.3">
      <c r="A73" s="8"/>
      <c r="B73" s="17"/>
      <c r="C73" s="17"/>
      <c r="D73" s="17"/>
      <c r="E73" s="17"/>
      <c r="F73" s="17"/>
      <c r="G73" s="17"/>
      <c r="H73" s="17"/>
      <c r="I73" s="17"/>
      <c r="J73" s="17"/>
      <c r="K73" s="17"/>
      <c r="L73" s="17"/>
      <c r="M73" s="17"/>
      <c r="N73" s="17"/>
      <c r="O73" s="17"/>
      <c r="P73" s="17"/>
      <c r="Q73" s="17"/>
      <c r="R73" s="17"/>
      <c r="S73" s="17"/>
      <c r="T73" s="17"/>
      <c r="U73" s="8"/>
      <c r="V73" s="8"/>
      <c r="W73" s="8"/>
      <c r="X73" s="8"/>
      <c r="Y73" s="8"/>
      <c r="Z73" s="8"/>
      <c r="AA73" s="8"/>
      <c r="AB73" s="8"/>
      <c r="AC73" s="8"/>
      <c r="AD73" s="8"/>
      <c r="AE73" s="8"/>
      <c r="AF73" s="8"/>
      <c r="AG73" s="8"/>
      <c r="AH73" s="8"/>
      <c r="AI73" s="8"/>
      <c r="AJ73" s="8"/>
      <c r="AK73" s="8"/>
      <c r="AL73" s="8"/>
      <c r="AM73" s="2"/>
    </row>
    <row r="74" spans="1:39" ht="13.5" x14ac:dyDescent="0.35">
      <c r="A74" s="8"/>
      <c r="B74" s="61" t="s">
        <v>68</v>
      </c>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2"/>
    </row>
    <row r="75" spans="1:39" ht="13" x14ac:dyDescent="0.3">
      <c r="A75" s="8"/>
      <c r="B75" s="91" t="s">
        <v>69</v>
      </c>
      <c r="C75" s="8"/>
      <c r="D75" s="8"/>
      <c r="E75" s="8"/>
      <c r="F75" s="175" t="s">
        <v>70</v>
      </c>
      <c r="G75" s="74"/>
      <c r="H75" s="74"/>
      <c r="I75" s="74"/>
      <c r="J75" s="175" t="s">
        <v>70</v>
      </c>
      <c r="K75" s="74"/>
      <c r="L75" s="74"/>
      <c r="M75" s="74"/>
      <c r="N75" s="175" t="s">
        <v>70</v>
      </c>
      <c r="O75" s="74"/>
      <c r="P75" s="74"/>
      <c r="Q75" s="74"/>
      <c r="R75" s="175" t="s">
        <v>71</v>
      </c>
      <c r="S75" s="8"/>
      <c r="T75" s="8"/>
      <c r="U75" s="8"/>
      <c r="V75" s="8"/>
      <c r="W75" s="8"/>
      <c r="X75" s="8"/>
      <c r="Y75" s="8"/>
      <c r="Z75" s="8"/>
      <c r="AA75" s="8"/>
      <c r="AB75" s="8"/>
      <c r="AC75" s="8"/>
      <c r="AD75" s="8"/>
      <c r="AE75" s="8"/>
      <c r="AF75" s="8"/>
      <c r="AG75" s="8"/>
      <c r="AH75" s="8"/>
      <c r="AI75" s="8"/>
      <c r="AJ75" s="8"/>
      <c r="AK75" s="8"/>
      <c r="AL75" s="8"/>
      <c r="AM75" s="2"/>
    </row>
    <row r="76" spans="1:39" ht="13" x14ac:dyDescent="0.3">
      <c r="A76" s="8"/>
      <c r="B76" s="91" t="s">
        <v>72</v>
      </c>
      <c r="C76" s="8"/>
      <c r="D76" s="8"/>
      <c r="E76" s="8"/>
      <c r="F76" s="175" t="s">
        <v>73</v>
      </c>
      <c r="G76" s="74"/>
      <c r="H76" s="74"/>
      <c r="I76" s="74"/>
      <c r="J76" s="175" t="s">
        <v>73</v>
      </c>
      <c r="K76" s="74"/>
      <c r="L76" s="74"/>
      <c r="M76" s="74"/>
      <c r="N76" s="175" t="s">
        <v>73</v>
      </c>
      <c r="O76" s="74"/>
      <c r="P76" s="74"/>
      <c r="Q76" s="74"/>
      <c r="R76" s="175" t="s">
        <v>73</v>
      </c>
      <c r="S76" s="8"/>
      <c r="T76" s="8"/>
      <c r="U76" s="8"/>
      <c r="V76" s="8"/>
      <c r="W76" s="8"/>
      <c r="X76" s="8"/>
      <c r="Y76" s="8"/>
      <c r="Z76" s="8"/>
      <c r="AA76" s="8"/>
      <c r="AB76" s="8"/>
      <c r="AC76" s="8"/>
      <c r="AD76" s="8"/>
      <c r="AE76" s="8"/>
      <c r="AF76" s="8"/>
      <c r="AG76" s="8"/>
      <c r="AH76" s="8"/>
      <c r="AI76" s="8"/>
      <c r="AJ76" s="8"/>
      <c r="AK76" s="8"/>
      <c r="AL76" s="8"/>
      <c r="AM76" s="2"/>
    </row>
    <row r="77" spans="1:39" ht="13" x14ac:dyDescent="0.3">
      <c r="A77" s="8"/>
      <c r="B77" s="8"/>
      <c r="C77" s="8"/>
      <c r="D77" s="8"/>
      <c r="E77" s="8"/>
      <c r="F77" s="197" t="s">
        <v>74</v>
      </c>
      <c r="G77" s="198"/>
      <c r="H77" s="198"/>
      <c r="I77" s="198"/>
      <c r="J77" s="197" t="s">
        <v>75</v>
      </c>
      <c r="K77" s="198"/>
      <c r="L77" s="198"/>
      <c r="M77" s="198"/>
      <c r="N77" s="197" t="s">
        <v>76</v>
      </c>
      <c r="O77" s="198"/>
      <c r="P77" s="198"/>
      <c r="Q77" s="198"/>
      <c r="R77" s="197" t="s">
        <v>77</v>
      </c>
      <c r="S77" s="8"/>
      <c r="T77" s="8"/>
      <c r="U77" s="8"/>
      <c r="V77" s="8"/>
      <c r="W77" s="8"/>
      <c r="X77" s="8"/>
      <c r="Y77" s="8"/>
      <c r="Z77" s="8"/>
      <c r="AA77" s="8"/>
      <c r="AB77" s="8"/>
      <c r="AC77" s="8"/>
      <c r="AD77" s="8"/>
      <c r="AE77" s="8"/>
      <c r="AF77" s="8"/>
      <c r="AG77" s="8"/>
      <c r="AH77" s="8"/>
      <c r="AI77" s="8"/>
      <c r="AJ77" s="8"/>
      <c r="AK77" s="8"/>
      <c r="AL77" s="8"/>
      <c r="AM77" s="2"/>
    </row>
    <row r="78" spans="1:39" ht="12.75" customHeight="1" x14ac:dyDescent="0.3">
      <c r="A78" s="8"/>
      <c r="B78" s="91" t="s">
        <v>78</v>
      </c>
      <c r="C78" s="8"/>
      <c r="D78" s="8"/>
      <c r="E78" s="8">
        <v>1</v>
      </c>
      <c r="F78" s="259" t="s">
        <v>133</v>
      </c>
      <c r="G78" s="260"/>
      <c r="H78" s="260"/>
      <c r="I78" s="261"/>
      <c r="J78" s="259" t="s">
        <v>142</v>
      </c>
      <c r="K78" s="260"/>
      <c r="L78" s="260"/>
      <c r="M78" s="261"/>
      <c r="N78" s="266"/>
      <c r="O78" s="260"/>
      <c r="P78" s="260"/>
      <c r="Q78" s="261"/>
      <c r="R78" s="259"/>
      <c r="S78" s="260"/>
      <c r="T78" s="260"/>
      <c r="U78" s="261"/>
      <c r="V78" s="8"/>
      <c r="W78" s="8"/>
      <c r="X78" s="8"/>
      <c r="Y78" s="8"/>
      <c r="Z78" s="8"/>
      <c r="AA78" s="8"/>
      <c r="AB78" s="8"/>
      <c r="AC78" s="8"/>
      <c r="AD78" s="8"/>
      <c r="AE78" s="8"/>
      <c r="AF78" s="8"/>
      <c r="AG78" s="8"/>
      <c r="AH78" s="8"/>
      <c r="AI78" s="8"/>
      <c r="AJ78" s="8"/>
      <c r="AK78" s="8"/>
      <c r="AL78" s="8"/>
      <c r="AM78" s="2"/>
    </row>
    <row r="79" spans="1:39" ht="13" x14ac:dyDescent="0.3">
      <c r="A79" s="8"/>
      <c r="B79" s="82" t="s">
        <v>79</v>
      </c>
      <c r="C79" s="8"/>
      <c r="D79" s="8"/>
      <c r="E79" s="8">
        <v>2</v>
      </c>
      <c r="F79" s="259" t="s">
        <v>135</v>
      </c>
      <c r="G79" s="260"/>
      <c r="H79" s="260"/>
      <c r="I79" s="261"/>
      <c r="J79" s="259" t="s">
        <v>143</v>
      </c>
      <c r="K79" s="260"/>
      <c r="L79" s="260"/>
      <c r="M79" s="261"/>
      <c r="N79" s="259"/>
      <c r="O79" s="260"/>
      <c r="P79" s="260"/>
      <c r="Q79" s="261"/>
      <c r="R79" s="259"/>
      <c r="S79" s="260"/>
      <c r="T79" s="260"/>
      <c r="U79" s="261"/>
      <c r="V79" s="8"/>
      <c r="W79" s="8"/>
      <c r="X79" s="8"/>
      <c r="Y79" s="8"/>
      <c r="Z79" s="8"/>
      <c r="AA79" s="8"/>
      <c r="AB79" s="8"/>
      <c r="AC79" s="8"/>
      <c r="AD79" s="8"/>
      <c r="AE79" s="8"/>
      <c r="AF79" s="8"/>
      <c r="AG79" s="8"/>
      <c r="AH79" s="8"/>
      <c r="AI79" s="8"/>
      <c r="AJ79" s="8"/>
      <c r="AK79" s="8"/>
      <c r="AL79" s="8"/>
      <c r="AM79" s="2"/>
    </row>
    <row r="80" spans="1:39" ht="13" x14ac:dyDescent="0.3">
      <c r="A80" s="8"/>
      <c r="B80" s="8" t="s">
        <v>80</v>
      </c>
      <c r="C80" s="8"/>
      <c r="D80" s="8"/>
      <c r="E80" s="8">
        <v>3</v>
      </c>
      <c r="F80" s="259" t="s">
        <v>136</v>
      </c>
      <c r="G80" s="260"/>
      <c r="H80" s="260"/>
      <c r="I80" s="261"/>
      <c r="J80" s="259" t="s">
        <v>144</v>
      </c>
      <c r="K80" s="260"/>
      <c r="L80" s="260"/>
      <c r="M80" s="261"/>
      <c r="N80" s="259"/>
      <c r="O80" s="260"/>
      <c r="P80" s="260"/>
      <c r="Q80" s="261"/>
      <c r="R80" s="259"/>
      <c r="S80" s="260"/>
      <c r="T80" s="260"/>
      <c r="U80" s="261"/>
      <c r="V80" s="8"/>
      <c r="W80" s="8"/>
      <c r="X80" s="8"/>
      <c r="Y80" s="8"/>
      <c r="Z80" s="8"/>
      <c r="AA80" s="8"/>
      <c r="AB80" s="8"/>
      <c r="AC80" s="8"/>
      <c r="AD80" s="8"/>
      <c r="AE80" s="8"/>
      <c r="AF80" s="8"/>
      <c r="AG80" s="8"/>
      <c r="AH80" s="8"/>
      <c r="AI80" s="8"/>
      <c r="AJ80" s="8"/>
      <c r="AK80" s="8"/>
      <c r="AL80" s="8"/>
      <c r="AM80" s="2"/>
    </row>
    <row r="81" spans="1:39" ht="13" x14ac:dyDescent="0.3">
      <c r="A81" s="8"/>
      <c r="B81" s="8"/>
      <c r="C81" s="8"/>
      <c r="D81" s="8"/>
      <c r="E81" s="8">
        <v>4</v>
      </c>
      <c r="F81" s="259" t="s">
        <v>134</v>
      </c>
      <c r="G81" s="260"/>
      <c r="H81" s="260"/>
      <c r="I81" s="261"/>
      <c r="J81" s="259" t="s">
        <v>145</v>
      </c>
      <c r="K81" s="260"/>
      <c r="L81" s="260"/>
      <c r="M81" s="261"/>
      <c r="N81" s="259"/>
      <c r="O81" s="260"/>
      <c r="P81" s="260"/>
      <c r="Q81" s="261"/>
      <c r="R81" s="259"/>
      <c r="S81" s="260"/>
      <c r="T81" s="260"/>
      <c r="U81" s="261"/>
      <c r="V81" s="8"/>
      <c r="W81" s="8"/>
      <c r="X81" s="8"/>
      <c r="Y81" s="8"/>
      <c r="Z81" s="8"/>
      <c r="AA81" s="8"/>
      <c r="AB81" s="8"/>
      <c r="AC81" s="8"/>
      <c r="AD81" s="8"/>
      <c r="AE81" s="8"/>
      <c r="AF81" s="8"/>
      <c r="AG81" s="8"/>
      <c r="AH81" s="8"/>
      <c r="AI81" s="8"/>
      <c r="AJ81" s="8"/>
      <c r="AK81" s="8"/>
      <c r="AL81" s="8"/>
      <c r="AM81" s="2"/>
    </row>
    <row r="82" spans="1:39" ht="13" x14ac:dyDescent="0.3">
      <c r="A82" s="8"/>
      <c r="B82" s="8"/>
      <c r="C82" s="8"/>
      <c r="D82" s="8"/>
      <c r="E82" s="8">
        <v>5</v>
      </c>
      <c r="F82" s="259"/>
      <c r="G82" s="260"/>
      <c r="H82" s="260"/>
      <c r="I82" s="261"/>
      <c r="J82" s="259" t="s">
        <v>146</v>
      </c>
      <c r="K82" s="260"/>
      <c r="L82" s="260"/>
      <c r="M82" s="261"/>
      <c r="N82" s="259"/>
      <c r="O82" s="260"/>
      <c r="P82" s="260"/>
      <c r="Q82" s="261"/>
      <c r="R82" s="259"/>
      <c r="S82" s="260"/>
      <c r="T82" s="260"/>
      <c r="U82" s="261"/>
      <c r="V82" s="8"/>
      <c r="W82" s="8"/>
      <c r="X82" s="8"/>
      <c r="Y82" s="8"/>
      <c r="Z82" s="8"/>
      <c r="AA82" s="8"/>
      <c r="AB82" s="8"/>
      <c r="AC82" s="8"/>
      <c r="AD82" s="8"/>
      <c r="AE82" s="8"/>
      <c r="AF82" s="8"/>
      <c r="AG82" s="8"/>
      <c r="AH82" s="8"/>
      <c r="AI82" s="8"/>
      <c r="AJ82" s="8"/>
      <c r="AK82" s="8"/>
      <c r="AL82" s="8"/>
      <c r="AM82" s="2"/>
    </row>
    <row r="83" spans="1:39" ht="13" x14ac:dyDescent="0.3">
      <c r="A83" s="8"/>
      <c r="B83" s="8"/>
      <c r="C83" s="8"/>
      <c r="D83" s="8"/>
      <c r="E83" s="8">
        <v>6</v>
      </c>
      <c r="F83" s="259" t="s">
        <v>137</v>
      </c>
      <c r="G83" s="260"/>
      <c r="H83" s="260"/>
      <c r="I83" s="261"/>
      <c r="J83" s="259" t="s">
        <v>147</v>
      </c>
      <c r="K83" s="260"/>
      <c r="L83" s="260"/>
      <c r="M83" s="261"/>
      <c r="N83" s="259"/>
      <c r="O83" s="260"/>
      <c r="P83" s="260"/>
      <c r="Q83" s="261"/>
      <c r="R83" s="259"/>
      <c r="S83" s="260"/>
      <c r="T83" s="260"/>
      <c r="U83" s="261"/>
      <c r="V83" s="8"/>
      <c r="W83" s="8"/>
      <c r="X83" s="8"/>
      <c r="Y83" s="8"/>
      <c r="Z83" s="8"/>
      <c r="AA83" s="8"/>
      <c r="AB83" s="8"/>
      <c r="AC83" s="8"/>
      <c r="AD83" s="8"/>
      <c r="AE83" s="8"/>
      <c r="AF83" s="8"/>
      <c r="AG83" s="8"/>
      <c r="AH83" s="8"/>
      <c r="AI83" s="8"/>
      <c r="AJ83" s="8"/>
      <c r="AK83" s="8"/>
      <c r="AL83" s="8"/>
      <c r="AM83" s="2"/>
    </row>
    <row r="84" spans="1:39" ht="13" x14ac:dyDescent="0.3">
      <c r="A84" s="8"/>
      <c r="B84" s="8"/>
      <c r="C84" s="8"/>
      <c r="D84" s="8"/>
      <c r="E84" s="8">
        <v>7</v>
      </c>
      <c r="F84" s="259" t="s">
        <v>138</v>
      </c>
      <c r="G84" s="260"/>
      <c r="H84" s="260"/>
      <c r="I84" s="261"/>
      <c r="J84" s="259" t="s">
        <v>148</v>
      </c>
      <c r="K84" s="260"/>
      <c r="L84" s="260"/>
      <c r="M84" s="261"/>
      <c r="N84" s="259"/>
      <c r="O84" s="260"/>
      <c r="P84" s="260"/>
      <c r="Q84" s="261"/>
      <c r="R84" s="259"/>
      <c r="S84" s="260"/>
      <c r="T84" s="260"/>
      <c r="U84" s="261"/>
      <c r="V84" s="8"/>
      <c r="W84" s="8"/>
      <c r="X84" s="8"/>
      <c r="Y84" s="8"/>
      <c r="Z84" s="8"/>
      <c r="AA84" s="8"/>
      <c r="AB84" s="8"/>
      <c r="AC84" s="8"/>
      <c r="AD84" s="8"/>
      <c r="AE84" s="8"/>
      <c r="AF84" s="8"/>
      <c r="AG84" s="8"/>
      <c r="AH84" s="8"/>
      <c r="AI84" s="8"/>
      <c r="AJ84" s="8"/>
      <c r="AK84" s="8"/>
      <c r="AL84" s="8"/>
      <c r="AM84" s="2"/>
    </row>
    <row r="85" spans="1:39" ht="13" x14ac:dyDescent="0.3">
      <c r="A85" s="8"/>
      <c r="B85" s="8" t="s">
        <v>81</v>
      </c>
      <c r="C85" s="8"/>
      <c r="D85" s="8"/>
      <c r="E85" s="8">
        <v>8</v>
      </c>
      <c r="F85" s="259"/>
      <c r="G85" s="260"/>
      <c r="H85" s="260"/>
      <c r="I85" s="261"/>
      <c r="J85" s="259"/>
      <c r="K85" s="260"/>
      <c r="L85" s="260"/>
      <c r="M85" s="261"/>
      <c r="N85" s="259"/>
      <c r="O85" s="260"/>
      <c r="P85" s="260"/>
      <c r="Q85" s="261"/>
      <c r="R85" s="259"/>
      <c r="S85" s="260"/>
      <c r="T85" s="260"/>
      <c r="U85" s="261"/>
      <c r="V85" s="8"/>
      <c r="W85" s="8"/>
      <c r="X85" s="8"/>
      <c r="Y85" s="8"/>
      <c r="Z85" s="8"/>
      <c r="AA85" s="8"/>
      <c r="AB85" s="8"/>
      <c r="AC85" s="8"/>
      <c r="AD85" s="8"/>
      <c r="AE85" s="8"/>
      <c r="AF85" s="8"/>
      <c r="AG85" s="8"/>
      <c r="AH85" s="8"/>
      <c r="AI85" s="8"/>
      <c r="AJ85" s="8"/>
      <c r="AK85" s="8"/>
      <c r="AL85" s="8"/>
      <c r="AM85" s="2"/>
    </row>
    <row r="86" spans="1:39" ht="13" x14ac:dyDescent="0.3">
      <c r="A86" s="2"/>
      <c r="B86" s="2"/>
      <c r="C86" s="2"/>
      <c r="D86" s="2"/>
      <c r="E86" s="2"/>
      <c r="F86" s="73" t="s">
        <v>82</v>
      </c>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row>
    <row r="87" spans="1:39"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row>
    <row r="88" spans="1:39" x14ac:dyDescent="0.25">
      <c r="A88" s="2"/>
      <c r="B88" s="2"/>
      <c r="C88" s="2"/>
      <c r="D88" s="2"/>
      <c r="E88" s="2"/>
      <c r="F88" s="2" t="s">
        <v>83</v>
      </c>
      <c r="G88" s="2"/>
      <c r="H88" s="2"/>
      <c r="I88" s="2"/>
      <c r="J88" s="2" t="s">
        <v>84</v>
      </c>
      <c r="K88" s="2"/>
      <c r="L88" s="2"/>
      <c r="M88" s="2"/>
      <c r="N88" s="2" t="s">
        <v>85</v>
      </c>
      <c r="O88" s="2"/>
      <c r="P88" s="2" t="s">
        <v>86</v>
      </c>
      <c r="Q88" s="2"/>
      <c r="R88" s="2"/>
      <c r="S88" s="2"/>
      <c r="T88" s="2"/>
      <c r="U88" s="2"/>
      <c r="V88" s="2"/>
      <c r="W88" s="2"/>
      <c r="X88" s="2"/>
      <c r="Y88" s="2"/>
      <c r="Z88" s="2"/>
      <c r="AA88" s="2"/>
      <c r="AB88" s="2"/>
      <c r="AC88" s="2"/>
      <c r="AD88" s="2"/>
      <c r="AE88" s="2"/>
      <c r="AF88" s="2"/>
      <c r="AG88" s="2"/>
      <c r="AH88" s="2"/>
      <c r="AI88" s="2"/>
      <c r="AJ88" s="2"/>
      <c r="AK88" s="2"/>
      <c r="AL88" s="2"/>
      <c r="AM88" s="2"/>
    </row>
    <row r="89" spans="1:39" ht="14.5" customHeight="1" x14ac:dyDescent="0.35">
      <c r="A89" s="2"/>
      <c r="B89" s="121" t="s">
        <v>87</v>
      </c>
      <c r="C89" s="2"/>
      <c r="D89" s="2"/>
      <c r="E89" s="2"/>
      <c r="F89" s="262" t="s">
        <v>139</v>
      </c>
      <c r="G89" s="262"/>
      <c r="H89" s="262"/>
      <c r="I89" s="262"/>
      <c r="J89" s="262" t="s">
        <v>140</v>
      </c>
      <c r="K89" s="262"/>
      <c r="L89" s="262"/>
      <c r="M89" s="262"/>
      <c r="N89" s="263" t="s">
        <v>141</v>
      </c>
      <c r="O89" s="263"/>
      <c r="P89" s="264"/>
      <c r="Q89" s="265"/>
      <c r="R89" s="265"/>
      <c r="S89" s="265"/>
      <c r="T89" s="265"/>
      <c r="U89" s="265"/>
      <c r="V89" s="2"/>
      <c r="W89" s="2"/>
      <c r="X89" s="2"/>
      <c r="Y89" s="2"/>
      <c r="Z89" s="2"/>
      <c r="AA89" s="2"/>
      <c r="AB89" s="2"/>
      <c r="AC89" s="2"/>
      <c r="AD89" s="2"/>
      <c r="AE89" s="2"/>
      <c r="AF89" s="2"/>
      <c r="AG89" s="2"/>
      <c r="AH89" s="2"/>
      <c r="AI89" s="2"/>
      <c r="AJ89" s="2"/>
      <c r="AK89" s="2"/>
      <c r="AL89" s="2"/>
      <c r="AM89" s="2"/>
    </row>
    <row r="90" spans="1:39"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row>
    <row r="91" spans="1:39" ht="13" x14ac:dyDescent="0.3">
      <c r="A91" s="2"/>
      <c r="B91" s="8" t="s">
        <v>88</v>
      </c>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row>
    <row r="92" spans="1:39"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row>
    <row r="93" spans="1:39"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row>
    <row r="94" spans="1:39"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row>
    <row r="95" spans="1:39"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row>
    <row r="96" spans="1:39"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row>
    <row r="97" spans="1:39"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row>
    <row r="98" spans="1:39"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row>
    <row r="99" spans="1:39"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row>
    <row r="100" spans="1:39"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row>
    <row r="101" spans="1:39"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row>
    <row r="102" spans="1:39"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row>
    <row r="103" spans="1:39"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row>
    <row r="104" spans="1:39"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row>
    <row r="105" spans="1:39"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row>
    <row r="106" spans="1:39"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row>
    <row r="107" spans="1:39"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row>
    <row r="108" spans="1:39"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row>
    <row r="109" spans="1:39"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row>
    <row r="110" spans="1:39"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row>
    <row r="111" spans="1:39"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row>
    <row r="112" spans="1:39"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row>
    <row r="113" spans="1:39"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row>
    <row r="114" spans="1:39"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row>
    <row r="115" spans="1:39"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row>
  </sheetData>
  <mergeCells count="40">
    <mergeCell ref="F78:I78"/>
    <mergeCell ref="J78:M78"/>
    <mergeCell ref="N78:Q78"/>
    <mergeCell ref="R78:U78"/>
    <mergeCell ref="F79:I79"/>
    <mergeCell ref="J79:M79"/>
    <mergeCell ref="N79:Q79"/>
    <mergeCell ref="R79:U79"/>
    <mergeCell ref="F89:I89"/>
    <mergeCell ref="J89:M89"/>
    <mergeCell ref="N89:O89"/>
    <mergeCell ref="P89:U89"/>
    <mergeCell ref="F80:I80"/>
    <mergeCell ref="J80:M80"/>
    <mergeCell ref="N80:Q80"/>
    <mergeCell ref="R80:U80"/>
    <mergeCell ref="F85:I85"/>
    <mergeCell ref="J85:M85"/>
    <mergeCell ref="N85:Q85"/>
    <mergeCell ref="R85:U85"/>
    <mergeCell ref="F81:I81"/>
    <mergeCell ref="J81:M81"/>
    <mergeCell ref="N81:Q81"/>
    <mergeCell ref="R81:U81"/>
    <mergeCell ref="T63:U63"/>
    <mergeCell ref="P63:Q63"/>
    <mergeCell ref="L63:M63"/>
    <mergeCell ref="H63:I63"/>
    <mergeCell ref="F84:I84"/>
    <mergeCell ref="J84:M84"/>
    <mergeCell ref="N84:Q84"/>
    <mergeCell ref="R84:U84"/>
    <mergeCell ref="F82:I82"/>
    <mergeCell ref="J82:M82"/>
    <mergeCell ref="N82:Q82"/>
    <mergeCell ref="R82:U82"/>
    <mergeCell ref="F83:I83"/>
    <mergeCell ref="J83:M83"/>
    <mergeCell ref="N83:Q83"/>
    <mergeCell ref="R83:U83"/>
  </mergeCells>
  <conditionalFormatting sqref="F64 J64 N64 R64">
    <cfRule type="cellIs" dxfId="28" priority="32" operator="between">
      <formula>0.9</formula>
      <formula>1.1</formula>
    </cfRule>
    <cfRule type="cellIs" dxfId="27" priority="33" operator="lessThan">
      <formula>0.9</formula>
    </cfRule>
    <cfRule type="cellIs" dxfId="26" priority="34" operator="greaterThan">
      <formula>1.1</formula>
    </cfRule>
  </conditionalFormatting>
  <conditionalFormatting sqref="F64:F68">
    <cfRule type="expression" dxfId="25" priority="15">
      <formula>$F$13=0</formula>
    </cfRule>
  </conditionalFormatting>
  <conditionalFormatting sqref="F66 J66 N66 R66">
    <cfRule type="cellIs" dxfId="24" priority="27" operator="lessThan">
      <formula>30</formula>
    </cfRule>
    <cfRule type="cellIs" dxfId="23" priority="28" operator="between">
      <formula>30</formula>
      <formula>60</formula>
    </cfRule>
    <cfRule type="cellIs" dxfId="22" priority="29" operator="greaterThan">
      <formula>60</formula>
    </cfRule>
  </conditionalFormatting>
  <conditionalFormatting sqref="F67 J67 N67 R67">
    <cfRule type="cellIs" dxfId="21" priority="25" operator="lessThan">
      <formula>0</formula>
    </cfRule>
    <cfRule type="cellIs" dxfId="20" priority="26" operator="greaterThan">
      <formula>0</formula>
    </cfRule>
  </conditionalFormatting>
  <conditionalFormatting sqref="F68 J68 N68 R68">
    <cfRule type="cellIs" dxfId="19" priority="22" operator="greaterThan">
      <formula>1</formula>
    </cfRule>
    <cfRule type="cellIs" dxfId="18" priority="23" operator="between">
      <formula>0.9</formula>
      <formula>1</formula>
    </cfRule>
    <cfRule type="cellIs" dxfId="17" priority="24" operator="lessThan">
      <formula>0.9</formula>
    </cfRule>
  </conditionalFormatting>
  <conditionalFormatting sqref="G64:G68">
    <cfRule type="expression" dxfId="16" priority="11">
      <formula>$F$13=0</formula>
    </cfRule>
  </conditionalFormatting>
  <conditionalFormatting sqref="H63:I63">
    <cfRule type="expression" dxfId="15" priority="7">
      <formula>$F$13=0</formula>
    </cfRule>
  </conditionalFormatting>
  <conditionalFormatting sqref="I50">
    <cfRule type="expression" dxfId="14" priority="21">
      <formula>ABS($I$50)&gt;$AM$50</formula>
    </cfRule>
  </conditionalFormatting>
  <conditionalFormatting sqref="J64:J68">
    <cfRule type="expression" dxfId="13" priority="14">
      <formula>$J$13=0</formula>
    </cfRule>
  </conditionalFormatting>
  <conditionalFormatting sqref="J65 N65 R65">
    <cfRule type="cellIs" dxfId="12" priority="30" operator="lessThan">
      <formula>0</formula>
    </cfRule>
    <cfRule type="cellIs" dxfId="11" priority="31" operator="greaterThan">
      <formula>0</formula>
    </cfRule>
  </conditionalFormatting>
  <conditionalFormatting sqref="J68">
    <cfRule type="expression" dxfId="10" priority="3">
      <formula>$F$13=0</formula>
    </cfRule>
  </conditionalFormatting>
  <conditionalFormatting sqref="K64:K68">
    <cfRule type="expression" dxfId="9" priority="10">
      <formula>$J$13=0</formula>
    </cfRule>
  </conditionalFormatting>
  <conditionalFormatting sqref="L63:M63">
    <cfRule type="expression" dxfId="8" priority="6">
      <formula>$J$13=0</formula>
    </cfRule>
  </conditionalFormatting>
  <conditionalFormatting sqref="N64:N68">
    <cfRule type="expression" dxfId="7" priority="13">
      <formula>$N$13=0</formula>
    </cfRule>
  </conditionalFormatting>
  <conditionalFormatting sqref="N68">
    <cfRule type="expression" dxfId="6" priority="2">
      <formula>$F$13=0</formula>
    </cfRule>
  </conditionalFormatting>
  <conditionalFormatting sqref="O64:O68">
    <cfRule type="expression" dxfId="5" priority="9">
      <formula>$N$13=0</formula>
    </cfRule>
  </conditionalFormatting>
  <conditionalFormatting sqref="P63:Q63">
    <cfRule type="expression" dxfId="4" priority="5">
      <formula>$N$13=0</formula>
    </cfRule>
  </conditionalFormatting>
  <conditionalFormatting sqref="R64:R68">
    <cfRule type="expression" dxfId="3" priority="12">
      <formula>$R$13=0</formula>
    </cfRule>
  </conditionalFormatting>
  <conditionalFormatting sqref="R68">
    <cfRule type="expression" dxfId="2" priority="1">
      <formula>$F$13=0</formula>
    </cfRule>
  </conditionalFormatting>
  <conditionalFormatting sqref="S64:S68">
    <cfRule type="expression" dxfId="1" priority="8">
      <formula>$R$13=0</formula>
    </cfRule>
  </conditionalFormatting>
  <conditionalFormatting sqref="T63:U63">
    <cfRule type="expression" dxfId="0" priority="4">
      <formula>$R$13=0</formula>
    </cfRule>
  </conditionalFormatting>
  <pageMargins left="0.25" right="0.25" top="0.5" bottom="0.45" header="0.25" footer="0.25"/>
  <pageSetup scale="58" fitToHeight="2" orientation="landscape" r:id="rId1"/>
  <headerFooter alignWithMargins="0">
    <oddHeader xml:space="preserve">&amp;L &amp;C &amp;R </oddHeader>
    <oddFooter>&amp;L&amp;7&amp;D  at &amp;T Mike 702.486.8879&amp;C&amp;7&amp;F  &amp;A&amp;R&amp;7Page &amp;P of &amp;N</oddFooter>
  </headerFooter>
  <rowBreaks count="1" manualBreakCount="1">
    <brk id="63" max="20"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80"/>
  <sheetViews>
    <sheetView showGridLines="0" tabSelected="1" view="pageBreakPreview" zoomScale="115" zoomScaleNormal="115" zoomScaleSheetLayoutView="115" workbookViewId="0"/>
  </sheetViews>
  <sheetFormatPr defaultColWidth="9.1796875" defaultRowHeight="12.5" x14ac:dyDescent="0.25"/>
  <cols>
    <col min="1" max="1" width="5.453125" style="1" customWidth="1"/>
    <col min="2" max="16384" width="9.1796875" style="1"/>
  </cols>
  <sheetData>
    <row r="1" spans="1:16" ht="15.5" x14ac:dyDescent="0.35">
      <c r="A1" s="97" t="s">
        <v>89</v>
      </c>
      <c r="B1" s="97"/>
      <c r="C1" s="97"/>
      <c r="D1" s="97"/>
    </row>
    <row r="2" spans="1:16" ht="15.5" x14ac:dyDescent="0.35">
      <c r="A2" s="7" t="s">
        <v>1</v>
      </c>
      <c r="B2" s="6"/>
      <c r="C2" s="6"/>
      <c r="D2" s="6"/>
    </row>
    <row r="3" spans="1:16" ht="13" x14ac:dyDescent="0.3">
      <c r="A3" s="5" t="s">
        <v>2</v>
      </c>
    </row>
    <row r="4" spans="1:16" x14ac:dyDescent="0.25">
      <c r="A4" s="4" t="s">
        <v>3</v>
      </c>
    </row>
    <row r="5" spans="1:16" ht="13" x14ac:dyDescent="0.3">
      <c r="A5" s="3" t="e">
        <f ca="1">CELL("filename")</f>
        <v>#N/A</v>
      </c>
    </row>
    <row r="6" spans="1:16" x14ac:dyDescent="0.25">
      <c r="A6" s="2"/>
      <c r="B6" s="2"/>
      <c r="C6" s="2"/>
      <c r="D6" s="2"/>
      <c r="E6" s="2"/>
      <c r="F6" s="2"/>
      <c r="G6" s="2"/>
      <c r="H6" s="2"/>
      <c r="I6" s="2"/>
      <c r="J6" s="2"/>
      <c r="K6" s="2"/>
      <c r="L6" s="2"/>
      <c r="M6" s="2"/>
      <c r="N6" s="2"/>
      <c r="O6" s="2"/>
      <c r="P6" s="2"/>
    </row>
    <row r="7" spans="1:16" x14ac:dyDescent="0.25">
      <c r="A7" s="2"/>
      <c r="B7" s="2"/>
      <c r="C7" s="2"/>
      <c r="D7" s="2"/>
      <c r="E7" s="2"/>
      <c r="F7" s="2"/>
      <c r="G7" s="2"/>
      <c r="H7" s="2"/>
      <c r="I7" s="2"/>
      <c r="J7" s="2"/>
      <c r="K7" s="2"/>
      <c r="L7" s="2"/>
      <c r="M7" s="2"/>
      <c r="N7" s="2"/>
      <c r="O7" s="2"/>
      <c r="P7" s="2"/>
    </row>
    <row r="8" spans="1:16" x14ac:dyDescent="0.25">
      <c r="A8" s="2"/>
      <c r="B8" s="2"/>
      <c r="C8" s="2"/>
      <c r="D8" s="2"/>
      <c r="E8" s="2"/>
      <c r="F8" s="2"/>
      <c r="G8" s="2"/>
      <c r="H8" s="2"/>
      <c r="I8" s="2"/>
      <c r="J8" s="2"/>
      <c r="K8" s="2"/>
      <c r="L8" s="2"/>
      <c r="M8" s="2"/>
      <c r="N8" s="2"/>
      <c r="O8" s="2"/>
      <c r="P8" s="2"/>
    </row>
    <row r="9" spans="1:16" x14ac:dyDescent="0.25">
      <c r="A9" s="2"/>
      <c r="B9" s="2"/>
      <c r="C9" s="2"/>
      <c r="D9" s="2"/>
      <c r="E9" s="2"/>
      <c r="F9" s="2"/>
      <c r="G9" s="2"/>
      <c r="H9" s="2"/>
      <c r="I9" s="2"/>
      <c r="J9" s="2"/>
      <c r="K9" s="2"/>
      <c r="L9" s="2"/>
      <c r="M9" s="2"/>
      <c r="N9" s="2"/>
      <c r="O9" s="2"/>
      <c r="P9" s="2"/>
    </row>
    <row r="10" spans="1:16" x14ac:dyDescent="0.25">
      <c r="A10" s="2"/>
      <c r="B10" s="2"/>
      <c r="C10" s="2"/>
      <c r="D10" s="2"/>
      <c r="E10" s="2"/>
      <c r="F10" s="2"/>
      <c r="G10" s="2"/>
      <c r="H10" s="2"/>
      <c r="I10" s="2"/>
      <c r="J10" s="2"/>
      <c r="K10" s="2"/>
      <c r="L10" s="2"/>
      <c r="M10" s="2"/>
      <c r="N10" s="2"/>
      <c r="O10" s="2"/>
      <c r="P10" s="2"/>
    </row>
    <row r="11" spans="1:16" x14ac:dyDescent="0.25">
      <c r="A11" s="2"/>
      <c r="B11" s="2"/>
      <c r="C11" s="2"/>
      <c r="D11" s="2"/>
      <c r="E11" s="2"/>
      <c r="F11" s="2"/>
      <c r="G11" s="2"/>
      <c r="H11" s="2"/>
      <c r="I11" s="2"/>
      <c r="J11" s="2"/>
      <c r="K11" s="2"/>
      <c r="L11" s="2"/>
      <c r="M11" s="2"/>
      <c r="N11" s="2"/>
      <c r="O11" s="2"/>
      <c r="P11" s="2"/>
    </row>
    <row r="12" spans="1:16" x14ac:dyDescent="0.25">
      <c r="A12" s="2"/>
      <c r="B12" s="2"/>
      <c r="C12" s="2"/>
      <c r="D12" s="2"/>
      <c r="E12" s="2"/>
      <c r="F12" s="2"/>
      <c r="G12" s="2"/>
      <c r="H12" s="2"/>
      <c r="I12" s="2"/>
      <c r="J12" s="2"/>
      <c r="K12" s="2"/>
      <c r="L12" s="2"/>
      <c r="M12" s="2"/>
      <c r="N12" s="2"/>
      <c r="O12" s="2"/>
      <c r="P12" s="2"/>
    </row>
    <row r="13" spans="1:16" x14ac:dyDescent="0.25">
      <c r="A13" s="2"/>
      <c r="B13" s="2"/>
      <c r="C13" s="2"/>
      <c r="D13" s="2"/>
      <c r="E13" s="2"/>
      <c r="F13" s="2"/>
      <c r="G13" s="2"/>
      <c r="H13" s="2"/>
      <c r="I13" s="2"/>
      <c r="J13" s="2"/>
      <c r="K13" s="2"/>
      <c r="L13" s="2"/>
      <c r="M13" s="2"/>
      <c r="N13" s="2"/>
      <c r="O13" s="2"/>
      <c r="P13" s="2"/>
    </row>
    <row r="14" spans="1:16" x14ac:dyDescent="0.25">
      <c r="A14" s="2"/>
      <c r="B14" s="2"/>
      <c r="C14" s="2"/>
      <c r="D14" s="2"/>
      <c r="E14" s="2"/>
      <c r="F14" s="2"/>
      <c r="G14" s="2"/>
      <c r="H14" s="2"/>
      <c r="I14" s="2"/>
      <c r="J14" s="2"/>
      <c r="K14" s="2"/>
      <c r="L14" s="2"/>
      <c r="M14" s="2"/>
      <c r="N14" s="2"/>
      <c r="O14" s="2"/>
      <c r="P14" s="2"/>
    </row>
    <row r="15" spans="1:16" x14ac:dyDescent="0.25">
      <c r="A15" s="2"/>
      <c r="B15" s="2"/>
      <c r="C15" s="2"/>
      <c r="D15" s="2"/>
      <c r="E15" s="2"/>
      <c r="F15" s="2"/>
      <c r="G15" s="2"/>
      <c r="H15" s="2"/>
      <c r="I15" s="2"/>
      <c r="J15" s="2"/>
      <c r="K15" s="2"/>
      <c r="L15" s="2"/>
      <c r="M15" s="2"/>
      <c r="N15" s="2"/>
      <c r="O15" s="2"/>
      <c r="P15" s="2"/>
    </row>
    <row r="16" spans="1:16" x14ac:dyDescent="0.25">
      <c r="A16" s="2"/>
      <c r="B16" s="2"/>
      <c r="C16" s="2"/>
      <c r="D16" s="2"/>
      <c r="E16" s="2"/>
      <c r="F16" s="2"/>
      <c r="G16" s="2"/>
      <c r="H16" s="2"/>
      <c r="I16" s="2"/>
      <c r="J16" s="2"/>
      <c r="K16" s="2"/>
      <c r="L16" s="2"/>
      <c r="M16" s="2"/>
      <c r="N16" s="2"/>
      <c r="O16" s="2"/>
      <c r="P16" s="2"/>
    </row>
    <row r="17" spans="1:16" x14ac:dyDescent="0.25">
      <c r="A17" s="2"/>
      <c r="B17" s="2"/>
      <c r="C17" s="2"/>
      <c r="D17" s="2"/>
      <c r="E17" s="2"/>
      <c r="F17" s="2"/>
      <c r="G17" s="2"/>
      <c r="H17" s="2"/>
      <c r="I17" s="2"/>
      <c r="J17" s="2"/>
      <c r="K17" s="2"/>
      <c r="L17" s="2"/>
      <c r="M17" s="2"/>
      <c r="N17" s="2"/>
      <c r="O17" s="2"/>
      <c r="P17" s="2"/>
    </row>
    <row r="18" spans="1:16" x14ac:dyDescent="0.25">
      <c r="A18" s="2"/>
      <c r="B18" s="2"/>
      <c r="C18" s="2"/>
      <c r="D18" s="2"/>
      <c r="E18" s="2"/>
      <c r="F18" s="2"/>
      <c r="G18" s="2"/>
      <c r="H18" s="2"/>
      <c r="I18" s="2"/>
      <c r="J18" s="2"/>
      <c r="K18" s="2"/>
      <c r="L18" s="2"/>
      <c r="M18" s="2"/>
      <c r="N18" s="2"/>
      <c r="O18" s="2"/>
      <c r="P18" s="2"/>
    </row>
    <row r="19" spans="1:16" x14ac:dyDescent="0.25">
      <c r="A19" s="2"/>
      <c r="B19" s="2"/>
      <c r="C19" s="2"/>
      <c r="D19" s="2"/>
      <c r="E19" s="2"/>
      <c r="F19" s="2"/>
      <c r="G19" s="2"/>
      <c r="H19" s="2"/>
      <c r="I19" s="2"/>
      <c r="J19" s="2"/>
      <c r="K19" s="2"/>
      <c r="L19" s="2"/>
      <c r="M19" s="2"/>
      <c r="N19" s="2"/>
      <c r="O19" s="2"/>
      <c r="P19" s="2"/>
    </row>
    <row r="20" spans="1:16" x14ac:dyDescent="0.25">
      <c r="A20" s="2"/>
      <c r="B20" s="2"/>
      <c r="C20" s="2"/>
      <c r="D20" s="2"/>
      <c r="E20" s="2"/>
      <c r="F20" s="2"/>
      <c r="G20" s="2"/>
      <c r="H20" s="2"/>
      <c r="I20" s="2"/>
      <c r="J20" s="2"/>
      <c r="K20" s="2"/>
      <c r="L20" s="2"/>
      <c r="M20" s="2"/>
      <c r="N20" s="2"/>
      <c r="O20" s="2"/>
      <c r="P20" s="2"/>
    </row>
    <row r="21" spans="1:16" x14ac:dyDescent="0.25">
      <c r="A21" s="2"/>
      <c r="B21" s="2"/>
      <c r="C21" s="2"/>
      <c r="D21" s="2"/>
      <c r="E21" s="2"/>
      <c r="F21" s="2"/>
      <c r="G21" s="2"/>
      <c r="H21" s="2"/>
      <c r="I21" s="2"/>
      <c r="J21" s="2"/>
      <c r="K21" s="2"/>
      <c r="L21" s="2"/>
      <c r="M21" s="2"/>
      <c r="N21" s="2"/>
      <c r="O21" s="2"/>
      <c r="P21" s="2"/>
    </row>
    <row r="22" spans="1:16" x14ac:dyDescent="0.25">
      <c r="A22" s="2"/>
      <c r="B22" s="2"/>
      <c r="C22" s="2"/>
      <c r="D22" s="2"/>
      <c r="E22" s="2"/>
      <c r="F22" s="2"/>
      <c r="G22" s="2"/>
      <c r="H22" s="2"/>
      <c r="I22" s="2"/>
      <c r="J22" s="2"/>
      <c r="K22" s="2"/>
      <c r="L22" s="2"/>
      <c r="M22" s="2"/>
      <c r="N22" s="2"/>
      <c r="O22" s="2"/>
      <c r="P22" s="2"/>
    </row>
    <row r="23" spans="1:16" x14ac:dyDescent="0.25">
      <c r="A23" s="2"/>
      <c r="B23" s="2"/>
      <c r="C23" s="2"/>
      <c r="D23" s="2"/>
      <c r="E23" s="2"/>
      <c r="F23" s="2"/>
      <c r="G23" s="2"/>
      <c r="H23" s="2"/>
      <c r="I23" s="2"/>
      <c r="J23" s="2"/>
      <c r="K23" s="2"/>
      <c r="L23" s="2"/>
      <c r="M23" s="2"/>
      <c r="N23" s="2"/>
      <c r="O23" s="2"/>
      <c r="P23" s="2"/>
    </row>
    <row r="24" spans="1:16" x14ac:dyDescent="0.25">
      <c r="A24" s="2"/>
      <c r="B24" s="2"/>
      <c r="C24" s="2"/>
      <c r="D24" s="2"/>
      <c r="E24" s="2"/>
      <c r="F24" s="2"/>
      <c r="G24" s="2"/>
      <c r="H24" s="2"/>
      <c r="I24" s="2"/>
      <c r="J24" s="2"/>
      <c r="K24" s="2"/>
      <c r="L24" s="2"/>
      <c r="M24" s="2"/>
      <c r="N24" s="2"/>
      <c r="O24" s="2"/>
      <c r="P24" s="2"/>
    </row>
    <row r="25" spans="1:16" x14ac:dyDescent="0.25">
      <c r="A25" s="2"/>
      <c r="B25" s="2"/>
      <c r="C25" s="2"/>
      <c r="D25" s="2"/>
      <c r="E25" s="2"/>
      <c r="F25" s="2"/>
      <c r="G25" s="2"/>
      <c r="H25" s="2"/>
      <c r="I25" s="2"/>
      <c r="J25" s="2"/>
      <c r="K25" s="2"/>
      <c r="L25" s="2"/>
      <c r="M25" s="2"/>
      <c r="N25" s="2"/>
      <c r="O25" s="2"/>
      <c r="P25" s="2"/>
    </row>
    <row r="26" spans="1:16" x14ac:dyDescent="0.25">
      <c r="A26" s="2"/>
      <c r="B26" s="2"/>
      <c r="C26" s="2"/>
      <c r="D26" s="2"/>
      <c r="E26" s="2"/>
      <c r="F26" s="2"/>
      <c r="G26" s="2"/>
      <c r="H26" s="2"/>
      <c r="I26" s="2"/>
      <c r="J26" s="2"/>
      <c r="K26" s="2"/>
      <c r="L26" s="2"/>
      <c r="M26" s="2"/>
      <c r="N26" s="2"/>
      <c r="O26" s="2"/>
      <c r="P26" s="2"/>
    </row>
    <row r="27" spans="1:16" x14ac:dyDescent="0.25">
      <c r="A27" s="2"/>
      <c r="B27" s="2"/>
      <c r="C27" s="2"/>
      <c r="D27" s="2"/>
      <c r="E27" s="2"/>
      <c r="F27" s="2"/>
      <c r="G27" s="2"/>
      <c r="H27" s="2"/>
      <c r="I27" s="2"/>
      <c r="J27" s="2"/>
      <c r="K27" s="2"/>
      <c r="L27" s="2"/>
      <c r="M27" s="2"/>
      <c r="N27" s="2"/>
      <c r="O27" s="2"/>
      <c r="P27" s="2"/>
    </row>
    <row r="28" spans="1:16" x14ac:dyDescent="0.25">
      <c r="A28" s="2"/>
      <c r="B28" s="2"/>
      <c r="C28" s="2"/>
      <c r="D28" s="2"/>
      <c r="E28" s="2"/>
      <c r="F28" s="2"/>
      <c r="G28" s="2"/>
      <c r="H28" s="2"/>
      <c r="I28" s="2"/>
      <c r="J28" s="2"/>
      <c r="K28" s="2"/>
      <c r="L28" s="2"/>
      <c r="M28" s="2"/>
      <c r="N28" s="2"/>
      <c r="O28" s="2"/>
      <c r="P28" s="2"/>
    </row>
    <row r="29" spans="1:16" x14ac:dyDescent="0.25">
      <c r="A29" s="2"/>
      <c r="B29" s="2"/>
      <c r="C29" s="2"/>
      <c r="D29" s="2"/>
      <c r="E29" s="2"/>
      <c r="F29" s="2"/>
      <c r="G29" s="2"/>
      <c r="H29" s="2"/>
      <c r="I29" s="2"/>
      <c r="J29" s="2"/>
      <c r="K29" s="2"/>
      <c r="L29" s="2"/>
      <c r="M29" s="2"/>
      <c r="N29" s="2"/>
      <c r="O29" s="2"/>
      <c r="P29" s="2"/>
    </row>
    <row r="30" spans="1:16" x14ac:dyDescent="0.25">
      <c r="A30" s="2"/>
      <c r="B30" s="2"/>
      <c r="C30" s="2"/>
      <c r="D30" s="2"/>
      <c r="E30" s="2"/>
      <c r="F30" s="2"/>
      <c r="G30" s="2"/>
      <c r="H30" s="2"/>
      <c r="I30" s="2"/>
      <c r="J30" s="2"/>
      <c r="K30" s="2"/>
      <c r="L30" s="2"/>
      <c r="M30" s="2"/>
      <c r="N30" s="2"/>
      <c r="O30" s="2"/>
      <c r="P30" s="2"/>
    </row>
    <row r="31" spans="1:16" x14ac:dyDescent="0.25">
      <c r="A31" s="2"/>
      <c r="B31" s="2"/>
      <c r="C31" s="2"/>
      <c r="D31" s="2"/>
      <c r="E31" s="2"/>
      <c r="F31" s="2"/>
      <c r="G31" s="2"/>
      <c r="H31" s="2"/>
      <c r="I31" s="2"/>
      <c r="J31" s="2"/>
      <c r="K31" s="2"/>
      <c r="L31" s="2"/>
      <c r="M31" s="2"/>
      <c r="N31" s="2"/>
      <c r="O31" s="2"/>
      <c r="P31" s="2"/>
    </row>
    <row r="32" spans="1:16" x14ac:dyDescent="0.25">
      <c r="A32" s="2"/>
      <c r="B32" s="2"/>
      <c r="C32" s="2"/>
      <c r="D32" s="2"/>
      <c r="E32" s="2"/>
      <c r="F32" s="2"/>
      <c r="G32" s="2"/>
      <c r="H32" s="2"/>
      <c r="I32" s="2"/>
      <c r="J32" s="2"/>
      <c r="K32" s="2"/>
      <c r="L32" s="2"/>
      <c r="M32" s="2"/>
      <c r="N32" s="2"/>
      <c r="O32" s="2"/>
      <c r="P32" s="2"/>
    </row>
    <row r="33" spans="1:16" x14ac:dyDescent="0.25">
      <c r="A33" s="2"/>
      <c r="B33" s="2"/>
      <c r="C33" s="2"/>
      <c r="D33" s="2"/>
      <c r="E33" s="2"/>
      <c r="F33" s="2"/>
      <c r="G33" s="2"/>
      <c r="H33" s="2"/>
      <c r="I33" s="2"/>
      <c r="J33" s="2"/>
      <c r="K33" s="2"/>
      <c r="L33" s="2"/>
      <c r="M33" s="2"/>
      <c r="N33" s="2"/>
      <c r="O33" s="2"/>
      <c r="P33" s="2"/>
    </row>
    <row r="34" spans="1:16" x14ac:dyDescent="0.25">
      <c r="A34" s="2"/>
      <c r="B34" s="2"/>
      <c r="C34" s="2"/>
      <c r="D34" s="2"/>
      <c r="E34" s="2"/>
      <c r="F34" s="2"/>
      <c r="G34" s="2"/>
      <c r="H34" s="2"/>
      <c r="I34" s="2"/>
      <c r="J34" s="2"/>
      <c r="K34" s="2"/>
      <c r="L34" s="2"/>
      <c r="M34" s="2"/>
      <c r="N34" s="2"/>
      <c r="O34" s="2"/>
      <c r="P34" s="2"/>
    </row>
    <row r="35" spans="1:16" x14ac:dyDescent="0.25">
      <c r="A35" s="2"/>
      <c r="B35" s="2"/>
      <c r="C35" s="2"/>
      <c r="D35" s="2"/>
      <c r="E35" s="2"/>
      <c r="F35" s="2"/>
      <c r="G35" s="2"/>
      <c r="H35" s="2"/>
      <c r="I35" s="2"/>
      <c r="J35" s="2"/>
      <c r="K35" s="2"/>
      <c r="L35" s="2"/>
      <c r="M35" s="2"/>
      <c r="N35" s="2"/>
      <c r="O35" s="2"/>
      <c r="P35" s="2"/>
    </row>
    <row r="36" spans="1:16" x14ac:dyDescent="0.25">
      <c r="A36" s="2"/>
      <c r="B36" s="2"/>
      <c r="C36" s="2"/>
      <c r="D36" s="2"/>
      <c r="E36" s="2"/>
      <c r="F36" s="2"/>
      <c r="G36" s="2"/>
      <c r="H36" s="2"/>
      <c r="I36" s="2"/>
      <c r="J36" s="2"/>
      <c r="K36" s="2"/>
      <c r="L36" s="2"/>
      <c r="M36" s="2"/>
      <c r="N36" s="2"/>
      <c r="O36" s="2"/>
      <c r="P36" s="2"/>
    </row>
    <row r="37" spans="1:16" x14ac:dyDescent="0.25">
      <c r="A37" s="2"/>
      <c r="B37" s="2"/>
      <c r="C37" s="2"/>
      <c r="D37" s="2"/>
      <c r="E37" s="2"/>
      <c r="F37" s="2"/>
      <c r="G37" s="2"/>
      <c r="H37" s="2"/>
      <c r="I37" s="2"/>
      <c r="J37" s="2"/>
      <c r="K37" s="2"/>
      <c r="L37" s="2"/>
      <c r="M37" s="2"/>
      <c r="N37" s="2"/>
      <c r="O37" s="2"/>
      <c r="P37" s="2"/>
    </row>
    <row r="38" spans="1:16" x14ac:dyDescent="0.25">
      <c r="A38" s="2"/>
      <c r="B38" s="2"/>
      <c r="C38" s="2"/>
      <c r="D38" s="2"/>
      <c r="E38" s="2"/>
      <c r="F38" s="2"/>
      <c r="G38" s="2"/>
      <c r="H38" s="2"/>
      <c r="I38" s="2"/>
      <c r="J38" s="2"/>
      <c r="K38" s="2"/>
      <c r="L38" s="2"/>
      <c r="M38" s="2"/>
      <c r="N38" s="2"/>
      <c r="O38" s="2"/>
      <c r="P38" s="2"/>
    </row>
    <row r="39" spans="1:16" x14ac:dyDescent="0.25">
      <c r="A39" s="2"/>
      <c r="B39" s="2"/>
      <c r="C39" s="2"/>
      <c r="D39" s="2"/>
      <c r="E39" s="2"/>
      <c r="F39" s="2"/>
      <c r="G39" s="2"/>
      <c r="H39" s="2"/>
      <c r="I39" s="2"/>
      <c r="J39" s="2"/>
      <c r="K39" s="2"/>
      <c r="L39" s="2"/>
      <c r="M39" s="2"/>
      <c r="N39" s="2"/>
      <c r="O39" s="2"/>
      <c r="P39" s="2"/>
    </row>
    <row r="40" spans="1:16" x14ac:dyDescent="0.25">
      <c r="A40" s="2"/>
      <c r="B40" s="2"/>
      <c r="C40" s="2"/>
      <c r="D40" s="2"/>
      <c r="E40" s="2"/>
      <c r="F40" s="2"/>
      <c r="G40" s="2"/>
      <c r="H40" s="2"/>
      <c r="I40" s="2"/>
      <c r="J40" s="2"/>
      <c r="K40" s="2"/>
      <c r="L40" s="2"/>
      <c r="M40" s="2"/>
      <c r="N40" s="2"/>
      <c r="O40" s="2"/>
      <c r="P40" s="2"/>
    </row>
    <row r="41" spans="1:16" x14ac:dyDescent="0.25">
      <c r="A41" s="2"/>
      <c r="B41" s="2"/>
      <c r="C41" s="2"/>
      <c r="D41" s="2"/>
      <c r="E41" s="2"/>
      <c r="F41" s="2"/>
      <c r="G41" s="2"/>
      <c r="H41" s="2"/>
      <c r="I41" s="2"/>
      <c r="J41" s="2"/>
      <c r="K41" s="2"/>
      <c r="L41" s="2"/>
      <c r="M41" s="2"/>
      <c r="N41" s="2"/>
      <c r="O41" s="2"/>
      <c r="P41" s="2"/>
    </row>
    <row r="42" spans="1:16" x14ac:dyDescent="0.25">
      <c r="A42" s="2"/>
      <c r="B42" s="2"/>
      <c r="C42" s="2"/>
      <c r="D42" s="2"/>
      <c r="E42" s="2"/>
      <c r="F42" s="2"/>
      <c r="G42" s="2"/>
      <c r="H42" s="2"/>
      <c r="I42" s="2"/>
      <c r="J42" s="2"/>
      <c r="K42" s="2"/>
      <c r="L42" s="2"/>
      <c r="M42" s="2"/>
      <c r="N42" s="2"/>
      <c r="O42" s="2"/>
      <c r="P42" s="2"/>
    </row>
    <row r="43" spans="1:16" x14ac:dyDescent="0.25">
      <c r="A43" s="2"/>
      <c r="B43" s="2"/>
      <c r="C43" s="2"/>
      <c r="D43" s="2"/>
      <c r="E43" s="2"/>
      <c r="F43" s="2"/>
      <c r="G43" s="2"/>
      <c r="H43" s="2"/>
      <c r="I43" s="2"/>
      <c r="J43" s="2"/>
      <c r="K43" s="2"/>
      <c r="L43" s="2"/>
      <c r="M43" s="2"/>
      <c r="N43" s="2"/>
      <c r="O43" s="2"/>
      <c r="P43" s="2"/>
    </row>
    <row r="44" spans="1:16" x14ac:dyDescent="0.25">
      <c r="A44" s="2"/>
      <c r="B44" s="2"/>
      <c r="C44" s="2"/>
      <c r="D44" s="2"/>
      <c r="E44" s="2"/>
      <c r="F44" s="2"/>
      <c r="G44" s="2"/>
      <c r="H44" s="2"/>
      <c r="I44" s="2"/>
      <c r="J44" s="2"/>
      <c r="K44" s="2"/>
      <c r="L44" s="2"/>
      <c r="M44" s="2"/>
      <c r="N44" s="2"/>
      <c r="O44" s="2"/>
      <c r="P44" s="2"/>
    </row>
    <row r="45" spans="1:16" x14ac:dyDescent="0.25">
      <c r="A45" s="2"/>
      <c r="B45" s="2"/>
      <c r="C45" s="2"/>
      <c r="D45" s="2"/>
      <c r="E45" s="2"/>
      <c r="F45" s="2"/>
      <c r="G45" s="2"/>
      <c r="H45" s="2"/>
      <c r="I45" s="2"/>
      <c r="J45" s="2"/>
      <c r="K45" s="2"/>
      <c r="L45" s="2"/>
      <c r="M45" s="2"/>
      <c r="N45" s="2"/>
      <c r="O45" s="2"/>
      <c r="P45" s="2"/>
    </row>
    <row r="46" spans="1:16" x14ac:dyDescent="0.25">
      <c r="A46" s="2"/>
      <c r="B46" s="2"/>
      <c r="C46" s="2"/>
      <c r="D46" s="2"/>
      <c r="E46" s="2"/>
      <c r="F46" s="2"/>
      <c r="G46" s="2"/>
      <c r="H46" s="2"/>
      <c r="I46" s="2"/>
      <c r="J46" s="2"/>
      <c r="K46" s="2"/>
      <c r="L46" s="2"/>
      <c r="M46" s="2"/>
      <c r="N46" s="2"/>
      <c r="O46" s="2"/>
      <c r="P46" s="2"/>
    </row>
    <row r="47" spans="1:16" x14ac:dyDescent="0.25">
      <c r="A47" s="2"/>
      <c r="B47" s="2"/>
      <c r="C47" s="2"/>
      <c r="D47" s="2"/>
      <c r="E47" s="2"/>
      <c r="F47" s="2"/>
      <c r="G47" s="2"/>
      <c r="H47" s="2"/>
      <c r="I47" s="2"/>
      <c r="J47" s="2"/>
      <c r="K47" s="2"/>
      <c r="L47" s="2"/>
      <c r="M47" s="2"/>
      <c r="N47" s="2"/>
      <c r="O47" s="2"/>
      <c r="P47" s="2"/>
    </row>
    <row r="48" spans="1:16" x14ac:dyDescent="0.25">
      <c r="A48" s="2"/>
      <c r="B48" s="2"/>
      <c r="C48" s="2"/>
      <c r="D48" s="2"/>
      <c r="E48" s="2"/>
      <c r="F48" s="2"/>
      <c r="G48" s="2"/>
      <c r="H48" s="2"/>
      <c r="I48" s="2"/>
      <c r="J48" s="2"/>
      <c r="K48" s="2"/>
      <c r="L48" s="2"/>
      <c r="M48" s="2"/>
      <c r="N48" s="2"/>
      <c r="O48" s="2"/>
      <c r="P48" s="2"/>
    </row>
    <row r="49" spans="1:16" x14ac:dyDescent="0.25">
      <c r="A49" s="2"/>
      <c r="B49" s="2"/>
      <c r="C49" s="2"/>
      <c r="D49" s="2"/>
      <c r="E49" s="2"/>
      <c r="F49" s="2"/>
      <c r="G49" s="2"/>
      <c r="H49" s="2"/>
      <c r="I49" s="2"/>
      <c r="J49" s="2"/>
      <c r="K49" s="2"/>
      <c r="L49" s="2"/>
      <c r="M49" s="2"/>
      <c r="N49" s="2"/>
      <c r="O49" s="2"/>
      <c r="P49" s="2"/>
    </row>
    <row r="50" spans="1:16" x14ac:dyDescent="0.25">
      <c r="A50" s="2"/>
      <c r="B50" s="2"/>
      <c r="C50" s="2"/>
      <c r="D50" s="2"/>
      <c r="E50" s="2"/>
      <c r="F50" s="2"/>
      <c r="G50" s="2"/>
      <c r="H50" s="2"/>
      <c r="I50" s="2"/>
      <c r="J50" s="2"/>
      <c r="K50" s="2"/>
      <c r="L50" s="2"/>
      <c r="M50" s="2"/>
      <c r="N50" s="2"/>
      <c r="O50" s="2"/>
      <c r="P50" s="2"/>
    </row>
    <row r="51" spans="1:16" x14ac:dyDescent="0.25">
      <c r="A51" s="2"/>
      <c r="B51" s="2"/>
      <c r="C51" s="2"/>
      <c r="D51" s="2"/>
      <c r="E51" s="2"/>
      <c r="F51" s="2"/>
      <c r="G51" s="2"/>
      <c r="H51" s="2"/>
      <c r="I51" s="2"/>
      <c r="J51" s="2"/>
      <c r="K51" s="2"/>
      <c r="L51" s="2"/>
      <c r="M51" s="2"/>
      <c r="N51" s="2"/>
      <c r="O51" s="2"/>
      <c r="P51" s="2"/>
    </row>
    <row r="52" spans="1:16" x14ac:dyDescent="0.25">
      <c r="A52" s="2"/>
      <c r="B52" s="2"/>
      <c r="C52" s="2"/>
      <c r="D52" s="2"/>
      <c r="E52" s="2"/>
      <c r="F52" s="2"/>
      <c r="G52" s="2"/>
      <c r="H52" s="2"/>
      <c r="I52" s="2"/>
      <c r="J52" s="2"/>
      <c r="K52" s="2"/>
      <c r="L52" s="2"/>
      <c r="M52" s="2"/>
      <c r="N52" s="2"/>
      <c r="O52" s="2"/>
      <c r="P52" s="2"/>
    </row>
    <row r="53" spans="1:16" x14ac:dyDescent="0.25">
      <c r="A53" s="2"/>
      <c r="B53" s="2"/>
      <c r="C53" s="2"/>
      <c r="D53" s="2"/>
      <c r="E53" s="2"/>
      <c r="F53" s="2"/>
      <c r="G53" s="2"/>
      <c r="H53" s="2"/>
      <c r="I53" s="2"/>
      <c r="J53" s="2"/>
      <c r="K53" s="2"/>
      <c r="L53" s="2"/>
      <c r="M53" s="2"/>
      <c r="N53" s="2"/>
      <c r="O53" s="2"/>
      <c r="P53" s="2"/>
    </row>
    <row r="54" spans="1:16" x14ac:dyDescent="0.25">
      <c r="A54" s="2"/>
      <c r="B54" s="2"/>
      <c r="C54" s="2"/>
      <c r="D54" s="2"/>
      <c r="E54" s="2"/>
      <c r="F54" s="2"/>
      <c r="G54" s="2"/>
      <c r="H54" s="2"/>
      <c r="I54" s="2"/>
      <c r="J54" s="2"/>
      <c r="K54" s="2"/>
      <c r="L54" s="2"/>
      <c r="M54" s="2"/>
      <c r="N54" s="2"/>
      <c r="O54" s="2"/>
      <c r="P54" s="2"/>
    </row>
    <row r="55" spans="1:16" x14ac:dyDescent="0.25">
      <c r="A55" s="2"/>
      <c r="B55" s="2"/>
      <c r="C55" s="2"/>
      <c r="D55" s="2"/>
      <c r="E55" s="2"/>
      <c r="F55" s="2"/>
      <c r="G55" s="2"/>
      <c r="H55" s="2"/>
      <c r="I55" s="2"/>
      <c r="J55" s="2"/>
      <c r="K55" s="2"/>
      <c r="L55" s="2"/>
      <c r="M55" s="2"/>
      <c r="N55" s="2"/>
      <c r="O55" s="2"/>
      <c r="P55" s="2"/>
    </row>
    <row r="56" spans="1:16" x14ac:dyDescent="0.25">
      <c r="A56" s="2"/>
      <c r="B56" s="2"/>
      <c r="C56" s="2"/>
      <c r="D56" s="2"/>
      <c r="E56" s="2"/>
      <c r="F56" s="2"/>
      <c r="G56" s="2"/>
      <c r="H56" s="2"/>
      <c r="I56" s="2"/>
      <c r="J56" s="2"/>
      <c r="K56" s="2"/>
      <c r="L56" s="2"/>
      <c r="M56" s="2"/>
      <c r="N56" s="2"/>
      <c r="O56" s="2"/>
      <c r="P56" s="2"/>
    </row>
    <row r="57" spans="1:16" x14ac:dyDescent="0.25">
      <c r="A57" s="2"/>
      <c r="B57" s="2"/>
      <c r="C57" s="2"/>
      <c r="D57" s="2"/>
      <c r="E57" s="2"/>
      <c r="F57" s="2"/>
      <c r="G57" s="2"/>
      <c r="H57" s="2"/>
      <c r="I57" s="2"/>
      <c r="J57" s="2"/>
      <c r="K57" s="2"/>
      <c r="L57" s="2"/>
      <c r="M57" s="2"/>
      <c r="N57" s="2"/>
      <c r="O57" s="2"/>
      <c r="P57" s="2"/>
    </row>
    <row r="58" spans="1:16" x14ac:dyDescent="0.25">
      <c r="A58" s="2"/>
      <c r="B58" s="2"/>
      <c r="C58" s="2"/>
      <c r="D58" s="2"/>
      <c r="E58" s="2"/>
      <c r="F58" s="2"/>
      <c r="G58" s="2"/>
      <c r="H58" s="2"/>
      <c r="I58" s="2"/>
      <c r="J58" s="2"/>
      <c r="K58" s="2"/>
      <c r="L58" s="2"/>
      <c r="M58" s="2"/>
      <c r="N58" s="2"/>
      <c r="O58" s="2"/>
      <c r="P58" s="2"/>
    </row>
    <row r="59" spans="1:16" x14ac:dyDescent="0.25">
      <c r="A59" s="2"/>
      <c r="B59" s="2"/>
      <c r="C59" s="2"/>
      <c r="D59" s="2"/>
      <c r="E59" s="2"/>
      <c r="F59" s="2"/>
      <c r="G59" s="2"/>
      <c r="H59" s="2"/>
      <c r="I59" s="2"/>
      <c r="J59" s="2"/>
      <c r="K59" s="2"/>
      <c r="L59" s="2"/>
      <c r="M59" s="2"/>
      <c r="N59" s="2"/>
      <c r="O59" s="2"/>
      <c r="P59" s="2"/>
    </row>
    <row r="60" spans="1:16" x14ac:dyDescent="0.25">
      <c r="A60" s="2"/>
      <c r="B60" s="2"/>
      <c r="C60" s="2"/>
      <c r="D60" s="2"/>
      <c r="E60" s="2"/>
      <c r="F60" s="2"/>
      <c r="G60" s="2"/>
      <c r="H60" s="2"/>
      <c r="I60" s="2"/>
      <c r="J60" s="2"/>
      <c r="K60" s="2"/>
      <c r="L60" s="2"/>
      <c r="M60" s="2"/>
      <c r="N60" s="2"/>
      <c r="O60" s="2"/>
      <c r="P60" s="2"/>
    </row>
    <row r="61" spans="1:16" x14ac:dyDescent="0.25">
      <c r="A61" s="2"/>
      <c r="B61" s="2"/>
      <c r="C61" s="2"/>
      <c r="D61" s="2"/>
      <c r="E61" s="2"/>
      <c r="F61" s="2"/>
      <c r="G61" s="2"/>
      <c r="H61" s="2"/>
      <c r="I61" s="2"/>
      <c r="J61" s="2"/>
      <c r="K61" s="2"/>
      <c r="L61" s="2"/>
      <c r="M61" s="2"/>
      <c r="N61" s="2"/>
      <c r="O61" s="2"/>
      <c r="P61" s="2"/>
    </row>
    <row r="62" spans="1:16" x14ac:dyDescent="0.25">
      <c r="A62" s="2"/>
      <c r="B62" s="2"/>
      <c r="C62" s="2"/>
      <c r="D62" s="2"/>
      <c r="E62" s="2"/>
      <c r="F62" s="2"/>
      <c r="G62" s="2"/>
      <c r="H62" s="2"/>
      <c r="I62" s="2"/>
      <c r="J62" s="2"/>
      <c r="K62" s="2"/>
      <c r="L62" s="2"/>
      <c r="M62" s="2"/>
      <c r="N62" s="2"/>
      <c r="O62" s="2"/>
      <c r="P62" s="2"/>
    </row>
    <row r="63" spans="1:16" x14ac:dyDescent="0.25">
      <c r="A63" s="2"/>
      <c r="B63" s="2"/>
      <c r="C63" s="2"/>
      <c r="D63" s="2"/>
      <c r="E63" s="2"/>
      <c r="F63" s="2"/>
      <c r="G63" s="2"/>
      <c r="H63" s="2"/>
      <c r="I63" s="2"/>
      <c r="J63" s="2"/>
      <c r="K63" s="2"/>
      <c r="L63" s="2"/>
      <c r="M63" s="2"/>
      <c r="N63" s="2"/>
      <c r="O63" s="2"/>
      <c r="P63" s="2"/>
    </row>
    <row r="64" spans="1:16" x14ac:dyDescent="0.25">
      <c r="A64" s="2"/>
      <c r="B64" s="2"/>
      <c r="C64" s="2"/>
      <c r="D64" s="2"/>
      <c r="E64" s="2"/>
      <c r="F64" s="2"/>
      <c r="G64" s="2"/>
      <c r="H64" s="2"/>
      <c r="I64" s="2"/>
      <c r="J64" s="2"/>
      <c r="K64" s="2"/>
      <c r="L64" s="2"/>
      <c r="M64" s="2"/>
      <c r="N64" s="2"/>
      <c r="O64" s="2"/>
      <c r="P64" s="2"/>
    </row>
    <row r="65" spans="1:16" x14ac:dyDescent="0.25">
      <c r="A65" s="2"/>
      <c r="B65" s="2"/>
      <c r="C65" s="2"/>
      <c r="D65" s="2"/>
      <c r="E65" s="2"/>
      <c r="F65" s="2"/>
      <c r="G65" s="2"/>
      <c r="H65" s="2"/>
      <c r="I65" s="2"/>
      <c r="J65" s="2"/>
      <c r="K65" s="2"/>
      <c r="L65" s="2"/>
      <c r="M65" s="2"/>
      <c r="N65" s="2"/>
      <c r="O65" s="2"/>
      <c r="P65" s="2"/>
    </row>
    <row r="66" spans="1:16" x14ac:dyDescent="0.25">
      <c r="A66" s="2"/>
      <c r="B66" s="2"/>
      <c r="C66" s="2"/>
      <c r="D66" s="2"/>
      <c r="E66" s="2"/>
      <c r="F66" s="2"/>
      <c r="G66" s="2"/>
      <c r="H66" s="2"/>
      <c r="I66" s="2"/>
      <c r="J66" s="2"/>
      <c r="K66" s="2"/>
      <c r="L66" s="2"/>
      <c r="M66" s="2"/>
      <c r="N66" s="2"/>
      <c r="O66" s="2"/>
      <c r="P66" s="2"/>
    </row>
    <row r="67" spans="1:16" x14ac:dyDescent="0.25">
      <c r="A67" s="2"/>
      <c r="B67" s="2"/>
      <c r="C67" s="2"/>
      <c r="D67" s="2"/>
      <c r="E67" s="2"/>
      <c r="F67" s="2"/>
      <c r="G67" s="2"/>
      <c r="H67" s="2"/>
      <c r="I67" s="2"/>
      <c r="J67" s="2"/>
      <c r="K67" s="2"/>
      <c r="L67" s="2"/>
      <c r="M67" s="2"/>
      <c r="N67" s="2"/>
      <c r="O67" s="2"/>
      <c r="P67" s="2"/>
    </row>
    <row r="68" spans="1:16" x14ac:dyDescent="0.25">
      <c r="A68" s="2"/>
      <c r="B68" s="2"/>
      <c r="C68" s="2"/>
      <c r="D68" s="2"/>
      <c r="E68" s="2"/>
      <c r="F68" s="2"/>
      <c r="G68" s="2"/>
      <c r="H68" s="2"/>
      <c r="I68" s="2"/>
      <c r="J68" s="2"/>
      <c r="K68" s="2"/>
      <c r="L68" s="2"/>
      <c r="M68" s="2"/>
      <c r="N68" s="2"/>
      <c r="O68" s="2"/>
      <c r="P68" s="2"/>
    </row>
    <row r="69" spans="1:16" x14ac:dyDescent="0.25">
      <c r="A69" s="2"/>
      <c r="B69" s="2"/>
      <c r="C69" s="2"/>
      <c r="D69" s="2"/>
      <c r="E69" s="2"/>
      <c r="F69" s="2"/>
      <c r="G69" s="2"/>
      <c r="H69" s="2"/>
      <c r="I69" s="2"/>
      <c r="J69" s="2"/>
      <c r="K69" s="2"/>
      <c r="L69" s="2"/>
      <c r="M69" s="2"/>
      <c r="N69" s="2"/>
      <c r="O69" s="2"/>
      <c r="P69" s="2"/>
    </row>
    <row r="70" spans="1:16" x14ac:dyDescent="0.25">
      <c r="A70" s="2"/>
      <c r="B70" s="2"/>
      <c r="C70" s="2"/>
      <c r="D70" s="2"/>
      <c r="E70" s="2"/>
      <c r="F70" s="2"/>
      <c r="G70" s="2"/>
      <c r="H70" s="2"/>
      <c r="I70" s="2"/>
      <c r="J70" s="2"/>
      <c r="K70" s="2"/>
      <c r="L70" s="2"/>
      <c r="M70" s="2"/>
      <c r="N70" s="2"/>
      <c r="O70" s="2"/>
      <c r="P70" s="2"/>
    </row>
    <row r="71" spans="1:16" x14ac:dyDescent="0.25">
      <c r="A71" s="2"/>
      <c r="B71" s="2"/>
      <c r="C71" s="2"/>
      <c r="D71" s="2"/>
      <c r="E71" s="2"/>
      <c r="F71" s="2"/>
      <c r="G71" s="2"/>
      <c r="H71" s="2"/>
      <c r="I71" s="2"/>
      <c r="J71" s="2"/>
      <c r="K71" s="2"/>
      <c r="L71" s="2"/>
      <c r="M71" s="2"/>
      <c r="N71" s="2"/>
      <c r="O71" s="2"/>
      <c r="P71" s="2"/>
    </row>
    <row r="72" spans="1:16" x14ac:dyDescent="0.25">
      <c r="A72" s="2"/>
      <c r="B72" s="2"/>
      <c r="C72" s="2"/>
      <c r="D72" s="2"/>
      <c r="E72" s="2"/>
      <c r="F72" s="2"/>
      <c r="G72" s="2"/>
      <c r="H72" s="2"/>
      <c r="I72" s="2"/>
      <c r="J72" s="2"/>
      <c r="K72" s="2"/>
      <c r="L72" s="2"/>
      <c r="M72" s="2"/>
      <c r="N72" s="2"/>
      <c r="O72" s="2"/>
      <c r="P72" s="2"/>
    </row>
    <row r="73" spans="1:16" x14ac:dyDescent="0.25">
      <c r="A73" s="2"/>
      <c r="B73" s="2"/>
      <c r="C73" s="2"/>
      <c r="D73" s="2"/>
      <c r="E73" s="2"/>
      <c r="F73" s="2"/>
      <c r="G73" s="2"/>
      <c r="H73" s="2"/>
      <c r="I73" s="2"/>
      <c r="J73" s="2"/>
      <c r="K73" s="2"/>
      <c r="L73" s="2"/>
      <c r="M73" s="2"/>
      <c r="N73" s="2"/>
      <c r="O73" s="2"/>
      <c r="P73" s="2"/>
    </row>
    <row r="74" spans="1:16" x14ac:dyDescent="0.25">
      <c r="A74" s="2"/>
      <c r="B74" s="2"/>
      <c r="C74" s="2"/>
      <c r="D74" s="2"/>
      <c r="E74" s="2"/>
      <c r="F74" s="2"/>
      <c r="G74" s="2"/>
      <c r="H74" s="2"/>
      <c r="I74" s="2"/>
      <c r="J74" s="2"/>
      <c r="K74" s="2"/>
      <c r="L74" s="2"/>
      <c r="M74" s="2"/>
      <c r="N74" s="2"/>
      <c r="O74" s="2"/>
      <c r="P74" s="2"/>
    </row>
    <row r="75" spans="1:16" x14ac:dyDescent="0.25">
      <c r="A75" s="2"/>
      <c r="B75" s="2"/>
      <c r="C75" s="2"/>
      <c r="D75" s="2"/>
      <c r="E75" s="2"/>
      <c r="F75" s="2"/>
      <c r="G75" s="2"/>
      <c r="H75" s="2"/>
      <c r="I75" s="2"/>
      <c r="J75" s="2"/>
      <c r="K75" s="2"/>
      <c r="L75" s="2"/>
      <c r="M75" s="2"/>
      <c r="N75" s="2"/>
      <c r="O75" s="2"/>
      <c r="P75" s="2"/>
    </row>
    <row r="76" spans="1:16" x14ac:dyDescent="0.25">
      <c r="A76" s="2"/>
      <c r="B76" s="2"/>
      <c r="C76" s="2"/>
      <c r="D76" s="2"/>
      <c r="E76" s="2"/>
      <c r="F76" s="2"/>
      <c r="G76" s="2"/>
      <c r="H76" s="2"/>
      <c r="I76" s="2"/>
      <c r="J76" s="2"/>
      <c r="K76" s="2"/>
      <c r="L76" s="2"/>
      <c r="M76" s="2"/>
      <c r="N76" s="2"/>
      <c r="O76" s="2"/>
      <c r="P76" s="2"/>
    </row>
    <row r="77" spans="1:16" x14ac:dyDescent="0.25">
      <c r="A77" s="2"/>
      <c r="B77" s="2"/>
      <c r="C77" s="2"/>
      <c r="D77" s="2"/>
      <c r="E77" s="2"/>
      <c r="F77" s="2"/>
      <c r="G77" s="2"/>
      <c r="H77" s="2"/>
      <c r="I77" s="2"/>
      <c r="J77" s="2"/>
      <c r="K77" s="2"/>
      <c r="L77" s="2"/>
      <c r="M77" s="2"/>
      <c r="N77" s="2"/>
      <c r="O77" s="2"/>
      <c r="P77" s="2"/>
    </row>
    <row r="78" spans="1:16" x14ac:dyDescent="0.25">
      <c r="A78" s="2"/>
      <c r="B78" s="2"/>
      <c r="C78" s="2"/>
      <c r="D78" s="2"/>
      <c r="E78" s="2"/>
      <c r="F78" s="2"/>
      <c r="G78" s="2"/>
      <c r="H78" s="2"/>
      <c r="I78" s="2"/>
      <c r="J78" s="2"/>
      <c r="K78" s="2"/>
      <c r="L78" s="2"/>
      <c r="M78" s="2"/>
      <c r="N78" s="2"/>
      <c r="O78" s="2"/>
      <c r="P78" s="2"/>
    </row>
    <row r="79" spans="1:16" x14ac:dyDescent="0.25">
      <c r="A79" s="2"/>
      <c r="B79" s="2"/>
      <c r="C79" s="2"/>
      <c r="D79" s="2"/>
      <c r="E79" s="2"/>
      <c r="F79" s="2"/>
      <c r="G79" s="2"/>
      <c r="H79" s="2"/>
      <c r="I79" s="2"/>
      <c r="J79" s="2"/>
      <c r="K79" s="2"/>
      <c r="L79" s="2"/>
      <c r="M79" s="2"/>
      <c r="N79" s="2"/>
      <c r="O79" s="2"/>
      <c r="P79" s="2"/>
    </row>
    <row r="80" spans="1:16" x14ac:dyDescent="0.25">
      <c r="A80" s="2"/>
      <c r="B80" s="2"/>
      <c r="C80" s="2"/>
      <c r="D80" s="2"/>
      <c r="E80" s="2"/>
      <c r="F80" s="2"/>
      <c r="G80" s="2"/>
      <c r="H80" s="2"/>
      <c r="I80" s="2"/>
      <c r="J80" s="2"/>
      <c r="K80" s="2"/>
      <c r="L80" s="2"/>
      <c r="M80" s="2"/>
      <c r="N80" s="2"/>
      <c r="O80" s="2"/>
      <c r="P80" s="2"/>
    </row>
  </sheetData>
  <pageMargins left="0.35" right="0.25" top="0.32" bottom="0.5" header="0.32" footer="0.3"/>
  <pageSetup orientation="portrait" r:id="rId1"/>
  <headerFooter alignWithMargins="0">
    <oddFooter>&amp;L&amp;7&amp;D  at &amp;T Mike 702.486.8879&amp;C&amp;7Page &amp;P of &amp;N&amp;R&amp;7&amp;F  &amp;A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
  <sheetViews>
    <sheetView workbookViewId="0">
      <selection activeCell="D26" sqref="D26"/>
    </sheetView>
  </sheetViews>
  <sheetFormatPr defaultRowHeight="14.5" x14ac:dyDescent="0.35"/>
  <cols>
    <col min="1" max="1" width="3.453125" bestFit="1" customWidth="1"/>
    <col min="2" max="2" width="12.7265625" bestFit="1" customWidth="1"/>
    <col min="3" max="3" width="7.453125" bestFit="1" customWidth="1"/>
    <col min="4" max="4" width="20.81640625" bestFit="1" customWidth="1"/>
    <col min="5" max="5" width="19" bestFit="1" customWidth="1"/>
    <col min="6" max="6" width="12" bestFit="1" customWidth="1"/>
    <col min="7" max="7" width="20.54296875" bestFit="1" customWidth="1"/>
    <col min="8" max="8" width="15.1796875" bestFit="1" customWidth="1"/>
    <col min="9" max="9" width="17.26953125" bestFit="1" customWidth="1"/>
    <col min="10" max="10" width="18.1796875" bestFit="1" customWidth="1"/>
    <col min="11" max="11" width="12.54296875" bestFit="1" customWidth="1"/>
  </cols>
  <sheetData>
    <row r="1" spans="1:11" x14ac:dyDescent="0.35">
      <c r="B1" t="s">
        <v>60</v>
      </c>
      <c r="C1" t="s">
        <v>62</v>
      </c>
      <c r="D1" t="s">
        <v>90</v>
      </c>
      <c r="E1" t="s">
        <v>91</v>
      </c>
      <c r="F1" t="s">
        <v>92</v>
      </c>
      <c r="G1" t="s">
        <v>93</v>
      </c>
      <c r="H1" t="s">
        <v>94</v>
      </c>
      <c r="I1" t="s">
        <v>95</v>
      </c>
      <c r="J1" t="s">
        <v>96</v>
      </c>
      <c r="K1" t="s">
        <v>97</v>
      </c>
    </row>
    <row r="2" spans="1:11" x14ac:dyDescent="0.35">
      <c r="A2" t="s">
        <v>98</v>
      </c>
      <c r="B2">
        <f>'Quarterly Inputs'!F64</f>
        <v>21.218715217045634</v>
      </c>
      <c r="C2">
        <f>'Quarterly Inputs'!F66</f>
        <v>293</v>
      </c>
      <c r="E2" s="196">
        <f>'Quarterly Inputs'!I45</f>
        <v>1.053191489361702</v>
      </c>
      <c r="F2" t="str">
        <f>'Quarterly Inputs'!F76</f>
        <v>n</v>
      </c>
      <c r="G2">
        <f>'Quarterly Inputs'!F59</f>
        <v>140287</v>
      </c>
      <c r="H2">
        <f>'Quarterly Inputs'!G59</f>
        <v>140287</v>
      </c>
      <c r="I2">
        <f>'Quarterly Inputs'!F68</f>
        <v>0.19334851922317003</v>
      </c>
      <c r="J2">
        <f>'Quarterly Inputs'!F65</f>
        <v>-193419</v>
      </c>
      <c r="K2">
        <f>J2</f>
        <v>-193419</v>
      </c>
    </row>
    <row r="3" spans="1:11" x14ac:dyDescent="0.35">
      <c r="A3" t="s">
        <v>99</v>
      </c>
      <c r="B3">
        <f>'Quarterly Inputs'!J64</f>
        <v>23.290393757287649</v>
      </c>
      <c r="C3">
        <f>'Quarterly Inputs'!J66</f>
        <v>64</v>
      </c>
      <c r="D3" t="str">
        <f>IF(C3&gt;C2,"Increasing","Decreasing")</f>
        <v>Decreasing</v>
      </c>
      <c r="E3" s="196">
        <f>'Quarterly Inputs'!M45</f>
        <v>1.0372340425531914</v>
      </c>
      <c r="F3" t="str">
        <f>'Quarterly Inputs'!J76</f>
        <v>n</v>
      </c>
      <c r="G3">
        <f>'Quarterly Inputs'!J59</f>
        <v>-306603</v>
      </c>
      <c r="H3">
        <f>'Quarterly Inputs'!K59</f>
        <v>-166316</v>
      </c>
      <c r="I3">
        <f>'Quarterly Inputs'!J68</f>
        <v>0.460225019775516</v>
      </c>
      <c r="J3">
        <f>'Quarterly Inputs'!J65</f>
        <v>-273785</v>
      </c>
      <c r="K3">
        <f>K2+J3</f>
        <v>-467204</v>
      </c>
    </row>
    <row r="4" spans="1:11" x14ac:dyDescent="0.35">
      <c r="A4" t="s">
        <v>100</v>
      </c>
      <c r="B4">
        <f>'Quarterly Inputs'!N64</f>
        <v>0</v>
      </c>
      <c r="C4">
        <f>'Quarterly Inputs'!N66</f>
        <v>96</v>
      </c>
      <c r="D4" t="str">
        <f t="shared" ref="D4:D5" si="0">IF(C4&gt;C3,"Increasing","Decreasing")</f>
        <v>Increasing</v>
      </c>
      <c r="E4" s="196">
        <f>'Quarterly Inputs'!Q45</f>
        <v>0</v>
      </c>
      <c r="F4" t="str">
        <f>'Quarterly Inputs'!N76</f>
        <v>n</v>
      </c>
      <c r="G4">
        <f>'Quarterly Inputs'!N59</f>
        <v>0</v>
      </c>
      <c r="H4">
        <f>'Quarterly Inputs'!O59</f>
        <v>-166316</v>
      </c>
      <c r="I4">
        <f>'Quarterly Inputs'!N68</f>
        <v>0</v>
      </c>
      <c r="J4">
        <f>'Quarterly Inputs'!N65</f>
        <v>0</v>
      </c>
      <c r="K4">
        <f>K3+J4</f>
        <v>-467204</v>
      </c>
    </row>
    <row r="5" spans="1:11" x14ac:dyDescent="0.35">
      <c r="A5" t="s">
        <v>101</v>
      </c>
      <c r="B5">
        <f>'Quarterly Inputs'!R64</f>
        <v>0</v>
      </c>
      <c r="C5">
        <f>'Quarterly Inputs'!R66</f>
        <v>0</v>
      </c>
      <c r="D5" t="str">
        <f t="shared" si="0"/>
        <v>Decreasing</v>
      </c>
      <c r="E5" s="196">
        <f>'Quarterly Inputs'!U45</f>
        <v>0</v>
      </c>
      <c r="F5" t="str">
        <f>'Quarterly Inputs'!R76</f>
        <v>n</v>
      </c>
      <c r="G5">
        <f>'Quarterly Inputs'!R59</f>
        <v>0</v>
      </c>
      <c r="H5">
        <f>'Quarterly Inputs'!S59</f>
        <v>-166316</v>
      </c>
      <c r="I5">
        <f>'Quarterly Inputs'!R68</f>
        <v>0</v>
      </c>
      <c r="J5">
        <f>'Quarterly Inputs'!R65</f>
        <v>-1182370</v>
      </c>
      <c r="K5">
        <f>K4+J5</f>
        <v>-1649574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D4A3EC0020B44F93019580CF4D642E" ma:contentTypeVersion="22" ma:contentTypeDescription="Create a new document." ma:contentTypeScope="" ma:versionID="51e68668048c8b2c8cbfe2625fccd67f">
  <xsd:schema xmlns:xsd="http://www.w3.org/2001/XMLSchema" xmlns:xs="http://www.w3.org/2001/XMLSchema" xmlns:p="http://schemas.microsoft.com/office/2006/metadata/properties" xmlns:ns1="http://schemas.microsoft.com/sharepoint/v3" xmlns:ns2="edb173ee-3fb8-4f75-bf43-79a22ca96f2e" xmlns:ns3="9224003f-e6e7-470a-941a-44de56618887" targetNamespace="http://schemas.microsoft.com/office/2006/metadata/properties" ma:root="true" ma:fieldsID="a72d14718046def8a393b6e5b4a10b1d" ns1:_="" ns2:_="" ns3:_="">
    <xsd:import namespace="http://schemas.microsoft.com/sharepoint/v3"/>
    <xsd:import namespace="edb173ee-3fb8-4f75-bf43-79a22ca96f2e"/>
    <xsd:import namespace="9224003f-e6e7-470a-941a-44de5661888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EventHashCode" minOccurs="0"/>
                <xsd:element ref="ns2:MediaServiceGenerationTime" minOccurs="0"/>
                <xsd:element ref="ns2:MediaServiceAutoKeyPoints" minOccurs="0"/>
                <xsd:element ref="ns2:MediaServiceKeyPoints" minOccurs="0"/>
                <xsd:element ref="ns1:_ip_UnifiedCompliancePolicyProperties" minOccurs="0"/>
                <xsd:element ref="ns1:_ip_UnifiedCompliancePolicyUIAction" minOccurs="0"/>
                <xsd:element ref="ns2:MediaServiceOCR" minOccurs="0"/>
                <xsd:element ref="ns2:MediaServiceDateTaken" minOccurs="0"/>
                <xsd:element ref="ns2:MediaServiceLocation" minOccurs="0"/>
                <xsd:element ref="ns2:Dateandtime"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b173ee-3fb8-4f75-bf43-79a22ca96f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Dateandtime" ma:index="22" nillable="true" ma:displayName="Date and time" ma:format="DateOnly" ma:internalName="Dateandtime">
      <xsd:simpleType>
        <xsd:restriction base="dms:DateTime"/>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a13bb73f-e2d2-482b-8e61-3bf6a9fa62f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224003f-e6e7-470a-941a-44de5661888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51d1bbaf-8935-41e2-b6d1-001bd16c079b}" ma:internalName="TaxCatchAll" ma:showField="CatchAllData" ma:web="9224003f-e6e7-470a-941a-44de566188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_ip_UnifiedCompliancePolicyUIAction xmlns="http://schemas.microsoft.com/sharepoint/v3" xsi:nil="true"/>
    <_ip_UnifiedCompliancePolicyProperties xmlns="http://schemas.microsoft.com/sharepoint/v3" xsi:nil="true"/>
    <Dateandtime xmlns="edb173ee-3fb8-4f75-bf43-79a22ca96f2e" xsi:nil="true"/>
    <lcf76f155ced4ddcb4097134ff3c332f xmlns="edb173ee-3fb8-4f75-bf43-79a22ca96f2e">
      <Terms xmlns="http://schemas.microsoft.com/office/infopath/2007/PartnerControls"/>
    </lcf76f155ced4ddcb4097134ff3c332f>
    <TaxCatchAll xmlns="9224003f-e6e7-470a-941a-44de56618887" xsi:nil="true"/>
  </documentManagement>
</p:properties>
</file>

<file path=customXml/itemProps1.xml><?xml version="1.0" encoding="utf-8"?>
<ds:datastoreItem xmlns:ds="http://schemas.openxmlformats.org/officeDocument/2006/customXml" ds:itemID="{40A3FCAB-9450-4B4C-88A0-9D22D2F4CA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db173ee-3fb8-4f75-bf43-79a22ca96f2e"/>
    <ds:schemaRef ds:uri="9224003f-e6e7-470a-941a-44de566188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5AE7B4-9347-4E44-A4B5-77D9C75D118F}">
  <ds:schemaRefs>
    <ds:schemaRef ds:uri="http://schemas.microsoft.com/sharepoint/v3/contenttype/forms"/>
  </ds:schemaRefs>
</ds:datastoreItem>
</file>

<file path=customXml/itemProps3.xml><?xml version="1.0" encoding="utf-8"?>
<ds:datastoreItem xmlns:ds="http://schemas.openxmlformats.org/officeDocument/2006/customXml" ds:itemID="{8B37DFE0-893D-40B7-9864-BBD73501E0CA}">
  <ds:schemaRefs>
    <ds:schemaRef ds:uri="http://schemas.microsoft.com/office/2006/documentManagement/types"/>
    <ds:schemaRef ds:uri="http://schemas.microsoft.com/sharepoint/v3"/>
    <ds:schemaRef ds:uri="9224003f-e6e7-470a-941a-44de56618887"/>
    <ds:schemaRef ds:uri="http://purl.org/dc/elements/1.1/"/>
    <ds:schemaRef ds:uri="http://purl.org/dc/dcmitype/"/>
    <ds:schemaRef ds:uri="http://schemas.microsoft.com/office/infopath/2007/PartnerControls"/>
    <ds:schemaRef ds:uri="edb173ee-3fb8-4f75-bf43-79a22ca96f2e"/>
    <ds:schemaRef ds:uri="http://purl.org/dc/term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Quarterly Inputs</vt:lpstr>
      <vt:lpstr>Further Explanations</vt:lpstr>
      <vt:lpstr>Export</vt:lpstr>
      <vt:lpstr>'Further Explanations'!Print_Area</vt:lpstr>
      <vt:lpstr>Instructions!Print_Area</vt:lpstr>
      <vt:lpstr>'Quarterly Inputs'!Print_Area</vt:lpstr>
      <vt:lpstr>'Quarterly Inputs'!Print_Titles</vt:lpstr>
    </vt:vector>
  </TitlesOfParts>
  <Manager/>
  <Company>Somerset Emerson Academy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Academica - Carlos</dc:creator>
  <cp:keywords/>
  <dc:description/>
  <cp:lastModifiedBy>Danny Peltier</cp:lastModifiedBy>
  <cp:revision/>
  <cp:lastPrinted>2023-04-20T15:39:49Z</cp:lastPrinted>
  <dcterms:created xsi:type="dcterms:W3CDTF">2013-11-20T17:35:02Z</dcterms:created>
  <dcterms:modified xsi:type="dcterms:W3CDTF">2023-04-25T14:33:45Z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0x01010072D4A3EC0020B44F93019580CF4D642E</vt:lpwstr>
  </property>
  <property fmtid="{D5CDD505-2E9C-101B-9397-08002B2CF9AE}" pid="3" name="MediaServiceImageTags">
    <vt:lpwstr/>
  </property>
  <property fmtid="{D5CDD505-2E9C-101B-9397-08002B2CF9AE}" pid="4" name="WPCSUniqueID">
    <vt:lpwstr>0f8c8e32-804f-469c-b7f5-18ddaced9366</vt:lpwstr>
  </property>
</Properties>
</file>