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8_{F75DCF6C-CDCE-D649-8CAF-F3478EC0C6BC}" xr6:coauthVersionLast="47" xr6:coauthVersionMax="47" xr10:uidLastSave="{00000000-0000-0000-0000-000000000000}"/>
  <bookViews>
    <workbookView xWindow="0" yWindow="760" windowWidth="20740" windowHeight="11160" activeTab="1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G22" i="4"/>
  <c r="G23" i="4"/>
  <c r="F22" i="4"/>
  <c r="F28" i="4"/>
  <c r="G28" i="4"/>
  <c r="H28" i="4"/>
  <c r="I28" i="4" s="1"/>
  <c r="F29" i="4"/>
  <c r="G29" i="4"/>
  <c r="H29" i="4"/>
  <c r="I29" i="4"/>
  <c r="F27" i="4"/>
  <c r="G27" i="4" s="1"/>
  <c r="H27" i="4" s="1"/>
  <c r="I27" i="4" s="1"/>
  <c r="E22" i="4"/>
  <c r="G82" i="2"/>
  <c r="F23" i="2"/>
  <c r="I41" i="2"/>
  <c r="I40" i="2"/>
  <c r="G56" i="2" l="1"/>
  <c r="H56" i="2" s="1"/>
  <c r="E47" i="2"/>
  <c r="G41" i="2"/>
  <c r="F40" i="2"/>
  <c r="C28" i="2"/>
  <c r="C29" i="2"/>
  <c r="C82" i="2"/>
  <c r="C84" i="2"/>
  <c r="C50" i="2"/>
  <c r="G40" i="2" l="1"/>
  <c r="H40" i="2" s="1"/>
  <c r="F44" i="2"/>
  <c r="H41" i="2"/>
  <c r="F58" i="2"/>
  <c r="D18" i="2"/>
  <c r="G44" i="2" l="1"/>
  <c r="H44" i="2"/>
  <c r="J44" i="2"/>
  <c r="I44" i="2"/>
  <c r="C23" i="2"/>
  <c r="C55" i="2" l="1"/>
  <c r="D23" i="4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I23" i="4"/>
  <c r="I24" i="4" s="1"/>
  <c r="H23" i="4"/>
  <c r="H24" i="4" s="1"/>
  <c r="G24" i="4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F82" i="2"/>
  <c r="E82" i="2"/>
  <c r="D82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124" i="2" l="1"/>
  <c r="D79" i="2"/>
  <c r="D78" i="2"/>
  <c r="C33" i="4"/>
  <c r="C23" i="4"/>
  <c r="C34" i="2"/>
  <c r="C24" i="2"/>
  <c r="C25" i="2" s="1"/>
  <c r="C46" i="4" l="1"/>
  <c r="C124" i="2"/>
  <c r="C78" i="2"/>
  <c r="C79" i="2"/>
  <c r="F31" i="2" l="1"/>
  <c r="F34" i="2" s="1"/>
  <c r="H31" i="2"/>
  <c r="H32" i="2" s="1"/>
  <c r="G31" i="2"/>
  <c r="G34" i="2" s="1"/>
  <c r="I31" i="2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F138" i="2"/>
  <c r="F132" i="2"/>
  <c r="F137" i="2" s="1"/>
  <c r="F133" i="2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132" i="2"/>
  <c r="H137" i="2" s="1"/>
  <c r="G139" i="2"/>
  <c r="F139" i="2"/>
  <c r="F55" i="4"/>
  <c r="F34" i="4"/>
  <c r="G34" i="4" s="1"/>
  <c r="H34" i="4" s="1"/>
  <c r="I34" i="4" s="1"/>
  <c r="F60" i="4"/>
  <c r="F54" i="4"/>
  <c r="F59" i="4" s="1"/>
  <c r="G134" i="2"/>
  <c r="G135" i="2" s="1"/>
  <c r="J133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<sst xmlns="http://schemas.openxmlformats.org/spreadsheetml/2006/main" count="310" uniqueCount="191">
  <si>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</si>
  <si>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</si>
  <si>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</si>
  <si>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</si>
  <si>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</si>
  <si>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</si>
  <si>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</si>
  <si>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</si>
  <si>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</si>
  <si>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</si>
  <si>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</si>
  <si>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</si>
  <si>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</si>
  <si>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</si>
  <si>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</si>
  <si>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</si>
  <si>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</si>
  <si>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</si>
  <si>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</si>
  <si>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</si>
  <si>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</si>
  <si>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</si>
  <si>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</si>
  <si>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</si>
  <si>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</si>
  <si>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</si>
  <si>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</si>
  <si>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</si>
  <si>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</si>
  <si>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</si>
  <si>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</si>
  <si>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</si>
  <si>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</si>
  <si>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</si>
  <si>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</si>
  <si>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</si>
  <si>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</si>
  <si>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</si>
  <si>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</si>
  <si>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</si>
  <si>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</si>
  <si>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</si>
  <si>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</si>
  <si>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</si>
  <si>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</si>
  <si>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</si>
  <si>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</si>
  <si>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</si>
  <si>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</si>
  <si>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</si>
  <si>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</si>
  <si>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</si>
  <si>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</si>
  <si>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</si>
  <si>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</si>
  <si>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</si>
  <si>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</si>
  <si>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</si>
  <si>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</si>
  <si>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</si>
  <si>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</si>
  <si>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</si>
  <si>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</si>
  <si>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</si>
  <si>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</si>
  <si>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</si>
  <si>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</si>
  <si>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</si>
  <si>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</si>
  <si>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</si>
  <si>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</si>
  <si>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</si>
  <si>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</si>
  <si>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</si>
  <si>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</si>
  <si>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</si>
  <si>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</si>
  <si>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</si>
  <si>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</si>
  <si>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</si>
  <si>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</si>
  <si>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</si>
  <si>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</si>
  <si>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</si>
  <si>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</si>
  <si>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</si>
  <si>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</si>
  <si>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</si>
  <si>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</si>
  <si>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</si>
  <si>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</si>
  <si>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</si>
  <si>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</si>
  <si>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</si>
  <si>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</si>
  <si>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</si>
  <si>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</si>
  <si>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</si>
  <si>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</si>
  <si>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</si>
  <si>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</si>
  <si>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</si>
  <si>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</si>
  <si>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</si>
  <si>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</si>
  <si>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</si>
  <si>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</si>
  <si>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</si>
  <si>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</si>
  <si>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</si>
  <si>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</si>
  <si>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</si>
  <si>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</si>
  <si>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</si>
  <si>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</si>
  <si>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</si>
  <si>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</si>
  <si>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</si>
  <si>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</si>
  <si>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</si>
  <si>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</si>
  <si>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</si>
  <si>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</si>
  <si>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</si>
  <si>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</si>
  <si>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</si>
  <si>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</si>
  <si>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</si>
  <si>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</si>
  <si>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</si>
  <si>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</si>
  <si>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</si>
  <si>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</si>
  <si>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</si>
  <si>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</si>
  <si>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</si>
  <si>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</si>
  <si>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</si>
  <si>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</si>
  <si>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</si>
  <si>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</si>
  <si>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</si>
  <si>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</si>
  <si>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</si>
  <si>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</si>
  <si>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</si>
  <si>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</si>
  <si>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</si>
  <si>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</si>
  <si>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</si>
  <si>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</si>
  <si>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</si>
  <si>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</si>
  <si>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</si>
  <si>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</si>
  <si>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</si>
  <si>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</si>
  <si>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</si>
  <si>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</si>
  <si>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</si>
  <si>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</si>
  <si>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</si>
  <si>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</si>
  <si>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</si>
  <si>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</si>
  <si>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</si>
  <si>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</si>
  <si>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</si>
  <si>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</si>
  <si>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</si>
  <si>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</si>
  <si>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</si>
  <si>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</si>
  <si>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</si>
  <si>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</si>
  <si>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</si>
  <si>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</si>
  <si>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</si>
  <si>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</si>
  <si>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</si>
  <si>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</si>
  <si>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</si>
  <si>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</si>
  <si>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</si>
  <si>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</si>
  <si>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</si>
  <si>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</si>
  <si>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</si>
  <si>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1780 Betty Lane, Las Vegas, NV 89156</t>
  </si>
  <si>
    <t>Sublease</t>
  </si>
  <si>
    <t>Nevada Prep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</si>
</sst>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2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8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5" xfId="1" applyFill="1" applyBorder="1"/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41" fillId="3" borderId="2" xfId="4" applyFill="1" applyBorder="1" applyAlignment="1" applyProtection="1">
      <alignment vertical="center"/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9" fontId="12" fillId="0" borderId="0" xfId="7" applyFont="1" applyBorder="1"/>
    <xf numFmtId="9" fontId="23" fillId="0" borderId="3" xfId="7" applyFont="1" applyBorder="1"/>
  </cellXfs>
  <cellStyles count="8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  <cellStyle name="Percent" xfId="7" builtinId="5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0"/>
  <sheetViews>
    <sheetView showGridLines="0" topLeftCell="A27" zoomScale="115" zoomScaleNormal="115" zoomScaleSheetLayoutView="100" workbookViewId="0">
      <selection activeCell="H35" sqref="H35"/>
    </sheetView>
  </sheetViews>
  <sheetFormatPr baseColWidth="10" defaultColWidth="9.1640625" defaultRowHeight="13" x14ac:dyDescent="0.15"/>
  <cols>
    <col min="1" max="1" width="1.83203125" style="38" customWidth="1"/>
    <col min="2" max="2" width="23.6640625" style="38" customWidth="1"/>
    <col min="3" max="10" width="12.83203125" style="38" customWidth="1"/>
    <col min="11" max="11" width="2.5" style="38" customWidth="1"/>
    <col min="12" max="12" width="11.33203125" style="38" bestFit="1" customWidth="1"/>
    <col min="13" max="15" width="9.1640625" style="38"/>
    <col min="16" max="19" width="9.5" style="38" customWidth="1"/>
    <col min="20" max="16384" width="9.1640625" style="38"/>
  </cols>
  <sheetData>
    <row r="1" spans="1:18" ht="16" x14ac:dyDescent="0.2">
      <c r="A1" s="221" t="s">
        <v>183</v>
      </c>
      <c r="B1" s="222"/>
      <c r="C1" s="222"/>
      <c r="D1" s="222"/>
      <c r="F1" s="39"/>
      <c r="G1" s="39"/>
      <c r="H1" s="39"/>
      <c r="I1" s="39"/>
      <c r="J1" s="39"/>
    </row>
    <row r="2" spans="1:18" ht="16" x14ac:dyDescent="0.2">
      <c r="A2" s="156"/>
      <c r="B2" s="157" t="s">
        <v>190</v>
      </c>
      <c r="C2" s="157"/>
      <c r="D2" s="157"/>
      <c r="F2" s="42" t="s">
        <v>188</v>
      </c>
      <c r="G2" s="42"/>
      <c r="H2" s="42"/>
    </row>
    <row r="3" spans="1:18" x14ac:dyDescent="0.15">
      <c r="A3" s="43" t="s">
        <v>0</v>
      </c>
      <c r="I3" s="225" t="s">
        <v>1</v>
      </c>
      <c r="J3" s="224"/>
    </row>
    <row r="4" spans="1:18" x14ac:dyDescent="0.15">
      <c r="A4" s="44" t="s">
        <v>2</v>
      </c>
      <c r="I4" s="237" t="s">
        <v>178</v>
      </c>
    </row>
    <row r="5" spans="1:18" x14ac:dyDescent="0.15">
      <c r="A5" s="44"/>
      <c r="I5" s="237"/>
    </row>
    <row r="6" spans="1:18" x14ac:dyDescent="0.15">
      <c r="A6" s="44"/>
      <c r="B6" s="218" t="s">
        <v>179</v>
      </c>
      <c r="I6" s="237"/>
    </row>
    <row r="7" spans="1:18" x14ac:dyDescent="0.15">
      <c r="A7" s="44"/>
      <c r="B7" s="218" t="s">
        <v>181</v>
      </c>
      <c r="I7" s="237"/>
    </row>
    <row r="8" spans="1:18" x14ac:dyDescent="0.15">
      <c r="A8" s="44"/>
      <c r="B8" s="218" t="s">
        <v>182</v>
      </c>
      <c r="I8" s="237"/>
    </row>
    <row r="9" spans="1:18" x14ac:dyDescent="0.15">
      <c r="A9" s="44"/>
      <c r="I9" s="237"/>
    </row>
    <row r="10" spans="1:18" ht="16" x14ac:dyDescent="0.2">
      <c r="A10" s="45"/>
      <c r="C10" s="177"/>
      <c r="D10" s="177"/>
      <c r="E10" s="178" t="s">
        <v>3</v>
      </c>
      <c r="F10" s="179" t="s">
        <v>4</v>
      </c>
      <c r="G10" s="180"/>
      <c r="H10" s="180"/>
      <c r="I10" s="180"/>
      <c r="J10" s="180"/>
      <c r="L10" s="238" t="s">
        <v>180</v>
      </c>
      <c r="M10" s="204"/>
      <c r="N10" s="204"/>
      <c r="O10" s="204"/>
      <c r="P10" s="204"/>
      <c r="Q10" s="204"/>
      <c r="R10" s="204"/>
    </row>
    <row r="11" spans="1:18" x14ac:dyDescent="0.15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0"/>
      <c r="M11" s="240"/>
      <c r="N11" s="240"/>
      <c r="O11" s="240"/>
      <c r="P11" s="240"/>
      <c r="Q11" s="240"/>
      <c r="R11" s="240"/>
    </row>
    <row r="12" spans="1:18" x14ac:dyDescent="0.15">
      <c r="A12" s="46"/>
      <c r="B12" s="49"/>
      <c r="C12" s="50">
        <f>+D12-1</f>
        <v>2020</v>
      </c>
      <c r="D12" s="50">
        <f>+E12-1</f>
        <v>2021</v>
      </c>
      <c r="E12" s="51">
        <v>2022</v>
      </c>
      <c r="F12" s="223">
        <f t="shared" ref="F12:J12" si="0">1+E12</f>
        <v>2023</v>
      </c>
      <c r="G12" s="223">
        <f t="shared" si="0"/>
        <v>2024</v>
      </c>
      <c r="H12" s="223">
        <f t="shared" si="0"/>
        <v>2025</v>
      </c>
      <c r="I12" s="223">
        <f t="shared" si="0"/>
        <v>2026</v>
      </c>
      <c r="J12" s="223">
        <f t="shared" si="0"/>
        <v>2027</v>
      </c>
      <c r="K12" s="42"/>
      <c r="L12" s="240"/>
      <c r="M12" s="240"/>
      <c r="N12" s="240"/>
      <c r="O12" s="240"/>
      <c r="P12" s="240"/>
      <c r="Q12" s="240"/>
      <c r="R12" s="240"/>
    </row>
    <row r="13" spans="1:18" x14ac:dyDescent="0.1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0"/>
      <c r="M13" s="240"/>
      <c r="N13" s="240"/>
      <c r="O13" s="240"/>
      <c r="P13" s="240"/>
      <c r="Q13" s="240"/>
      <c r="R13" s="240"/>
    </row>
    <row r="14" spans="1:18" x14ac:dyDescent="0.15">
      <c r="A14" s="46"/>
      <c r="B14" s="175" t="s">
        <v>5</v>
      </c>
      <c r="C14" s="50"/>
      <c r="D14" s="50"/>
      <c r="E14" s="50"/>
      <c r="F14" s="50"/>
      <c r="G14" s="50"/>
      <c r="H14" s="50"/>
      <c r="I14" s="50"/>
      <c r="J14" s="50"/>
      <c r="K14" s="42"/>
      <c r="L14" s="240"/>
      <c r="M14" s="240"/>
      <c r="N14" s="240"/>
      <c r="O14" s="240"/>
      <c r="P14" s="240"/>
      <c r="Q14" s="240"/>
      <c r="R14" s="240"/>
    </row>
    <row r="15" spans="1:18" x14ac:dyDescent="0.15">
      <c r="A15" s="46"/>
      <c r="B15" s="52" t="s">
        <v>6</v>
      </c>
      <c r="C15" s="53"/>
      <c r="D15" s="53"/>
      <c r="E15" s="53"/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0"/>
      <c r="M15" s="240"/>
      <c r="N15" s="240"/>
      <c r="O15" s="240"/>
      <c r="P15" s="240"/>
      <c r="Q15" s="240"/>
      <c r="R15" s="240"/>
    </row>
    <row r="16" spans="1:18" x14ac:dyDescent="0.15">
      <c r="A16" s="46"/>
      <c r="B16" s="54" t="s">
        <v>7</v>
      </c>
      <c r="C16" s="55"/>
      <c r="D16" s="55"/>
      <c r="E16" s="55">
        <v>300</v>
      </c>
      <c r="F16" s="54">
        <v>480</v>
      </c>
      <c r="G16" s="54">
        <v>540</v>
      </c>
      <c r="H16" s="54">
        <v>540</v>
      </c>
      <c r="I16" s="54">
        <v>540</v>
      </c>
      <c r="J16" s="54"/>
      <c r="K16" s="42"/>
      <c r="L16" s="240"/>
      <c r="M16" s="240"/>
      <c r="N16" s="240"/>
      <c r="O16" s="240"/>
      <c r="P16" s="240"/>
      <c r="Q16" s="240"/>
      <c r="R16" s="240"/>
    </row>
    <row r="17" spans="1:20" x14ac:dyDescent="0.15">
      <c r="A17" s="46"/>
      <c r="B17" s="56" t="s">
        <v>8</v>
      </c>
      <c r="C17" s="57">
        <f>IF(C15&gt;0,C15-C16,0)</f>
        <v>0</v>
      </c>
      <c r="D17" s="57">
        <f t="shared" ref="D17:J17" si="1">IF(D15&gt;0,D15-D16,0)</f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0"/>
      <c r="M17" s="240"/>
      <c r="N17" s="240"/>
      <c r="O17" s="240"/>
      <c r="P17" s="240"/>
      <c r="Q17" s="240"/>
      <c r="R17" s="240"/>
    </row>
    <row r="18" spans="1:20" x14ac:dyDescent="0.15">
      <c r="A18" s="46"/>
      <c r="B18" s="47"/>
      <c r="C18" s="190"/>
      <c r="D18" s="190"/>
      <c r="E18" s="190"/>
      <c r="F18" s="256"/>
      <c r="G18" s="190"/>
      <c r="H18" s="190"/>
      <c r="I18" s="190"/>
      <c r="J18" s="190"/>
      <c r="K18" s="42"/>
      <c r="L18" s="240"/>
      <c r="M18" s="240"/>
      <c r="N18" s="240"/>
      <c r="O18" s="240"/>
      <c r="P18" s="240"/>
      <c r="Q18" s="240"/>
      <c r="R18" s="240"/>
    </row>
    <row r="19" spans="1:20" x14ac:dyDescent="0.15">
      <c r="A19" s="46"/>
      <c r="B19" s="175" t="s">
        <v>9</v>
      </c>
      <c r="C19" s="50"/>
      <c r="D19" s="50"/>
      <c r="E19" s="50"/>
      <c r="F19" s="50"/>
      <c r="G19" s="257"/>
      <c r="H19" s="50"/>
      <c r="I19" s="50"/>
      <c r="J19" s="50"/>
      <c r="K19" s="42"/>
      <c r="L19" s="240"/>
      <c r="M19" s="240"/>
      <c r="N19" s="240"/>
      <c r="O19" s="240"/>
      <c r="P19" s="240"/>
      <c r="Q19" s="240"/>
      <c r="R19" s="240"/>
    </row>
    <row r="20" spans="1:20" x14ac:dyDescent="0.15">
      <c r="A20" s="46"/>
      <c r="B20" s="58"/>
      <c r="C20" s="186"/>
      <c r="D20" s="186"/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42"/>
      <c r="L20" s="240"/>
      <c r="M20" s="240"/>
      <c r="N20" s="240"/>
      <c r="O20" s="240"/>
      <c r="P20" s="240"/>
      <c r="Q20" s="240"/>
      <c r="R20" s="240"/>
    </row>
    <row r="21" spans="1:20" x14ac:dyDescent="0.15">
      <c r="A21" s="46"/>
      <c r="B21" s="59"/>
      <c r="C21" s="184">
        <v>0</v>
      </c>
      <c r="D21" s="184"/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42"/>
      <c r="L21" s="240"/>
      <c r="M21" s="240"/>
      <c r="N21" s="240"/>
      <c r="O21" s="240"/>
      <c r="P21" s="240"/>
      <c r="Q21" s="240"/>
      <c r="R21" s="240"/>
    </row>
    <row r="22" spans="1:20" x14ac:dyDescent="0.15">
      <c r="A22" s="46"/>
      <c r="B22" s="60" t="s">
        <v>10</v>
      </c>
      <c r="C22" s="185"/>
      <c r="D22" s="185"/>
      <c r="E22" s="185">
        <f>E16*9000</f>
        <v>2700000</v>
      </c>
      <c r="F22" s="185">
        <f>F16*9000*1.03</f>
        <v>4449600</v>
      </c>
      <c r="G22" s="185">
        <f>G16*9000*(1.03)^2</f>
        <v>5155974</v>
      </c>
      <c r="H22" s="185">
        <f>G22*1.03</f>
        <v>5310653.22</v>
      </c>
      <c r="I22" s="185">
        <f>H22*1.03</f>
        <v>5469972.8165999996</v>
      </c>
      <c r="J22" s="185"/>
      <c r="K22" s="42"/>
      <c r="L22" s="240"/>
      <c r="M22" s="240"/>
      <c r="N22" s="240"/>
      <c r="O22" s="240"/>
      <c r="P22" s="240"/>
      <c r="Q22" s="240"/>
      <c r="R22" s="240"/>
    </row>
    <row r="23" spans="1:20" x14ac:dyDescent="0.15">
      <c r="A23" s="46"/>
      <c r="B23" s="56" t="s">
        <v>10</v>
      </c>
      <c r="C23" s="82">
        <f>SUM(C20:C22)</f>
        <v>0</v>
      </c>
      <c r="D23" s="82">
        <f>SUM(D20:D22)</f>
        <v>0</v>
      </c>
      <c r="E23" s="82">
        <f t="shared" ref="E23:J23" si="2">SUM(E20:E22)</f>
        <v>2700000</v>
      </c>
      <c r="F23" s="82">
        <f t="shared" si="2"/>
        <v>4449600</v>
      </c>
      <c r="G23" s="82">
        <f t="shared" si="2"/>
        <v>5155974</v>
      </c>
      <c r="H23" s="82">
        <f t="shared" si="2"/>
        <v>5310653.22</v>
      </c>
      <c r="I23" s="82">
        <f t="shared" si="2"/>
        <v>5469972.8165999996</v>
      </c>
      <c r="J23" s="82">
        <f t="shared" si="2"/>
        <v>0</v>
      </c>
      <c r="K23" s="42"/>
      <c r="L23" s="240"/>
      <c r="M23" s="240"/>
      <c r="N23" s="240"/>
      <c r="O23" s="240"/>
      <c r="P23" s="240"/>
      <c r="Q23" s="240"/>
      <c r="R23" s="240"/>
      <c r="S23" s="181"/>
      <c r="T23" s="181"/>
    </row>
    <row r="24" spans="1:20" x14ac:dyDescent="0.15">
      <c r="A24" s="46"/>
      <c r="B24" s="191" t="s">
        <v>11</v>
      </c>
      <c r="C24" s="192"/>
      <c r="D24" s="192"/>
      <c r="E24" s="192">
        <f>IF(E$15&gt;0,E23/E$15,E23/E$16)</f>
        <v>9000</v>
      </c>
      <c r="F24" s="192">
        <f>IF(F$15&gt;0,F23/F$15,F23/F$16)</f>
        <v>9270</v>
      </c>
      <c r="G24" s="192">
        <f t="shared" ref="G24:I24" si="3">IF(G$15&gt;0,G23/G$15,G23/G$16)</f>
        <v>9548.1</v>
      </c>
      <c r="H24" s="192">
        <f t="shared" si="3"/>
        <v>9834.5429999999997</v>
      </c>
      <c r="I24" s="192">
        <f t="shared" si="3"/>
        <v>10129.57929</v>
      </c>
      <c r="J24" s="192"/>
      <c r="K24" s="42"/>
      <c r="L24" s="240"/>
      <c r="M24" s="240"/>
      <c r="N24" s="240"/>
      <c r="O24" s="240"/>
      <c r="P24" s="240"/>
      <c r="Q24" s="240"/>
      <c r="R24" s="240"/>
    </row>
    <row r="25" spans="1:20" x14ac:dyDescent="0.15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0"/>
      <c r="M25" s="240"/>
      <c r="N25" s="240"/>
      <c r="O25" s="240"/>
      <c r="P25" s="240"/>
      <c r="Q25" s="240"/>
      <c r="R25" s="240"/>
    </row>
    <row r="26" spans="1:20" x14ac:dyDescent="0.15">
      <c r="A26" s="46"/>
      <c r="B26" s="175" t="s">
        <v>12</v>
      </c>
      <c r="C26" s="50"/>
      <c r="D26" s="50"/>
      <c r="E26" s="50"/>
      <c r="F26" s="50"/>
      <c r="G26" s="50"/>
      <c r="H26" s="50"/>
      <c r="I26" s="50"/>
      <c r="J26" s="50"/>
      <c r="K26" s="42"/>
      <c r="L26" s="240"/>
      <c r="M26" s="240"/>
      <c r="N26" s="240"/>
      <c r="O26" s="240"/>
      <c r="P26" s="240"/>
      <c r="Q26" s="240"/>
      <c r="R26" s="240"/>
    </row>
    <row r="27" spans="1:20" x14ac:dyDescent="0.15">
      <c r="A27" s="46"/>
      <c r="B27" s="62" t="s">
        <v>13</v>
      </c>
      <c r="C27" s="150"/>
      <c r="D27" s="150"/>
      <c r="E27" s="151">
        <v>1500000</v>
      </c>
      <c r="F27" s="151">
        <f>E27*1.6</f>
        <v>2400000</v>
      </c>
      <c r="G27" s="151">
        <f>F27*1.13</f>
        <v>2711999.9999999995</v>
      </c>
      <c r="H27" s="151">
        <f>G27*1.03</f>
        <v>2793359.9999999995</v>
      </c>
      <c r="I27" s="151">
        <f>H27*1.03</f>
        <v>2877160.8</v>
      </c>
      <c r="J27" s="151">
        <v>0</v>
      </c>
      <c r="K27" s="42"/>
      <c r="L27" s="240"/>
      <c r="M27" s="240"/>
      <c r="N27" s="240"/>
      <c r="O27" s="240"/>
      <c r="P27" s="240"/>
      <c r="Q27" s="240"/>
      <c r="R27" s="240"/>
      <c r="S27" s="46"/>
    </row>
    <row r="28" spans="1:20" x14ac:dyDescent="0.15">
      <c r="A28" s="46"/>
      <c r="B28" s="63" t="s">
        <v>14</v>
      </c>
      <c r="C28" s="182"/>
      <c r="D28" s="182"/>
      <c r="E28" s="182">
        <v>1100000</v>
      </c>
      <c r="F28" s="151">
        <f t="shared" ref="F28:F29" si="4">E28*1.6</f>
        <v>1760000</v>
      </c>
      <c r="G28" s="151">
        <f t="shared" ref="G28:G29" si="5">F28*1.13</f>
        <v>1988799.9999999998</v>
      </c>
      <c r="H28" s="151">
        <f t="shared" ref="H28:I28" si="6">G28*1.03</f>
        <v>2048463.9999999998</v>
      </c>
      <c r="I28" s="151">
        <f t="shared" si="6"/>
        <v>2109917.92</v>
      </c>
      <c r="J28" s="182">
        <v>0</v>
      </c>
      <c r="K28" s="42"/>
      <c r="L28" s="240"/>
      <c r="M28" s="240"/>
      <c r="N28" s="240"/>
      <c r="O28" s="240"/>
      <c r="P28" s="240"/>
      <c r="Q28" s="240"/>
      <c r="R28" s="240"/>
      <c r="S28" s="46"/>
      <c r="T28" s="46"/>
    </row>
    <row r="29" spans="1:20" x14ac:dyDescent="0.15">
      <c r="A29" s="46"/>
      <c r="B29" s="64" t="s">
        <v>15</v>
      </c>
      <c r="C29" s="183"/>
      <c r="D29" s="183"/>
      <c r="E29" s="183">
        <v>100000</v>
      </c>
      <c r="F29" s="151">
        <f t="shared" si="4"/>
        <v>160000</v>
      </c>
      <c r="G29" s="151">
        <f t="shared" si="5"/>
        <v>180799.99999999997</v>
      </c>
      <c r="H29" s="151">
        <f t="shared" ref="H29:I29" si="7">G29*1.03</f>
        <v>186223.99999999997</v>
      </c>
      <c r="I29" s="151">
        <f t="shared" si="7"/>
        <v>191810.71999999997</v>
      </c>
      <c r="J29" s="183"/>
      <c r="K29" s="42"/>
      <c r="L29" s="240"/>
      <c r="M29" s="240"/>
      <c r="N29" s="240"/>
      <c r="O29" s="240"/>
      <c r="P29" s="240"/>
      <c r="Q29" s="240"/>
      <c r="R29" s="240"/>
      <c r="S29" s="46"/>
      <c r="T29" s="46"/>
    </row>
    <row r="30" spans="1:20" x14ac:dyDescent="0.15">
      <c r="A30" s="46"/>
      <c r="B30" s="47" t="s">
        <v>16</v>
      </c>
      <c r="C30" s="72">
        <f>SUM(C27:C29)</f>
        <v>0</v>
      </c>
      <c r="D30" s="72">
        <f>SUM(D27:D29)</f>
        <v>0</v>
      </c>
      <c r="E30" s="72">
        <f t="shared" ref="E30" si="8">SUM(E27:E29)</f>
        <v>2700000</v>
      </c>
      <c r="F30" s="72">
        <f>SUM(F27:F29)</f>
        <v>4320000</v>
      </c>
      <c r="G30" s="72">
        <f>SUM(G27:G29)</f>
        <v>4881599.9999999991</v>
      </c>
      <c r="H30" s="72">
        <f>SUM(H27:H29)</f>
        <v>5028047.9999999991</v>
      </c>
      <c r="I30" s="72">
        <f>SUM(I27:I29)</f>
        <v>5178889.4399999995</v>
      </c>
      <c r="J30" s="72"/>
      <c r="K30" s="42"/>
      <c r="L30" s="240"/>
      <c r="M30" s="240"/>
      <c r="N30" s="240"/>
      <c r="O30" s="240"/>
      <c r="P30" s="240"/>
      <c r="Q30" s="240"/>
      <c r="R30" s="240"/>
    </row>
    <row r="31" spans="1:20" x14ac:dyDescent="0.15">
      <c r="A31" s="46"/>
      <c r="B31" s="191" t="s">
        <v>17</v>
      </c>
      <c r="C31" s="192" t="e">
        <f t="shared" ref="C31" si="9">IF(C$15&gt;0,C30/C$15,C30/C$16)</f>
        <v>#DIV/0!</v>
      </c>
      <c r="D31" s="192" t="e">
        <f t="shared" ref="D31" si="10">IF(D$15&gt;0,D30/D$15,D30/D$16)</f>
        <v>#DIV/0!</v>
      </c>
      <c r="E31" s="192">
        <f t="shared" ref="E31" si="11">IF(E$15&gt;0,E30/E$15,E30/E$16)</f>
        <v>9000</v>
      </c>
      <c r="F31" s="192">
        <f>IF(F$15&gt;0,F30/F$15,F30/F$16)</f>
        <v>9000</v>
      </c>
      <c r="G31" s="192">
        <f t="shared" ref="G31" si="12">IF(G$15&gt;0,G30/G$15,G30/G$16)</f>
        <v>9039.9999999999982</v>
      </c>
      <c r="H31" s="192">
        <f t="shared" ref="H31" si="13">IF(H$15&gt;0,H30/H$15,H30/H$16)</f>
        <v>9311.1999999999989</v>
      </c>
      <c r="I31" s="192">
        <f t="shared" ref="I31" si="14">IF(I$15&gt;0,I30/I$15,I30/I$16)</f>
        <v>9590.5359999999982</v>
      </c>
      <c r="J31" s="192"/>
      <c r="K31" s="42"/>
      <c r="L31" s="240"/>
      <c r="M31" s="240"/>
      <c r="N31" s="240"/>
      <c r="O31" s="240"/>
      <c r="P31" s="240"/>
      <c r="Q31" s="240"/>
      <c r="R31" s="240"/>
    </row>
    <row r="32" spans="1:20" x14ac:dyDescent="0.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0"/>
      <c r="M32" s="240"/>
      <c r="N32" s="240"/>
      <c r="O32" s="240"/>
      <c r="P32" s="240"/>
      <c r="Q32" s="240"/>
      <c r="R32" s="240"/>
    </row>
    <row r="33" spans="1:18" ht="14" thickBot="1" x14ac:dyDescent="0.2">
      <c r="A33" s="46"/>
      <c r="B33" s="187" t="s">
        <v>18</v>
      </c>
      <c r="C33" s="188">
        <f t="shared" ref="C33:I33" si="15">SUM(C20:C22)-C30</f>
        <v>0</v>
      </c>
      <c r="D33" s="188">
        <f t="shared" si="15"/>
        <v>0</v>
      </c>
      <c r="E33" s="188">
        <f t="shared" si="15"/>
        <v>0</v>
      </c>
      <c r="F33" s="188">
        <f t="shared" si="15"/>
        <v>129600</v>
      </c>
      <c r="G33" s="188">
        <f t="shared" si="15"/>
        <v>274374.00000000093</v>
      </c>
      <c r="H33" s="188">
        <f t="shared" si="15"/>
        <v>282605.22000000067</v>
      </c>
      <c r="I33" s="188">
        <f t="shared" si="15"/>
        <v>291083.37660000008</v>
      </c>
      <c r="J33" s="188"/>
      <c r="K33" s="42"/>
      <c r="L33" s="240"/>
      <c r="M33" s="240"/>
      <c r="N33" s="240"/>
      <c r="O33" s="240"/>
      <c r="P33" s="240"/>
      <c r="Q33" s="240"/>
      <c r="R33" s="240"/>
    </row>
    <row r="34" spans="1:18" ht="14" thickTop="1" x14ac:dyDescent="0.15">
      <c r="A34" s="46"/>
      <c r="B34" s="67" t="s">
        <v>19</v>
      </c>
      <c r="C34" s="47"/>
      <c r="D34" s="47"/>
      <c r="E34" s="47"/>
      <c r="F34" s="72">
        <f>+F33+E34</f>
        <v>129600</v>
      </c>
      <c r="G34" s="72">
        <f t="shared" ref="G34:I34" si="16">+G33+F34</f>
        <v>403974.00000000093</v>
      </c>
      <c r="H34" s="72">
        <f t="shared" si="16"/>
        <v>686579.2200000016</v>
      </c>
      <c r="I34" s="72">
        <f t="shared" si="16"/>
        <v>977662.59660000168</v>
      </c>
      <c r="J34" s="72"/>
      <c r="K34" s="42"/>
      <c r="L34" s="240"/>
      <c r="M34" s="240"/>
      <c r="N34" s="240"/>
      <c r="O34" s="240"/>
      <c r="P34" s="240"/>
      <c r="Q34" s="240"/>
      <c r="R34" s="240"/>
    </row>
    <row r="35" spans="1:18" x14ac:dyDescent="0.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idden="1" x14ac:dyDescent="0.15">
      <c r="A36" s="46"/>
      <c r="B36" s="49" t="s">
        <v>20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15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15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15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15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15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15">
      <c r="A42" s="46"/>
      <c r="B42" s="47" t="s">
        <v>21</v>
      </c>
      <c r="C42" s="72">
        <f t="shared" ref="C42:J42" si="17">SUM(C37:C41)</f>
        <v>0</v>
      </c>
      <c r="D42" s="72">
        <f t="shared" si="17"/>
        <v>0</v>
      </c>
      <c r="E42" s="72">
        <f t="shared" si="17"/>
        <v>0</v>
      </c>
      <c r="F42" s="72">
        <f t="shared" si="17"/>
        <v>300000</v>
      </c>
      <c r="G42" s="72">
        <f t="shared" si="17"/>
        <v>310000</v>
      </c>
      <c r="H42" s="72">
        <f t="shared" si="17"/>
        <v>320000</v>
      </c>
      <c r="I42" s="72">
        <f t="shared" si="17"/>
        <v>330000</v>
      </c>
      <c r="J42" s="72">
        <f t="shared" si="17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15">
      <c r="A43" s="46"/>
      <c r="B43" s="47" t="s">
        <v>22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15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15">
      <c r="A45" s="46"/>
      <c r="B45" s="49" t="s">
        <v>23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15">
      <c r="A46" s="46"/>
      <c r="B46" s="81" t="s">
        <v>24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15">
      <c r="B47" s="67" t="s">
        <v>25</v>
      </c>
      <c r="C47" s="67"/>
      <c r="D47" s="67"/>
      <c r="E47" s="154">
        <f t="shared" ref="E47:J47" si="18">IFERROR(E42/E23,0)</f>
        <v>0</v>
      </c>
      <c r="F47" s="154">
        <f t="shared" si="18"/>
        <v>6.7421790722761596E-2</v>
      </c>
      <c r="G47" s="154">
        <f t="shared" si="18"/>
        <v>6.0124430417996678E-2</v>
      </c>
      <c r="H47" s="154">
        <f t="shared" si="18"/>
        <v>6.0256240945064009E-2</v>
      </c>
      <c r="I47" s="154">
        <f t="shared" si="18"/>
        <v>6.0329367451065298E-2</v>
      </c>
      <c r="J47" s="154">
        <f t="shared" si="18"/>
        <v>0</v>
      </c>
      <c r="K47" s="42"/>
      <c r="M47" s="46"/>
      <c r="N47" s="46"/>
      <c r="O47" s="46"/>
      <c r="P47" s="46"/>
      <c r="Q47" s="46"/>
      <c r="R47" s="46"/>
    </row>
    <row r="48" spans="1:18" hidden="1" x14ac:dyDescent="0.15">
      <c r="A48" s="46"/>
      <c r="B48" s="47" t="s">
        <v>26</v>
      </c>
      <c r="C48" s="73"/>
      <c r="D48" s="73">
        <f t="shared" ref="D48:J48" si="19">IFERROR(D42/C42-1,0)</f>
        <v>0</v>
      </c>
      <c r="E48" s="73">
        <f t="shared" si="19"/>
        <v>0</v>
      </c>
      <c r="F48" s="73">
        <f t="shared" si="19"/>
        <v>0</v>
      </c>
      <c r="G48" s="73">
        <f t="shared" si="19"/>
        <v>3.3333333333333437E-2</v>
      </c>
      <c r="H48" s="73">
        <f t="shared" si="19"/>
        <v>3.2258064516129004E-2</v>
      </c>
      <c r="I48" s="73">
        <f t="shared" si="19"/>
        <v>3.125E-2</v>
      </c>
      <c r="J48" s="73">
        <f t="shared" si="19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15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15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15">
      <c r="A51" s="46"/>
      <c r="B51" s="47" t="str">
        <f>+B42</f>
        <v>Total Acquisition Payments</v>
      </c>
      <c r="C51" s="47">
        <f t="shared" ref="C51:J51" si="20">+C42</f>
        <v>0</v>
      </c>
      <c r="D51" s="47">
        <f t="shared" si="20"/>
        <v>0</v>
      </c>
      <c r="E51" s="47">
        <f t="shared" si="20"/>
        <v>0</v>
      </c>
      <c r="F51" s="47">
        <f t="shared" si="20"/>
        <v>300000</v>
      </c>
      <c r="G51" s="47">
        <f t="shared" si="20"/>
        <v>310000</v>
      </c>
      <c r="H51" s="47">
        <f t="shared" si="20"/>
        <v>320000</v>
      </c>
      <c r="I51" s="47">
        <f t="shared" si="20"/>
        <v>330000</v>
      </c>
      <c r="J51" s="47">
        <f t="shared" si="20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15">
      <c r="A52" s="46"/>
      <c r="B52" s="56" t="s">
        <v>27</v>
      </c>
      <c r="C52" s="153">
        <f>IF(C51&gt;0,C50-C51,0)</f>
        <v>0</v>
      </c>
      <c r="D52" s="153">
        <f t="shared" ref="D52:J52" si="21">IF(D51&gt;0,D50-D51,0)</f>
        <v>0</v>
      </c>
      <c r="E52" s="153">
        <f t="shared" si="21"/>
        <v>0</v>
      </c>
      <c r="F52" s="153" t="e">
        <f t="shared" si="21"/>
        <v>#REF!</v>
      </c>
      <c r="G52" s="153" t="e">
        <f t="shared" si="21"/>
        <v>#REF!</v>
      </c>
      <c r="H52" s="153" t="e">
        <f t="shared" si="21"/>
        <v>#REF!</v>
      </c>
      <c r="I52" s="153" t="e">
        <f t="shared" si="21"/>
        <v>#REF!</v>
      </c>
      <c r="J52" s="153" t="e">
        <f t="shared" si="21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15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15">
      <c r="A54" s="46"/>
      <c r="B54" s="47" t="s">
        <v>28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15">
      <c r="A55" s="46"/>
      <c r="B55" s="47" t="s">
        <v>29</v>
      </c>
      <c r="C55" s="47"/>
      <c r="D55" s="47"/>
      <c r="E55" s="47">
        <f t="shared" ref="E55:J55" si="22">+E33-E42</f>
        <v>0</v>
      </c>
      <c r="F55" s="47">
        <f t="shared" si="22"/>
        <v>-170400</v>
      </c>
      <c r="G55" s="47">
        <f t="shared" si="22"/>
        <v>-35625.999999999069</v>
      </c>
      <c r="H55" s="47">
        <f t="shared" si="22"/>
        <v>-37394.779999999329</v>
      </c>
      <c r="I55" s="47">
        <f t="shared" si="22"/>
        <v>-38916.623399999924</v>
      </c>
      <c r="J55" s="47">
        <f t="shared" si="22"/>
        <v>-340000</v>
      </c>
      <c r="K55" s="42"/>
      <c r="M55" s="46"/>
      <c r="N55" s="46"/>
      <c r="O55" s="46"/>
      <c r="P55" s="46"/>
      <c r="Q55" s="46"/>
      <c r="R55" s="46"/>
    </row>
    <row r="56" spans="1:18" hidden="1" x14ac:dyDescent="0.15">
      <c r="A56" s="46"/>
      <c r="B56" s="56" t="s">
        <v>30</v>
      </c>
      <c r="C56" s="56"/>
      <c r="D56" s="56"/>
      <c r="E56" s="82" t="e">
        <f>+E55-E54</f>
        <v>#REF!</v>
      </c>
      <c r="F56" s="82" t="e">
        <f t="shared" ref="F56:J56" si="23">+F55-F54</f>
        <v>#REF!</v>
      </c>
      <c r="G56" s="82" t="e">
        <f t="shared" si="23"/>
        <v>#REF!</v>
      </c>
      <c r="H56" s="82" t="e">
        <f t="shared" si="23"/>
        <v>#REF!</v>
      </c>
      <c r="I56" s="82" t="e">
        <f t="shared" si="23"/>
        <v>#REF!</v>
      </c>
      <c r="J56" s="82" t="e">
        <f t="shared" si="23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15">
      <c r="A57" s="46"/>
      <c r="B57" s="67" t="s">
        <v>31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1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15">
      <c r="A59" s="46"/>
      <c r="B59" s="47" t="s">
        <v>28</v>
      </c>
      <c r="C59" s="47"/>
      <c r="D59" s="47"/>
      <c r="E59" s="84" t="e">
        <f t="shared" ref="E59:J59" si="24">+E54</f>
        <v>#REF!</v>
      </c>
      <c r="F59" s="72" t="e">
        <f t="shared" si="24"/>
        <v>#REF!</v>
      </c>
      <c r="G59" s="72" t="e">
        <f t="shared" si="24"/>
        <v>#REF!</v>
      </c>
      <c r="H59" s="72" t="e">
        <f t="shared" si="24"/>
        <v>#REF!</v>
      </c>
      <c r="I59" s="72" t="e">
        <f t="shared" si="24"/>
        <v>#REF!</v>
      </c>
      <c r="J59" s="72" t="e">
        <f t="shared" si="24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15">
      <c r="A60" s="46"/>
      <c r="B60" s="47" t="s">
        <v>32</v>
      </c>
      <c r="C60" s="47"/>
      <c r="D60" s="47"/>
      <c r="E60" s="85" t="e">
        <f t="shared" ref="E60:J60" si="25">+E33-E42-E46</f>
        <v>#REF!</v>
      </c>
      <c r="F60" s="85" t="e">
        <f t="shared" si="25"/>
        <v>#REF!</v>
      </c>
      <c r="G60" s="85" t="e">
        <f t="shared" si="25"/>
        <v>#REF!</v>
      </c>
      <c r="H60" s="85" t="e">
        <f t="shared" si="25"/>
        <v>#REF!</v>
      </c>
      <c r="I60" s="85" t="e">
        <f t="shared" si="25"/>
        <v>#REF!</v>
      </c>
      <c r="J60" s="85" t="e">
        <f t="shared" si="25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15">
      <c r="A61" s="46"/>
      <c r="B61" s="56" t="s">
        <v>30</v>
      </c>
      <c r="C61" s="56"/>
      <c r="D61" s="56"/>
      <c r="E61" s="82" t="e">
        <f>+E60-E59</f>
        <v>#REF!</v>
      </c>
      <c r="F61" s="82" t="e">
        <f t="shared" ref="F61:J61" si="26">+F60-F59</f>
        <v>#REF!</v>
      </c>
      <c r="G61" s="82" t="e">
        <f t="shared" si="26"/>
        <v>#REF!</v>
      </c>
      <c r="H61" s="82" t="e">
        <f t="shared" si="26"/>
        <v>#REF!</v>
      </c>
      <c r="I61" s="82" t="e">
        <f t="shared" si="26"/>
        <v>#REF!</v>
      </c>
      <c r="J61" s="82" t="e">
        <f t="shared" si="26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15">
      <c r="A63" s="46"/>
      <c r="B63" s="145" t="s">
        <v>33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15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15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15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abSelected="1" zoomScale="145" zoomScaleNormal="145" zoomScaleSheetLayoutView="145" workbookViewId="0">
      <selection activeCell="D4" sqref="D4"/>
    </sheetView>
  </sheetViews>
  <sheetFormatPr baseColWidth="10" defaultColWidth="9.1640625" defaultRowHeight="13" x14ac:dyDescent="0.15"/>
  <cols>
    <col min="1" max="1" width="1.83203125" style="38" customWidth="1"/>
    <col min="2" max="2" width="23.6640625" style="38" customWidth="1"/>
    <col min="3" max="3" width="11" style="38" hidden="1" customWidth="1"/>
    <col min="4" max="10" width="11" style="38" customWidth="1"/>
    <col min="11" max="11" width="1.6640625" style="38" customWidth="1"/>
    <col min="12" max="12" width="9.1640625" style="38" customWidth="1"/>
    <col min="13" max="13" width="9.83203125" style="38" bestFit="1" customWidth="1"/>
    <col min="14" max="14" width="9.1640625" style="38"/>
    <col min="15" max="17" width="10.33203125" style="38" bestFit="1" customWidth="1"/>
    <col min="18" max="16384" width="9.1640625" style="38"/>
  </cols>
  <sheetData>
    <row r="1" spans="1:18" ht="16" x14ac:dyDescent="0.2">
      <c r="A1" s="221" t="s">
        <v>184</v>
      </c>
      <c r="B1" s="222"/>
      <c r="C1" s="222"/>
      <c r="D1" s="222"/>
      <c r="E1" s="222"/>
      <c r="F1" s="39"/>
      <c r="G1" s="39"/>
      <c r="H1" s="39"/>
      <c r="I1" s="39"/>
      <c r="J1" s="39"/>
    </row>
    <row r="2" spans="1:18" ht="16" x14ac:dyDescent="0.2">
      <c r="A2" s="156"/>
      <c r="B2" s="157" t="s">
        <v>190</v>
      </c>
      <c r="C2" s="157"/>
      <c r="D2" s="157"/>
      <c r="E2" s="157"/>
      <c r="F2" s="42" t="s">
        <v>188</v>
      </c>
      <c r="G2" s="42"/>
      <c r="H2" s="42"/>
    </row>
    <row r="3" spans="1:18" x14ac:dyDescent="0.15">
      <c r="A3" s="43" t="s">
        <v>0</v>
      </c>
      <c r="I3" s="227" t="s">
        <v>1</v>
      </c>
      <c r="J3" s="224"/>
    </row>
    <row r="4" spans="1:18" x14ac:dyDescent="0.15">
      <c r="A4" s="44" t="s">
        <v>2</v>
      </c>
      <c r="I4" s="237" t="s">
        <v>178</v>
      </c>
    </row>
    <row r="5" spans="1:18" x14ac:dyDescent="0.15">
      <c r="A5" s="44"/>
      <c r="I5" s="237"/>
    </row>
    <row r="6" spans="1:18" x14ac:dyDescent="0.15">
      <c r="A6" s="44"/>
      <c r="B6" s="218" t="s">
        <v>187</v>
      </c>
      <c r="I6" s="237"/>
    </row>
    <row r="7" spans="1:18" x14ac:dyDescent="0.15">
      <c r="A7" s="44"/>
      <c r="B7" s="218" t="s">
        <v>186</v>
      </c>
      <c r="I7" s="237"/>
    </row>
    <row r="8" spans="1:18" x14ac:dyDescent="0.15">
      <c r="A8" s="44"/>
      <c r="B8" s="239" t="s">
        <v>185</v>
      </c>
      <c r="I8" s="237"/>
    </row>
    <row r="9" spans="1:18" x14ac:dyDescent="0.15">
      <c r="A9" s="44"/>
      <c r="B9" s="239"/>
      <c r="I9" s="237"/>
    </row>
    <row r="10" spans="1:18" x14ac:dyDescent="0.15">
      <c r="A10" s="44"/>
      <c r="I10" s="237"/>
    </row>
    <row r="11" spans="1:18" ht="16" x14ac:dyDescent="0.2">
      <c r="A11" s="45"/>
      <c r="C11" s="177"/>
      <c r="D11" s="177"/>
      <c r="E11" s="178" t="s">
        <v>3</v>
      </c>
      <c r="F11" s="179" t="s">
        <v>4</v>
      </c>
      <c r="G11" s="180"/>
      <c r="H11" s="180"/>
      <c r="I11" s="180"/>
      <c r="J11" s="180"/>
      <c r="L11" s="238" t="s">
        <v>180</v>
      </c>
      <c r="M11" s="204"/>
      <c r="N11" s="204"/>
      <c r="O11" s="204"/>
      <c r="P11" s="204"/>
      <c r="Q11" s="204"/>
      <c r="R11" s="204"/>
    </row>
    <row r="12" spans="1:18" x14ac:dyDescent="0.15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1"/>
      <c r="M12" s="241"/>
      <c r="N12" s="241"/>
      <c r="O12" s="241"/>
      <c r="P12" s="241"/>
      <c r="Q12" s="241"/>
      <c r="R12" s="241"/>
    </row>
    <row r="13" spans="1:18" x14ac:dyDescent="0.15">
      <c r="A13" s="46"/>
      <c r="B13" s="49"/>
      <c r="C13" s="50">
        <f>+D13-1</f>
        <v>2021</v>
      </c>
      <c r="D13" s="50">
        <f>+E13-1</f>
        <v>2022</v>
      </c>
      <c r="E13" s="51">
        <v>2023</v>
      </c>
      <c r="F13" s="223">
        <f t="shared" ref="F13:J13" si="0">1+E13</f>
        <v>2024</v>
      </c>
      <c r="G13" s="223">
        <f t="shared" si="0"/>
        <v>2025</v>
      </c>
      <c r="H13" s="223">
        <f t="shared" si="0"/>
        <v>2026</v>
      </c>
      <c r="I13" s="223">
        <f t="shared" si="0"/>
        <v>2027</v>
      </c>
      <c r="J13" s="223">
        <f t="shared" si="0"/>
        <v>2028</v>
      </c>
      <c r="K13" s="42"/>
      <c r="L13" s="240"/>
      <c r="M13" s="240"/>
      <c r="N13" s="240"/>
      <c r="O13" s="240"/>
      <c r="P13" s="240"/>
      <c r="Q13" s="240"/>
      <c r="R13" s="240"/>
    </row>
    <row r="14" spans="1:18" x14ac:dyDescent="0.1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0"/>
      <c r="M14" s="240"/>
      <c r="N14" s="240"/>
      <c r="O14" s="240"/>
      <c r="P14" s="240"/>
      <c r="Q14" s="240"/>
      <c r="R14" s="240"/>
    </row>
    <row r="15" spans="1:18" x14ac:dyDescent="0.15">
      <c r="A15" s="46"/>
      <c r="B15" s="175" t="s">
        <v>34</v>
      </c>
      <c r="C15" s="50"/>
      <c r="D15" s="50"/>
      <c r="E15" s="50"/>
      <c r="F15" s="50"/>
      <c r="G15" s="50"/>
      <c r="H15" s="50"/>
      <c r="I15" s="50"/>
      <c r="J15" s="50"/>
      <c r="L15" s="240"/>
      <c r="M15" s="240"/>
      <c r="N15" s="240"/>
      <c r="O15" s="240"/>
      <c r="P15" s="240"/>
      <c r="Q15" s="240"/>
      <c r="R15" s="240"/>
    </row>
    <row r="16" spans="1:18" x14ac:dyDescent="0.15">
      <c r="A16" s="46"/>
      <c r="B16" s="52" t="s">
        <v>6</v>
      </c>
      <c r="C16" s="53">
        <v>198</v>
      </c>
      <c r="D16" s="53"/>
      <c r="E16" s="53">
        <v>300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0"/>
      <c r="M16" s="240"/>
      <c r="N16" s="240"/>
      <c r="O16" s="240"/>
      <c r="P16" s="240"/>
      <c r="Q16" s="240"/>
      <c r="R16" s="240"/>
    </row>
    <row r="17" spans="1:18" x14ac:dyDescent="0.15">
      <c r="A17" s="46"/>
      <c r="B17" s="54" t="s">
        <v>7</v>
      </c>
      <c r="C17" s="55">
        <v>198</v>
      </c>
      <c r="D17" s="55"/>
      <c r="E17" s="55">
        <v>575</v>
      </c>
      <c r="F17" s="54">
        <v>480</v>
      </c>
      <c r="G17" s="54">
        <v>540</v>
      </c>
      <c r="H17" s="54">
        <v>540</v>
      </c>
      <c r="I17" s="54">
        <v>540</v>
      </c>
      <c r="J17" s="54"/>
      <c r="K17" s="42"/>
      <c r="L17" s="240"/>
      <c r="M17" s="240"/>
      <c r="N17" s="240"/>
      <c r="O17" s="240"/>
      <c r="P17" s="240"/>
      <c r="Q17" s="240"/>
      <c r="R17" s="240"/>
    </row>
    <row r="18" spans="1:18" x14ac:dyDescent="0.15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-275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0"/>
      <c r="M18" s="240"/>
      <c r="N18" s="240"/>
      <c r="O18" s="240"/>
      <c r="P18" s="240"/>
      <c r="Q18" s="240"/>
      <c r="R18" s="240"/>
    </row>
    <row r="19" spans="1:18" x14ac:dyDescent="0.15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0"/>
      <c r="M19" s="240"/>
      <c r="N19" s="240"/>
      <c r="O19" s="240"/>
      <c r="P19" s="240"/>
      <c r="Q19" s="240"/>
      <c r="R19" s="240"/>
    </row>
    <row r="20" spans="1:18" x14ac:dyDescent="0.15">
      <c r="A20" s="46"/>
      <c r="B20" s="175" t="s">
        <v>35</v>
      </c>
      <c r="C20" s="50"/>
      <c r="D20" s="50"/>
      <c r="E20" s="50"/>
      <c r="F20" s="50"/>
      <c r="G20" s="50"/>
      <c r="H20" s="50"/>
      <c r="I20" s="50"/>
      <c r="J20" s="50"/>
      <c r="K20" s="42"/>
      <c r="L20" s="240"/>
      <c r="M20" s="240"/>
      <c r="N20" s="240"/>
      <c r="O20" s="240"/>
      <c r="P20" s="240"/>
      <c r="Q20" s="240"/>
      <c r="R20" s="240"/>
    </row>
    <row r="21" spans="1:18" x14ac:dyDescent="0.15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0"/>
      <c r="M21" s="240"/>
      <c r="N21" s="240"/>
      <c r="O21" s="240"/>
      <c r="P21" s="240"/>
      <c r="Q21" s="240"/>
      <c r="R21" s="240"/>
    </row>
    <row r="22" spans="1:18" x14ac:dyDescent="0.15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0"/>
      <c r="M22" s="240"/>
      <c r="N22" s="240"/>
      <c r="O22" s="240"/>
      <c r="P22" s="240"/>
      <c r="Q22" s="240"/>
      <c r="R22" s="240"/>
    </row>
    <row r="23" spans="1:18" x14ac:dyDescent="0.15">
      <c r="A23" s="46"/>
      <c r="B23" s="60" t="s">
        <v>189</v>
      </c>
      <c r="C23" s="149">
        <f>General!C22</f>
        <v>0</v>
      </c>
      <c r="D23" s="149"/>
      <c r="E23" s="149"/>
      <c r="F23" s="149">
        <f>22500*17</f>
        <v>382500</v>
      </c>
      <c r="G23" s="149"/>
      <c r="H23" s="149"/>
      <c r="I23" s="149"/>
      <c r="J23" s="149"/>
      <c r="K23" s="42"/>
      <c r="L23" s="240"/>
      <c r="M23" s="240"/>
      <c r="N23" s="240"/>
      <c r="O23" s="240"/>
      <c r="P23" s="240"/>
      <c r="Q23" s="240"/>
      <c r="R23" s="240"/>
    </row>
    <row r="24" spans="1:18" x14ac:dyDescent="0.15">
      <c r="A24" s="46"/>
      <c r="B24" s="56" t="s">
        <v>10</v>
      </c>
      <c r="C24" s="56">
        <f>SUM(C21:C23)</f>
        <v>0</v>
      </c>
      <c r="D24" s="56"/>
      <c r="E24" s="56">
        <f t="shared" ref="D24:J24" si="2">SUM(E21:E23)</f>
        <v>0</v>
      </c>
      <c r="F24" s="56">
        <f t="shared" si="2"/>
        <v>382500</v>
      </c>
      <c r="G24" s="56">
        <f t="shared" si="2"/>
        <v>0</v>
      </c>
      <c r="H24" s="56">
        <f t="shared" si="2"/>
        <v>0</v>
      </c>
      <c r="I24" s="56">
        <f t="shared" si="2"/>
        <v>0</v>
      </c>
      <c r="J24" s="56">
        <f t="shared" si="2"/>
        <v>0</v>
      </c>
      <c r="K24" s="42"/>
      <c r="L24" s="240"/>
      <c r="M24" s="240"/>
      <c r="N24" s="240"/>
      <c r="O24" s="240"/>
      <c r="P24" s="240"/>
      <c r="Q24" s="240"/>
      <c r="R24" s="240"/>
    </row>
    <row r="25" spans="1:18" x14ac:dyDescent="0.15">
      <c r="A25" s="46"/>
      <c r="B25" s="191" t="s">
        <v>11</v>
      </c>
      <c r="C25" s="192">
        <f>IF(C$16&gt;0,C24/C$16,C24/C$17)</f>
        <v>0</v>
      </c>
      <c r="D25" s="192"/>
      <c r="E25" s="192">
        <f t="shared" ref="D25:E25" si="3">IF(E$16&gt;0,E24/E$16,E24/E$17)</f>
        <v>0</v>
      </c>
      <c r="F25" s="192">
        <f>IF(F$16&gt;0,F24/F$16,F24/F$17)</f>
        <v>796.875</v>
      </c>
      <c r="G25" s="192">
        <f t="shared" ref="G25:J25" si="4">IF(G$16&gt;0,G24/G$16,G24/G$17)</f>
        <v>0</v>
      </c>
      <c r="H25" s="192">
        <f t="shared" si="4"/>
        <v>0</v>
      </c>
      <c r="I25" s="192">
        <f t="shared" si="4"/>
        <v>0</v>
      </c>
      <c r="J25" s="192" t="e">
        <f t="shared" si="4"/>
        <v>#DIV/0!</v>
      </c>
      <c r="K25" s="42"/>
      <c r="L25" s="240"/>
      <c r="M25" s="240"/>
      <c r="N25" s="240"/>
      <c r="O25" s="240"/>
      <c r="P25" s="240"/>
      <c r="Q25" s="240"/>
      <c r="R25" s="240"/>
    </row>
    <row r="26" spans="1:18" x14ac:dyDescent="0.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0"/>
      <c r="M26" s="240"/>
      <c r="N26" s="240"/>
      <c r="O26" s="240"/>
      <c r="P26" s="240"/>
      <c r="Q26" s="240"/>
      <c r="R26" s="240"/>
    </row>
    <row r="27" spans="1:18" x14ac:dyDescent="0.15">
      <c r="A27" s="46"/>
      <c r="B27" s="175" t="s">
        <v>36</v>
      </c>
      <c r="C27" s="50"/>
      <c r="D27" s="50"/>
      <c r="E27" s="50"/>
      <c r="F27" s="50"/>
      <c r="G27" s="50"/>
      <c r="H27" s="50"/>
      <c r="I27" s="50"/>
      <c r="J27" s="50"/>
      <c r="K27" s="42"/>
      <c r="L27" s="240"/>
      <c r="M27" s="240"/>
      <c r="N27" s="240"/>
      <c r="O27" s="240"/>
      <c r="P27" s="240"/>
      <c r="Q27" s="240"/>
      <c r="R27" s="240"/>
    </row>
    <row r="28" spans="1:18" x14ac:dyDescent="0.15">
      <c r="A28" s="46"/>
      <c r="B28" s="62"/>
      <c r="C28" s="150">
        <f>General!C27</f>
        <v>0</v>
      </c>
      <c r="D28" s="150"/>
      <c r="E28" s="151"/>
      <c r="F28" s="151"/>
      <c r="G28" s="151"/>
      <c r="H28" s="151"/>
      <c r="I28" s="151"/>
      <c r="J28" s="151"/>
      <c r="K28" s="42"/>
      <c r="L28" s="240"/>
      <c r="M28" s="240"/>
      <c r="N28" s="240"/>
      <c r="O28" s="240"/>
      <c r="P28" s="240"/>
      <c r="Q28" s="240"/>
      <c r="R28" s="240"/>
    </row>
    <row r="29" spans="1:18" x14ac:dyDescent="0.15">
      <c r="A29" s="46"/>
      <c r="B29" s="63"/>
      <c r="C29" s="182">
        <f>General!C28</f>
        <v>0</v>
      </c>
      <c r="D29" s="182"/>
      <c r="E29" s="182"/>
      <c r="F29" s="182"/>
      <c r="G29" s="182"/>
      <c r="H29" s="182"/>
      <c r="I29" s="182"/>
      <c r="J29" s="182"/>
      <c r="K29" s="42"/>
      <c r="L29" s="240"/>
      <c r="M29" s="240"/>
      <c r="N29" s="240"/>
      <c r="O29" s="240"/>
      <c r="P29" s="240"/>
      <c r="Q29" s="240"/>
      <c r="R29" s="240"/>
    </row>
    <row r="30" spans="1:18" x14ac:dyDescent="0.15">
      <c r="A30" s="46"/>
      <c r="B30" s="64" t="s">
        <v>37</v>
      </c>
      <c r="C30" s="183">
        <f>General!C29</f>
        <v>0</v>
      </c>
      <c r="D30" s="183"/>
      <c r="E30" s="183"/>
      <c r="F30" s="183"/>
      <c r="G30" s="183"/>
      <c r="H30" s="183"/>
      <c r="I30" s="183"/>
      <c r="J30" s="183"/>
      <c r="K30" s="42"/>
      <c r="L30" s="240"/>
      <c r="M30" s="240"/>
      <c r="N30" s="240"/>
      <c r="O30" s="240"/>
      <c r="P30" s="240"/>
      <c r="Q30" s="240"/>
      <c r="R30" s="240"/>
    </row>
    <row r="31" spans="1:18" x14ac:dyDescent="0.15">
      <c r="A31" s="46"/>
      <c r="B31" s="47" t="s">
        <v>16</v>
      </c>
      <c r="C31" s="72">
        <f>SUM(C28:C30)</f>
        <v>0</v>
      </c>
      <c r="D31" s="72"/>
      <c r="E31" s="72">
        <f t="shared" ref="E31:J31" si="5">SUM(E28:E30)</f>
        <v>0</v>
      </c>
      <c r="F31" s="72">
        <f t="shared" si="5"/>
        <v>0</v>
      </c>
      <c r="G31" s="72">
        <f t="shared" si="5"/>
        <v>0</v>
      </c>
      <c r="H31" s="72">
        <f t="shared" si="5"/>
        <v>0</v>
      </c>
      <c r="I31" s="72">
        <f t="shared" si="5"/>
        <v>0</v>
      </c>
      <c r="J31" s="72"/>
      <c r="K31" s="42"/>
      <c r="L31" s="240"/>
      <c r="M31" s="240"/>
      <c r="N31" s="240"/>
      <c r="O31" s="240"/>
      <c r="P31" s="240"/>
      <c r="Q31" s="240"/>
      <c r="R31" s="240"/>
    </row>
    <row r="32" spans="1:18" x14ac:dyDescent="0.15">
      <c r="A32" s="46"/>
      <c r="B32" s="191" t="s">
        <v>17</v>
      </c>
      <c r="C32" s="192">
        <f t="shared" ref="C32:E32" si="6">IF(C$16&gt;0,C31/C$16,C31/C$17)</f>
        <v>0</v>
      </c>
      <c r="D32" s="192"/>
      <c r="E32" s="192">
        <f t="shared" si="6"/>
        <v>0</v>
      </c>
      <c r="F32" s="192">
        <f>IF(F$16&gt;0,F31/F$16,F31/F$17)</f>
        <v>0</v>
      </c>
      <c r="G32" s="192">
        <f t="shared" ref="G32:J32" si="7">IF(G$16&gt;0,G31/G$16,G31/G$17)</f>
        <v>0</v>
      </c>
      <c r="H32" s="192">
        <f t="shared" si="7"/>
        <v>0</v>
      </c>
      <c r="I32" s="192">
        <f t="shared" si="7"/>
        <v>0</v>
      </c>
      <c r="J32" s="192"/>
      <c r="K32" s="42"/>
      <c r="L32" s="240"/>
      <c r="M32" s="240"/>
      <c r="N32" s="240"/>
      <c r="O32" s="240"/>
      <c r="P32" s="240"/>
      <c r="Q32" s="240"/>
      <c r="R32" s="240"/>
    </row>
    <row r="33" spans="1:18" x14ac:dyDescent="0.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0"/>
      <c r="M33" s="240"/>
      <c r="N33" s="240"/>
      <c r="O33" s="240"/>
      <c r="P33" s="240"/>
      <c r="Q33" s="240"/>
      <c r="R33" s="240"/>
    </row>
    <row r="34" spans="1:18" ht="14" thickBot="1" x14ac:dyDescent="0.2">
      <c r="A34" s="46"/>
      <c r="B34" s="187" t="s">
        <v>18</v>
      </c>
      <c r="C34" s="66">
        <f t="shared" ref="C34:J34" si="8">SUM(C21:C23)-C31</f>
        <v>0</v>
      </c>
      <c r="D34" s="66">
        <f t="shared" si="8"/>
        <v>0</v>
      </c>
      <c r="E34" s="66">
        <f t="shared" si="8"/>
        <v>0</v>
      </c>
      <c r="F34" s="66">
        <f t="shared" si="8"/>
        <v>382500</v>
      </c>
      <c r="G34" s="66">
        <f t="shared" si="8"/>
        <v>0</v>
      </c>
      <c r="H34" s="66">
        <f t="shared" si="8"/>
        <v>0</v>
      </c>
      <c r="I34" s="66"/>
      <c r="J34" s="66"/>
      <c r="K34" s="42"/>
      <c r="L34" s="240"/>
      <c r="M34" s="240"/>
      <c r="N34" s="240"/>
      <c r="O34" s="240"/>
      <c r="P34" s="240"/>
      <c r="Q34" s="240"/>
      <c r="R34" s="240"/>
    </row>
    <row r="35" spans="1:18" ht="14" thickTop="1" x14ac:dyDescent="0.15">
      <c r="A35" s="46"/>
      <c r="B35" s="67" t="s">
        <v>19</v>
      </c>
      <c r="C35" s="47"/>
      <c r="D35" s="47"/>
      <c r="E35" s="47"/>
      <c r="F35" s="72"/>
      <c r="G35" s="72"/>
      <c r="H35" s="72"/>
      <c r="I35" s="72"/>
      <c r="J35" s="72"/>
      <c r="K35" s="42"/>
      <c r="L35" s="240"/>
      <c r="M35" s="240"/>
      <c r="N35" s="240"/>
      <c r="O35" s="240"/>
      <c r="P35" s="240"/>
      <c r="Q35" s="240"/>
      <c r="R35" s="240"/>
    </row>
    <row r="36" spans="1:18" x14ac:dyDescent="0.15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0"/>
      <c r="M36" s="240"/>
      <c r="N36" s="240"/>
      <c r="O36" s="240"/>
      <c r="P36" s="240"/>
      <c r="Q36" s="240"/>
      <c r="R36" s="240"/>
    </row>
    <row r="37" spans="1:18" ht="16" x14ac:dyDescent="0.2">
      <c r="A37" s="46"/>
      <c r="B37" s="163" t="s">
        <v>38</v>
      </c>
      <c r="C37" s="47"/>
      <c r="D37" s="47"/>
      <c r="E37" s="47"/>
      <c r="F37" s="235" t="s">
        <v>39</v>
      </c>
      <c r="G37" s="47"/>
      <c r="H37" s="47"/>
      <c r="I37" s="47"/>
      <c r="J37" s="47"/>
      <c r="K37" s="42"/>
      <c r="L37" s="240"/>
      <c r="M37" s="240"/>
      <c r="N37" s="240"/>
      <c r="O37" s="240"/>
      <c r="P37" s="240"/>
      <c r="Q37" s="240"/>
      <c r="R37" s="240"/>
    </row>
    <row r="38" spans="1:18" x14ac:dyDescent="0.15">
      <c r="A38" s="46"/>
      <c r="B38" s="47"/>
      <c r="C38" s="68"/>
      <c r="D38" s="68"/>
      <c r="E38" s="68"/>
      <c r="F38" s="193" t="s">
        <v>40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0"/>
      <c r="M38" s="240"/>
      <c r="N38" s="240"/>
      <c r="O38" s="240"/>
      <c r="P38" s="240"/>
      <c r="Q38" s="240"/>
      <c r="R38" s="240"/>
    </row>
    <row r="39" spans="1:18" x14ac:dyDescent="0.15">
      <c r="A39" s="46"/>
      <c r="B39" s="175" t="s">
        <v>41</v>
      </c>
      <c r="C39" s="50">
        <f>+D39-1</f>
        <v>-1</v>
      </c>
      <c r="D39" s="50"/>
      <c r="E39" s="50">
        <f>+F39-1</f>
        <v>2023</v>
      </c>
      <c r="F39" s="70">
        <f>+F13</f>
        <v>2024</v>
      </c>
      <c r="G39" s="50">
        <f t="shared" ref="G39" si="9">1+F39</f>
        <v>2025</v>
      </c>
      <c r="H39" s="50">
        <f t="shared" ref="H39" si="10">1+G39</f>
        <v>2026</v>
      </c>
      <c r="I39" s="50">
        <f t="shared" ref="I39" si="11">1+H39</f>
        <v>2027</v>
      </c>
      <c r="J39" s="50">
        <f t="shared" ref="J39" si="12">1+I39</f>
        <v>2028</v>
      </c>
      <c r="K39" s="42"/>
      <c r="L39" s="240"/>
      <c r="M39" s="240"/>
      <c r="N39" s="240"/>
      <c r="O39" s="240"/>
      <c r="P39" s="240"/>
      <c r="Q39" s="240"/>
      <c r="R39" s="240"/>
    </row>
    <row r="40" spans="1:18" x14ac:dyDescent="0.15">
      <c r="A40" s="46"/>
      <c r="B40" s="71" t="s">
        <v>42</v>
      </c>
      <c r="C40" s="167">
        <v>11000</v>
      </c>
      <c r="D40" s="167"/>
      <c r="E40" s="167">
        <v>40000</v>
      </c>
      <c r="F40" s="167">
        <f t="shared" ref="F40:J40" si="13">+E40</f>
        <v>40000</v>
      </c>
      <c r="G40" s="167">
        <f t="shared" si="13"/>
        <v>40000</v>
      </c>
      <c r="H40" s="167">
        <f t="shared" si="13"/>
        <v>40000</v>
      </c>
      <c r="I40" s="167">
        <f t="shared" si="13"/>
        <v>40000</v>
      </c>
      <c r="J40" s="167"/>
      <c r="K40" s="42"/>
      <c r="L40" s="240"/>
      <c r="M40" s="240"/>
      <c r="N40" s="240"/>
      <c r="O40" s="240"/>
      <c r="P40" s="240"/>
      <c r="Q40" s="240"/>
      <c r="R40" s="240"/>
    </row>
    <row r="41" spans="1:18" x14ac:dyDescent="0.15">
      <c r="A41" s="46"/>
      <c r="B41" s="63" t="s">
        <v>43</v>
      </c>
      <c r="C41" s="168"/>
      <c r="D41" s="168"/>
      <c r="E41" s="168"/>
      <c r="F41" s="168">
        <v>40000</v>
      </c>
      <c r="G41" s="168">
        <f>+F41</f>
        <v>40000</v>
      </c>
      <c r="H41" s="168">
        <f>+G41</f>
        <v>40000</v>
      </c>
      <c r="I41" s="168">
        <f>+H41</f>
        <v>40000</v>
      </c>
      <c r="J41" s="168"/>
      <c r="K41" s="42"/>
      <c r="L41" s="240"/>
      <c r="M41" s="240"/>
      <c r="N41" s="240"/>
      <c r="O41" s="240"/>
      <c r="P41" s="240"/>
      <c r="Q41" s="240"/>
      <c r="R41" s="240"/>
    </row>
    <row r="42" spans="1:18" x14ac:dyDescent="0.15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0"/>
      <c r="M42" s="240"/>
      <c r="N42" s="240"/>
      <c r="O42" s="240"/>
      <c r="P42" s="240"/>
      <c r="Q42" s="240"/>
      <c r="R42" s="240"/>
    </row>
    <row r="43" spans="1:18" x14ac:dyDescent="0.15">
      <c r="A43" s="46"/>
      <c r="B43" s="47" t="s">
        <v>44</v>
      </c>
      <c r="C43" s="72"/>
      <c r="D43" s="72"/>
      <c r="E43" s="72"/>
      <c r="F43" s="47">
        <f>+F41-F40</f>
        <v>0</v>
      </c>
      <c r="G43" s="47">
        <f t="shared" ref="G43:J43" si="14">+G41-G40</f>
        <v>0</v>
      </c>
      <c r="H43" s="47">
        <f t="shared" si="14"/>
        <v>0</v>
      </c>
      <c r="I43" s="47">
        <f t="shared" si="14"/>
        <v>0</v>
      </c>
      <c r="J43" s="47">
        <f t="shared" si="14"/>
        <v>0</v>
      </c>
      <c r="K43" s="42"/>
      <c r="L43" s="240"/>
      <c r="M43" s="240"/>
      <c r="N43" s="240"/>
      <c r="O43" s="240"/>
      <c r="P43" s="240"/>
      <c r="Q43" s="240"/>
      <c r="R43" s="240"/>
    </row>
    <row r="44" spans="1:18" x14ac:dyDescent="0.15">
      <c r="A44" s="46"/>
      <c r="B44" s="47" t="s">
        <v>45</v>
      </c>
      <c r="C44" s="72"/>
      <c r="D44" s="72"/>
      <c r="E44" s="72"/>
      <c r="F44" s="231">
        <f>+F41/F40</f>
        <v>1</v>
      </c>
      <c r="G44" s="231">
        <f t="shared" ref="G44:J44" si="15">+G41/G40</f>
        <v>1</v>
      </c>
      <c r="H44" s="231">
        <f t="shared" si="15"/>
        <v>1</v>
      </c>
      <c r="I44" s="231">
        <f t="shared" si="15"/>
        <v>1</v>
      </c>
      <c r="J44" s="231" t="e">
        <f t="shared" si="15"/>
        <v>#DIV/0!</v>
      </c>
      <c r="K44" s="42"/>
      <c r="L44" s="240"/>
      <c r="M44" s="240"/>
      <c r="N44" s="240"/>
      <c r="O44" s="240"/>
      <c r="P44" s="240"/>
      <c r="Q44" s="240"/>
      <c r="R44" s="240"/>
    </row>
    <row r="45" spans="1:18" ht="12.75" customHeight="1" x14ac:dyDescent="0.2">
      <c r="A45" s="46"/>
      <c r="B45" s="163"/>
      <c r="C45" s="68"/>
      <c r="D45" s="68"/>
      <c r="E45" s="68"/>
      <c r="F45" s="69" t="s">
        <v>46</v>
      </c>
      <c r="G45" s="48">
        <v>2</v>
      </c>
      <c r="H45" s="48">
        <v>3</v>
      </c>
      <c r="I45" s="48">
        <v>4</v>
      </c>
      <c r="J45" s="48">
        <v>5</v>
      </c>
      <c r="K45" s="42"/>
      <c r="L45" s="240"/>
      <c r="M45" s="240"/>
      <c r="N45" s="240"/>
      <c r="O45" s="240"/>
      <c r="P45" s="240"/>
      <c r="Q45" s="240"/>
      <c r="R45" s="240"/>
    </row>
    <row r="46" spans="1:18" x14ac:dyDescent="0.15">
      <c r="A46" s="46"/>
      <c r="B46" s="175" t="s">
        <v>47</v>
      </c>
      <c r="C46" s="50">
        <f>+D46-1</f>
        <v>2021</v>
      </c>
      <c r="D46" s="50">
        <f>+E46-1</f>
        <v>2022</v>
      </c>
      <c r="E46" s="50">
        <f>+F46-1</f>
        <v>2023</v>
      </c>
      <c r="F46" s="70">
        <f>+F$13</f>
        <v>2024</v>
      </c>
      <c r="G46" s="50">
        <f t="shared" ref="G46:I46" si="16">1+F46</f>
        <v>2025</v>
      </c>
      <c r="H46" s="50">
        <f t="shared" si="16"/>
        <v>2026</v>
      </c>
      <c r="I46" s="50">
        <f t="shared" si="16"/>
        <v>2027</v>
      </c>
      <c r="J46" s="50">
        <f>1+I46</f>
        <v>2028</v>
      </c>
      <c r="K46" s="42"/>
      <c r="L46" s="240"/>
      <c r="M46" s="240"/>
      <c r="N46" s="240"/>
      <c r="O46" s="240"/>
      <c r="P46" s="240"/>
      <c r="Q46" s="240"/>
      <c r="R46" s="240"/>
    </row>
    <row r="47" spans="1:18" x14ac:dyDescent="0.15">
      <c r="A47" s="46"/>
      <c r="B47" s="164" t="str">
        <f>+B40</f>
        <v>Current facility leased</v>
      </c>
      <c r="C47" s="169">
        <v>123827</v>
      </c>
      <c r="D47" s="169"/>
      <c r="E47" s="169">
        <f>+D47*1.03</f>
        <v>0</v>
      </c>
      <c r="F47" s="169">
        <v>1080000</v>
      </c>
      <c r="G47" s="169">
        <v>1080000</v>
      </c>
      <c r="H47" s="169">
        <v>1080000</v>
      </c>
      <c r="I47" s="169">
        <v>1080000</v>
      </c>
      <c r="J47" s="169"/>
      <c r="K47" s="42"/>
      <c r="L47" s="240"/>
      <c r="M47" s="240"/>
      <c r="N47" s="240"/>
      <c r="O47" s="240"/>
      <c r="P47" s="240"/>
      <c r="Q47" s="240"/>
      <c r="R47" s="240"/>
    </row>
    <row r="48" spans="1:18" x14ac:dyDescent="0.15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1080000</v>
      </c>
      <c r="G48" s="171">
        <v>540000</v>
      </c>
      <c r="H48" s="171">
        <v>540000</v>
      </c>
      <c r="I48" s="171">
        <v>540000</v>
      </c>
      <c r="J48" s="171"/>
      <c r="K48" s="42"/>
      <c r="L48" s="240"/>
      <c r="M48" s="240"/>
      <c r="N48" s="240"/>
      <c r="O48" s="240"/>
      <c r="P48" s="240"/>
      <c r="Q48" s="240"/>
      <c r="R48" s="240"/>
    </row>
    <row r="49" spans="1:20" x14ac:dyDescent="0.15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0"/>
      <c r="M49" s="240"/>
      <c r="N49" s="240"/>
      <c r="O49" s="240"/>
      <c r="P49" s="240"/>
      <c r="Q49" s="240"/>
      <c r="R49" s="240"/>
    </row>
    <row r="50" spans="1:20" x14ac:dyDescent="0.15">
      <c r="A50" s="46"/>
      <c r="B50" s="67" t="s">
        <v>48</v>
      </c>
      <c r="C50" s="159">
        <f>IF(C48&gt;0,C47-C48,0)</f>
        <v>0</v>
      </c>
      <c r="D50" s="159">
        <f t="shared" ref="D50:J50" si="17">IF(D48&gt;0,D47-D48,0)</f>
        <v>0</v>
      </c>
      <c r="E50" s="159">
        <f t="shared" si="17"/>
        <v>0</v>
      </c>
      <c r="F50" s="159">
        <f>IF(F48&gt;0,F47-F48,0)</f>
        <v>0</v>
      </c>
      <c r="G50" s="159">
        <f t="shared" si="17"/>
        <v>540000</v>
      </c>
      <c r="H50" s="159">
        <f t="shared" si="17"/>
        <v>540000</v>
      </c>
      <c r="I50" s="159">
        <f t="shared" si="17"/>
        <v>540000</v>
      </c>
      <c r="J50" s="159">
        <f t="shared" si="17"/>
        <v>0</v>
      </c>
      <c r="K50" s="42"/>
      <c r="L50" s="240"/>
      <c r="M50" s="240"/>
      <c r="N50" s="240"/>
      <c r="O50" s="240"/>
      <c r="P50" s="240"/>
      <c r="Q50" s="240"/>
      <c r="R50" s="240"/>
    </row>
    <row r="51" spans="1:20" x14ac:dyDescent="0.15">
      <c r="A51" s="46"/>
      <c r="B51" s="67" t="s">
        <v>49</v>
      </c>
      <c r="C51" s="159"/>
      <c r="D51" s="159"/>
      <c r="E51" s="159"/>
      <c r="F51" s="159">
        <f>+E51+F50</f>
        <v>0</v>
      </c>
      <c r="G51" s="159">
        <f t="shared" ref="G51:J51" si="18">+F51+G50</f>
        <v>540000</v>
      </c>
      <c r="H51" s="159">
        <f t="shared" si="18"/>
        <v>1080000</v>
      </c>
      <c r="I51" s="159">
        <f t="shared" si="18"/>
        <v>1620000</v>
      </c>
      <c r="J51" s="159">
        <f t="shared" si="18"/>
        <v>1620000</v>
      </c>
      <c r="K51" s="42"/>
      <c r="L51" s="240"/>
      <c r="M51" s="240"/>
      <c r="N51" s="240"/>
      <c r="O51" s="240"/>
      <c r="P51" s="240"/>
      <c r="Q51" s="240"/>
      <c r="R51" s="240"/>
    </row>
    <row r="52" spans="1:20" x14ac:dyDescent="0.15">
      <c r="A52" s="46"/>
      <c r="B52" s="232" t="s">
        <v>50</v>
      </c>
      <c r="C52" s="72"/>
      <c r="D52" s="72"/>
      <c r="E52" s="72"/>
      <c r="F52" s="72"/>
      <c r="G52" s="72"/>
      <c r="H52" s="72"/>
      <c r="I52" s="72"/>
      <c r="J52" s="72"/>
      <c r="K52" s="42"/>
      <c r="L52" s="240"/>
      <c r="M52" s="240"/>
      <c r="N52" s="240"/>
      <c r="O52" s="240"/>
      <c r="P52" s="240"/>
      <c r="Q52" s="240"/>
      <c r="R52" s="240"/>
    </row>
    <row r="53" spans="1:20" ht="16" x14ac:dyDescent="0.2">
      <c r="A53" s="46"/>
      <c r="B53" s="163"/>
      <c r="C53" s="68"/>
      <c r="D53" s="68"/>
      <c r="E53" s="68"/>
      <c r="F53" s="69" t="s">
        <v>46</v>
      </c>
      <c r="G53" s="48">
        <v>2</v>
      </c>
      <c r="H53" s="48">
        <v>3</v>
      </c>
      <c r="I53" s="48">
        <v>4</v>
      </c>
      <c r="J53" s="48">
        <v>5</v>
      </c>
      <c r="K53" s="42"/>
      <c r="L53" s="240"/>
      <c r="M53" s="240"/>
      <c r="N53" s="240"/>
      <c r="O53" s="240"/>
      <c r="P53" s="240"/>
      <c r="Q53" s="240"/>
      <c r="R53" s="240"/>
    </row>
    <row r="54" spans="1:20" x14ac:dyDescent="0.15">
      <c r="A54" s="46"/>
      <c r="B54" s="175" t="s">
        <v>51</v>
      </c>
      <c r="C54" s="50">
        <f>+D54-1</f>
        <v>2021</v>
      </c>
      <c r="D54" s="50">
        <f>+E54-1</f>
        <v>2022</v>
      </c>
      <c r="E54" s="50">
        <f>+F54-1</f>
        <v>2023</v>
      </c>
      <c r="F54" s="70">
        <f>+F$13</f>
        <v>2024</v>
      </c>
      <c r="G54" s="50">
        <f t="shared" ref="G54" si="19">1+F54</f>
        <v>2025</v>
      </c>
      <c r="H54" s="50">
        <f t="shared" ref="H54" si="20">1+G54</f>
        <v>2026</v>
      </c>
      <c r="I54" s="50">
        <f t="shared" ref="I54" si="21">1+H54</f>
        <v>2027</v>
      </c>
      <c r="J54" s="50">
        <f t="shared" ref="J54" si="22">1+I54</f>
        <v>2028</v>
      </c>
      <c r="K54" s="42"/>
      <c r="L54" s="240"/>
      <c r="M54" s="240"/>
      <c r="N54" s="240"/>
      <c r="O54" s="240"/>
      <c r="P54" s="240"/>
      <c r="Q54" s="240"/>
      <c r="R54" s="240"/>
    </row>
    <row r="55" spans="1:20" x14ac:dyDescent="0.15">
      <c r="A55" s="46"/>
      <c r="B55" s="164" t="str">
        <f>+B47</f>
        <v>Current facility leased</v>
      </c>
      <c r="C55" s="169">
        <f>24+35269+1375+3163+5920</f>
        <v>45751</v>
      </c>
      <c r="D55" s="169">
        <v>16257.599999999999</v>
      </c>
      <c r="E55" s="169">
        <v>20749.8</v>
      </c>
      <c r="F55" s="169">
        <v>21408.6</v>
      </c>
      <c r="G55" s="169">
        <v>21706.2</v>
      </c>
      <c r="H55" s="169">
        <v>22140.6</v>
      </c>
      <c r="I55" s="169"/>
      <c r="J55" s="169"/>
      <c r="K55" s="42"/>
      <c r="L55" s="240"/>
      <c r="M55" s="240"/>
      <c r="N55" s="240"/>
      <c r="O55" s="240"/>
      <c r="P55" s="240"/>
      <c r="Q55" s="240"/>
      <c r="R55" s="240"/>
      <c r="S55" s="236"/>
      <c r="T55" s="236"/>
    </row>
    <row r="56" spans="1:20" x14ac:dyDescent="0.15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13200</v>
      </c>
      <c r="G56" s="171">
        <f>+F56*1.03</f>
        <v>13596</v>
      </c>
      <c r="H56" s="171">
        <f>+G56*1.03</f>
        <v>14003.880000000001</v>
      </c>
      <c r="I56" s="171"/>
      <c r="J56" s="171"/>
      <c r="K56" s="42"/>
      <c r="L56" s="240"/>
      <c r="M56" s="240"/>
      <c r="N56" s="240"/>
      <c r="O56" s="240"/>
      <c r="P56" s="240"/>
      <c r="Q56" s="240"/>
      <c r="R56" s="240"/>
      <c r="S56" s="236"/>
      <c r="T56" s="236"/>
    </row>
    <row r="57" spans="1:20" x14ac:dyDescent="0.15">
      <c r="A57" s="46"/>
      <c r="B57" s="166" t="s">
        <v>52</v>
      </c>
      <c r="C57" s="172">
        <v>0</v>
      </c>
      <c r="D57" s="172">
        <v>0</v>
      </c>
      <c r="E57" s="172">
        <v>0</v>
      </c>
      <c r="F57" s="172">
        <v>360</v>
      </c>
      <c r="G57" s="172">
        <v>370.8</v>
      </c>
      <c r="H57" s="172">
        <v>381.92399999999998</v>
      </c>
      <c r="I57" s="172"/>
      <c r="J57" s="172"/>
      <c r="K57" s="42"/>
      <c r="L57" s="240"/>
      <c r="M57" s="240"/>
      <c r="N57" s="240"/>
      <c r="O57" s="240"/>
      <c r="P57" s="240"/>
      <c r="Q57" s="240"/>
      <c r="R57" s="240"/>
      <c r="S57" s="236"/>
      <c r="T57" s="236"/>
    </row>
    <row r="58" spans="1:20" x14ac:dyDescent="0.15">
      <c r="A58" s="46"/>
      <c r="B58" s="67" t="s">
        <v>53</v>
      </c>
      <c r="C58" s="159">
        <f>IF(C56&gt;0,C55-(C56+C57),0)</f>
        <v>0</v>
      </c>
      <c r="D58" s="159">
        <f t="shared" ref="D58:J58" si="23">IF(D56&gt;0,D55-(D56+D57),0)</f>
        <v>0</v>
      </c>
      <c r="E58" s="159">
        <f t="shared" si="23"/>
        <v>0</v>
      </c>
      <c r="F58" s="159">
        <f>IF(F56&gt;0,F55-(F56+F57),0)</f>
        <v>7848.5999999999985</v>
      </c>
      <c r="G58" s="159">
        <f t="shared" si="23"/>
        <v>7739.4000000000015</v>
      </c>
      <c r="H58" s="159">
        <f t="shared" si="23"/>
        <v>7754.7959999999985</v>
      </c>
      <c r="I58" s="159">
        <f t="shared" si="23"/>
        <v>0</v>
      </c>
      <c r="J58" s="159">
        <f t="shared" si="23"/>
        <v>0</v>
      </c>
      <c r="K58" s="42"/>
      <c r="L58" s="240"/>
      <c r="M58" s="240"/>
      <c r="N58" s="240"/>
      <c r="O58" s="240"/>
      <c r="P58" s="240"/>
      <c r="Q58" s="240"/>
      <c r="R58" s="240"/>
    </row>
    <row r="59" spans="1:20" x14ac:dyDescent="0.15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0"/>
      <c r="M59" s="240"/>
      <c r="N59" s="240"/>
      <c r="O59" s="240"/>
      <c r="P59" s="240"/>
      <c r="Q59" s="240"/>
      <c r="R59" s="240"/>
    </row>
    <row r="60" spans="1:20" x14ac:dyDescent="0.15">
      <c r="A60" s="46"/>
      <c r="B60" s="173" t="s">
        <v>54</v>
      </c>
      <c r="C60" s="174">
        <f t="shared" ref="C60:E60" si="24">+C50+C58</f>
        <v>0</v>
      </c>
      <c r="D60" s="174">
        <f t="shared" si="24"/>
        <v>0</v>
      </c>
      <c r="E60" s="174">
        <f t="shared" si="24"/>
        <v>0</v>
      </c>
      <c r="F60" s="174">
        <f>+F50+F58</f>
        <v>7848.5999999999985</v>
      </c>
      <c r="G60" s="174">
        <f>+G50+G58</f>
        <v>547739.4</v>
      </c>
      <c r="H60" s="174">
        <f t="shared" ref="H60:J60" si="25">+H50+H58</f>
        <v>547754.79599999997</v>
      </c>
      <c r="I60" s="174">
        <f t="shared" si="25"/>
        <v>540000</v>
      </c>
      <c r="J60" s="174">
        <f t="shared" si="25"/>
        <v>0</v>
      </c>
      <c r="K60" s="42"/>
      <c r="L60" s="240"/>
      <c r="M60" s="240"/>
      <c r="N60" s="240"/>
      <c r="O60" s="240"/>
      <c r="P60" s="240"/>
      <c r="Q60" s="240"/>
      <c r="R60" s="240"/>
    </row>
    <row r="61" spans="1:20" ht="14" thickBot="1" x14ac:dyDescent="0.2">
      <c r="A61" s="46"/>
      <c r="B61" s="187" t="s">
        <v>49</v>
      </c>
      <c r="C61" s="188"/>
      <c r="D61" s="188"/>
      <c r="E61" s="188"/>
      <c r="F61" s="188">
        <f>+E61+F60</f>
        <v>7848.5999999999985</v>
      </c>
      <c r="G61" s="188">
        <f t="shared" ref="G61" si="26">+F61+G60</f>
        <v>555588</v>
      </c>
      <c r="H61" s="188">
        <f t="shared" ref="H61" si="27">+G61+H60</f>
        <v>1103342.7960000001</v>
      </c>
      <c r="I61" s="188"/>
      <c r="J61" s="188"/>
      <c r="K61" s="42"/>
      <c r="L61" s="240"/>
      <c r="M61" s="240"/>
      <c r="N61" s="240"/>
      <c r="O61" s="240"/>
      <c r="P61" s="240"/>
      <c r="Q61" s="240"/>
      <c r="R61" s="240"/>
    </row>
    <row r="62" spans="1:20" ht="14" thickTop="1" x14ac:dyDescent="0.15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0"/>
      <c r="M62" s="240"/>
      <c r="N62" s="240"/>
      <c r="O62" s="240"/>
      <c r="P62" s="240"/>
      <c r="Q62" s="240"/>
      <c r="R62" s="240"/>
    </row>
    <row r="63" spans="1:20" ht="16" x14ac:dyDescent="0.2">
      <c r="A63" s="46"/>
      <c r="B63" s="163"/>
      <c r="C63" s="68"/>
      <c r="D63" s="68"/>
      <c r="E63" s="68"/>
      <c r="F63" s="69" t="s">
        <v>46</v>
      </c>
      <c r="G63" s="48">
        <v>2</v>
      </c>
      <c r="H63" s="48">
        <v>3</v>
      </c>
      <c r="I63" s="48">
        <v>4</v>
      </c>
      <c r="J63" s="48">
        <v>5</v>
      </c>
      <c r="K63" s="42"/>
      <c r="L63" s="240"/>
      <c r="M63" s="240"/>
      <c r="N63" s="240"/>
      <c r="O63" s="240"/>
      <c r="P63" s="240"/>
      <c r="Q63" s="240"/>
      <c r="R63" s="240"/>
    </row>
    <row r="64" spans="1:20" x14ac:dyDescent="0.15">
      <c r="A64" s="46"/>
      <c r="B64" s="175" t="s">
        <v>55</v>
      </c>
      <c r="C64" s="50">
        <f>+D64-1</f>
        <v>2021</v>
      </c>
      <c r="D64" s="50">
        <f>+E64-1</f>
        <v>2022</v>
      </c>
      <c r="E64" s="50">
        <f>+F64-1</f>
        <v>2023</v>
      </c>
      <c r="F64" s="70">
        <f>+F$13</f>
        <v>2024</v>
      </c>
      <c r="G64" s="50">
        <f t="shared" ref="G64" si="28">1+F64</f>
        <v>2025</v>
      </c>
      <c r="H64" s="50">
        <f t="shared" ref="H64" si="29">1+G64</f>
        <v>2026</v>
      </c>
      <c r="I64" s="50">
        <f t="shared" ref="I64" si="30">1+H64</f>
        <v>2027</v>
      </c>
      <c r="J64" s="50">
        <f t="shared" ref="J64" si="31">1+I64</f>
        <v>2028</v>
      </c>
      <c r="K64" s="42"/>
      <c r="L64" s="240"/>
      <c r="M64" s="240"/>
      <c r="N64" s="240"/>
      <c r="O64" s="240"/>
      <c r="P64" s="240"/>
      <c r="Q64" s="240"/>
      <c r="R64" s="240"/>
    </row>
    <row r="65" spans="1:18" x14ac:dyDescent="0.15">
      <c r="A65" s="46"/>
      <c r="B65" s="164" t="s">
        <v>56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0"/>
      <c r="M65" s="240"/>
      <c r="N65" s="240"/>
      <c r="O65" s="240"/>
      <c r="P65" s="240"/>
      <c r="Q65" s="240"/>
      <c r="R65" s="240"/>
    </row>
    <row r="66" spans="1:18" x14ac:dyDescent="0.15">
      <c r="A66" s="46"/>
      <c r="B66" s="165" t="s">
        <v>57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0"/>
      <c r="M66" s="240"/>
      <c r="N66" s="240"/>
      <c r="O66" s="240"/>
      <c r="P66" s="240"/>
      <c r="Q66" s="240"/>
      <c r="R66" s="240"/>
    </row>
    <row r="67" spans="1:18" x14ac:dyDescent="0.15">
      <c r="A67" s="46"/>
      <c r="B67" s="165" t="s">
        <v>58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0"/>
      <c r="M67" s="240"/>
      <c r="N67" s="240"/>
      <c r="O67" s="240"/>
      <c r="P67" s="240"/>
      <c r="Q67" s="240"/>
      <c r="R67" s="240"/>
    </row>
    <row r="68" spans="1:18" x14ac:dyDescent="0.15">
      <c r="A68" s="46"/>
      <c r="B68" s="166" t="s">
        <v>59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0"/>
      <c r="M68" s="240"/>
      <c r="N68" s="240"/>
      <c r="O68" s="240"/>
      <c r="P68" s="240"/>
      <c r="Q68" s="240"/>
      <c r="R68" s="240"/>
    </row>
    <row r="69" spans="1:18" x14ac:dyDescent="0.15">
      <c r="A69" s="46"/>
      <c r="B69" s="67" t="s">
        <v>60</v>
      </c>
      <c r="C69" s="159">
        <f>+C65-C66-C67-C68</f>
        <v>0</v>
      </c>
      <c r="D69" s="159">
        <f t="shared" ref="D69:J69" si="32">+D65-D66-D67-D68</f>
        <v>0</v>
      </c>
      <c r="E69" s="159">
        <f t="shared" si="32"/>
        <v>0</v>
      </c>
      <c r="F69" s="159">
        <f t="shared" si="32"/>
        <v>0</v>
      </c>
      <c r="G69" s="159">
        <f t="shared" si="32"/>
        <v>0</v>
      </c>
      <c r="H69" s="159">
        <f t="shared" si="32"/>
        <v>0</v>
      </c>
      <c r="I69" s="159">
        <f t="shared" si="32"/>
        <v>0</v>
      </c>
      <c r="J69" s="159">
        <f t="shared" si="32"/>
        <v>0</v>
      </c>
      <c r="K69" s="42"/>
      <c r="L69" s="240"/>
      <c r="M69" s="240"/>
      <c r="N69" s="240"/>
      <c r="O69" s="240"/>
      <c r="P69" s="240"/>
      <c r="Q69" s="240"/>
      <c r="R69" s="240"/>
    </row>
    <row r="70" spans="1:18" x14ac:dyDescent="0.15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0"/>
      <c r="M70" s="240"/>
      <c r="N70" s="240"/>
      <c r="O70" s="240"/>
      <c r="P70" s="240"/>
      <c r="Q70" s="240"/>
      <c r="R70" s="240"/>
    </row>
    <row r="71" spans="1:18" x14ac:dyDescent="0.15">
      <c r="A71" s="46"/>
      <c r="B71" s="47"/>
      <c r="C71" s="68"/>
      <c r="D71" s="68"/>
      <c r="E71" s="68"/>
      <c r="F71" s="193" t="s">
        <v>40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0"/>
      <c r="M71" s="240"/>
      <c r="N71" s="240"/>
      <c r="O71" s="240"/>
      <c r="P71" s="240"/>
      <c r="Q71" s="240"/>
      <c r="R71" s="240"/>
    </row>
    <row r="72" spans="1:18" x14ac:dyDescent="0.15">
      <c r="A72" s="46"/>
      <c r="B72" s="49" t="s">
        <v>61</v>
      </c>
      <c r="C72" s="50">
        <f>+D72-1</f>
        <v>2021</v>
      </c>
      <c r="D72" s="50">
        <f>+E72-1</f>
        <v>2022</v>
      </c>
      <c r="E72" s="50">
        <f>+F72-1</f>
        <v>2023</v>
      </c>
      <c r="F72" s="70">
        <f>+F$13</f>
        <v>2024</v>
      </c>
      <c r="G72" s="50">
        <f t="shared" ref="G72" si="33">1+F72</f>
        <v>2025</v>
      </c>
      <c r="H72" s="50">
        <f t="shared" ref="H72" si="34">1+G72</f>
        <v>2026</v>
      </c>
      <c r="I72" s="50">
        <f t="shared" ref="I72" si="35">1+H72</f>
        <v>2027</v>
      </c>
      <c r="J72" s="50">
        <f t="shared" ref="J72" si="36">1+I72</f>
        <v>2028</v>
      </c>
      <c r="K72" s="42"/>
      <c r="L72" s="240"/>
      <c r="M72" s="240"/>
      <c r="N72" s="240"/>
      <c r="O72" s="240"/>
      <c r="P72" s="240"/>
      <c r="Q72" s="240"/>
      <c r="R72" s="240"/>
    </row>
    <row r="73" spans="1:18" x14ac:dyDescent="0.15">
      <c r="A73" s="46"/>
      <c r="B73" s="233" t="s">
        <v>62</v>
      </c>
      <c r="C73" s="234">
        <f t="shared" ref="C73:J73" si="37">IFERROR(C47/C$40/12,0)</f>
        <v>0.93808333333333327</v>
      </c>
      <c r="D73" s="234">
        <f t="shared" si="37"/>
        <v>0</v>
      </c>
      <c r="E73" s="234">
        <f t="shared" si="37"/>
        <v>0</v>
      </c>
      <c r="F73" s="234">
        <f>IFERROR(F47/F$40/12,0)</f>
        <v>2.25</v>
      </c>
      <c r="G73" s="234">
        <f t="shared" si="37"/>
        <v>2.25</v>
      </c>
      <c r="H73" s="234">
        <f t="shared" si="37"/>
        <v>2.25</v>
      </c>
      <c r="I73" s="234">
        <f t="shared" si="37"/>
        <v>2.25</v>
      </c>
      <c r="J73" s="234">
        <f t="shared" si="37"/>
        <v>0</v>
      </c>
      <c r="K73" s="42"/>
      <c r="L73" s="240"/>
      <c r="M73" s="240"/>
      <c r="N73" s="240"/>
      <c r="O73" s="240"/>
      <c r="P73" s="240"/>
      <c r="Q73" s="240"/>
      <c r="R73" s="240"/>
    </row>
    <row r="74" spans="1:18" x14ac:dyDescent="0.15">
      <c r="A74" s="46"/>
      <c r="B74" s="233" t="s">
        <v>63</v>
      </c>
      <c r="C74" s="234">
        <f t="shared" ref="C74:E74" si="38">IFERROR(C48/C41/12,0)</f>
        <v>0</v>
      </c>
      <c r="D74" s="234">
        <f t="shared" si="38"/>
        <v>0</v>
      </c>
      <c r="E74" s="234">
        <f t="shared" si="38"/>
        <v>0</v>
      </c>
      <c r="F74" s="234">
        <f>IFERROR(F48/F41/12,0)</f>
        <v>2.25</v>
      </c>
      <c r="G74" s="234">
        <f t="shared" ref="G74:J74" si="39">IFERROR(G48/G41/12,0)</f>
        <v>1.125</v>
      </c>
      <c r="H74" s="234">
        <f t="shared" si="39"/>
        <v>1.125</v>
      </c>
      <c r="I74" s="234">
        <f t="shared" si="39"/>
        <v>1.125</v>
      </c>
      <c r="J74" s="234">
        <f t="shared" si="39"/>
        <v>0</v>
      </c>
      <c r="K74" s="42"/>
      <c r="L74" s="240"/>
      <c r="M74" s="240"/>
      <c r="N74" s="240"/>
      <c r="O74" s="240"/>
      <c r="P74" s="240"/>
      <c r="Q74" s="240"/>
      <c r="R74" s="240"/>
    </row>
    <row r="75" spans="1:18" x14ac:dyDescent="0.15">
      <c r="A75" s="46"/>
      <c r="B75" s="47" t="s">
        <v>64</v>
      </c>
      <c r="C75" s="155">
        <f>+C73*12</f>
        <v>11.257</v>
      </c>
      <c r="D75" s="155">
        <f t="shared" ref="D75:J75" si="40">+D73*12</f>
        <v>0</v>
      </c>
      <c r="E75" s="155">
        <f t="shared" si="40"/>
        <v>0</v>
      </c>
      <c r="F75" s="155">
        <f t="shared" si="40"/>
        <v>27</v>
      </c>
      <c r="G75" s="155">
        <f t="shared" si="40"/>
        <v>27</v>
      </c>
      <c r="H75" s="155">
        <f t="shared" si="40"/>
        <v>27</v>
      </c>
      <c r="I75" s="155">
        <f t="shared" si="40"/>
        <v>27</v>
      </c>
      <c r="J75" s="155">
        <f t="shared" si="40"/>
        <v>0</v>
      </c>
      <c r="K75" s="42"/>
      <c r="L75" s="240"/>
      <c r="M75" s="240"/>
      <c r="N75" s="240"/>
      <c r="O75" s="240"/>
      <c r="P75" s="240"/>
      <c r="Q75" s="240"/>
      <c r="R75" s="240"/>
    </row>
    <row r="76" spans="1:18" x14ac:dyDescent="0.15">
      <c r="A76" s="46"/>
      <c r="B76" s="47" t="s">
        <v>65</v>
      </c>
      <c r="C76" s="155">
        <f t="shared" ref="C76:J76" si="41">+C74*12</f>
        <v>0</v>
      </c>
      <c r="D76" s="155">
        <f t="shared" si="41"/>
        <v>0</v>
      </c>
      <c r="E76" s="155">
        <f t="shared" si="41"/>
        <v>0</v>
      </c>
      <c r="F76" s="155">
        <f t="shared" si="41"/>
        <v>27</v>
      </c>
      <c r="G76" s="155">
        <f t="shared" si="41"/>
        <v>13.5</v>
      </c>
      <c r="H76" s="155">
        <f t="shared" si="41"/>
        <v>13.5</v>
      </c>
      <c r="I76" s="155">
        <f t="shared" si="41"/>
        <v>13.5</v>
      </c>
      <c r="J76" s="155">
        <f t="shared" si="41"/>
        <v>0</v>
      </c>
      <c r="K76" s="42"/>
      <c r="L76" s="240"/>
      <c r="M76" s="240"/>
      <c r="N76" s="240"/>
      <c r="O76" s="240"/>
      <c r="P76" s="240"/>
      <c r="Q76" s="240"/>
      <c r="R76" s="240"/>
    </row>
    <row r="77" spans="1:18" x14ac:dyDescent="0.15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0"/>
      <c r="M77" s="240"/>
      <c r="N77" s="240"/>
      <c r="O77" s="240"/>
      <c r="P77" s="240"/>
      <c r="Q77" s="240"/>
      <c r="R77" s="240"/>
    </row>
    <row r="78" spans="1:18" x14ac:dyDescent="0.15">
      <c r="A78" s="46"/>
      <c r="B78" s="56" t="s">
        <v>66</v>
      </c>
      <c r="C78" s="161">
        <f t="shared" ref="C78:J79" si="42">IFERROR(C47/C$24,0)</f>
        <v>0</v>
      </c>
      <c r="D78" s="161">
        <f t="shared" si="42"/>
        <v>0</v>
      </c>
      <c r="E78" s="161">
        <f t="shared" si="42"/>
        <v>0</v>
      </c>
      <c r="F78" s="161">
        <f t="shared" si="42"/>
        <v>2.8235294117647061</v>
      </c>
      <c r="G78" s="161">
        <f t="shared" si="42"/>
        <v>0</v>
      </c>
      <c r="H78" s="161">
        <f t="shared" si="42"/>
        <v>0</v>
      </c>
      <c r="I78" s="161">
        <f t="shared" si="42"/>
        <v>0</v>
      </c>
      <c r="J78" s="161">
        <f t="shared" si="42"/>
        <v>0</v>
      </c>
      <c r="K78" s="42"/>
      <c r="L78" s="240"/>
      <c r="M78" s="240"/>
      <c r="N78" s="240"/>
      <c r="O78" s="240"/>
      <c r="P78" s="240"/>
      <c r="Q78" s="240"/>
      <c r="R78" s="240"/>
    </row>
    <row r="79" spans="1:18" x14ac:dyDescent="0.15">
      <c r="A79" s="46"/>
      <c r="B79" s="47" t="s">
        <v>67</v>
      </c>
      <c r="C79" s="162">
        <f t="shared" si="42"/>
        <v>0</v>
      </c>
      <c r="D79" s="162">
        <f t="shared" si="42"/>
        <v>0</v>
      </c>
      <c r="E79" s="162">
        <f t="shared" si="42"/>
        <v>0</v>
      </c>
      <c r="F79" s="162">
        <f t="shared" si="42"/>
        <v>2.8235294117647061</v>
      </c>
      <c r="G79" s="162">
        <f t="shared" si="42"/>
        <v>0</v>
      </c>
      <c r="H79" s="162">
        <f t="shared" si="42"/>
        <v>0</v>
      </c>
      <c r="I79" s="162">
        <f t="shared" si="42"/>
        <v>0</v>
      </c>
      <c r="J79" s="162">
        <f t="shared" si="42"/>
        <v>0</v>
      </c>
      <c r="K79" s="42"/>
      <c r="L79" s="240"/>
      <c r="M79" s="240"/>
      <c r="N79" s="240"/>
      <c r="O79" s="240"/>
      <c r="P79" s="240"/>
      <c r="Q79" s="240"/>
      <c r="R79" s="240"/>
    </row>
    <row r="80" spans="1:18" x14ac:dyDescent="0.15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0"/>
      <c r="M80" s="240"/>
      <c r="N80" s="240"/>
      <c r="O80" s="240"/>
      <c r="P80" s="240"/>
      <c r="Q80" s="240"/>
      <c r="R80" s="240"/>
    </row>
    <row r="81" spans="1:18" x14ac:dyDescent="0.15">
      <c r="A81" s="46"/>
      <c r="B81" s="56" t="s">
        <v>68</v>
      </c>
      <c r="C81" s="160">
        <f>IFERROR(C47/#REF!-1,0)</f>
        <v>0</v>
      </c>
      <c r="D81" s="160"/>
      <c r="E81" s="160">
        <f t="shared" ref="D81:J82" si="43">IFERROR(E47/D47-1,0)</f>
        <v>0</v>
      </c>
      <c r="F81" s="160">
        <f t="shared" si="43"/>
        <v>0</v>
      </c>
      <c r="G81" s="160">
        <f t="shared" si="43"/>
        <v>0</v>
      </c>
      <c r="H81" s="160">
        <f t="shared" si="43"/>
        <v>0</v>
      </c>
      <c r="I81" s="160">
        <f t="shared" si="43"/>
        <v>0</v>
      </c>
      <c r="J81" s="160"/>
      <c r="K81" s="42"/>
      <c r="L81" s="240"/>
      <c r="M81" s="240"/>
      <c r="N81" s="240"/>
      <c r="O81" s="240"/>
      <c r="P81" s="240"/>
      <c r="Q81" s="240"/>
      <c r="R81" s="240"/>
    </row>
    <row r="82" spans="1:18" x14ac:dyDescent="0.15">
      <c r="A82" s="46"/>
      <c r="B82" s="47" t="s">
        <v>26</v>
      </c>
      <c r="C82" s="73">
        <f>IFERROR(C48/#REF!-1,0)</f>
        <v>0</v>
      </c>
      <c r="D82" s="73">
        <f t="shared" si="43"/>
        <v>0</v>
      </c>
      <c r="E82" s="73">
        <f t="shared" si="43"/>
        <v>0</v>
      </c>
      <c r="F82" s="73">
        <f t="shared" si="43"/>
        <v>0</v>
      </c>
      <c r="G82" s="73">
        <f>IFERROR(G48/F48-1,0)</f>
        <v>-0.5</v>
      </c>
      <c r="H82" s="73">
        <f t="shared" si="43"/>
        <v>0</v>
      </c>
      <c r="I82" s="73">
        <f t="shared" si="43"/>
        <v>0</v>
      </c>
      <c r="J82" s="73"/>
      <c r="K82" s="42"/>
      <c r="L82" s="240"/>
      <c r="M82" s="240"/>
      <c r="N82" s="240"/>
      <c r="O82" s="240"/>
      <c r="P82" s="240"/>
      <c r="Q82" s="240"/>
      <c r="R82" s="240"/>
    </row>
    <row r="83" spans="1:18" x14ac:dyDescent="0.15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0"/>
      <c r="M83" s="240"/>
      <c r="N83" s="240"/>
      <c r="O83" s="240"/>
      <c r="P83" s="240"/>
      <c r="Q83" s="240"/>
      <c r="R83" s="240"/>
    </row>
    <row r="84" spans="1:18" x14ac:dyDescent="0.15">
      <c r="A84" s="46"/>
      <c r="B84" s="47" t="s">
        <v>69</v>
      </c>
      <c r="C84" s="226">
        <f>IF(C16&gt;0,C40/C16,C41/C17)</f>
        <v>55.555555555555557</v>
      </c>
      <c r="D84" s="226" t="e">
        <f t="shared" ref="D84:J84" si="44">IF(D16&gt;0,D40/D16,D41/D17)</f>
        <v>#DIV/0!</v>
      </c>
      <c r="E84" s="226">
        <f t="shared" si="44"/>
        <v>133.33333333333334</v>
      </c>
      <c r="F84" s="226">
        <f t="shared" si="44"/>
        <v>83.333333333333329</v>
      </c>
      <c r="G84" s="226">
        <f t="shared" si="44"/>
        <v>74.074074074074076</v>
      </c>
      <c r="H84" s="226">
        <f t="shared" si="44"/>
        <v>74.074074074074076</v>
      </c>
      <c r="I84" s="226">
        <f t="shared" si="44"/>
        <v>74.074074074074076</v>
      </c>
      <c r="J84" s="226" t="e">
        <f t="shared" si="44"/>
        <v>#DIV/0!</v>
      </c>
      <c r="K84" s="42"/>
      <c r="L84" s="240"/>
      <c r="M84" s="240"/>
      <c r="N84" s="240"/>
      <c r="O84" s="240"/>
      <c r="P84" s="240"/>
      <c r="Q84" s="240"/>
      <c r="R84" s="240"/>
    </row>
    <row r="85" spans="1:18" x14ac:dyDescent="0.15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0"/>
      <c r="M85" s="240"/>
      <c r="N85" s="240"/>
      <c r="O85" s="240"/>
      <c r="P85" s="240"/>
      <c r="Q85" s="240"/>
      <c r="R85" s="240"/>
    </row>
    <row r="86" spans="1:18" x14ac:dyDescent="0.15">
      <c r="A86" s="46"/>
      <c r="B86" s="228" t="s">
        <v>70</v>
      </c>
      <c r="C86" s="73"/>
      <c r="D86" s="73"/>
      <c r="E86" s="73"/>
      <c r="F86" s="73"/>
      <c r="G86" s="73"/>
      <c r="H86" s="73"/>
      <c r="I86" s="73"/>
      <c r="J86" s="73"/>
      <c r="K86" s="42"/>
      <c r="L86" s="240"/>
      <c r="M86" s="240"/>
      <c r="N86" s="240"/>
      <c r="O86" s="240"/>
      <c r="P86" s="240"/>
      <c r="Q86" s="240"/>
      <c r="R86" s="240"/>
    </row>
    <row r="87" spans="1:18" x14ac:dyDescent="0.15">
      <c r="A87" s="46"/>
      <c r="B87" s="228" t="s">
        <v>71</v>
      </c>
      <c r="C87" s="73"/>
      <c r="D87" s="73"/>
      <c r="E87" s="73"/>
      <c r="F87" s="73"/>
      <c r="G87" s="73"/>
      <c r="H87" s="73"/>
      <c r="I87" s="73"/>
      <c r="J87" s="73"/>
      <c r="K87" s="42"/>
      <c r="L87" s="240"/>
      <c r="M87" s="240"/>
      <c r="N87" s="240"/>
      <c r="O87" s="240"/>
      <c r="P87" s="240"/>
      <c r="Q87" s="240"/>
      <c r="R87" s="240"/>
    </row>
    <row r="88" spans="1:18" x14ac:dyDescent="0.15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0"/>
      <c r="M88" s="240"/>
      <c r="N88" s="240"/>
      <c r="O88" s="240"/>
      <c r="P88" s="240"/>
      <c r="Q88" s="240"/>
      <c r="R88" s="240"/>
    </row>
    <row r="89" spans="1:18" x14ac:dyDescent="0.15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0"/>
      <c r="M89" s="240"/>
      <c r="N89" s="240"/>
      <c r="O89" s="240"/>
      <c r="P89" s="240"/>
      <c r="Q89" s="240"/>
      <c r="R89" s="240"/>
    </row>
    <row r="90" spans="1:18" x14ac:dyDescent="0.15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0"/>
      <c r="M90" s="240"/>
      <c r="N90" s="240"/>
      <c r="O90" s="240"/>
      <c r="P90" s="240"/>
      <c r="Q90" s="240"/>
      <c r="R90" s="240"/>
    </row>
    <row r="91" spans="1:18" x14ac:dyDescent="0.15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15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15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15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15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15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15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15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15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15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15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15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15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15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15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15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15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15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15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15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15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15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1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15">
      <c r="A114" s="46"/>
      <c r="B114" s="49" t="s">
        <v>20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15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15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15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15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15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15">
      <c r="A120" s="46"/>
      <c r="B120" s="47" t="s">
        <v>21</v>
      </c>
      <c r="C120" s="72">
        <f t="shared" ref="C120:J120" si="45">SUM(C115:C119)</f>
        <v>0</v>
      </c>
      <c r="D120" s="72">
        <f t="shared" si="45"/>
        <v>0</v>
      </c>
      <c r="E120" s="72">
        <f t="shared" si="45"/>
        <v>0</v>
      </c>
      <c r="F120" s="72">
        <f t="shared" si="45"/>
        <v>300000</v>
      </c>
      <c r="G120" s="72">
        <f t="shared" si="45"/>
        <v>310000</v>
      </c>
      <c r="H120" s="72">
        <f t="shared" si="45"/>
        <v>320000</v>
      </c>
      <c r="I120" s="72">
        <f t="shared" si="45"/>
        <v>330000</v>
      </c>
      <c r="J120" s="72">
        <f t="shared" si="45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15">
      <c r="A121" s="46"/>
      <c r="B121" s="47" t="s">
        <v>22</v>
      </c>
      <c r="C121" s="155">
        <f t="shared" ref="C121:J121" si="46">IF(C41&gt;0,C120/C41/12,0)</f>
        <v>0</v>
      </c>
      <c r="D121" s="155">
        <f t="shared" si="46"/>
        <v>0</v>
      </c>
      <c r="E121" s="155">
        <f t="shared" si="46"/>
        <v>0</v>
      </c>
      <c r="F121" s="155">
        <f t="shared" si="46"/>
        <v>0.625</v>
      </c>
      <c r="G121" s="155">
        <f t="shared" si="46"/>
        <v>0.64583333333333337</v>
      </c>
      <c r="H121" s="155">
        <f t="shared" si="46"/>
        <v>0.66666666666666663</v>
      </c>
      <c r="I121" s="155">
        <f t="shared" si="46"/>
        <v>0.6875</v>
      </c>
      <c r="J121" s="155">
        <f t="shared" si="46"/>
        <v>0</v>
      </c>
      <c r="K121" s="42"/>
      <c r="M121" s="46"/>
      <c r="N121" s="46"/>
      <c r="O121" s="46"/>
      <c r="P121" s="46"/>
      <c r="Q121" s="46"/>
      <c r="R121" s="46"/>
    </row>
    <row r="122" spans="1:18" hidden="1" x14ac:dyDescent="0.15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15">
      <c r="A123" s="46"/>
      <c r="B123" s="49" t="s">
        <v>23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15">
      <c r="A124" s="46"/>
      <c r="B124" s="81" t="s">
        <v>24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15">
      <c r="B125" s="67" t="s">
        <v>25</v>
      </c>
      <c r="C125" s="67"/>
      <c r="D125" s="67"/>
      <c r="E125" s="154">
        <f t="shared" ref="E125:J125" si="47">IFERROR(E120/E24,0)</f>
        <v>0</v>
      </c>
      <c r="F125" s="154">
        <f t="shared" si="47"/>
        <v>0.78431372549019607</v>
      </c>
      <c r="G125" s="154">
        <f t="shared" si="47"/>
        <v>0</v>
      </c>
      <c r="H125" s="154">
        <f t="shared" si="47"/>
        <v>0</v>
      </c>
      <c r="I125" s="154">
        <f t="shared" si="47"/>
        <v>0</v>
      </c>
      <c r="J125" s="154">
        <f t="shared" si="47"/>
        <v>0</v>
      </c>
      <c r="K125" s="42"/>
      <c r="M125" s="46"/>
      <c r="N125" s="46"/>
      <c r="O125" s="46"/>
      <c r="P125" s="46"/>
      <c r="Q125" s="46"/>
      <c r="R125" s="46"/>
    </row>
    <row r="126" spans="1:18" hidden="1" x14ac:dyDescent="0.15">
      <c r="A126" s="46"/>
      <c r="B126" s="47" t="s">
        <v>26</v>
      </c>
      <c r="C126" s="73"/>
      <c r="D126" s="73">
        <f t="shared" ref="D126:J126" si="48">IFERROR(D120/C120-1,0)</f>
        <v>0</v>
      </c>
      <c r="E126" s="73">
        <f t="shared" si="48"/>
        <v>0</v>
      </c>
      <c r="F126" s="73">
        <f t="shared" si="48"/>
        <v>0</v>
      </c>
      <c r="G126" s="73">
        <f t="shared" si="48"/>
        <v>3.3333333333333437E-2</v>
      </c>
      <c r="H126" s="73">
        <f t="shared" si="48"/>
        <v>3.2258064516129004E-2</v>
      </c>
      <c r="I126" s="73">
        <f t="shared" si="48"/>
        <v>3.125E-2</v>
      </c>
      <c r="J126" s="73">
        <f t="shared" si="48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15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15">
      <c r="A128" s="46"/>
      <c r="B128" s="47" t="str">
        <f>+B50</f>
        <v>Savings (Cost increase)/yr</v>
      </c>
      <c r="C128" s="72">
        <f t="shared" ref="C128:J128" si="49">+C50</f>
        <v>0</v>
      </c>
      <c r="D128" s="72">
        <f t="shared" si="49"/>
        <v>0</v>
      </c>
      <c r="E128" s="72">
        <f t="shared" si="49"/>
        <v>0</v>
      </c>
      <c r="F128" s="72">
        <f t="shared" si="49"/>
        <v>0</v>
      </c>
      <c r="G128" s="72">
        <f t="shared" si="49"/>
        <v>540000</v>
      </c>
      <c r="H128" s="72">
        <f t="shared" si="49"/>
        <v>540000</v>
      </c>
      <c r="I128" s="72">
        <f t="shared" si="49"/>
        <v>540000</v>
      </c>
      <c r="J128" s="72">
        <f t="shared" si="49"/>
        <v>0</v>
      </c>
      <c r="K128" s="42"/>
      <c r="M128" s="46"/>
      <c r="N128" s="46"/>
      <c r="O128" s="46"/>
      <c r="P128" s="46"/>
      <c r="Q128" s="46"/>
      <c r="R128" s="46"/>
    </row>
    <row r="129" spans="1:18" hidden="1" x14ac:dyDescent="0.15">
      <c r="A129" s="46"/>
      <c r="B129" s="47" t="str">
        <f>+B120</f>
        <v>Total Acquisition Payments</v>
      </c>
      <c r="C129" s="47">
        <f t="shared" ref="C129:J129" si="50">+C120</f>
        <v>0</v>
      </c>
      <c r="D129" s="47">
        <f t="shared" si="50"/>
        <v>0</v>
      </c>
      <c r="E129" s="47">
        <f t="shared" si="50"/>
        <v>0</v>
      </c>
      <c r="F129" s="47">
        <f t="shared" si="50"/>
        <v>300000</v>
      </c>
      <c r="G129" s="47">
        <f t="shared" si="50"/>
        <v>310000</v>
      </c>
      <c r="H129" s="47">
        <f t="shared" si="50"/>
        <v>320000</v>
      </c>
      <c r="I129" s="47">
        <f t="shared" si="50"/>
        <v>330000</v>
      </c>
      <c r="J129" s="47">
        <f t="shared" si="50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15">
      <c r="A130" s="46"/>
      <c r="B130" s="56" t="s">
        <v>27</v>
      </c>
      <c r="C130" s="153">
        <f>IF(C129&gt;0,C128-C129,0)</f>
        <v>0</v>
      </c>
      <c r="D130" s="153">
        <f t="shared" ref="D130:J130" si="51">IF(D129&gt;0,D128-D129,0)</f>
        <v>0</v>
      </c>
      <c r="E130" s="153">
        <f t="shared" si="51"/>
        <v>0</v>
      </c>
      <c r="F130" s="153">
        <f t="shared" si="51"/>
        <v>-300000</v>
      </c>
      <c r="G130" s="153">
        <f t="shared" si="51"/>
        <v>230000</v>
      </c>
      <c r="H130" s="153">
        <f t="shared" si="51"/>
        <v>220000</v>
      </c>
      <c r="I130" s="153">
        <f t="shared" si="51"/>
        <v>210000</v>
      </c>
      <c r="J130" s="153">
        <f t="shared" si="51"/>
        <v>-340000</v>
      </c>
      <c r="K130" s="42"/>
      <c r="M130" s="46"/>
      <c r="N130" s="46"/>
      <c r="O130" s="46"/>
      <c r="P130" s="46"/>
      <c r="Q130" s="46"/>
      <c r="R130" s="46"/>
    </row>
    <row r="131" spans="1:18" hidden="1" x14ac:dyDescent="0.15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15">
      <c r="A132" s="46"/>
      <c r="B132" s="47" t="s">
        <v>28</v>
      </c>
      <c r="C132" s="47"/>
      <c r="D132" s="47"/>
      <c r="E132" s="72">
        <f t="shared" ref="E132:J132" si="52">+E34-E50</f>
        <v>0</v>
      </c>
      <c r="F132" s="72">
        <f t="shared" si="52"/>
        <v>382500</v>
      </c>
      <c r="G132" s="72">
        <f t="shared" si="52"/>
        <v>-540000</v>
      </c>
      <c r="H132" s="72">
        <f t="shared" si="52"/>
        <v>-540000</v>
      </c>
      <c r="I132" s="72">
        <f t="shared" si="52"/>
        <v>-540000</v>
      </c>
      <c r="J132" s="72">
        <f t="shared" si="52"/>
        <v>0</v>
      </c>
      <c r="K132" s="42"/>
      <c r="M132" s="46"/>
      <c r="N132" s="46"/>
      <c r="O132" s="46"/>
      <c r="P132" s="46"/>
      <c r="Q132" s="46"/>
      <c r="R132" s="46"/>
    </row>
    <row r="133" spans="1:18" hidden="1" x14ac:dyDescent="0.15">
      <c r="A133" s="46"/>
      <c r="B133" s="47" t="s">
        <v>29</v>
      </c>
      <c r="C133" s="47"/>
      <c r="D133" s="47"/>
      <c r="E133" s="47">
        <f t="shared" ref="E133:J133" si="53">+E34-E120</f>
        <v>0</v>
      </c>
      <c r="F133" s="47">
        <f t="shared" si="53"/>
        <v>82500</v>
      </c>
      <c r="G133" s="47">
        <f t="shared" si="53"/>
        <v>-310000</v>
      </c>
      <c r="H133" s="47">
        <f t="shared" si="53"/>
        <v>-320000</v>
      </c>
      <c r="I133" s="47">
        <f t="shared" si="53"/>
        <v>-330000</v>
      </c>
      <c r="J133" s="47">
        <f t="shared" si="53"/>
        <v>-340000</v>
      </c>
      <c r="K133" s="42"/>
      <c r="M133" s="46"/>
      <c r="N133" s="46"/>
      <c r="O133" s="46"/>
      <c r="P133" s="46"/>
      <c r="Q133" s="46"/>
      <c r="R133" s="46"/>
    </row>
    <row r="134" spans="1:18" hidden="1" x14ac:dyDescent="0.15">
      <c r="A134" s="46"/>
      <c r="B134" s="56" t="s">
        <v>30</v>
      </c>
      <c r="C134" s="56"/>
      <c r="D134" s="56"/>
      <c r="E134" s="82">
        <f>+E133-E132</f>
        <v>0</v>
      </c>
      <c r="F134" s="82">
        <f t="shared" ref="F134:J134" si="54">+F133-F132</f>
        <v>-300000</v>
      </c>
      <c r="G134" s="82">
        <f t="shared" si="54"/>
        <v>230000</v>
      </c>
      <c r="H134" s="82">
        <f t="shared" si="54"/>
        <v>220000</v>
      </c>
      <c r="I134" s="82">
        <f t="shared" si="54"/>
        <v>210000</v>
      </c>
      <c r="J134" s="82">
        <f t="shared" si="54"/>
        <v>-340000</v>
      </c>
      <c r="K134" s="42"/>
      <c r="M134" s="46"/>
      <c r="N134" s="46"/>
      <c r="O134" s="46"/>
      <c r="P134" s="46"/>
      <c r="Q134" s="46"/>
      <c r="R134" s="46"/>
    </row>
    <row r="135" spans="1:18" hidden="1" x14ac:dyDescent="0.15">
      <c r="A135" s="46"/>
      <c r="B135" s="67" t="s">
        <v>31</v>
      </c>
      <c r="C135" s="83">
        <f t="shared" ref="C135:J135" si="55">IFERROR(C134/C47,0)</f>
        <v>0</v>
      </c>
      <c r="D135" s="83">
        <f t="shared" si="55"/>
        <v>0</v>
      </c>
      <c r="E135" s="83">
        <f t="shared" si="55"/>
        <v>0</v>
      </c>
      <c r="F135" s="83">
        <f t="shared" si="55"/>
        <v>-0.27777777777777779</v>
      </c>
      <c r="G135" s="83">
        <f t="shared" si="55"/>
        <v>0.21296296296296297</v>
      </c>
      <c r="H135" s="83">
        <f t="shared" si="55"/>
        <v>0.20370370370370369</v>
      </c>
      <c r="I135" s="83">
        <f t="shared" si="55"/>
        <v>0.19444444444444445</v>
      </c>
      <c r="J135" s="83">
        <f t="shared" si="55"/>
        <v>0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15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15">
      <c r="A137" s="46"/>
      <c r="B137" s="47" t="s">
        <v>28</v>
      </c>
      <c r="C137" s="47"/>
      <c r="D137" s="47"/>
      <c r="E137" s="84">
        <f t="shared" ref="E137:J137" si="56">+E132</f>
        <v>0</v>
      </c>
      <c r="F137" s="72">
        <f t="shared" si="56"/>
        <v>382500</v>
      </c>
      <c r="G137" s="72">
        <f t="shared" si="56"/>
        <v>-540000</v>
      </c>
      <c r="H137" s="72">
        <f t="shared" si="56"/>
        <v>-540000</v>
      </c>
      <c r="I137" s="72">
        <f t="shared" si="56"/>
        <v>-540000</v>
      </c>
      <c r="J137" s="72">
        <f t="shared" si="56"/>
        <v>0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15">
      <c r="A138" s="46"/>
      <c r="B138" s="47" t="s">
        <v>32</v>
      </c>
      <c r="C138" s="47"/>
      <c r="D138" s="47"/>
      <c r="E138" s="85" t="e">
        <f t="shared" ref="E138:J138" si="57">+E34-E120-E124</f>
        <v>#REF!</v>
      </c>
      <c r="F138" s="85" t="e">
        <f t="shared" si="57"/>
        <v>#REF!</v>
      </c>
      <c r="G138" s="85" t="e">
        <f t="shared" si="57"/>
        <v>#REF!</v>
      </c>
      <c r="H138" s="85" t="e">
        <f t="shared" si="57"/>
        <v>#REF!</v>
      </c>
      <c r="I138" s="85" t="e">
        <f t="shared" si="57"/>
        <v>#REF!</v>
      </c>
      <c r="J138" s="85" t="e">
        <f t="shared" si="57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15">
      <c r="A139" s="46"/>
      <c r="B139" s="56" t="s">
        <v>30</v>
      </c>
      <c r="C139" s="56"/>
      <c r="D139" s="56"/>
      <c r="E139" s="82" t="e">
        <f>+E138-E137</f>
        <v>#REF!</v>
      </c>
      <c r="F139" s="82" t="e">
        <f t="shared" ref="F139:J139" si="58">+F138-F137</f>
        <v>#REF!</v>
      </c>
      <c r="G139" s="82" t="e">
        <f t="shared" si="58"/>
        <v>#REF!</v>
      </c>
      <c r="H139" s="82" t="e">
        <f t="shared" si="58"/>
        <v>#REF!</v>
      </c>
      <c r="I139" s="82" t="e">
        <f t="shared" si="58"/>
        <v>#REF!</v>
      </c>
      <c r="J139" s="82" t="e">
        <f t="shared" si="58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15">
      <c r="A141" s="46"/>
      <c r="B141" s="145" t="s">
        <v>33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45:R45"/>
    <mergeCell ref="L40:R40"/>
    <mergeCell ref="L41:R41"/>
    <mergeCell ref="L42:R42"/>
    <mergeCell ref="L43:R43"/>
    <mergeCell ref="L44:R44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baseColWidth="10" defaultColWidth="0" defaultRowHeight="13" zeroHeight="1" x14ac:dyDescent="0.15"/>
  <cols>
    <col min="1" max="1" width="2" style="38" customWidth="1"/>
    <col min="2" max="3" width="4.1640625" style="38" customWidth="1"/>
    <col min="4" max="4" width="4.5" style="38" customWidth="1"/>
    <col min="5" max="5" width="9.1640625" style="38" customWidth="1"/>
    <col min="6" max="7" width="10.33203125" style="38" customWidth="1"/>
    <col min="8" max="14" width="9.1640625" style="38" customWidth="1"/>
    <col min="15" max="15" width="2.5" style="38" customWidth="1"/>
    <col min="16" max="18" width="0" style="38" hidden="1" customWidth="1"/>
    <col min="19" max="16384" width="9.1640625" style="38" hidden="1"/>
  </cols>
  <sheetData>
    <row r="1" spans="1:18" ht="16" x14ac:dyDescent="0.2">
      <c r="A1" s="37" t="s">
        <v>72</v>
      </c>
      <c r="B1" s="37"/>
      <c r="C1" s="37"/>
      <c r="D1" s="37"/>
      <c r="E1" s="37"/>
      <c r="F1" s="37"/>
      <c r="G1" s="37"/>
    </row>
    <row r="2" spans="1:18" ht="16" x14ac:dyDescent="0.2">
      <c r="A2" s="195" t="s">
        <v>73</v>
      </c>
      <c r="B2" s="196"/>
      <c r="C2" s="196"/>
      <c r="D2" s="196"/>
      <c r="E2" s="196"/>
      <c r="F2" s="196"/>
      <c r="G2" s="196"/>
    </row>
    <row r="3" spans="1:18" x14ac:dyDescent="0.15">
      <c r="A3" s="43" t="s">
        <v>0</v>
      </c>
    </row>
    <row r="4" spans="1:18" ht="14" x14ac:dyDescent="0.15">
      <c r="A4" s="44" t="s">
        <v>2</v>
      </c>
      <c r="F4" s="197"/>
    </row>
    <row r="5" spans="1:18" x14ac:dyDescent="0.15">
      <c r="A5" s="45" t="str">
        <f ca="1">CELL("filename")</f>
        <v>/Users/David/Downloads/[NVPrep_220826-RFA-Budget-Workbook-FY23-Fall-2.xlsx]Facilities</v>
      </c>
    </row>
    <row r="6" spans="1:18" x14ac:dyDescent="0.15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15">
      <c r="A7" s="47"/>
      <c r="B7" s="198" t="s">
        <v>74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15">
      <c r="A8" s="47"/>
      <c r="B8" s="198" t="s">
        <v>75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15">
      <c r="A9" s="47"/>
      <c r="B9" s="145" t="s">
        <v>76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15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">
      <c r="A11" s="47"/>
      <c r="B11" s="199" t="s">
        <v>77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4" x14ac:dyDescent="0.15">
      <c r="A12" s="47"/>
      <c r="B12" s="205" t="s">
        <v>78</v>
      </c>
      <c r="C12" s="206"/>
      <c r="D12" s="206"/>
      <c r="E12" s="206"/>
      <c r="F12" s="246"/>
      <c r="G12" s="246"/>
      <c r="H12" s="246"/>
      <c r="I12" s="246"/>
      <c r="J12" s="246"/>
      <c r="K12" s="246"/>
      <c r="L12" s="47"/>
      <c r="M12" s="47"/>
      <c r="N12" s="47"/>
      <c r="O12" s="46"/>
      <c r="P12" s="46"/>
      <c r="Q12" s="46"/>
      <c r="R12" s="46"/>
    </row>
    <row r="13" spans="1:18" ht="14" x14ac:dyDescent="0.15">
      <c r="A13" s="47"/>
      <c r="B13" s="205" t="s">
        <v>79</v>
      </c>
      <c r="C13" s="206"/>
      <c r="D13" s="206"/>
      <c r="E13" s="206"/>
      <c r="F13" s="246"/>
      <c r="G13" s="246"/>
      <c r="H13" s="246"/>
      <c r="I13" s="246"/>
      <c r="J13" s="246"/>
      <c r="K13" s="246"/>
      <c r="L13" s="47"/>
      <c r="M13" s="47"/>
      <c r="N13" s="47"/>
      <c r="O13" s="46"/>
      <c r="P13" s="46"/>
      <c r="Q13" s="46"/>
      <c r="R13" s="46"/>
    </row>
    <row r="14" spans="1:18" ht="34.5" customHeight="1" x14ac:dyDescent="0.15">
      <c r="A14" s="47"/>
      <c r="B14" s="245" t="s">
        <v>80</v>
      </c>
      <c r="C14" s="245"/>
      <c r="D14" s="245"/>
      <c r="E14" s="245"/>
      <c r="F14" s="246"/>
      <c r="G14" s="246"/>
      <c r="H14" s="246"/>
      <c r="I14" s="246"/>
      <c r="J14" s="246"/>
      <c r="K14" s="246"/>
      <c r="L14" s="47"/>
      <c r="M14" s="47"/>
      <c r="N14" s="47"/>
      <c r="O14" s="46"/>
      <c r="P14" s="46"/>
      <c r="Q14" s="46"/>
      <c r="R14" s="46"/>
    </row>
    <row r="15" spans="1:18" ht="31.5" customHeight="1" x14ac:dyDescent="0.15">
      <c r="A15" s="47"/>
      <c r="B15" s="245" t="s">
        <v>81</v>
      </c>
      <c r="C15" s="245"/>
      <c r="D15" s="245"/>
      <c r="E15" s="245"/>
      <c r="F15" s="246"/>
      <c r="G15" s="246"/>
      <c r="H15" s="246"/>
      <c r="I15" s="246"/>
      <c r="J15" s="246"/>
      <c r="K15" s="246"/>
      <c r="L15" s="47"/>
      <c r="M15" s="47"/>
      <c r="N15" s="47"/>
      <c r="O15" s="46"/>
      <c r="P15" s="46"/>
      <c r="Q15" s="46"/>
      <c r="R15" s="46"/>
    </row>
    <row r="16" spans="1:18" ht="14" x14ac:dyDescent="0.15">
      <c r="A16" s="47"/>
      <c r="B16" s="205" t="s">
        <v>82</v>
      </c>
      <c r="C16" s="206"/>
      <c r="D16" s="206"/>
      <c r="E16" s="206"/>
      <c r="F16" s="246"/>
      <c r="G16" s="246"/>
      <c r="H16" s="246"/>
      <c r="I16" s="246"/>
      <c r="J16" s="246"/>
      <c r="K16" s="246"/>
      <c r="L16" s="47"/>
      <c r="M16" s="47"/>
      <c r="N16" s="47"/>
      <c r="O16" s="46"/>
      <c r="P16" s="46"/>
      <c r="Q16" s="46"/>
      <c r="R16" s="46"/>
    </row>
    <row r="17" spans="1:18" ht="14" x14ac:dyDescent="0.15">
      <c r="A17" s="47"/>
      <c r="B17" s="205" t="s">
        <v>83</v>
      </c>
      <c r="C17" s="206"/>
      <c r="D17" s="206"/>
      <c r="E17" s="206"/>
      <c r="F17" s="246"/>
      <c r="G17" s="246"/>
      <c r="H17" s="246"/>
      <c r="I17" s="246"/>
      <c r="J17" s="246"/>
      <c r="K17" s="246"/>
      <c r="L17" s="47"/>
      <c r="M17" s="47"/>
      <c r="N17" s="47"/>
      <c r="O17" s="46"/>
      <c r="P17" s="46"/>
      <c r="Q17" s="46"/>
      <c r="R17" s="46"/>
    </row>
    <row r="18" spans="1:18" ht="14" x14ac:dyDescent="0.15">
      <c r="A18" s="47"/>
      <c r="B18" s="205" t="s">
        <v>84</v>
      </c>
      <c r="C18" s="206"/>
      <c r="D18" s="206"/>
      <c r="E18" s="206"/>
      <c r="F18" s="246"/>
      <c r="G18" s="246"/>
      <c r="H18" s="246"/>
      <c r="I18" s="246"/>
      <c r="J18" s="246"/>
      <c r="K18" s="246"/>
      <c r="L18" s="47"/>
      <c r="M18" s="47"/>
      <c r="N18" s="47"/>
      <c r="O18" s="46"/>
      <c r="P18" s="46"/>
      <c r="Q18" s="46"/>
      <c r="R18" s="46"/>
    </row>
    <row r="19" spans="1:18" ht="28.5" customHeight="1" x14ac:dyDescent="0.15">
      <c r="A19" s="47"/>
      <c r="B19" s="245" t="s">
        <v>85</v>
      </c>
      <c r="C19" s="245"/>
      <c r="D19" s="245"/>
      <c r="E19" s="245"/>
      <c r="F19" s="246"/>
      <c r="G19" s="246"/>
      <c r="H19" s="246"/>
      <c r="I19" s="246"/>
      <c r="J19" s="246"/>
      <c r="K19" s="246"/>
      <c r="L19" s="47"/>
      <c r="M19" s="47"/>
      <c r="N19" s="47"/>
      <c r="O19" s="46"/>
      <c r="P19" s="46"/>
      <c r="Q19" s="46"/>
      <c r="R19" s="46"/>
    </row>
    <row r="20" spans="1:18" ht="35.25" customHeight="1" x14ac:dyDescent="0.15">
      <c r="A20" s="47"/>
      <c r="B20" s="245" t="s">
        <v>86</v>
      </c>
      <c r="C20" s="245"/>
      <c r="D20" s="245"/>
      <c r="E20" s="245"/>
      <c r="F20" s="246"/>
      <c r="G20" s="246"/>
      <c r="H20" s="246"/>
      <c r="I20" s="246"/>
      <c r="J20" s="246"/>
      <c r="K20" s="246"/>
      <c r="L20" s="47"/>
      <c r="M20" s="207"/>
      <c r="N20" s="47"/>
      <c r="O20" s="46"/>
      <c r="P20" s="46"/>
      <c r="Q20" s="46"/>
      <c r="R20" s="46"/>
    </row>
    <row r="21" spans="1:18" ht="14" x14ac:dyDescent="0.15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">
      <c r="A22" s="46"/>
      <c r="B22" s="199" t="s">
        <v>87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">
      <c r="A23" s="46"/>
      <c r="B23" s="209" t="s">
        <v>88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15">
      <c r="A24" s="46"/>
      <c r="B24" s="213"/>
      <c r="C24" s="214"/>
      <c r="D24" s="215">
        <v>1</v>
      </c>
      <c r="E24" s="197" t="s">
        <v>89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15">
      <c r="A25" s="46"/>
      <c r="B25" s="213"/>
      <c r="C25" s="214"/>
      <c r="D25" s="215">
        <v>2</v>
      </c>
      <c r="E25" s="197" t="s">
        <v>90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15">
      <c r="A26" s="46"/>
      <c r="B26" s="213"/>
      <c r="C26" s="214"/>
      <c r="D26" s="215">
        <v>3</v>
      </c>
      <c r="E26" s="197" t="s">
        <v>91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15">
      <c r="A27" s="46"/>
      <c r="B27" s="213"/>
      <c r="C27" s="214"/>
      <c r="D27" s="215">
        <v>4</v>
      </c>
      <c r="E27" s="197" t="s">
        <v>92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15">
      <c r="A28" s="46"/>
      <c r="B28" s="213"/>
      <c r="C28" s="214"/>
      <c r="D28" s="215">
        <v>5</v>
      </c>
      <c r="E28" s="197" t="s">
        <v>93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15">
      <c r="A29" s="46"/>
      <c r="B29" s="213"/>
      <c r="C29" s="214"/>
      <c r="D29" s="215">
        <v>6</v>
      </c>
      <c r="E29" s="197" t="s">
        <v>94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15">
      <c r="A30" s="46"/>
      <c r="B30" s="213" t="s">
        <v>95</v>
      </c>
      <c r="C30" s="214"/>
      <c r="D30" s="215">
        <v>7</v>
      </c>
      <c r="E30" s="197" t="s">
        <v>96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15">
      <c r="A31" s="46"/>
      <c r="B31" s="213"/>
      <c r="C31" s="214"/>
      <c r="D31" s="215">
        <v>8</v>
      </c>
      <c r="E31" s="197" t="s">
        <v>97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15">
      <c r="A32" s="46"/>
      <c r="B32" s="213"/>
      <c r="C32" s="214"/>
      <c r="D32" s="215">
        <v>9</v>
      </c>
      <c r="E32" s="197" t="s">
        <v>98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15">
      <c r="A33" s="46"/>
      <c r="B33" s="213"/>
      <c r="C33" s="214"/>
      <c r="D33" s="215">
        <v>10</v>
      </c>
      <c r="E33" s="197" t="s">
        <v>99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15">
      <c r="A34" s="46"/>
      <c r="B34" s="213"/>
      <c r="C34" s="214"/>
      <c r="D34" s="215">
        <v>11</v>
      </c>
      <c r="E34" s="197" t="s">
        <v>100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15">
      <c r="A35" s="46"/>
      <c r="B35" s="213"/>
      <c r="C35" s="214"/>
      <c r="D35" s="215">
        <v>12</v>
      </c>
      <c r="E35" s="197" t="s">
        <v>101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4" x14ac:dyDescent="0.15">
      <c r="A36" s="46"/>
      <c r="B36" s="213"/>
      <c r="C36" s="214"/>
      <c r="D36" s="215">
        <v>13</v>
      </c>
      <c r="E36" s="197" t="s">
        <v>102</v>
      </c>
      <c r="G36" s="243"/>
      <c r="H36" s="243"/>
      <c r="I36" s="243"/>
      <c r="J36" s="243"/>
      <c r="K36" s="243"/>
      <c r="L36" s="243"/>
      <c r="M36" s="243"/>
      <c r="N36" s="243"/>
      <c r="O36" s="46"/>
      <c r="P36" s="46"/>
      <c r="Q36" s="46"/>
      <c r="R36" s="46"/>
    </row>
    <row r="37" spans="1:18" ht="15" x14ac:dyDescent="0.15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">
      <c r="A38" s="46"/>
      <c r="B38" s="199" t="s">
        <v>103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15">
      <c r="A39" s="46"/>
      <c r="B39" s="209" t="s">
        <v>104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15">
      <c r="A40" s="46"/>
      <c r="B40" s="209" t="s">
        <v>105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15">
      <c r="A41" s="46"/>
      <c r="B41" s="209" t="s">
        <v>106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15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15">
      <c r="A43" s="46"/>
      <c r="B43" s="213" t="s">
        <v>95</v>
      </c>
      <c r="C43" s="217" t="str">
        <f>IF(B43="x"," ","nc")</f>
        <v xml:space="preserve"> </v>
      </c>
      <c r="D43" s="215">
        <v>0</v>
      </c>
      <c r="E43" s="197" t="s">
        <v>107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15">
      <c r="A44" s="46"/>
      <c r="B44" s="213" t="s">
        <v>95</v>
      </c>
      <c r="C44" s="217" t="str">
        <f>IF(B44="x"," ","nc")</f>
        <v xml:space="preserve"> </v>
      </c>
      <c r="D44" s="215">
        <v>1</v>
      </c>
      <c r="E44" s="197" t="s">
        <v>108</v>
      </c>
      <c r="F44" s="212"/>
      <c r="G44" s="212"/>
      <c r="I44" s="218" t="s">
        <v>109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15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110</v>
      </c>
      <c r="F45" s="212"/>
      <c r="G45" s="212"/>
      <c r="I45" s="218" t="s">
        <v>111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15">
      <c r="A46" s="46"/>
      <c r="B46" s="213"/>
      <c r="C46" s="217" t="str">
        <f t="shared" si="0"/>
        <v>nc</v>
      </c>
      <c r="D46" s="215">
        <v>3</v>
      </c>
      <c r="E46" s="197" t="s">
        <v>112</v>
      </c>
      <c r="F46" s="212"/>
      <c r="G46" s="212"/>
      <c r="I46" s="218" t="s">
        <v>113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15">
      <c r="A47" s="46"/>
      <c r="B47" s="213" t="s">
        <v>95</v>
      </c>
      <c r="C47" s="217" t="str">
        <f t="shared" si="0"/>
        <v xml:space="preserve"> </v>
      </c>
      <c r="D47" s="215">
        <v>4</v>
      </c>
      <c r="E47" s="197" t="s">
        <v>114</v>
      </c>
      <c r="F47" s="212"/>
      <c r="G47" s="212"/>
      <c r="I47" s="218" t="s">
        <v>115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15">
      <c r="A48" s="46"/>
      <c r="B48" s="213" t="s">
        <v>95</v>
      </c>
      <c r="C48" s="217" t="str">
        <f t="shared" si="0"/>
        <v xml:space="preserve"> </v>
      </c>
      <c r="D48" s="215">
        <v>5</v>
      </c>
      <c r="E48" s="197" t="s">
        <v>116</v>
      </c>
      <c r="F48" s="212"/>
      <c r="G48" s="212"/>
      <c r="I48" s="218" t="s">
        <v>117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15">
      <c r="A49" s="46"/>
      <c r="B49" s="213"/>
      <c r="C49" s="217" t="str">
        <f t="shared" si="0"/>
        <v>nc</v>
      </c>
      <c r="D49" s="215">
        <v>6</v>
      </c>
      <c r="E49" s="197" t="s">
        <v>118</v>
      </c>
      <c r="F49" s="212"/>
      <c r="H49" s="212"/>
      <c r="I49" s="218" t="s">
        <v>119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15">
      <c r="A50" s="46"/>
      <c r="B50" s="213"/>
      <c r="C50" s="217" t="str">
        <f t="shared" si="0"/>
        <v>nc</v>
      </c>
      <c r="D50" s="215">
        <v>7</v>
      </c>
      <c r="E50" s="197" t="s">
        <v>120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15">
      <c r="A51" s="46"/>
      <c r="B51" s="213"/>
      <c r="C51" s="217" t="str">
        <f t="shared" si="0"/>
        <v>nc</v>
      </c>
      <c r="D51" s="215">
        <v>8</v>
      </c>
      <c r="E51" s="197" t="s">
        <v>121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15">
      <c r="A52" s="46"/>
      <c r="B52" s="213"/>
      <c r="C52" s="217" t="str">
        <f t="shared" si="0"/>
        <v>nc</v>
      </c>
      <c r="D52" s="215">
        <v>9</v>
      </c>
      <c r="E52" s="197" t="s">
        <v>122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15">
      <c r="A53" s="46"/>
      <c r="B53" s="213"/>
      <c r="C53" s="217" t="str">
        <f t="shared" si="0"/>
        <v>nc</v>
      </c>
      <c r="D53" s="215">
        <v>10</v>
      </c>
      <c r="E53" s="197" t="s">
        <v>123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15">
      <c r="A54" s="46"/>
      <c r="B54" s="213"/>
      <c r="C54" s="217" t="str">
        <f t="shared" si="0"/>
        <v>nc</v>
      </c>
      <c r="D54" s="215">
        <v>11</v>
      </c>
      <c r="E54" s="197" t="s">
        <v>124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15">
      <c r="A55" s="46"/>
      <c r="B55" s="213"/>
      <c r="C55" s="217" t="str">
        <f t="shared" si="0"/>
        <v>nc</v>
      </c>
      <c r="D55" s="215">
        <v>12</v>
      </c>
      <c r="E55" s="197" t="s">
        <v>125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15">
      <c r="A56" s="46"/>
      <c r="B56" s="213"/>
      <c r="C56" s="217" t="str">
        <f t="shared" si="0"/>
        <v>nc</v>
      </c>
      <c r="D56" s="215">
        <v>13</v>
      </c>
      <c r="E56" s="197" t="s">
        <v>126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15">
      <c r="A57" s="46"/>
      <c r="B57" s="213"/>
      <c r="C57" s="217" t="str">
        <f t="shared" si="0"/>
        <v>nc</v>
      </c>
      <c r="D57" s="215">
        <v>14</v>
      </c>
      <c r="E57" s="197" t="s">
        <v>127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15">
      <c r="A58" s="46"/>
      <c r="B58" s="213"/>
      <c r="C58" s="217" t="str">
        <f t="shared" si="0"/>
        <v>nc</v>
      </c>
      <c r="D58" s="215">
        <v>15</v>
      </c>
      <c r="E58" s="220" t="s">
        <v>128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15">
      <c r="A59" s="46"/>
      <c r="B59" s="213"/>
      <c r="C59" s="217" t="str">
        <f t="shared" si="0"/>
        <v>nc</v>
      </c>
      <c r="D59" s="215">
        <v>16</v>
      </c>
      <c r="E59" s="197" t="s">
        <v>129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15">
      <c r="A60" s="46"/>
      <c r="B60" s="213"/>
      <c r="C60" s="217" t="str">
        <f t="shared" si="0"/>
        <v>nc</v>
      </c>
      <c r="D60" s="215">
        <v>17</v>
      </c>
      <c r="E60" s="197" t="s">
        <v>130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15">
      <c r="A61" s="46"/>
      <c r="B61" s="213"/>
      <c r="C61" s="217" t="str">
        <f t="shared" si="0"/>
        <v>nc</v>
      </c>
      <c r="D61" s="215">
        <v>18</v>
      </c>
      <c r="E61" s="197" t="s">
        <v>131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15">
      <c r="A62" s="46"/>
      <c r="B62" s="213"/>
      <c r="C62" s="217" t="str">
        <f t="shared" si="0"/>
        <v>nc</v>
      </c>
      <c r="D62" s="215">
        <v>19</v>
      </c>
      <c r="E62" s="197" t="s">
        <v>132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15">
      <c r="A63" s="46"/>
      <c r="B63" s="213"/>
      <c r="C63" s="217" t="str">
        <f t="shared" si="0"/>
        <v>nc</v>
      </c>
      <c r="D63" s="215">
        <v>20</v>
      </c>
      <c r="E63" s="197" t="s">
        <v>133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4" x14ac:dyDescent="0.15">
      <c r="A64" s="46"/>
      <c r="B64" s="213"/>
      <c r="C64" s="217" t="str">
        <f t="shared" si="0"/>
        <v>nc</v>
      </c>
      <c r="D64" s="215">
        <v>21</v>
      </c>
      <c r="E64" s="197" t="s">
        <v>134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4" x14ac:dyDescent="0.15">
      <c r="A65" s="46"/>
      <c r="B65" s="213"/>
      <c r="C65" s="217" t="str">
        <f t="shared" si="0"/>
        <v>nc</v>
      </c>
      <c r="D65" s="215">
        <v>22</v>
      </c>
      <c r="E65" s="197" t="s">
        <v>135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">
      <c r="A67" s="46"/>
      <c r="B67" s="199" t="s">
        <v>136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15">
      <c r="A68" s="46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46"/>
      <c r="P68" s="46"/>
      <c r="Q68" s="46"/>
      <c r="R68" s="46"/>
    </row>
    <row r="69" spans="1:18" x14ac:dyDescent="0.15">
      <c r="A69" s="46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46"/>
      <c r="P69" s="46"/>
      <c r="Q69" s="46"/>
      <c r="R69" s="46"/>
    </row>
    <row r="70" spans="1:18" x14ac:dyDescent="0.15">
      <c r="A70" s="46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46"/>
      <c r="P70" s="46"/>
      <c r="Q70" s="46"/>
      <c r="R70" s="46"/>
    </row>
    <row r="71" spans="1:18" x14ac:dyDescent="0.15">
      <c r="A71" s="46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46"/>
      <c r="P71" s="46"/>
      <c r="Q71" s="46"/>
      <c r="R71" s="46"/>
    </row>
    <row r="72" spans="1:18" x14ac:dyDescent="0.15">
      <c r="A72" s="46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46"/>
      <c r="P72" s="46"/>
      <c r="Q72" s="46"/>
      <c r="R72" s="46"/>
    </row>
    <row r="73" spans="1:18" x14ac:dyDescent="0.15">
      <c r="A73" s="46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46"/>
      <c r="P73" s="46"/>
      <c r="Q73" s="46"/>
      <c r="R73" s="46"/>
    </row>
    <row r="74" spans="1:18" ht="18" x14ac:dyDescent="0.2">
      <c r="A74" s="46"/>
      <c r="B74" s="199" t="s">
        <v>137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15">
      <c r="A75" s="46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46"/>
      <c r="P75" s="46"/>
      <c r="Q75" s="46"/>
      <c r="R75" s="46"/>
    </row>
    <row r="76" spans="1:18" x14ac:dyDescent="0.15">
      <c r="A76" s="46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46"/>
      <c r="P76" s="46"/>
      <c r="Q76" s="46"/>
      <c r="R76" s="46"/>
    </row>
    <row r="77" spans="1:18" x14ac:dyDescent="0.15">
      <c r="A77" s="46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46"/>
      <c r="P77" s="46"/>
      <c r="Q77" s="46"/>
      <c r="R77" s="46"/>
    </row>
    <row r="78" spans="1:18" x14ac:dyDescent="0.15">
      <c r="A78" s="46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46"/>
      <c r="P78" s="46"/>
      <c r="Q78" s="46"/>
      <c r="R78" s="46"/>
    </row>
    <row r="79" spans="1:18" x14ac:dyDescent="0.15">
      <c r="A79" s="46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46"/>
      <c r="P79" s="46"/>
      <c r="Q79" s="46"/>
      <c r="R79" s="46"/>
    </row>
    <row r="80" spans="1:18" x14ac:dyDescent="0.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15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15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15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15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15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15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15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15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15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15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15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4" hidden="1" x14ac:dyDescent="0.15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15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15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15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15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15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15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15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15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15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15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15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15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15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15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15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15"/>
  </sheetData>
  <mergeCells count="25"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baseColWidth="10" defaultColWidth="0" defaultRowHeight="13" zeroHeight="1" x14ac:dyDescent="0.15"/>
  <cols>
    <col min="1" max="1" width="2" customWidth="1"/>
    <col min="2" max="3" width="4.1640625" customWidth="1"/>
    <col min="4" max="4" width="4.5" customWidth="1"/>
    <col min="5" max="5" width="9.1640625" customWidth="1"/>
    <col min="6" max="7" width="10.33203125" customWidth="1"/>
    <col min="8" max="14" width="9.1640625" customWidth="1"/>
    <col min="15" max="15" width="2.5" customWidth="1"/>
    <col min="16" max="18" width="0" hidden="1" customWidth="1"/>
    <col min="19" max="16384" width="9.1640625" hidden="1"/>
  </cols>
  <sheetData>
    <row r="1" spans="1:18" ht="16" x14ac:dyDescent="0.2">
      <c r="A1" s="5" t="s">
        <v>72</v>
      </c>
      <c r="B1" s="5"/>
      <c r="C1" s="5"/>
      <c r="D1" s="5"/>
      <c r="E1" s="5"/>
      <c r="F1" s="5"/>
      <c r="G1" s="5"/>
    </row>
    <row r="2" spans="1:18" ht="16" x14ac:dyDescent="0.2">
      <c r="A2" s="35" t="s">
        <v>138</v>
      </c>
      <c r="B2" s="36"/>
      <c r="C2" s="36"/>
      <c r="D2" s="36"/>
      <c r="E2" s="36"/>
      <c r="F2" s="36"/>
      <c r="G2" s="36"/>
    </row>
    <row r="3" spans="1:18" x14ac:dyDescent="0.15">
      <c r="A3" s="1" t="s">
        <v>0</v>
      </c>
    </row>
    <row r="4" spans="1:18" ht="14" x14ac:dyDescent="0.15">
      <c r="A4" s="2" t="s">
        <v>2</v>
      </c>
      <c r="F4" s="8"/>
    </row>
    <row r="5" spans="1:18" x14ac:dyDescent="0.15">
      <c r="A5" s="3"/>
    </row>
    <row r="6" spans="1:18" x14ac:dyDescent="0.15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15">
      <c r="A7" s="14"/>
      <c r="B7" s="33" t="s">
        <v>74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15">
      <c r="A8" s="14"/>
      <c r="B8" s="33" t="s">
        <v>75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15">
      <c r="A9" s="14"/>
      <c r="B9" s="34" t="s">
        <v>76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15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">
      <c r="A11" s="14"/>
      <c r="B11" s="21" t="s">
        <v>77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4" x14ac:dyDescent="0.15">
      <c r="A12" s="14"/>
      <c r="B12" s="17" t="s">
        <v>78</v>
      </c>
      <c r="C12" s="18"/>
      <c r="D12" s="18"/>
      <c r="E12" s="18"/>
      <c r="F12" s="247"/>
      <c r="G12" s="247"/>
      <c r="H12" s="247"/>
      <c r="I12" s="247"/>
      <c r="J12" s="247"/>
      <c r="K12" s="247"/>
      <c r="L12" s="14"/>
      <c r="M12" s="14"/>
      <c r="N12" s="14"/>
      <c r="O12" s="4"/>
      <c r="P12" s="4"/>
      <c r="Q12" s="4"/>
      <c r="R12" s="4"/>
    </row>
    <row r="13" spans="1:18" ht="14" x14ac:dyDescent="0.15">
      <c r="A13" s="14"/>
      <c r="B13" s="17" t="s">
        <v>79</v>
      </c>
      <c r="C13" s="18"/>
      <c r="D13" s="18"/>
      <c r="E13" s="18"/>
      <c r="F13" s="249">
        <v>44153</v>
      </c>
      <c r="G13" s="250"/>
      <c r="H13" s="250"/>
      <c r="I13" s="250"/>
      <c r="J13" s="250"/>
      <c r="K13" s="250"/>
      <c r="L13" s="14"/>
      <c r="M13" s="14"/>
      <c r="N13" s="14"/>
      <c r="O13" s="4"/>
      <c r="P13" s="4"/>
      <c r="Q13" s="4"/>
      <c r="R13" s="4"/>
    </row>
    <row r="14" spans="1:18" ht="34.5" customHeight="1" x14ac:dyDescent="0.15">
      <c r="A14" s="14"/>
      <c r="B14" s="248" t="s">
        <v>80</v>
      </c>
      <c r="C14" s="248"/>
      <c r="D14" s="248"/>
      <c r="E14" s="248"/>
      <c r="F14" s="249"/>
      <c r="G14" s="250"/>
      <c r="H14" s="250"/>
      <c r="I14" s="250"/>
      <c r="J14" s="250"/>
      <c r="K14" s="250"/>
      <c r="L14" s="14"/>
      <c r="M14" s="14"/>
      <c r="N14" s="14"/>
      <c r="O14" s="4"/>
      <c r="P14" s="4"/>
      <c r="Q14" s="4"/>
      <c r="R14" s="4"/>
    </row>
    <row r="15" spans="1:18" ht="31.5" customHeight="1" x14ac:dyDescent="0.15">
      <c r="A15" s="14"/>
      <c r="B15" s="248" t="s">
        <v>81</v>
      </c>
      <c r="C15" s="248"/>
      <c r="D15" s="248"/>
      <c r="E15" s="248"/>
      <c r="F15" s="249"/>
      <c r="G15" s="250"/>
      <c r="H15" s="250"/>
      <c r="I15" s="250"/>
      <c r="J15" s="250"/>
      <c r="K15" s="250"/>
      <c r="L15" s="14"/>
      <c r="M15" s="14"/>
      <c r="N15" s="14"/>
      <c r="O15" s="4"/>
      <c r="P15" s="4"/>
      <c r="Q15" s="4"/>
      <c r="R15" s="4"/>
    </row>
    <row r="16" spans="1:18" ht="14" x14ac:dyDescent="0.15">
      <c r="A16" s="14"/>
      <c r="B16" s="17" t="s">
        <v>82</v>
      </c>
      <c r="C16" s="18"/>
      <c r="D16" s="18"/>
      <c r="E16" s="18"/>
      <c r="F16" s="247"/>
      <c r="G16" s="247"/>
      <c r="H16" s="247"/>
      <c r="I16" s="247"/>
      <c r="J16" s="247"/>
      <c r="K16" s="247"/>
      <c r="L16" s="14"/>
      <c r="M16" s="14"/>
      <c r="N16" s="14"/>
      <c r="O16" s="4"/>
      <c r="P16" s="4"/>
      <c r="Q16" s="4"/>
      <c r="R16" s="4"/>
    </row>
    <row r="17" spans="1:18" ht="14" x14ac:dyDescent="0.15">
      <c r="A17" s="14"/>
      <c r="B17" s="17" t="s">
        <v>83</v>
      </c>
      <c r="C17" s="18"/>
      <c r="D17" s="18"/>
      <c r="E17" s="18"/>
      <c r="F17" s="247"/>
      <c r="G17" s="247"/>
      <c r="H17" s="247"/>
      <c r="I17" s="247"/>
      <c r="J17" s="247"/>
      <c r="K17" s="247"/>
      <c r="L17" s="14"/>
      <c r="M17" s="14"/>
      <c r="N17" s="14"/>
      <c r="O17" s="4"/>
      <c r="P17" s="4"/>
      <c r="Q17" s="4"/>
      <c r="R17" s="4"/>
    </row>
    <row r="18" spans="1:18" ht="14" x14ac:dyDescent="0.15">
      <c r="A18" s="14"/>
      <c r="B18" s="17" t="s">
        <v>84</v>
      </c>
      <c r="C18" s="18"/>
      <c r="D18" s="18"/>
      <c r="E18" s="18"/>
      <c r="F18" s="247"/>
      <c r="G18" s="247"/>
      <c r="H18" s="247"/>
      <c r="I18" s="247"/>
      <c r="J18" s="247"/>
      <c r="K18" s="247"/>
      <c r="L18" s="14"/>
      <c r="M18" s="14"/>
      <c r="N18" s="14"/>
      <c r="O18" s="4"/>
      <c r="P18" s="4"/>
      <c r="Q18" s="4"/>
      <c r="R18" s="4"/>
    </row>
    <row r="19" spans="1:18" ht="28.5" customHeight="1" x14ac:dyDescent="0.15">
      <c r="A19" s="14"/>
      <c r="B19" s="248" t="s">
        <v>85</v>
      </c>
      <c r="C19" s="248"/>
      <c r="D19" s="248"/>
      <c r="E19" s="248"/>
      <c r="F19" s="251"/>
      <c r="G19" s="247"/>
      <c r="H19" s="247"/>
      <c r="I19" s="247"/>
      <c r="J19" s="247"/>
      <c r="K19" s="247"/>
      <c r="L19" s="14"/>
      <c r="M19" s="14"/>
      <c r="N19" s="14"/>
      <c r="O19" s="4"/>
      <c r="P19" s="4"/>
      <c r="Q19" s="4"/>
      <c r="R19" s="4"/>
    </row>
    <row r="20" spans="1:18" ht="35.25" customHeight="1" x14ac:dyDescent="0.15">
      <c r="A20" s="14"/>
      <c r="B20" s="248" t="s">
        <v>86</v>
      </c>
      <c r="C20" s="248"/>
      <c r="D20" s="248"/>
      <c r="E20" s="248"/>
      <c r="F20" s="249"/>
      <c r="G20" s="250"/>
      <c r="H20" s="250"/>
      <c r="I20" s="250"/>
      <c r="J20" s="250"/>
      <c r="K20" s="250"/>
      <c r="L20" s="14"/>
      <c r="M20" s="27"/>
      <c r="N20" s="14"/>
      <c r="O20" s="4"/>
      <c r="P20" s="4"/>
      <c r="Q20" s="4"/>
      <c r="R20" s="4"/>
    </row>
    <row r="21" spans="1:18" ht="14" x14ac:dyDescent="0.15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">
      <c r="A22" s="4"/>
      <c r="B22" s="21" t="s">
        <v>87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">
      <c r="A23" s="4"/>
      <c r="B23" s="20" t="s">
        <v>88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15">
      <c r="A24" s="4"/>
      <c r="B24" s="28"/>
      <c r="C24" s="29"/>
      <c r="D24" s="30">
        <v>1</v>
      </c>
      <c r="E24" s="8" t="s">
        <v>89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15">
      <c r="A25" s="4"/>
      <c r="B25" s="28"/>
      <c r="C25" s="29"/>
      <c r="D25" s="30">
        <v>2</v>
      </c>
      <c r="E25" s="8" t="s">
        <v>90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15">
      <c r="A26" s="4"/>
      <c r="B26" s="28"/>
      <c r="C26" s="29"/>
      <c r="D26" s="30">
        <v>3</v>
      </c>
      <c r="E26" s="8" t="s">
        <v>91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15">
      <c r="A27" s="4"/>
      <c r="B27" s="28"/>
      <c r="C27" s="29"/>
      <c r="D27" s="30">
        <v>4</v>
      </c>
      <c r="E27" s="8" t="s">
        <v>92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15">
      <c r="A28" s="4"/>
      <c r="B28" s="28"/>
      <c r="C28" s="29"/>
      <c r="D28" s="30">
        <v>5</v>
      </c>
      <c r="E28" s="8" t="s">
        <v>93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15">
      <c r="A29" s="4"/>
      <c r="B29" s="28"/>
      <c r="C29" s="31"/>
      <c r="D29" s="30">
        <v>6</v>
      </c>
      <c r="E29" s="8" t="s">
        <v>94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15">
      <c r="A30" s="4"/>
      <c r="B30" s="28"/>
      <c r="C30" s="31"/>
      <c r="D30" s="30">
        <v>7</v>
      </c>
      <c r="E30" s="8" t="s">
        <v>96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15">
      <c r="A31" s="4"/>
      <c r="B31" s="28" t="s">
        <v>95</v>
      </c>
      <c r="C31" s="29"/>
      <c r="D31" s="30">
        <v>8</v>
      </c>
      <c r="E31" s="8" t="s">
        <v>97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15">
      <c r="A32" s="4"/>
      <c r="B32" s="28"/>
      <c r="C32" s="29"/>
      <c r="D32" s="30">
        <v>9</v>
      </c>
      <c r="E32" s="8" t="s">
        <v>98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15">
      <c r="A33" s="4"/>
      <c r="B33" s="28"/>
      <c r="C33" s="29"/>
      <c r="D33" s="30">
        <v>10</v>
      </c>
      <c r="E33" s="8" t="s">
        <v>99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15">
      <c r="A34" s="4"/>
      <c r="B34" s="28"/>
      <c r="C34" s="29"/>
      <c r="D34" s="30">
        <v>11</v>
      </c>
      <c r="E34" s="8" t="s">
        <v>100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15">
      <c r="A35" s="4"/>
      <c r="B35" s="28"/>
      <c r="C35" s="29"/>
      <c r="D35" s="30">
        <v>12</v>
      </c>
      <c r="E35" s="8" t="s">
        <v>101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4" x14ac:dyDescent="0.15">
      <c r="A36" s="4"/>
      <c r="B36" s="28"/>
      <c r="C36" s="29"/>
      <c r="D36" s="30">
        <v>13</v>
      </c>
      <c r="E36" s="8" t="s">
        <v>102</v>
      </c>
      <c r="G36" s="252"/>
      <c r="H36" s="252"/>
      <c r="I36" s="252"/>
      <c r="J36" s="252"/>
      <c r="K36" s="252"/>
      <c r="L36" s="252"/>
      <c r="M36" s="252"/>
      <c r="N36" s="252"/>
      <c r="O36" s="4"/>
      <c r="P36" s="4"/>
      <c r="Q36" s="4"/>
      <c r="R36" s="4"/>
    </row>
    <row r="37" spans="1:18" ht="15" x14ac:dyDescent="0.15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">
      <c r="A38" s="4"/>
      <c r="B38" s="21" t="s">
        <v>103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15">
      <c r="A39" s="4"/>
      <c r="B39" s="20" t="s">
        <v>104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15">
      <c r="A40" s="4"/>
      <c r="B40" s="20" t="s">
        <v>105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15">
      <c r="A41" s="4"/>
      <c r="B41" s="20" t="s">
        <v>106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15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15">
      <c r="A43" s="4"/>
      <c r="B43" s="28" t="s">
        <v>95</v>
      </c>
      <c r="C43" s="13" t="str">
        <f>IF(B43="x"," ","nc")</f>
        <v xml:space="preserve"> </v>
      </c>
      <c r="D43" s="30">
        <v>1</v>
      </c>
      <c r="E43" s="8" t="s">
        <v>108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15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110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15">
      <c r="A45" s="4"/>
      <c r="B45" s="28"/>
      <c r="C45" s="13" t="str">
        <f t="shared" si="0"/>
        <v>nc</v>
      </c>
      <c r="D45" s="30">
        <v>3</v>
      </c>
      <c r="E45" s="8" t="s">
        <v>112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15">
      <c r="A46" s="4"/>
      <c r="B46" s="28" t="s">
        <v>95</v>
      </c>
      <c r="C46" s="13" t="str">
        <f t="shared" si="0"/>
        <v xml:space="preserve"> </v>
      </c>
      <c r="D46" s="30">
        <v>4</v>
      </c>
      <c r="E46" s="8" t="s">
        <v>114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15">
      <c r="A47" s="4"/>
      <c r="B47" s="28" t="s">
        <v>95</v>
      </c>
      <c r="C47" s="13" t="str">
        <f t="shared" si="0"/>
        <v xml:space="preserve"> </v>
      </c>
      <c r="D47" s="30">
        <v>5</v>
      </c>
      <c r="E47" s="8" t="s">
        <v>116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15">
      <c r="A48" s="4"/>
      <c r="B48" s="28"/>
      <c r="C48" s="13" t="str">
        <f t="shared" si="0"/>
        <v>nc</v>
      </c>
      <c r="D48" s="30">
        <v>6</v>
      </c>
      <c r="E48" s="8" t="s">
        <v>118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15">
      <c r="A49" s="4"/>
      <c r="B49" s="28"/>
      <c r="C49" s="13" t="str">
        <f t="shared" si="0"/>
        <v>nc</v>
      </c>
      <c r="D49" s="30">
        <v>7</v>
      </c>
      <c r="E49" s="8" t="s">
        <v>120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15">
      <c r="A50" s="4"/>
      <c r="B50" s="28"/>
      <c r="C50" s="13" t="str">
        <f t="shared" si="0"/>
        <v>nc</v>
      </c>
      <c r="D50" s="30">
        <v>8</v>
      </c>
      <c r="E50" s="8" t="s">
        <v>121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15">
      <c r="A51" s="4"/>
      <c r="B51" s="28"/>
      <c r="C51" s="13" t="str">
        <f t="shared" si="0"/>
        <v>nc</v>
      </c>
      <c r="D51" s="30">
        <v>9</v>
      </c>
      <c r="E51" s="8" t="s">
        <v>122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15">
      <c r="A52" s="4"/>
      <c r="B52" s="28"/>
      <c r="C52" s="13" t="str">
        <f t="shared" si="0"/>
        <v>nc</v>
      </c>
      <c r="D52" s="30">
        <v>10</v>
      </c>
      <c r="E52" s="8" t="s">
        <v>123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15">
      <c r="A53" s="4"/>
      <c r="B53" s="28"/>
      <c r="C53" s="13" t="str">
        <f t="shared" si="0"/>
        <v>nc</v>
      </c>
      <c r="D53" s="30">
        <v>11</v>
      </c>
      <c r="E53" s="8" t="s">
        <v>124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15">
      <c r="A54" s="4"/>
      <c r="B54" s="28"/>
      <c r="C54" s="13" t="str">
        <f t="shared" si="0"/>
        <v>nc</v>
      </c>
      <c r="D54" s="30">
        <v>12</v>
      </c>
      <c r="E54" s="8" t="s">
        <v>125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15">
      <c r="A55" s="4"/>
      <c r="B55" s="28"/>
      <c r="C55" s="13" t="str">
        <f t="shared" si="0"/>
        <v>nc</v>
      </c>
      <c r="D55" s="30">
        <v>13</v>
      </c>
      <c r="E55" s="8" t="s">
        <v>126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15">
      <c r="A56" s="4"/>
      <c r="B56" s="28"/>
      <c r="C56" s="13" t="str">
        <f t="shared" si="0"/>
        <v>nc</v>
      </c>
      <c r="D56" s="30">
        <v>14</v>
      </c>
      <c r="E56" s="8" t="s">
        <v>127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15">
      <c r="A57" s="4"/>
      <c r="B57" s="28"/>
      <c r="C57" s="13" t="str">
        <f t="shared" si="0"/>
        <v>nc</v>
      </c>
      <c r="D57" s="30">
        <v>15</v>
      </c>
      <c r="E57" s="10" t="s">
        <v>128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15">
      <c r="A58" s="4"/>
      <c r="B58" s="28" t="s">
        <v>95</v>
      </c>
      <c r="C58" s="13" t="str">
        <f t="shared" si="0"/>
        <v xml:space="preserve"> </v>
      </c>
      <c r="D58" s="30">
        <v>16</v>
      </c>
      <c r="E58" s="8" t="s">
        <v>129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15">
      <c r="A59" s="4"/>
      <c r="B59" s="28"/>
      <c r="C59" s="13" t="str">
        <f t="shared" si="0"/>
        <v>nc</v>
      </c>
      <c r="D59" s="30">
        <v>17</v>
      </c>
      <c r="E59" s="8" t="s">
        <v>130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15">
      <c r="A60" s="4"/>
      <c r="B60" s="28"/>
      <c r="C60" s="13" t="str">
        <f t="shared" si="0"/>
        <v>nc</v>
      </c>
      <c r="D60" s="30">
        <v>18</v>
      </c>
      <c r="E60" s="8" t="s">
        <v>131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15">
      <c r="A61" s="4"/>
      <c r="B61" s="28"/>
      <c r="C61" s="13" t="str">
        <f t="shared" si="0"/>
        <v>nc</v>
      </c>
      <c r="D61" s="30">
        <v>19</v>
      </c>
      <c r="E61" s="8" t="s">
        <v>132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15">
      <c r="A62" s="4"/>
      <c r="B62" s="28" t="s">
        <v>95</v>
      </c>
      <c r="C62" s="13" t="str">
        <f t="shared" si="0"/>
        <v xml:space="preserve"> </v>
      </c>
      <c r="D62" s="30">
        <v>20</v>
      </c>
      <c r="E62" s="8" t="s">
        <v>133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4" x14ac:dyDescent="0.15">
      <c r="A63" s="4"/>
      <c r="B63" s="28"/>
      <c r="C63" s="13" t="str">
        <f t="shared" si="0"/>
        <v>nc</v>
      </c>
      <c r="D63" s="30">
        <v>21</v>
      </c>
      <c r="E63" s="8" t="s">
        <v>134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4" x14ac:dyDescent="0.15">
      <c r="A64" s="4"/>
      <c r="B64" s="28"/>
      <c r="C64" s="13" t="str">
        <f t="shared" si="0"/>
        <v>nc</v>
      </c>
      <c r="D64" s="30">
        <v>22</v>
      </c>
      <c r="E64" s="8" t="s">
        <v>135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4" x14ac:dyDescent="0.15">
      <c r="A65" s="4"/>
      <c r="B65" s="143" t="s">
        <v>139</v>
      </c>
      <c r="C65" s="13" t="str">
        <f t="shared" si="0"/>
        <v xml:space="preserve"> </v>
      </c>
      <c r="D65" s="30">
        <v>23</v>
      </c>
      <c r="E65" s="8" t="s">
        <v>140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4" x14ac:dyDescent="0.15">
      <c r="A66" s="4"/>
      <c r="B66" s="143" t="s">
        <v>95</v>
      </c>
      <c r="C66" s="13" t="str">
        <f t="shared" si="0"/>
        <v xml:space="preserve"> </v>
      </c>
      <c r="D66" s="30">
        <v>24</v>
      </c>
      <c r="E66" s="8" t="s">
        <v>141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">
      <c r="A68" s="4"/>
      <c r="B68" s="21" t="s">
        <v>136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15">
      <c r="A69" s="4"/>
      <c r="B69" s="253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4"/>
      <c r="P69" s="4"/>
      <c r="Q69" s="4"/>
      <c r="R69" s="4"/>
    </row>
    <row r="70" spans="1:18" x14ac:dyDescent="0.15">
      <c r="A70" s="4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4"/>
      <c r="P70" s="4"/>
      <c r="Q70" s="4"/>
      <c r="R70" s="4"/>
    </row>
    <row r="71" spans="1:18" x14ac:dyDescent="0.15">
      <c r="A71" s="4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4"/>
      <c r="P71" s="4"/>
      <c r="Q71" s="4"/>
      <c r="R71" s="4"/>
    </row>
    <row r="72" spans="1:18" x14ac:dyDescent="0.15">
      <c r="A72" s="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4"/>
      <c r="P72" s="4"/>
      <c r="Q72" s="4"/>
      <c r="R72" s="4"/>
    </row>
    <row r="73" spans="1:18" x14ac:dyDescent="0.15">
      <c r="A73" s="4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4"/>
      <c r="P73" s="4"/>
      <c r="Q73" s="4"/>
      <c r="R73" s="4"/>
    </row>
    <row r="74" spans="1:18" x14ac:dyDescent="0.15">
      <c r="A74" s="4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4"/>
      <c r="P74" s="4"/>
      <c r="Q74" s="4"/>
      <c r="R74" s="4"/>
    </row>
    <row r="75" spans="1:18" ht="18" x14ac:dyDescent="0.2">
      <c r="A75" s="4"/>
      <c r="B75" s="21" t="s">
        <v>137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15">
      <c r="A76" s="4"/>
      <c r="B76" s="253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4"/>
      <c r="P76" s="4"/>
      <c r="Q76" s="4"/>
      <c r="R76" s="4"/>
    </row>
    <row r="77" spans="1:18" x14ac:dyDescent="0.15">
      <c r="A77" s="4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4"/>
      <c r="P77" s="4"/>
      <c r="Q77" s="4"/>
      <c r="R77" s="4"/>
    </row>
    <row r="78" spans="1:18" x14ac:dyDescent="0.15">
      <c r="A78" s="4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4"/>
      <c r="P78" s="4"/>
      <c r="Q78" s="4"/>
      <c r="R78" s="4"/>
    </row>
    <row r="79" spans="1:18" x14ac:dyDescent="0.15">
      <c r="A79" s="4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4"/>
      <c r="P79" s="4"/>
      <c r="Q79" s="4"/>
      <c r="R79" s="4"/>
    </row>
    <row r="80" spans="1:18" x14ac:dyDescent="0.15">
      <c r="A80" s="4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4"/>
      <c r="P80" s="4"/>
      <c r="Q80" s="4"/>
      <c r="R80" s="4"/>
    </row>
    <row r="81" spans="1:18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15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15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15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15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15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15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15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15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15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15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15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4" hidden="1" x14ac:dyDescent="0.15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15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15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15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15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15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15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15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15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15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15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15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15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15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15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15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15"/>
  </sheetData>
  <mergeCells count="25"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  <mergeCell ref="F15:K15"/>
    <mergeCell ref="F14:K14"/>
    <mergeCell ref="F13:K13"/>
    <mergeCell ref="F12:K12"/>
    <mergeCell ref="B14:E14"/>
    <mergeCell ref="B15:E15"/>
    <mergeCell ref="F17:K17"/>
    <mergeCell ref="F16:K16"/>
    <mergeCell ref="B19:E19"/>
    <mergeCell ref="B20:E20"/>
    <mergeCell ref="F20:K20"/>
    <mergeCell ref="F19:K19"/>
    <mergeCell ref="F18:K18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baseColWidth="10" defaultColWidth="9.1640625" defaultRowHeight="13" x14ac:dyDescent="0.15"/>
  <cols>
    <col min="1" max="1" width="5.1640625" style="38" customWidth="1"/>
    <col min="2" max="2" width="9.1640625" style="38"/>
    <col min="3" max="5" width="10" style="38" customWidth="1"/>
    <col min="6" max="6" width="13.33203125" style="38" customWidth="1"/>
    <col min="7" max="8" width="10.1640625" style="38" bestFit="1" customWidth="1"/>
    <col min="9" max="12" width="9.1640625" style="38"/>
    <col min="13" max="13" width="1.5" style="38" customWidth="1"/>
    <col min="14" max="16384" width="9.1640625" style="38"/>
  </cols>
  <sheetData>
    <row r="1" spans="1:15" ht="18" x14ac:dyDescent="0.2">
      <c r="A1" s="37" t="s">
        <v>142</v>
      </c>
      <c r="B1" s="37"/>
      <c r="C1" s="37"/>
      <c r="E1" s="144" t="s">
        <v>143</v>
      </c>
    </row>
    <row r="2" spans="1:15" ht="16" x14ac:dyDescent="0.2">
      <c r="A2" s="40">
        <f>Facilities!A2</f>
        <v>0</v>
      </c>
      <c r="B2" s="41"/>
      <c r="C2" s="41"/>
    </row>
    <row r="3" spans="1:15" x14ac:dyDescent="0.15">
      <c r="A3" s="43" t="s">
        <v>0</v>
      </c>
    </row>
    <row r="4" spans="1:15" x14ac:dyDescent="0.15">
      <c r="A4" s="44" t="s">
        <v>2</v>
      </c>
    </row>
    <row r="5" spans="1:15" x14ac:dyDescent="0.15">
      <c r="A5" s="45"/>
    </row>
    <row r="6" spans="1:15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" x14ac:dyDescent="0.15">
      <c r="A7" s="46"/>
      <c r="B7" s="86" t="s">
        <v>144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15">
      <c r="B8" s="87" t="s">
        <v>145</v>
      </c>
      <c r="F8" s="88">
        <v>2014</v>
      </c>
      <c r="G8" s="46"/>
      <c r="J8" s="46"/>
      <c r="K8" s="46"/>
      <c r="L8" s="46"/>
      <c r="M8" s="46"/>
    </row>
    <row r="9" spans="1:15" ht="16" x14ac:dyDescent="0.15">
      <c r="B9" s="87"/>
      <c r="D9" s="46"/>
      <c r="E9" s="46"/>
      <c r="G9" s="46"/>
      <c r="J9" s="46"/>
      <c r="K9" s="46"/>
      <c r="L9" s="46"/>
      <c r="M9" s="46"/>
    </row>
    <row r="10" spans="1:15" x14ac:dyDescent="0.15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6" x14ac:dyDescent="0.15">
      <c r="B11" s="90" t="s">
        <v>146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15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15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" x14ac:dyDescent="0.15">
      <c r="B14" s="93" t="s">
        <v>147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4" x14ac:dyDescent="0.15">
      <c r="B15" s="97" t="s">
        <v>148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15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149</v>
      </c>
    </row>
    <row r="17" spans="1:15" ht="16" x14ac:dyDescent="0.15">
      <c r="B17" s="90" t="s">
        <v>150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151</v>
      </c>
    </row>
    <row r="18" spans="1:15" ht="14" thickBot="1" x14ac:dyDescent="0.2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152</v>
      </c>
    </row>
    <row r="19" spans="1:15" ht="14" thickBot="1" x14ac:dyDescent="0.2">
      <c r="B19" s="102" t="s">
        <v>147</v>
      </c>
      <c r="C19" s="103" t="s">
        <v>153</v>
      </c>
      <c r="D19" s="104"/>
      <c r="E19" s="104"/>
      <c r="F19" s="104"/>
      <c r="G19" s="104"/>
      <c r="H19" s="104"/>
      <c r="I19" s="105"/>
      <c r="J19" s="106" t="s">
        <v>154</v>
      </c>
      <c r="K19" s="107"/>
      <c r="L19" s="108"/>
      <c r="M19" s="46"/>
      <c r="O19" s="100" t="s">
        <v>155</v>
      </c>
    </row>
    <row r="20" spans="1:15" x14ac:dyDescent="0.15">
      <c r="B20" s="109"/>
      <c r="C20" s="110" t="s">
        <v>156</v>
      </c>
      <c r="D20" s="111" t="s">
        <v>157</v>
      </c>
      <c r="E20" s="111" t="s">
        <v>158</v>
      </c>
      <c r="F20" s="111" t="s">
        <v>159</v>
      </c>
      <c r="G20" s="111" t="s">
        <v>160</v>
      </c>
      <c r="H20" s="111" t="s">
        <v>161</v>
      </c>
      <c r="I20" s="112" t="s">
        <v>162</v>
      </c>
      <c r="J20" s="110" t="s">
        <v>163</v>
      </c>
      <c r="K20" s="111" t="s">
        <v>164</v>
      </c>
      <c r="L20" s="113" t="s">
        <v>165</v>
      </c>
      <c r="M20" s="46"/>
      <c r="O20" s="100" t="s">
        <v>166</v>
      </c>
    </row>
    <row r="21" spans="1:15" x14ac:dyDescent="0.15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167</v>
      </c>
    </row>
    <row r="22" spans="1:15" x14ac:dyDescent="0.15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168</v>
      </c>
    </row>
    <row r="23" spans="1:15" x14ac:dyDescent="0.15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169</v>
      </c>
    </row>
    <row r="24" spans="1:15" x14ac:dyDescent="0.15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15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15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170</v>
      </c>
    </row>
    <row r="27" spans="1:15" x14ac:dyDescent="0.1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171</v>
      </c>
    </row>
    <row r="28" spans="1:15" ht="16" x14ac:dyDescent="0.15">
      <c r="B28" s="90" t="s">
        <v>172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15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" x14ac:dyDescent="0.15">
      <c r="B30" s="123" t="s">
        <v>173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15">
      <c r="B31" s="125" t="s">
        <v>174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15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15">
      <c r="B33" s="130" t="s">
        <v>175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15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15">
      <c r="B35" s="130" t="s">
        <v>175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15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15">
      <c r="B37" s="130" t="s">
        <v>175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15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15">
      <c r="B39" s="130" t="s">
        <v>175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15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15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15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15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15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15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15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15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15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15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15">
      <c r="B50" s="138" t="s">
        <v>176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15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15">
      <c r="B52" s="42" t="s">
        <v>177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15">
      <c r="G53" s="46"/>
      <c r="H53" s="46"/>
      <c r="I53" s="46"/>
      <c r="J53" s="46"/>
      <c r="K53" s="46"/>
      <c r="L53" s="46"/>
      <c r="M53" s="46"/>
    </row>
    <row r="54" spans="1:15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Props1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David Blodgett</cp:lastModifiedBy>
  <cp:revision/>
  <cp:lastPrinted>2022-05-23T23:24:16Z</cp:lastPrinted>
  <dcterms:created xsi:type="dcterms:W3CDTF">2011-01-17T07:44:01Z</dcterms:created>
  <dcterms:modified xsi:type="dcterms:W3CDTF">2023-03-01T17:33:23Z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