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emling\Desktop\"/>
    </mc:Choice>
  </mc:AlternateContent>
  <bookViews>
    <workbookView xWindow="0" yWindow="0" windowWidth="23040" windowHeight="9192"/>
  </bookViews>
  <sheets>
    <sheet name="General" sheetId="4" r:id="rId1"/>
    <sheet name="Facilities" sheetId="6" r:id="rId2"/>
    <sheet name="Facilities (orig)" sheetId="2" state="hidden" r:id="rId3"/>
    <sheet name="RFA Cover &amp; Cklst (2)" sheetId="5" state="hidden" r:id="rId4"/>
    <sheet name="RFA Cover &amp; Cklst" sheetId="1" state="hidden" r:id="rId5"/>
    <sheet name="Profile" sheetId="3" state="hidden" r:id="rId6"/>
  </sheets>
  <definedNames>
    <definedName name="OLE_LINK3" localSheetId="4">'RFA Cover &amp; Cklst'!$M$20</definedName>
    <definedName name="OLE_LINK3" localSheetId="3">'RFA Cover &amp; Cklst (2)'!$M$20</definedName>
    <definedName name="_xlnm.Print_Area" localSheetId="1">Facilities!$A$1:$J$87</definedName>
    <definedName name="_xlnm.Print_Area" localSheetId="2">'Facilities (orig)'!$A$1:$J$87</definedName>
    <definedName name="_xlnm.Print_Area" localSheetId="0">General!$A$1:$J$63</definedName>
    <definedName name="_xlnm.Print_Area" localSheetId="5">Profile!$A$1:$M$52</definedName>
    <definedName name="_xlnm.Print_Area" localSheetId="4">'RFA Cover &amp; Cklst'!$A$1:$N$81</definedName>
    <definedName name="_xlnm.Print_Area" localSheetId="3">'RFA Cover &amp; Cklst (2)'!$A$1:$N$80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5" i="6" l="1"/>
  <c r="C135" i="6"/>
  <c r="F129" i="6"/>
  <c r="E129" i="6"/>
  <c r="E130" i="6" s="1"/>
  <c r="B129" i="6"/>
  <c r="B128" i="6"/>
  <c r="D126" i="6"/>
  <c r="H121" i="6"/>
  <c r="G121" i="6"/>
  <c r="F121" i="6"/>
  <c r="E121" i="6"/>
  <c r="D121" i="6"/>
  <c r="C121" i="6"/>
  <c r="H120" i="6"/>
  <c r="H126" i="6" s="1"/>
  <c r="G120" i="6"/>
  <c r="F120" i="6"/>
  <c r="E120" i="6"/>
  <c r="D120" i="6"/>
  <c r="D129" i="6" s="1"/>
  <c r="D130" i="6" s="1"/>
  <c r="C120" i="6"/>
  <c r="C129" i="6" s="1"/>
  <c r="C130" i="6" s="1"/>
  <c r="B119" i="6"/>
  <c r="B115" i="6"/>
  <c r="E84" i="6"/>
  <c r="D84" i="6"/>
  <c r="C84" i="6"/>
  <c r="H82" i="6"/>
  <c r="G82" i="6"/>
  <c r="F82" i="6"/>
  <c r="E82" i="6"/>
  <c r="D82" i="6"/>
  <c r="C82" i="6"/>
  <c r="E81" i="6"/>
  <c r="D81" i="6"/>
  <c r="C81" i="6"/>
  <c r="F76" i="6"/>
  <c r="D76" i="6"/>
  <c r="C76" i="6"/>
  <c r="H74" i="6"/>
  <c r="H76" i="6" s="1"/>
  <c r="G74" i="6"/>
  <c r="G76" i="6" s="1"/>
  <c r="F74" i="6"/>
  <c r="E74" i="6"/>
  <c r="E76" i="6" s="1"/>
  <c r="D74" i="6"/>
  <c r="C74" i="6"/>
  <c r="D73" i="6"/>
  <c r="D75" i="6" s="1"/>
  <c r="C73" i="6"/>
  <c r="C75" i="6" s="1"/>
  <c r="E69" i="6"/>
  <c r="D69" i="6"/>
  <c r="C69" i="6"/>
  <c r="H58" i="6"/>
  <c r="G58" i="6"/>
  <c r="F58" i="6"/>
  <c r="E58" i="6"/>
  <c r="D58" i="6"/>
  <c r="C58" i="6"/>
  <c r="B56" i="6"/>
  <c r="C55" i="6"/>
  <c r="F51" i="6"/>
  <c r="G51" i="6" s="1"/>
  <c r="H51" i="6" s="1"/>
  <c r="H50" i="6"/>
  <c r="G50" i="6"/>
  <c r="F50" i="6"/>
  <c r="E50" i="6"/>
  <c r="D50" i="6"/>
  <c r="C50" i="6"/>
  <c r="C128" i="6" s="1"/>
  <c r="B48" i="6"/>
  <c r="B47" i="6"/>
  <c r="B55" i="6" s="1"/>
  <c r="E40" i="6"/>
  <c r="F40" i="6" s="1"/>
  <c r="H31" i="6"/>
  <c r="H32" i="6" s="1"/>
  <c r="G31" i="6"/>
  <c r="G34" i="6" s="1"/>
  <c r="F31" i="6"/>
  <c r="F34" i="6" s="1"/>
  <c r="E31" i="6"/>
  <c r="E32" i="6" s="1"/>
  <c r="D31" i="6"/>
  <c r="D32" i="6" s="1"/>
  <c r="H24" i="6"/>
  <c r="H79" i="6" s="1"/>
  <c r="G24" i="6"/>
  <c r="G124" i="6" s="1"/>
  <c r="F24" i="6"/>
  <c r="F79" i="6" s="1"/>
  <c r="E24" i="6"/>
  <c r="E79" i="6" s="1"/>
  <c r="D24" i="6"/>
  <c r="D25" i="6" s="1"/>
  <c r="H18" i="6"/>
  <c r="G18" i="6"/>
  <c r="F18" i="6"/>
  <c r="D18" i="6"/>
  <c r="C18" i="6"/>
  <c r="G84" i="6"/>
  <c r="F84" i="6"/>
  <c r="E18" i="6"/>
  <c r="F13" i="6"/>
  <c r="F46" i="6" s="1"/>
  <c r="D13" i="6"/>
  <c r="C13" i="6" s="1"/>
  <c r="A2" i="6"/>
  <c r="F1" i="6"/>
  <c r="E60" i="6" l="1"/>
  <c r="D60" i="6"/>
  <c r="G132" i="6"/>
  <c r="G137" i="6" s="1"/>
  <c r="D128" i="6"/>
  <c r="E128" i="6"/>
  <c r="H60" i="6"/>
  <c r="G60" i="6"/>
  <c r="F60" i="6"/>
  <c r="F61" i="6" s="1"/>
  <c r="E73" i="6"/>
  <c r="E75" i="6" s="1"/>
  <c r="H34" i="6"/>
  <c r="H132" i="6" s="1"/>
  <c r="H137" i="6" s="1"/>
  <c r="G32" i="6"/>
  <c r="F32" i="6"/>
  <c r="E34" i="6"/>
  <c r="E133" i="6" s="1"/>
  <c r="E78" i="6"/>
  <c r="E25" i="6"/>
  <c r="F25" i="6"/>
  <c r="G125" i="6"/>
  <c r="D124" i="6"/>
  <c r="E125" i="6"/>
  <c r="E124" i="6"/>
  <c r="G133" i="6"/>
  <c r="G79" i="6"/>
  <c r="F125" i="6"/>
  <c r="F133" i="6"/>
  <c r="F132" i="6"/>
  <c r="F137" i="6" s="1"/>
  <c r="F35" i="6"/>
  <c r="G35" i="6" s="1"/>
  <c r="H35" i="6" s="1"/>
  <c r="F43" i="6"/>
  <c r="G40" i="6"/>
  <c r="F44" i="6"/>
  <c r="E46" i="6"/>
  <c r="D46" i="6" s="1"/>
  <c r="C46" i="6" s="1"/>
  <c r="G46" i="6"/>
  <c r="H46" i="6" s="1"/>
  <c r="F78" i="6"/>
  <c r="F73" i="6"/>
  <c r="F75" i="6" s="1"/>
  <c r="F81" i="6"/>
  <c r="H84" i="6"/>
  <c r="H125" i="6"/>
  <c r="H133" i="6"/>
  <c r="H134" i="6" s="1"/>
  <c r="G25" i="6"/>
  <c r="D79" i="6"/>
  <c r="F124" i="6"/>
  <c r="F138" i="6" s="1"/>
  <c r="E126" i="6"/>
  <c r="F128" i="6"/>
  <c r="F130" i="6" s="1"/>
  <c r="G129" i="6"/>
  <c r="G138" i="6"/>
  <c r="G139" i="6" s="1"/>
  <c r="H25" i="6"/>
  <c r="F126" i="6"/>
  <c r="G128" i="6"/>
  <c r="H129" i="6"/>
  <c r="C60" i="6"/>
  <c r="F72" i="6"/>
  <c r="G13" i="6"/>
  <c r="H13" i="6" s="1"/>
  <c r="I13" i="6" s="1"/>
  <c r="J13" i="6" s="1"/>
  <c r="D34" i="6"/>
  <c r="F54" i="6"/>
  <c r="F64" i="6"/>
  <c r="D78" i="6"/>
  <c r="H124" i="6"/>
  <c r="G126" i="6"/>
  <c r="H128" i="6"/>
  <c r="F39" i="6"/>
  <c r="G134" i="6" l="1"/>
  <c r="G135" i="6" s="1"/>
  <c r="G130" i="6"/>
  <c r="H130" i="6"/>
  <c r="G61" i="6"/>
  <c r="H61" i="6" s="1"/>
  <c r="H138" i="6"/>
  <c r="H139" i="6" s="1"/>
  <c r="E138" i="6"/>
  <c r="E132" i="6"/>
  <c r="E137" i="6" s="1"/>
  <c r="F139" i="6"/>
  <c r="F134" i="6"/>
  <c r="F135" i="6" s="1"/>
  <c r="E72" i="6"/>
  <c r="D72" i="6" s="1"/>
  <c r="C72" i="6" s="1"/>
  <c r="G72" i="6"/>
  <c r="H72" i="6" s="1"/>
  <c r="G78" i="6"/>
  <c r="G73" i="6"/>
  <c r="G75" i="6" s="1"/>
  <c r="G81" i="6"/>
  <c r="G43" i="6"/>
  <c r="H40" i="6"/>
  <c r="G44" i="6"/>
  <c r="G54" i="6"/>
  <c r="H54" i="6" s="1"/>
  <c r="E54" i="6"/>
  <c r="D54" i="6" s="1"/>
  <c r="C54" i="6" s="1"/>
  <c r="G39" i="6"/>
  <c r="H39" i="6" s="1"/>
  <c r="E39" i="6"/>
  <c r="D39" i="6" s="1"/>
  <c r="C39" i="6" s="1"/>
  <c r="G64" i="6"/>
  <c r="H64" i="6" s="1"/>
  <c r="E64" i="6"/>
  <c r="D64" i="6" s="1"/>
  <c r="C64" i="6" s="1"/>
  <c r="E134" i="6" l="1"/>
  <c r="E135" i="6" s="1"/>
  <c r="E139" i="6"/>
  <c r="H81" i="6"/>
  <c r="H78" i="6"/>
  <c r="H73" i="6"/>
  <c r="H75" i="6" s="1"/>
  <c r="H135" i="6"/>
  <c r="H44" i="6"/>
  <c r="H43" i="6"/>
  <c r="G69" i="6" l="1"/>
  <c r="F69" i="6"/>
  <c r="H69" i="6" l="1"/>
  <c r="C23" i="6" l="1"/>
  <c r="C24" i="6" s="1"/>
  <c r="C28" i="6"/>
  <c r="C29" i="6"/>
  <c r="C124" i="6" l="1"/>
  <c r="C78" i="6"/>
  <c r="C25" i="6"/>
  <c r="C79" i="6"/>
  <c r="C30" i="6"/>
  <c r="C31" i="6" s="1"/>
  <c r="A2" i="2"/>
  <c r="F1" i="2"/>
  <c r="C34" i="6" l="1"/>
  <c r="C32" i="6"/>
  <c r="C16" i="4"/>
  <c r="F12" i="4"/>
  <c r="G12" i="4" s="1"/>
  <c r="H12" i="4" s="1"/>
  <c r="I12" i="4" s="1"/>
  <c r="J12" i="4" s="1"/>
  <c r="D12" i="4"/>
  <c r="D16" i="4"/>
  <c r="E47" i="2" l="1"/>
  <c r="F47" i="2" s="1"/>
  <c r="G47" i="2" s="1"/>
  <c r="H47" i="2" s="1"/>
  <c r="E40" i="2"/>
  <c r="F40" i="2" s="1"/>
  <c r="C28" i="2"/>
  <c r="C29" i="2"/>
  <c r="C82" i="2"/>
  <c r="C84" i="2"/>
  <c r="C50" i="2"/>
  <c r="G40" i="2" l="1"/>
  <c r="H40" i="2" s="1"/>
  <c r="F44" i="2"/>
  <c r="G44" i="2"/>
  <c r="F58" i="2"/>
  <c r="D18" i="2"/>
  <c r="H44" i="2" l="1"/>
  <c r="C23" i="2"/>
  <c r="C55" i="2" l="1"/>
  <c r="D23" i="4" l="1"/>
  <c r="C30" i="2" l="1"/>
  <c r="F73" i="2" l="1"/>
  <c r="F50" i="2"/>
  <c r="F51" i="2" s="1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E23" i="4"/>
  <c r="E24" i="4" s="1"/>
  <c r="H17" i="4"/>
  <c r="G17" i="4"/>
  <c r="F17" i="4"/>
  <c r="E17" i="4"/>
  <c r="D17" i="4"/>
  <c r="C17" i="4"/>
  <c r="C12" i="4"/>
  <c r="G84" i="2" l="1"/>
  <c r="H84" i="2"/>
  <c r="D30" i="4"/>
  <c r="E48" i="4"/>
  <c r="H51" i="4"/>
  <c r="D48" i="4"/>
  <c r="C50" i="4"/>
  <c r="H48" i="4"/>
  <c r="C51" i="4"/>
  <c r="C52" i="4" s="1"/>
  <c r="D51" i="4"/>
  <c r="D52" i="4" s="1"/>
  <c r="E46" i="4"/>
  <c r="D46" i="4"/>
  <c r="G48" i="4"/>
  <c r="D50" i="4"/>
  <c r="F48" i="4"/>
  <c r="F43" i="4"/>
  <c r="E51" i="4"/>
  <c r="E52" i="4" s="1"/>
  <c r="E47" i="4"/>
  <c r="F51" i="4"/>
  <c r="G43" i="4"/>
  <c r="D31" i="2"/>
  <c r="D32" i="2" s="1"/>
  <c r="E58" i="2"/>
  <c r="D58" i="2"/>
  <c r="C58" i="2"/>
  <c r="G58" i="2" l="1"/>
  <c r="H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H18" i="2"/>
  <c r="G18" i="2"/>
  <c r="F18" i="2"/>
  <c r="E18" i="2"/>
  <c r="C18" i="2"/>
  <c r="B129" i="2"/>
  <c r="B128" i="2"/>
  <c r="D73" i="2" l="1"/>
  <c r="D75" i="2" s="1"/>
  <c r="G74" i="2"/>
  <c r="G76" i="2" s="1"/>
  <c r="G43" i="2"/>
  <c r="H43" i="2"/>
  <c r="B47" i="2"/>
  <c r="B55" i="2" s="1"/>
  <c r="D69" i="2" l="1"/>
  <c r="E73" i="2"/>
  <c r="E75" i="2" s="1"/>
  <c r="E81" i="2"/>
  <c r="H74" i="2"/>
  <c r="H76" i="2" s="1"/>
  <c r="H82" i="2"/>
  <c r="C14" i="3"/>
  <c r="E69" i="2" l="1"/>
  <c r="F75" i="2"/>
  <c r="F81" i="2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H120" i="2"/>
  <c r="G120" i="2"/>
  <c r="G121" i="2" s="1"/>
  <c r="F120" i="2"/>
  <c r="E120" i="2"/>
  <c r="E121" i="2" s="1"/>
  <c r="D120" i="2"/>
  <c r="D121" i="2" s="1"/>
  <c r="C120" i="2"/>
  <c r="B119" i="2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F72" i="2"/>
  <c r="F54" i="2"/>
  <c r="C129" i="2"/>
  <c r="C130" i="2" s="1"/>
  <c r="C121" i="2"/>
  <c r="E79" i="2"/>
  <c r="E78" i="2"/>
  <c r="F79" i="2"/>
  <c r="F78" i="2"/>
  <c r="G79" i="2"/>
  <c r="G78" i="2"/>
  <c r="H79" i="2"/>
  <c r="H78" i="2"/>
  <c r="H129" i="2"/>
  <c r="H121" i="2"/>
  <c r="D128" i="2"/>
  <c r="F129" i="2"/>
  <c r="F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G124" i="2"/>
  <c r="G125" i="2"/>
  <c r="E125" i="2"/>
  <c r="H125" i="2"/>
  <c r="H126" i="2"/>
  <c r="F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C51" i="3" l="1"/>
  <c r="G54" i="2"/>
  <c r="H54" i="2" s="1"/>
  <c r="E54" i="2"/>
  <c r="D54" i="2" s="1"/>
  <c r="C54" i="2" s="1"/>
  <c r="E72" i="2"/>
  <c r="D72" i="2" s="1"/>
  <c r="C72" i="2" s="1"/>
  <c r="G72" i="2"/>
  <c r="H72" i="2" s="1"/>
  <c r="F51" i="3"/>
  <c r="H130" i="2"/>
  <c r="F130" i="2"/>
  <c r="G130" i="2"/>
  <c r="E39" i="2"/>
  <c r="D39" i="2" s="1"/>
  <c r="C39" i="2" s="1"/>
  <c r="G39" i="2"/>
  <c r="H39" i="2" s="1"/>
  <c r="G51" i="3"/>
  <c r="E51" i="3"/>
  <c r="H51" i="3"/>
  <c r="G46" i="2"/>
  <c r="H46" i="2" s="1"/>
  <c r="D51" i="3"/>
  <c r="C43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H30" i="4"/>
  <c r="F30" i="4"/>
  <c r="G30" i="4"/>
  <c r="G32" i="2" l="1"/>
  <c r="F32" i="2"/>
  <c r="F31" i="4"/>
  <c r="F138" i="2"/>
  <c r="F132" i="2"/>
  <c r="F137" i="2" s="1"/>
  <c r="F133" i="2"/>
  <c r="F35" i="2"/>
  <c r="G35" i="2" s="1"/>
  <c r="G138" i="2"/>
  <c r="G132" i="2"/>
  <c r="G137" i="2" s="1"/>
  <c r="G133" i="2"/>
  <c r="G31" i="4"/>
  <c r="H34" i="2"/>
  <c r="H31" i="4"/>
  <c r="H138" i="2" l="1"/>
  <c r="H133" i="2"/>
  <c r="H35" i="2"/>
  <c r="H132" i="2"/>
  <c r="H137" i="2" s="1"/>
  <c r="G139" i="2"/>
  <c r="F139" i="2"/>
  <c r="G134" i="2"/>
  <c r="G135" i="2" s="1"/>
  <c r="F134" i="2"/>
  <c r="F135" i="2" s="1"/>
  <c r="H139" i="2" l="1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  <c r="G23" i="4" l="1"/>
  <c r="G33" i="4"/>
  <c r="F23" i="4"/>
  <c r="F33" i="4"/>
  <c r="F55" i="4" l="1"/>
  <c r="F34" i="4"/>
  <c r="G34" i="4" s="1"/>
  <c r="F54" i="4"/>
  <c r="F59" i="4" s="1"/>
  <c r="H23" i="4"/>
  <c r="H33" i="4"/>
  <c r="F24" i="4"/>
  <c r="F46" i="4"/>
  <c r="F60" i="4" s="1"/>
  <c r="F61" i="4" s="1"/>
  <c r="F47" i="4"/>
  <c r="G55" i="4"/>
  <c r="G54" i="4"/>
  <c r="G59" i="4" s="1"/>
  <c r="G24" i="4"/>
  <c r="G47" i="4"/>
  <c r="G46" i="4"/>
  <c r="G60" i="4" s="1"/>
  <c r="G61" i="4" s="1"/>
  <c r="H54" i="4" l="1"/>
  <c r="H59" i="4" s="1"/>
  <c r="H55" i="4"/>
  <c r="H24" i="4"/>
  <c r="H46" i="4"/>
  <c r="H60" i="4" s="1"/>
  <c r="H47" i="4"/>
  <c r="G56" i="4"/>
  <c r="G57" i="4" s="1"/>
  <c r="H34" i="4"/>
  <c r="F56" i="4"/>
  <c r="F57" i="4" s="1"/>
  <c r="H61" i="4" l="1"/>
  <c r="H56" i="4"/>
  <c r="H57" i="4" s="1"/>
</calcChain>
</file>

<file path=xl/comments1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>
  <authors>
    <author>Michael Dang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4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5.xml><?xml version="1.0" encoding="utf-8"?>
<comments xmlns="http://schemas.openxmlformats.org/spreadsheetml/2006/main">
  <authors>
    <author>Michael Dang</author>
  </authors>
  <commentList>
    <comment ref="E36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<sst xmlns="http://schemas.openxmlformats.org/spreadsheetml/2006/main" count="422" uniqueCount="207">
  <si>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</si>
  <si>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</si>
  <si>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</si>
  <si>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</si>
  <si>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</si>
  <si>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</si>
  <si>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</si>
  <si>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</si>
  <si>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</si>
  <si>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</si>
  <si>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</si>
  <si>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</si>
  <si>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</si>
  <si>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</si>
  <si>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</si>
  <si>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</si>
  <si>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</si>
  <si>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</si>
  <si>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</si>
  <si>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</si>
  <si>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</si>
  <si>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</si>
  <si>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</si>
  <si>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</si>
  <si>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</si>
  <si>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</si>
  <si>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</si>
  <si>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</si>
  <si>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</si>
  <si>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</si>
  <si>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</si>
  <si>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</si>
  <si>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</si>
  <si>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</si>
  <si>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</si>
  <si>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</si>
  <si>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</si>
  <si>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</si>
  <si>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</si>
  <si>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</si>
  <si>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</si>
  <si>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</si>
  <si>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</si>
  <si>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</si>
  <si>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</si>
  <si>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</si>
  <si>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</si>
  <si>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</si>
  <si>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</si>
  <si>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</si>
  <si>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</si>
  <si>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</si>
  <si>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</si>
  <si>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</si>
  <si>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</si>
  <si>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</si>
  <si>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</si>
  <si>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</si>
  <si>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</si>
  <si>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</si>
  <si>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</si>
  <si>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</si>
  <si>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</si>
  <si>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</si>
  <si>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</si>
  <si>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</si>
  <si>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</si>
  <si>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</si>
  <si>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</si>
  <si>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</si>
  <si>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</si>
  <si>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</si>
  <si>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</si>
  <si>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</si>
  <si>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</si>
  <si>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</si>
  <si>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</si>
  <si>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</si>
  <si>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</si>
  <si>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</si>
  <si>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</si>
  <si>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</si>
  <si>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</si>
  <si>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</si>
  <si>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</si>
  <si>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</si>
  <si>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</si>
  <si>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</si>
  <si>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</si>
  <si>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</si>
  <si>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</si>
  <si>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</si>
  <si>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</si>
  <si>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</si>
  <si>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</si>
  <si>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</si>
  <si>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</si>
  <si>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</si>
  <si>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</si>
  <si>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</si>
  <si>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</si>
  <si>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</si>
  <si>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</si>
  <si>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</si>
  <si>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</si>
  <si>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</si>
  <si>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</si>
  <si>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</si>
  <si>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</si>
  <si>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</si>
  <si>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</si>
  <si>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</si>
  <si>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</si>
  <si>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</si>
  <si>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</si>
  <si>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</si>
  <si>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</si>
  <si>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</si>
  <si>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</si>
  <si>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</si>
  <si>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</si>
  <si>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</si>
  <si>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</si>
  <si>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</si>
  <si>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</si>
  <si>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</si>
  <si>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</si>
  <si>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</si>
  <si>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</si>
  <si>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</si>
  <si>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</si>
  <si>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</si>
  <si>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</si>
  <si>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</si>
  <si>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</si>
  <si>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</si>
  <si>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</si>
  <si>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</si>
  <si>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</si>
  <si>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</si>
  <si>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</si>
  <si>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</si>
  <si>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</si>
  <si>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</si>
  <si>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</si>
  <si>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</si>
  <si>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</si>
  <si>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</si>
  <si>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</si>
  <si>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</si>
  <si>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</si>
  <si>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</si>
  <si>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</si>
  <si>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</si>
  <si>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</si>
  <si>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</si>
  <si>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</si>
  <si>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</si>
  <si>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</si>
  <si>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</si>
  <si>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</si>
  <si>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</si>
  <si>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</si>
  <si>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</si>
  <si>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</si>
  <si>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</si>
  <si>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</si>
  <si>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</si>
  <si>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</si>
  <si>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</si>
  <si>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</si>
  <si>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</si>
  <si>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</si>
  <si>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</si>
  <si>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</si>
  <si>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</si>
  <si>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</si>
  <si>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</si>
  <si>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</si>
  <si>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</si>
  <si>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</si>
  <si>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</si>
  <si>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</si>
  <si>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</si>
  <si>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</si>
  <si>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</si>
  <si>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</si>
  <si>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</si>
  <si>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</si>
  <si>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r>
      <t xml:space="preserve">Net Surplus/(Deficit) after Acquisition &amp; </t>
    </r>
    <r>
      <rPr>
        <b/>
        <sz val="10"/>
        <color rgb="FF000000"/>
        <rFont val="Calibri"/>
        <family val="2"/>
        <scheme val="minor"/>
      </rPr>
      <t>Reserves</t>
    </r>
  </si>
  <si>
    <t>Excludes purchased property</t>
  </si>
  <si>
    <t>2022-2023</t>
  </si>
  <si>
    <t>2023-2024</t>
  </si>
  <si>
    <t>2024-2025</t>
  </si>
  <si>
    <t>2025-2026</t>
  </si>
  <si>
    <t>2026-2027</t>
  </si>
  <si>
    <t>2021-2022</t>
  </si>
  <si>
    <t>2020-2021</t>
  </si>
  <si>
    <t>2027-2028</t>
  </si>
  <si>
    <t>Legacy Traditional School - Cadence</t>
  </si>
  <si>
    <t>EBITDA</t>
  </si>
  <si>
    <t>Ending Cash Balance</t>
  </si>
  <si>
    <t>Current facility (Owned)</t>
  </si>
  <si>
    <t>The Charter Organization contract ends 2025-2026</t>
  </si>
  <si>
    <t>The expected EBITDA and ending cash balances are listed below.</t>
  </si>
  <si>
    <t>This worksheet does not appear to be applicable to Legacy Traditional School - Cadence</t>
  </si>
  <si>
    <t>325 Inflection St, Henderson, NV 89011 (Inflection and Cornelius Kelly)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</si>
</sst>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  <numFmt numFmtId="180" formatCode="0.0%"/>
    <numFmt numFmtId="181" formatCode="_(* #,##0_);_(* \(#,##0\);_(* &quot;-&quot;??_);_(@_)"/>
  </numFmts>
  <fonts count="57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3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10"/>
      <color indexed="39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8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9" fontId="56" fillId="0" borderId="0" applyFon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8" fontId="12" fillId="0" borderId="0" xfId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/>
    </xf>
    <xf numFmtId="171" fontId="26" fillId="3" borderId="0" xfId="3" applyNumberFormat="1" applyFont="1" applyFill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0" fillId="0" borderId="12" xfId="1" applyFont="1" applyBorder="1" applyAlignment="1">
      <alignment horizontal="center"/>
    </xf>
    <xf numFmtId="171" fontId="30" fillId="0" borderId="13" xfId="1" applyNumberFormat="1" applyFont="1" applyBorder="1" applyAlignment="1">
      <alignment horizontal="center" vertical="center"/>
    </xf>
    <xf numFmtId="171" fontId="30" fillId="0" borderId="13" xfId="1" applyNumberFormat="1" applyFont="1" applyBorder="1" applyAlignment="1">
      <alignment horizontal="center"/>
    </xf>
    <xf numFmtId="171" fontId="30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1" fillId="0" borderId="0" xfId="1" applyFont="1"/>
    <xf numFmtId="164" fontId="31" fillId="0" borderId="0" xfId="1" applyNumberFormat="1" applyFont="1"/>
    <xf numFmtId="0" fontId="29" fillId="0" borderId="18" xfId="3" applyFont="1" applyBorder="1" applyAlignment="1">
      <alignment horizontal="center" vertical="center" wrapText="1"/>
    </xf>
    <xf numFmtId="0" fontId="29" fillId="0" borderId="19" xfId="3" applyFont="1" applyBorder="1" applyAlignment="1">
      <alignment horizontal="left" vertical="center"/>
    </xf>
    <xf numFmtId="0" fontId="29" fillId="0" borderId="20" xfId="3" applyFont="1" applyBorder="1" applyAlignment="1">
      <alignment vertical="center"/>
    </xf>
    <xf numFmtId="0" fontId="29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1" fillId="0" borderId="22" xfId="1" applyNumberFormat="1" applyFont="1" applyBorder="1"/>
    <xf numFmtId="0" fontId="29" fillId="0" borderId="23" xfId="3" applyFont="1" applyBorder="1" applyAlignment="1">
      <alignment horizontal="center" vertical="center" wrapText="1"/>
    </xf>
    <xf numFmtId="0" fontId="29" fillId="0" borderId="15" xfId="3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 wrapText="1"/>
    </xf>
    <xf numFmtId="0" fontId="29" fillId="0" borderId="17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3" fillId="0" borderId="24" xfId="3" applyNumberFormat="1" applyFont="1" applyBorder="1" applyAlignment="1">
      <alignment horizontal="center" vertical="center"/>
    </xf>
    <xf numFmtId="173" fontId="34" fillId="3" borderId="25" xfId="3" applyNumberFormat="1" applyFont="1" applyFill="1" applyBorder="1" applyAlignment="1">
      <alignment horizontal="center" vertical="center"/>
    </xf>
    <xf numFmtId="173" fontId="34" fillId="3" borderId="26" xfId="3" applyNumberFormat="1" applyFont="1" applyFill="1" applyBorder="1" applyAlignment="1">
      <alignment horizontal="center" vertical="center"/>
    </xf>
    <xf numFmtId="173" fontId="34" fillId="3" borderId="1" xfId="3" applyNumberFormat="1" applyFont="1" applyFill="1" applyBorder="1" applyAlignment="1">
      <alignment horizontal="center" vertical="center"/>
    </xf>
    <xf numFmtId="173" fontId="34" fillId="3" borderId="27" xfId="3" applyNumberFormat="1" applyFont="1" applyFill="1" applyBorder="1" applyAlignment="1">
      <alignment horizontal="center" vertical="center"/>
    </xf>
    <xf numFmtId="166" fontId="33" fillId="0" borderId="28" xfId="3" applyNumberFormat="1" applyFont="1" applyBorder="1" applyAlignment="1">
      <alignment horizontal="center" vertical="center"/>
    </xf>
    <xf numFmtId="173" fontId="34" fillId="3" borderId="29" xfId="3" applyNumberFormat="1" applyFont="1" applyFill="1" applyBorder="1" applyAlignment="1">
      <alignment horizontal="center" vertical="center"/>
    </xf>
    <xf numFmtId="173" fontId="34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0" fillId="0" borderId="14" xfId="1" applyNumberFormat="1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29" fillId="0" borderId="33" xfId="3" applyFont="1" applyBorder="1" applyAlignment="1">
      <alignment horizontal="center" vertical="center" wrapText="1"/>
    </xf>
    <xf numFmtId="164" fontId="34" fillId="3" borderId="34" xfId="3" applyNumberFormat="1" applyFont="1" applyFill="1" applyBorder="1" applyAlignment="1">
      <alignment horizontal="center" vertical="center"/>
    </xf>
    <xf numFmtId="164" fontId="34" fillId="3" borderId="35" xfId="3" applyNumberFormat="1" applyFont="1" applyFill="1" applyBorder="1" applyAlignment="1">
      <alignment horizontal="center" vertical="center"/>
    </xf>
    <xf numFmtId="0" fontId="29" fillId="0" borderId="24" xfId="3" applyFont="1" applyBorder="1" applyAlignment="1">
      <alignment horizontal="center" vertical="center" wrapText="1"/>
    </xf>
    <xf numFmtId="174" fontId="35" fillId="0" borderId="1" xfId="3" applyNumberFormat="1" applyFont="1" applyBorder="1" applyAlignment="1">
      <alignment horizontal="center" vertical="center"/>
    </xf>
    <xf numFmtId="164" fontId="34" fillId="3" borderId="1" xfId="3" applyNumberFormat="1" applyFont="1" applyFill="1" applyBorder="1" applyAlignment="1">
      <alignment horizontal="center" vertical="center"/>
    </xf>
    <xf numFmtId="164" fontId="34" fillId="3" borderId="27" xfId="3" applyNumberFormat="1" applyFont="1" applyFill="1" applyBorder="1" applyAlignment="1">
      <alignment horizontal="center" vertical="center"/>
    </xf>
    <xf numFmtId="174" fontId="36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6" fillId="3" borderId="37" xfId="3" applyNumberFormat="1" applyFont="1" applyFill="1" applyBorder="1" applyAlignment="1">
      <alignment horizontal="center" vertical="center"/>
    </xf>
    <xf numFmtId="0" fontId="29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29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37" fillId="0" borderId="0" xfId="1" applyFont="1"/>
    <xf numFmtId="164" fontId="20" fillId="0" borderId="0" xfId="1" quotePrefix="1" applyNumberFormat="1" applyFont="1"/>
    <xf numFmtId="0" fontId="1" fillId="7" borderId="0" xfId="1" applyFont="1" applyFill="1"/>
    <xf numFmtId="0" fontId="40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4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1" fillId="8" borderId="0" xfId="1" applyFont="1" applyFill="1"/>
    <xf numFmtId="0" fontId="42" fillId="8" borderId="0" xfId="1" applyFont="1" applyFill="1"/>
    <xf numFmtId="0" fontId="43" fillId="0" borderId="0" xfId="1" applyFont="1"/>
    <xf numFmtId="0" fontId="44" fillId="3" borderId="3" xfId="1" applyFont="1" applyFill="1" applyBorder="1"/>
    <xf numFmtId="0" fontId="45" fillId="4" borderId="0" xfId="1" applyFont="1" applyFill="1"/>
    <xf numFmtId="0" fontId="46" fillId="0" borderId="0" xfId="1" applyFont="1"/>
    <xf numFmtId="0" fontId="47" fillId="0" borderId="0" xfId="1" applyFont="1"/>
    <xf numFmtId="0" fontId="48" fillId="3" borderId="0" xfId="1" applyFont="1" applyFill="1"/>
    <xf numFmtId="0" fontId="43" fillId="3" borderId="0" xfId="1" applyFont="1" applyFill="1"/>
    <xf numFmtId="0" fontId="49" fillId="0" borderId="0" xfId="1" applyFont="1"/>
    <xf numFmtId="164" fontId="43" fillId="0" borderId="0" xfId="1" applyNumberFormat="1" applyFont="1"/>
    <xf numFmtId="0" fontId="50" fillId="0" borderId="0" xfId="1" applyFont="1"/>
    <xf numFmtId="0" fontId="43" fillId="5" borderId="0" xfId="1" applyFont="1" applyFill="1"/>
    <xf numFmtId="0" fontId="42" fillId="5" borderId="0" xfId="1" applyFont="1" applyFill="1" applyAlignment="1">
      <alignment horizontal="center"/>
    </xf>
    <xf numFmtId="0" fontId="42" fillId="4" borderId="0" xfId="1" applyFont="1" applyFill="1"/>
    <xf numFmtId="0" fontId="43" fillId="4" borderId="0" xfId="1" applyFont="1" applyFill="1"/>
    <xf numFmtId="0" fontId="42" fillId="0" borderId="3" xfId="1" applyFont="1" applyBorder="1"/>
    <xf numFmtId="164" fontId="43" fillId="0" borderId="3" xfId="1" applyNumberFormat="1" applyFont="1" applyBorder="1"/>
    <xf numFmtId="164" fontId="46" fillId="0" borderId="0" xfId="1" applyNumberFormat="1" applyFont="1"/>
    <xf numFmtId="165" fontId="51" fillId="0" borderId="0" xfId="1" applyNumberFormat="1" applyFont="1" applyAlignment="1">
      <alignment horizontal="right"/>
    </xf>
    <xf numFmtId="0" fontId="43" fillId="3" borderId="2" xfId="1" applyFont="1" applyFill="1" applyBorder="1"/>
    <xf numFmtId="164" fontId="51" fillId="0" borderId="3" xfId="1" applyNumberFormat="1" applyFont="1" applyBorder="1"/>
    <xf numFmtId="166" fontId="51" fillId="0" borderId="3" xfId="1" applyNumberFormat="1" applyFont="1" applyBorder="1"/>
    <xf numFmtId="166" fontId="45" fillId="3" borderId="3" xfId="1" applyNumberFormat="1" applyFont="1" applyFill="1" applyBorder="1"/>
    <xf numFmtId="166" fontId="51" fillId="4" borderId="3" xfId="1" applyNumberFormat="1" applyFont="1" applyFill="1" applyBorder="1"/>
    <xf numFmtId="164" fontId="51" fillId="5" borderId="3" xfId="1" applyNumberFormat="1" applyFont="1" applyFill="1" applyBorder="1"/>
    <xf numFmtId="164" fontId="44" fillId="3" borderId="4" xfId="1" applyNumberFormat="1" applyFont="1" applyFill="1" applyBorder="1"/>
    <xf numFmtId="164" fontId="44" fillId="3" borderId="4" xfId="1" applyNumberFormat="1" applyFont="1" applyFill="1" applyBorder="1" applyAlignment="1">
      <alignment horizontal="right"/>
    </xf>
    <xf numFmtId="164" fontId="44" fillId="6" borderId="4" xfId="1" applyNumberFormat="1" applyFont="1" applyFill="1" applyBorder="1"/>
    <xf numFmtId="164" fontId="44" fillId="3" borderId="0" xfId="1" applyNumberFormat="1" applyFont="1" applyFill="1"/>
    <xf numFmtId="164" fontId="44" fillId="3" borderId="0" xfId="1" applyNumberFormat="1" applyFont="1" applyFill="1" applyAlignment="1">
      <alignment horizontal="right"/>
    </xf>
    <xf numFmtId="164" fontId="46" fillId="0" borderId="6" xfId="1" applyNumberFormat="1" applyFont="1" applyBorder="1"/>
    <xf numFmtId="164" fontId="46" fillId="0" borderId="6" xfId="2" applyNumberFormat="1" applyFont="1" applyBorder="1"/>
    <xf numFmtId="164" fontId="46" fillId="0" borderId="0" xfId="2" applyNumberFormat="1" applyFont="1" applyBorder="1"/>
    <xf numFmtId="167" fontId="44" fillId="3" borderId="4" xfId="1" applyNumberFormat="1" applyFont="1" applyFill="1" applyBorder="1"/>
    <xf numFmtId="167" fontId="44" fillId="3" borderId="4" xfId="6" applyNumberFormat="1" applyFont="1" applyFill="1" applyBorder="1"/>
    <xf numFmtId="167" fontId="44" fillId="3" borderId="2" xfId="1" applyNumberFormat="1" applyFont="1" applyFill="1" applyBorder="1"/>
    <xf numFmtId="164" fontId="44" fillId="3" borderId="2" xfId="6" applyNumberFormat="1" applyFont="1" applyFill="1" applyBorder="1"/>
    <xf numFmtId="167" fontId="44" fillId="3" borderId="0" xfId="1" applyNumberFormat="1" applyFont="1" applyFill="1"/>
    <xf numFmtId="164" fontId="44" fillId="3" borderId="0" xfId="6" applyNumberFormat="1" applyFont="1" applyFill="1" applyBorder="1"/>
    <xf numFmtId="167" fontId="46" fillId="0" borderId="6" xfId="1" applyNumberFormat="1" applyFont="1" applyBorder="1"/>
    <xf numFmtId="167" fontId="43" fillId="0" borderId="0" xfId="1" applyNumberFormat="1" applyFont="1"/>
    <xf numFmtId="164" fontId="43" fillId="0" borderId="6" xfId="1" quotePrefix="1" applyNumberFormat="1" applyFont="1" applyBorder="1" applyAlignment="1">
      <alignment horizontal="left" indent="1"/>
    </xf>
    <xf numFmtId="167" fontId="43" fillId="0" borderId="6" xfId="1" applyNumberFormat="1" applyFont="1" applyBorder="1"/>
    <xf numFmtId="164" fontId="43" fillId="0" borderId="0" xfId="1" quotePrefix="1" applyNumberFormat="1" applyFont="1" applyAlignment="1">
      <alignment horizontal="left" indent="1"/>
    </xf>
    <xf numFmtId="164" fontId="44" fillId="3" borderId="0" xfId="1" quotePrefix="1" applyNumberFormat="1" applyFont="1" applyFill="1" applyAlignment="1">
      <alignment horizontal="left"/>
    </xf>
    <xf numFmtId="175" fontId="44" fillId="3" borderId="0" xfId="6" applyNumberFormat="1" applyFont="1" applyFill="1" applyBorder="1" applyAlignment="1">
      <alignment horizontal="right"/>
    </xf>
    <xf numFmtId="175" fontId="44" fillId="3" borderId="4" xfId="1" applyNumberFormat="1" applyFont="1" applyFill="1" applyBorder="1"/>
    <xf numFmtId="164" fontId="44" fillId="3" borderId="2" xfId="1" applyNumberFormat="1" applyFont="1" applyFill="1" applyBorder="1"/>
    <xf numFmtId="164" fontId="44" fillId="3" borderId="7" xfId="5" applyNumberFormat="1" applyFont="1" applyFill="1" applyBorder="1"/>
    <xf numFmtId="164" fontId="44" fillId="3" borderId="3" xfId="1" applyNumberFormat="1" applyFont="1" applyFill="1" applyBorder="1"/>
    <xf numFmtId="164" fontId="44" fillId="3" borderId="9" xfId="5" applyNumberFormat="1" applyFont="1" applyFill="1" applyBorder="1"/>
    <xf numFmtId="167" fontId="46" fillId="0" borderId="0" xfId="1" applyNumberFormat="1" applyFont="1"/>
    <xf numFmtId="164" fontId="51" fillId="0" borderId="10" xfId="1" applyNumberFormat="1" applyFont="1" applyBorder="1"/>
    <xf numFmtId="167" fontId="51" fillId="0" borderId="10" xfId="1" applyNumberFormat="1" applyFont="1" applyBorder="1"/>
    <xf numFmtId="164" fontId="51" fillId="0" borderId="0" xfId="1" applyNumberFormat="1" applyFont="1"/>
    <xf numFmtId="164" fontId="44" fillId="3" borderId="4" xfId="1" applyNumberFormat="1" applyFont="1" applyFill="1" applyBorder="1" applyAlignment="1">
      <alignment horizontal="left"/>
    </xf>
    <xf numFmtId="164" fontId="44" fillId="3" borderId="2" xfId="1" applyNumberFormat="1" applyFont="1" applyFill="1" applyBorder="1" applyAlignment="1">
      <alignment horizontal="left"/>
    </xf>
    <xf numFmtId="164" fontId="44" fillId="3" borderId="2" xfId="1" applyNumberFormat="1" applyFont="1" applyFill="1" applyBorder="1" applyAlignment="1">
      <alignment horizontal="right"/>
    </xf>
    <xf numFmtId="164" fontId="44" fillId="3" borderId="8" xfId="1" applyNumberFormat="1" applyFont="1" applyFill="1" applyBorder="1" applyAlignment="1">
      <alignment horizontal="left"/>
    </xf>
    <xf numFmtId="164" fontId="44" fillId="3" borderId="8" xfId="1" applyNumberFormat="1" applyFont="1" applyFill="1" applyBorder="1" applyAlignment="1">
      <alignment horizontal="right"/>
    </xf>
    <xf numFmtId="164" fontId="44" fillId="3" borderId="8" xfId="1" applyNumberFormat="1" applyFont="1" applyFill="1" applyBorder="1"/>
    <xf numFmtId="170" fontId="46" fillId="0" borderId="0" xfId="2" applyNumberFormat="1" applyFont="1" applyBorder="1"/>
    <xf numFmtId="164" fontId="43" fillId="0" borderId="4" xfId="1" applyNumberFormat="1" applyFont="1" applyBorder="1"/>
    <xf numFmtId="167" fontId="43" fillId="0" borderId="4" xfId="1" applyNumberFormat="1" applyFont="1" applyBorder="1"/>
    <xf numFmtId="168" fontId="51" fillId="0" borderId="0" xfId="1" applyNumberFormat="1" applyFont="1"/>
    <xf numFmtId="168" fontId="46" fillId="0" borderId="0" xfId="1" applyNumberFormat="1" applyFont="1"/>
    <xf numFmtId="167" fontId="51" fillId="0" borderId="6" xfId="2" applyNumberFormat="1" applyFont="1" applyBorder="1"/>
    <xf numFmtId="170" fontId="51" fillId="0" borderId="0" xfId="2" applyNumberFormat="1" applyFont="1" applyBorder="1"/>
    <xf numFmtId="167" fontId="51" fillId="0" borderId="0" xfId="2" applyNumberFormat="1" applyFont="1" applyBorder="1"/>
    <xf numFmtId="168" fontId="50" fillId="0" borderId="0" xfId="1" applyNumberFormat="1" applyFont="1"/>
    <xf numFmtId="167" fontId="46" fillId="0" borderId="0" xfId="1" quotePrefix="1" applyNumberFormat="1" applyFont="1"/>
    <xf numFmtId="164" fontId="46" fillId="0" borderId="0" xfId="1" quotePrefix="1" applyNumberFormat="1" applyFont="1"/>
    <xf numFmtId="164" fontId="50" fillId="0" borderId="0" xfId="1" quotePrefix="1" applyNumberFormat="1" applyFont="1"/>
    <xf numFmtId="0" fontId="41" fillId="3" borderId="0" xfId="1" applyFont="1" applyFill="1"/>
    <xf numFmtId="164" fontId="53" fillId="0" borderId="0" xfId="1" applyNumberFormat="1" applyFont="1"/>
    <xf numFmtId="175" fontId="44" fillId="3" borderId="4" xfId="6" applyNumberFormat="1" applyFont="1" applyFill="1" applyBorder="1"/>
    <xf numFmtId="175" fontId="44" fillId="3" borderId="2" xfId="6" applyNumberFormat="1" applyFont="1" applyFill="1" applyBorder="1"/>
    <xf numFmtId="175" fontId="44" fillId="3" borderId="0" xfId="6" applyNumberFormat="1" applyFont="1" applyFill="1" applyBorder="1"/>
    <xf numFmtId="167" fontId="46" fillId="0" borderId="10" xfId="1" applyNumberFormat="1" applyFont="1" applyBorder="1"/>
    <xf numFmtId="164" fontId="51" fillId="0" borderId="0" xfId="1" applyNumberFormat="1" applyFont="1" applyAlignment="1">
      <alignment horizontal="center"/>
    </xf>
    <xf numFmtId="169" fontId="51" fillId="0" borderId="0" xfId="1" applyNumberFormat="1" applyFont="1" applyAlignment="1">
      <alignment horizontal="right"/>
    </xf>
    <xf numFmtId="164" fontId="51" fillId="4" borderId="0" xfId="1" applyNumberFormat="1" applyFont="1" applyFill="1" applyAlignment="1">
      <alignment horizontal="right"/>
    </xf>
    <xf numFmtId="165" fontId="51" fillId="4" borderId="0" xfId="1" applyNumberFormat="1" applyFont="1" applyFill="1" applyAlignment="1">
      <alignment horizontal="right"/>
    </xf>
    <xf numFmtId="166" fontId="42" fillId="0" borderId="3" xfId="1" applyNumberFormat="1" applyFont="1" applyBorder="1"/>
    <xf numFmtId="164" fontId="44" fillId="3" borderId="6" xfId="1" applyNumberFormat="1" applyFont="1" applyFill="1" applyBorder="1"/>
    <xf numFmtId="177" fontId="44" fillId="3" borderId="11" xfId="1" applyNumberFormat="1" applyFont="1" applyFill="1" applyBorder="1"/>
    <xf numFmtId="177" fontId="44" fillId="3" borderId="7" xfId="1" applyNumberFormat="1" applyFont="1" applyFill="1" applyBorder="1"/>
    <xf numFmtId="164" fontId="44" fillId="3" borderId="9" xfId="1" applyNumberFormat="1" applyFont="1" applyFill="1" applyBorder="1"/>
    <xf numFmtId="179" fontId="46" fillId="0" borderId="0" xfId="1" applyNumberFormat="1" applyFont="1"/>
    <xf numFmtId="164" fontId="51" fillId="0" borderId="0" xfId="1" applyNumberFormat="1" applyFont="1" applyAlignment="1">
      <alignment horizontal="right"/>
    </xf>
    <xf numFmtId="164" fontId="54" fillId="0" borderId="6" xfId="1" applyNumberFormat="1" applyFont="1" applyBorder="1"/>
    <xf numFmtId="167" fontId="48" fillId="3" borderId="11" xfId="1" applyNumberFormat="1" applyFont="1" applyFill="1" applyBorder="1"/>
    <xf numFmtId="164" fontId="54" fillId="0" borderId="2" xfId="1" applyNumberFormat="1" applyFont="1" applyBorder="1"/>
    <xf numFmtId="164" fontId="48" fillId="3" borderId="7" xfId="1" applyNumberFormat="1" applyFont="1" applyFill="1" applyBorder="1"/>
    <xf numFmtId="167" fontId="48" fillId="3" borderId="38" xfId="1" applyNumberFormat="1" applyFont="1" applyFill="1" applyBorder="1"/>
    <xf numFmtId="164" fontId="54" fillId="0" borderId="3" xfId="1" applyNumberFormat="1" applyFont="1" applyBorder="1"/>
    <xf numFmtId="164" fontId="48" fillId="3" borderId="9" xfId="1" applyNumberFormat="1" applyFont="1" applyFill="1" applyBorder="1"/>
    <xf numFmtId="167" fontId="51" fillId="0" borderId="0" xfId="1" applyNumberFormat="1" applyFont="1"/>
    <xf numFmtId="164" fontId="50" fillId="3" borderId="0" xfId="1" applyNumberFormat="1" applyFont="1" applyFill="1"/>
    <xf numFmtId="164" fontId="51" fillId="0" borderId="6" xfId="1" applyNumberFormat="1" applyFont="1" applyBorder="1"/>
    <xf numFmtId="167" fontId="51" fillId="0" borderId="6" xfId="1" applyNumberFormat="1" applyFont="1" applyBorder="1"/>
    <xf numFmtId="164" fontId="48" fillId="3" borderId="39" xfId="1" applyNumberFormat="1" applyFont="1" applyFill="1" applyBorder="1"/>
    <xf numFmtId="167" fontId="48" fillId="3" borderId="0" xfId="1" applyNumberFormat="1" applyFont="1" applyFill="1"/>
    <xf numFmtId="164" fontId="46" fillId="4" borderId="0" xfId="1" applyNumberFormat="1" applyFont="1" applyFill="1"/>
    <xf numFmtId="170" fontId="46" fillId="4" borderId="0" xfId="2" applyNumberFormat="1" applyFont="1" applyFill="1" applyBorder="1"/>
    <xf numFmtId="176" fontId="46" fillId="0" borderId="6" xfId="1" applyNumberFormat="1" applyFont="1" applyBorder="1"/>
    <xf numFmtId="176" fontId="46" fillId="0" borderId="0" xfId="1" applyNumberFormat="1" applyFont="1"/>
    <xf numFmtId="176" fontId="51" fillId="0" borderId="0" xfId="1" applyNumberFormat="1" applyFont="1"/>
    <xf numFmtId="168" fontId="46" fillId="0" borderId="6" xfId="1" applyNumberFormat="1" applyFont="1" applyBorder="1"/>
    <xf numFmtId="178" fontId="46" fillId="0" borderId="0" xfId="1" applyNumberFormat="1" applyFont="1"/>
    <xf numFmtId="0" fontId="42" fillId="9" borderId="0" xfId="1" applyFont="1" applyFill="1" applyAlignment="1">
      <alignment horizontal="center"/>
    </xf>
    <xf numFmtId="0" fontId="55" fillId="9" borderId="0" xfId="1" applyFont="1" applyFill="1" applyAlignment="1">
      <alignment horizontal="center"/>
    </xf>
    <xf numFmtId="180" fontId="43" fillId="3" borderId="2" xfId="7" applyNumberFormat="1" applyFont="1" applyFill="1" applyBorder="1"/>
    <xf numFmtId="181" fontId="43" fillId="3" borderId="2" xfId="5" applyNumberFormat="1" applyFont="1" applyFill="1" applyBorder="1"/>
    <xf numFmtId="180" fontId="42" fillId="3" borderId="2" xfId="7" applyNumberFormat="1" applyFont="1" applyFill="1" applyBorder="1" applyAlignment="1">
      <alignment horizontal="center"/>
    </xf>
    <xf numFmtId="0" fontId="43" fillId="3" borderId="2" xfId="1" applyFont="1" applyFill="1" applyBorder="1"/>
    <xf numFmtId="0" fontId="43" fillId="3" borderId="5" xfId="1" applyFont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38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</cellXfs>
  <cellStyles count="8">
    <cellStyle name="Comma" xfId="5" builtinId="3"/>
    <cellStyle name="Currency" xfId="6" builtinId="4"/>
    <cellStyle name="Currency 2" xfId="2"/>
    <cellStyle name="Hyperlink" xfId="4" builtinId="8"/>
    <cellStyle name="Normal" xfId="0" builtinId="0"/>
    <cellStyle name="Normal 2" xfId="1"/>
    <cellStyle name="Normal_Sheet1" xfId="3"/>
    <cellStyle name="Percent" xfId="7" builtinId="5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70"/>
  <sheetViews>
    <sheetView showGridLines="0" tabSelected="1" zoomScale="115" zoomScaleNormal="115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F22" sqref="F22"/>
    </sheetView>
  </sheetViews>
  <sheetFormatPr defaultColWidth="9.109375" defaultRowHeight="13.8" x14ac:dyDescent="0.3"/>
  <cols>
    <col min="1" max="1" width="1.88671875" style="137" customWidth="1"/>
    <col min="2" max="2" width="23.6640625" style="137" customWidth="1"/>
    <col min="3" max="10" width="12.88671875" style="137" customWidth="1"/>
    <col min="11" max="11" width="2.44140625" style="137" customWidth="1"/>
    <col min="12" max="12" width="11.33203125" style="137" bestFit="1" customWidth="1"/>
    <col min="13" max="13" width="12.77734375" style="137" bestFit="1" customWidth="1"/>
    <col min="14" max="14" width="9.109375" style="137"/>
    <col min="15" max="15" width="10" style="137" bestFit="1" customWidth="1"/>
    <col min="16" max="19" width="9.5546875" style="137" customWidth="1"/>
    <col min="20" max="16384" width="9.109375" style="137"/>
  </cols>
  <sheetData>
    <row r="1" spans="1:18" x14ac:dyDescent="0.3">
      <c r="A1" s="135" t="s">
        <v>184</v>
      </c>
      <c r="B1" s="136"/>
      <c r="C1" s="136"/>
      <c r="D1" s="136"/>
      <c r="F1" s="138" t="s">
        <v>206</v>
      </c>
      <c r="G1" s="138"/>
      <c r="H1" s="138"/>
      <c r="I1" s="138"/>
      <c r="J1" s="138"/>
    </row>
    <row r="2" spans="1:18" x14ac:dyDescent="0.3">
      <c r="A2" s="139" t="s">
        <v>199</v>
      </c>
      <c r="B2" s="139"/>
      <c r="C2" s="139"/>
      <c r="D2" s="139"/>
      <c r="F2" s="140" t="s">
        <v>0</v>
      </c>
      <c r="G2" s="140"/>
      <c r="H2" s="140"/>
    </row>
    <row r="3" spans="1:18" x14ac:dyDescent="0.3">
      <c r="A3" s="141" t="s">
        <v>1</v>
      </c>
      <c r="I3" s="142" t="s">
        <v>2</v>
      </c>
      <c r="J3" s="143"/>
    </row>
    <row r="4" spans="1:18" x14ac:dyDescent="0.3">
      <c r="A4" s="141" t="s">
        <v>3</v>
      </c>
      <c r="I4" s="144" t="s">
        <v>179</v>
      </c>
    </row>
    <row r="5" spans="1:18" x14ac:dyDescent="0.3">
      <c r="A5" s="141"/>
      <c r="I5" s="144"/>
    </row>
    <row r="6" spans="1:18" x14ac:dyDescent="0.3">
      <c r="A6" s="141"/>
      <c r="B6" s="145" t="s">
        <v>180</v>
      </c>
      <c r="I6" s="144"/>
    </row>
    <row r="7" spans="1:18" x14ac:dyDescent="0.3">
      <c r="A7" s="141"/>
      <c r="B7" s="145" t="s">
        <v>182</v>
      </c>
      <c r="I7" s="144"/>
    </row>
    <row r="8" spans="1:18" x14ac:dyDescent="0.3">
      <c r="A8" s="141"/>
      <c r="B8" s="145" t="s">
        <v>183</v>
      </c>
      <c r="I8" s="144"/>
    </row>
    <row r="9" spans="1:18" x14ac:dyDescent="0.3">
      <c r="A9" s="141"/>
      <c r="C9" s="246" t="s">
        <v>197</v>
      </c>
      <c r="D9" s="246" t="s">
        <v>196</v>
      </c>
      <c r="E9" s="246" t="s">
        <v>191</v>
      </c>
      <c r="F9" s="246" t="s">
        <v>192</v>
      </c>
      <c r="G9" s="246" t="s">
        <v>193</v>
      </c>
      <c r="H9" s="247" t="s">
        <v>194</v>
      </c>
      <c r="I9" s="246" t="s">
        <v>195</v>
      </c>
      <c r="J9" s="246" t="s">
        <v>198</v>
      </c>
    </row>
    <row r="10" spans="1:18" x14ac:dyDescent="0.3">
      <c r="A10" s="146"/>
      <c r="C10" s="147"/>
      <c r="D10" s="147"/>
      <c r="E10" s="148" t="s">
        <v>4</v>
      </c>
      <c r="F10" s="149" t="s">
        <v>5</v>
      </c>
      <c r="G10" s="150"/>
      <c r="H10" s="150"/>
      <c r="I10" s="150"/>
      <c r="J10" s="150"/>
      <c r="L10" s="151" t="s">
        <v>181</v>
      </c>
      <c r="M10" s="152"/>
      <c r="N10" s="152"/>
      <c r="O10" s="152"/>
      <c r="P10" s="152"/>
      <c r="Q10" s="152"/>
      <c r="R10" s="152"/>
    </row>
    <row r="11" spans="1:18" x14ac:dyDescent="0.3">
      <c r="A11" s="145"/>
      <c r="B11" s="153"/>
      <c r="C11" s="153"/>
      <c r="D11" s="153"/>
      <c r="F11" s="154">
        <v>1</v>
      </c>
      <c r="G11" s="154">
        <v>2</v>
      </c>
      <c r="H11" s="154">
        <v>3</v>
      </c>
      <c r="I11" s="154">
        <v>4</v>
      </c>
      <c r="J11" s="154">
        <v>5</v>
      </c>
      <c r="K11" s="154"/>
      <c r="L11" s="251"/>
      <c r="M11" s="251"/>
      <c r="N11" s="251"/>
      <c r="O11" s="251"/>
      <c r="P11" s="251"/>
      <c r="Q11" s="251"/>
      <c r="R11" s="251"/>
    </row>
    <row r="12" spans="1:18" x14ac:dyDescent="0.3">
      <c r="A12" s="145"/>
      <c r="B12" s="156"/>
      <c r="C12" s="157">
        <f>+D12-1</f>
        <v>2021</v>
      </c>
      <c r="D12" s="157">
        <f>+E12-1</f>
        <v>2022</v>
      </c>
      <c r="E12" s="158">
        <v>2023</v>
      </c>
      <c r="F12" s="159">
        <f t="shared" ref="F12:J12" si="0">1+E12</f>
        <v>2024</v>
      </c>
      <c r="G12" s="159">
        <f t="shared" si="0"/>
        <v>2025</v>
      </c>
      <c r="H12" s="159">
        <f t="shared" si="0"/>
        <v>2026</v>
      </c>
      <c r="I12" s="159">
        <f t="shared" si="0"/>
        <v>2027</v>
      </c>
      <c r="J12" s="159">
        <f t="shared" si="0"/>
        <v>2028</v>
      </c>
      <c r="K12" s="140"/>
      <c r="L12" s="251" t="s">
        <v>203</v>
      </c>
      <c r="M12" s="251"/>
      <c r="N12" s="251"/>
      <c r="O12" s="251"/>
      <c r="P12" s="251"/>
      <c r="Q12" s="251"/>
      <c r="R12" s="251"/>
    </row>
    <row r="13" spans="1:18" x14ac:dyDescent="0.3">
      <c r="A13" s="145"/>
      <c r="B13" s="153"/>
      <c r="C13" s="153"/>
      <c r="D13" s="153"/>
      <c r="E13" s="153"/>
      <c r="F13" s="153"/>
      <c r="G13" s="153"/>
      <c r="H13" s="153"/>
      <c r="I13" s="153"/>
      <c r="J13" s="153"/>
      <c r="K13" s="140"/>
      <c r="L13" s="251"/>
      <c r="M13" s="251"/>
      <c r="N13" s="251"/>
      <c r="O13" s="251"/>
      <c r="P13" s="251"/>
      <c r="Q13" s="251"/>
      <c r="R13" s="251"/>
    </row>
    <row r="14" spans="1:18" x14ac:dyDescent="0.3">
      <c r="A14" s="145"/>
      <c r="B14" s="160" t="s">
        <v>6</v>
      </c>
      <c r="C14" s="157"/>
      <c r="D14" s="157"/>
      <c r="E14" s="157"/>
      <c r="F14" s="157"/>
      <c r="G14" s="157"/>
      <c r="H14" s="157"/>
      <c r="I14" s="157"/>
      <c r="J14" s="157"/>
      <c r="K14" s="140"/>
      <c r="L14" s="251"/>
      <c r="M14" s="251"/>
      <c r="N14" s="251"/>
      <c r="O14" s="251"/>
      <c r="P14" s="251"/>
      <c r="Q14" s="251"/>
      <c r="R14" s="251"/>
    </row>
    <row r="15" spans="1:18" x14ac:dyDescent="0.3">
      <c r="A15" s="145"/>
      <c r="B15" s="161" t="s">
        <v>7</v>
      </c>
      <c r="C15" s="172">
        <v>1415</v>
      </c>
      <c r="D15" s="172">
        <v>1393</v>
      </c>
      <c r="E15" s="163">
        <v>0</v>
      </c>
      <c r="F15" s="163">
        <v>0</v>
      </c>
      <c r="G15" s="163">
        <v>0</v>
      </c>
      <c r="H15" s="163">
        <v>0</v>
      </c>
      <c r="I15" s="163"/>
      <c r="J15" s="163"/>
      <c r="K15" s="140"/>
      <c r="L15" s="251"/>
      <c r="M15" s="251"/>
      <c r="N15" s="251"/>
      <c r="O15" s="251"/>
      <c r="P15" s="251"/>
      <c r="Q15" s="251"/>
      <c r="R15" s="251"/>
    </row>
    <row r="16" spans="1:18" x14ac:dyDescent="0.3">
      <c r="A16" s="145"/>
      <c r="B16" s="164" t="s">
        <v>8</v>
      </c>
      <c r="C16" s="165">
        <f>+C15</f>
        <v>1415</v>
      </c>
      <c r="D16" s="165">
        <f>+D15</f>
        <v>1393</v>
      </c>
      <c r="E16" s="165">
        <v>1186</v>
      </c>
      <c r="F16" s="165">
        <v>1225</v>
      </c>
      <c r="G16" s="165">
        <v>1250</v>
      </c>
      <c r="H16" s="165">
        <v>1290</v>
      </c>
      <c r="I16" s="165"/>
      <c r="J16" s="165"/>
      <c r="K16" s="140"/>
      <c r="L16" s="251"/>
      <c r="M16" s="251"/>
      <c r="N16" s="251"/>
      <c r="O16" s="251"/>
      <c r="P16" s="251"/>
      <c r="Q16" s="251"/>
      <c r="R16" s="251"/>
    </row>
    <row r="17" spans="1:20" x14ac:dyDescent="0.3">
      <c r="A17" s="145"/>
      <c r="B17" s="166" t="s">
        <v>9</v>
      </c>
      <c r="C17" s="167">
        <f>IF(C15&gt;0,C15-C16,0)</f>
        <v>0</v>
      </c>
      <c r="D17" s="167">
        <f t="shared" ref="D17" si="1">IF(D15&gt;0,D15-D16,0)</f>
        <v>0</v>
      </c>
      <c r="E17" s="167">
        <f t="shared" ref="E17:H17" si="2">IF(E15&gt;0,E15-E16,0)</f>
        <v>0</v>
      </c>
      <c r="F17" s="167">
        <f t="shared" si="2"/>
        <v>0</v>
      </c>
      <c r="G17" s="167">
        <f t="shared" si="2"/>
        <v>0</v>
      </c>
      <c r="H17" s="167">
        <f t="shared" si="2"/>
        <v>0</v>
      </c>
      <c r="I17" s="167"/>
      <c r="J17" s="167"/>
      <c r="K17" s="140"/>
      <c r="L17" s="251"/>
      <c r="M17" s="251"/>
      <c r="N17" s="251"/>
      <c r="O17" s="251"/>
      <c r="P17" s="251"/>
      <c r="Q17" s="251"/>
      <c r="R17" s="251"/>
    </row>
    <row r="18" spans="1:20" x14ac:dyDescent="0.3">
      <c r="A18" s="145"/>
      <c r="B18" s="153"/>
      <c r="C18" s="168"/>
      <c r="D18" s="168"/>
      <c r="E18" s="168"/>
      <c r="F18" s="168"/>
      <c r="G18" s="168"/>
      <c r="H18" s="168"/>
      <c r="I18" s="168"/>
      <c r="J18" s="168"/>
      <c r="K18" s="140"/>
      <c r="L18" s="251"/>
      <c r="M18" s="251"/>
      <c r="N18" s="251"/>
      <c r="O18" s="251"/>
      <c r="P18" s="251"/>
      <c r="Q18" s="251"/>
      <c r="R18" s="251"/>
    </row>
    <row r="19" spans="1:20" x14ac:dyDescent="0.3">
      <c r="A19" s="145"/>
      <c r="B19" s="160" t="s">
        <v>10</v>
      </c>
      <c r="C19" s="157"/>
      <c r="D19" s="157"/>
      <c r="E19" s="157"/>
      <c r="F19" s="157"/>
      <c r="G19" s="157"/>
      <c r="H19" s="157"/>
      <c r="I19" s="157"/>
      <c r="J19" s="157"/>
      <c r="K19" s="140"/>
      <c r="L19" s="251"/>
      <c r="M19" s="251"/>
      <c r="N19" s="251"/>
      <c r="O19" s="251"/>
      <c r="P19" s="251"/>
      <c r="Q19" s="251"/>
      <c r="R19" s="251"/>
    </row>
    <row r="20" spans="1:20" x14ac:dyDescent="0.3">
      <c r="A20" s="145"/>
      <c r="B20" s="169"/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/>
      <c r="J20" s="170"/>
      <c r="K20" s="140"/>
      <c r="L20" s="251"/>
      <c r="M20" s="251"/>
      <c r="N20" s="251"/>
      <c r="O20" s="251"/>
      <c r="P20" s="251"/>
      <c r="Q20" s="251"/>
      <c r="R20" s="251"/>
    </row>
    <row r="21" spans="1:20" x14ac:dyDescent="0.3">
      <c r="A21" s="145"/>
      <c r="B21" s="171"/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/>
      <c r="K21" s="140"/>
      <c r="L21" s="251"/>
      <c r="M21" s="251"/>
      <c r="N21" s="251"/>
      <c r="O21" s="251"/>
      <c r="P21" s="251"/>
      <c r="Q21" s="251"/>
      <c r="R21" s="251"/>
    </row>
    <row r="22" spans="1:20" x14ac:dyDescent="0.3">
      <c r="A22" s="145"/>
      <c r="B22" s="173" t="s">
        <v>11</v>
      </c>
      <c r="C22" s="174">
        <v>12808728.789999999</v>
      </c>
      <c r="D22" s="174">
        <v>11977867.060000001</v>
      </c>
      <c r="E22" s="165">
        <v>11799303.228194</v>
      </c>
      <c r="F22" s="165">
        <v>12098020.499308597</v>
      </c>
      <c r="G22" s="165">
        <v>11427854.946709534</v>
      </c>
      <c r="H22" s="165">
        <v>11778014.858164368</v>
      </c>
      <c r="I22" s="165"/>
      <c r="J22" s="165"/>
      <c r="K22" s="140"/>
      <c r="L22" s="251"/>
      <c r="M22" s="251"/>
      <c r="N22" s="251"/>
      <c r="O22" s="251"/>
      <c r="P22" s="251"/>
      <c r="Q22" s="251"/>
      <c r="R22" s="251"/>
    </row>
    <row r="23" spans="1:20" x14ac:dyDescent="0.3">
      <c r="A23" s="145"/>
      <c r="B23" s="166" t="s">
        <v>11</v>
      </c>
      <c r="C23" s="175">
        <f>SUM(C20:C22)</f>
        <v>12808728.789999999</v>
      </c>
      <c r="D23" s="175">
        <f>SUM(D20:D22)</f>
        <v>11977867.060000001</v>
      </c>
      <c r="E23" s="175">
        <f t="shared" ref="E23:H23" si="3">SUM(E20:E22)</f>
        <v>11799303.228194</v>
      </c>
      <c r="F23" s="175">
        <f t="shared" si="3"/>
        <v>12098020.499308597</v>
      </c>
      <c r="G23" s="175">
        <f t="shared" si="3"/>
        <v>11427854.946709534</v>
      </c>
      <c r="H23" s="175">
        <f t="shared" si="3"/>
        <v>11778014.858164368</v>
      </c>
      <c r="I23" s="175"/>
      <c r="J23" s="175"/>
      <c r="K23" s="140"/>
      <c r="L23" s="251"/>
      <c r="M23" s="251"/>
      <c r="N23" s="251"/>
      <c r="O23" s="251"/>
      <c r="P23" s="251"/>
      <c r="Q23" s="251"/>
      <c r="R23" s="251"/>
      <c r="S23" s="176"/>
      <c r="T23" s="176"/>
    </row>
    <row r="24" spans="1:20" x14ac:dyDescent="0.3">
      <c r="A24" s="145"/>
      <c r="B24" s="177" t="s">
        <v>12</v>
      </c>
      <c r="C24" s="178">
        <f t="shared" ref="C24:D24" si="4">IF(C$15&gt;0,C23/C$15,C23/C$16)</f>
        <v>9052.1051519434623</v>
      </c>
      <c r="D24" s="178">
        <f t="shared" si="4"/>
        <v>8598.6123905240493</v>
      </c>
      <c r="E24" s="178">
        <f t="shared" ref="E24:H24" si="5">IF(E$15&gt;0,E23/E$15,E23/E$16)</f>
        <v>9948.8222834688022</v>
      </c>
      <c r="F24" s="178">
        <f t="shared" si="5"/>
        <v>9875.9351014764052</v>
      </c>
      <c r="G24" s="178">
        <f t="shared" si="5"/>
        <v>9142.2839573676265</v>
      </c>
      <c r="H24" s="178">
        <f t="shared" si="5"/>
        <v>9130.2440760964091</v>
      </c>
      <c r="I24" s="178"/>
      <c r="J24" s="178"/>
      <c r="K24" s="140"/>
      <c r="L24" s="251"/>
      <c r="M24" s="251"/>
      <c r="N24" s="251"/>
      <c r="O24" s="251"/>
      <c r="P24" s="251"/>
      <c r="Q24" s="251"/>
      <c r="R24" s="251"/>
    </row>
    <row r="25" spans="1:20" x14ac:dyDescent="0.3">
      <c r="A25" s="145"/>
      <c r="B25" s="179"/>
      <c r="C25" s="176"/>
      <c r="D25" s="176"/>
      <c r="E25" s="176"/>
      <c r="F25" s="176"/>
      <c r="G25" s="176"/>
      <c r="H25" s="176"/>
      <c r="I25" s="176"/>
      <c r="J25" s="176"/>
      <c r="K25" s="140"/>
      <c r="L25" s="251"/>
      <c r="M25" s="251"/>
      <c r="N25" s="251"/>
      <c r="O25" s="251"/>
      <c r="P25" s="251"/>
      <c r="Q25" s="251"/>
      <c r="R25" s="251"/>
    </row>
    <row r="26" spans="1:20" x14ac:dyDescent="0.3">
      <c r="A26" s="145"/>
      <c r="B26" s="160" t="s">
        <v>13</v>
      </c>
      <c r="C26" s="157"/>
      <c r="D26" s="157"/>
      <c r="E26" s="157"/>
      <c r="F26" s="157"/>
      <c r="G26" s="157"/>
      <c r="H26" s="157"/>
      <c r="I26" s="157"/>
      <c r="J26" s="157"/>
      <c r="K26" s="140"/>
      <c r="L26" s="251" t="s">
        <v>204</v>
      </c>
      <c r="M26" s="251"/>
      <c r="N26" s="251"/>
      <c r="O26" s="251"/>
      <c r="P26" s="251"/>
      <c r="Q26" s="251"/>
      <c r="R26" s="251"/>
    </row>
    <row r="27" spans="1:20" x14ac:dyDescent="0.3">
      <c r="A27" s="145"/>
      <c r="B27" s="180" t="s">
        <v>14</v>
      </c>
      <c r="C27" s="181">
        <v>5220365.5199999996</v>
      </c>
      <c r="D27" s="181">
        <v>5046044.6500000004</v>
      </c>
      <c r="E27" s="181">
        <v>5351763.4730860004</v>
      </c>
      <c r="F27" s="181">
        <v>5512316.3772785803</v>
      </c>
      <c r="G27" s="181">
        <v>5677685.8685969375</v>
      </c>
      <c r="H27" s="181">
        <v>5848016.4446548456</v>
      </c>
      <c r="I27" s="181"/>
      <c r="J27" s="181"/>
      <c r="K27" s="140"/>
      <c r="L27" s="155"/>
      <c r="M27" s="250" t="s">
        <v>200</v>
      </c>
      <c r="N27" s="248"/>
      <c r="O27" s="250" t="s">
        <v>201</v>
      </c>
      <c r="P27" s="248"/>
      <c r="Q27" s="248"/>
      <c r="R27" s="155"/>
      <c r="S27" s="145"/>
    </row>
    <row r="28" spans="1:20" x14ac:dyDescent="0.3">
      <c r="A28" s="145"/>
      <c r="B28" s="183" t="s">
        <v>15</v>
      </c>
      <c r="C28" s="184">
        <v>1246291.6599999999</v>
      </c>
      <c r="D28" s="184">
        <v>1577675.96</v>
      </c>
      <c r="E28" s="184">
        <v>2184974.015046</v>
      </c>
      <c r="F28" s="184">
        <v>1966476.6135414001</v>
      </c>
      <c r="G28" s="184">
        <v>2005806.1458122281</v>
      </c>
      <c r="H28" s="184">
        <v>2045922.2687284728</v>
      </c>
      <c r="I28" s="184"/>
      <c r="J28" s="184"/>
      <c r="K28" s="140"/>
      <c r="L28" s="155" t="s">
        <v>191</v>
      </c>
      <c r="M28" s="249">
        <v>1216579.111968</v>
      </c>
      <c r="N28" s="248"/>
      <c r="O28" s="249">
        <v>2967206.631968</v>
      </c>
      <c r="P28" s="248"/>
      <c r="Q28" s="248"/>
      <c r="R28" s="155"/>
      <c r="S28" s="145"/>
      <c r="T28" s="145"/>
    </row>
    <row r="29" spans="1:20" x14ac:dyDescent="0.3">
      <c r="A29" s="145"/>
      <c r="B29" s="185" t="s">
        <v>16</v>
      </c>
      <c r="C29" s="186">
        <v>4451733.290000001</v>
      </c>
      <c r="D29" s="186">
        <v>5071542.3099999996</v>
      </c>
      <c r="E29" s="186">
        <v>4886897.2080940008</v>
      </c>
      <c r="F29" s="186">
        <v>4730509.1409042077</v>
      </c>
      <c r="G29" s="186">
        <v>4695025.1242713258</v>
      </c>
      <c r="H29" s="186">
        <v>4748208.8634017967</v>
      </c>
      <c r="I29" s="186"/>
      <c r="J29" s="186"/>
      <c r="K29" s="140"/>
      <c r="L29" s="155" t="s">
        <v>192</v>
      </c>
      <c r="M29" s="249">
        <v>1729585.2475444095</v>
      </c>
      <c r="N29" s="248"/>
      <c r="O29" s="249">
        <v>3432341.8795524095</v>
      </c>
      <c r="P29" s="248"/>
      <c r="Q29" s="248"/>
      <c r="R29" s="155"/>
      <c r="S29" s="145"/>
      <c r="T29" s="145"/>
    </row>
    <row r="30" spans="1:20" x14ac:dyDescent="0.3">
      <c r="A30" s="145"/>
      <c r="B30" s="153" t="s">
        <v>17</v>
      </c>
      <c r="C30" s="187">
        <f>SUM(C27:C29)</f>
        <v>10918390.470000001</v>
      </c>
      <c r="D30" s="187">
        <f>SUM(D27:D29)</f>
        <v>11695262.92</v>
      </c>
      <c r="E30" s="187">
        <f t="shared" ref="E30:H30" si="6">SUM(E27:E29)</f>
        <v>12423634.696226001</v>
      </c>
      <c r="F30" s="187">
        <f t="shared" si="6"/>
        <v>12209302.131724188</v>
      </c>
      <c r="G30" s="187">
        <f t="shared" si="6"/>
        <v>12378517.138680492</v>
      </c>
      <c r="H30" s="187">
        <f t="shared" si="6"/>
        <v>12642147.576785116</v>
      </c>
      <c r="I30" s="187"/>
      <c r="J30" s="187"/>
      <c r="K30" s="140"/>
      <c r="L30" s="155" t="s">
        <v>193</v>
      </c>
      <c r="M30" s="249">
        <v>890204.68798904284</v>
      </c>
      <c r="N30" s="248"/>
      <c r="O30" s="249">
        <v>2998096.567581452</v>
      </c>
      <c r="P30" s="248"/>
      <c r="Q30" s="248"/>
      <c r="R30" s="155"/>
    </row>
    <row r="31" spans="1:20" x14ac:dyDescent="0.3">
      <c r="A31" s="145"/>
      <c r="B31" s="177" t="s">
        <v>18</v>
      </c>
      <c r="C31" s="178">
        <f t="shared" ref="C31" si="7">IF(C$15&gt;0,C30/C$15,C30/C$16)</f>
        <v>7716.177010600707</v>
      </c>
      <c r="D31" s="178">
        <f t="shared" ref="D31" si="8">IF(D$15&gt;0,D30/D$15,D30/D$16)</f>
        <v>8395.73791816224</v>
      </c>
      <c r="E31" s="178">
        <f t="shared" ref="E31:H31" si="9">IF(E$15&gt;0,E30/E$15,E30/E$16)</f>
        <v>10475.240047408095</v>
      </c>
      <c r="F31" s="178">
        <f t="shared" si="9"/>
        <v>9966.7772503870929</v>
      </c>
      <c r="G31" s="178">
        <f t="shared" si="9"/>
        <v>9902.8137109443924</v>
      </c>
      <c r="H31" s="178">
        <f t="shared" si="9"/>
        <v>9800.1144006086161</v>
      </c>
      <c r="I31" s="178"/>
      <c r="J31" s="178"/>
      <c r="K31" s="140"/>
      <c r="L31" s="155" t="s">
        <v>194</v>
      </c>
      <c r="M31" s="249">
        <v>974334.16133925295</v>
      </c>
      <c r="N31" s="248"/>
      <c r="O31" s="249">
        <v>2340380.7289607045</v>
      </c>
      <c r="P31" s="248"/>
      <c r="Q31" s="248"/>
      <c r="R31" s="155"/>
    </row>
    <row r="32" spans="1:20" x14ac:dyDescent="0.3">
      <c r="A32" s="145"/>
      <c r="B32" s="153"/>
      <c r="C32" s="153"/>
      <c r="D32" s="153"/>
      <c r="E32" s="153"/>
      <c r="F32" s="153"/>
      <c r="G32" s="153"/>
      <c r="H32" s="153"/>
      <c r="I32" s="153"/>
      <c r="J32" s="153"/>
      <c r="K32" s="140"/>
      <c r="L32" s="155"/>
      <c r="M32" s="249"/>
      <c r="N32" s="248"/>
      <c r="O32" s="249"/>
      <c r="P32" s="248"/>
      <c r="Q32" s="248"/>
      <c r="R32" s="155"/>
    </row>
    <row r="33" spans="1:18" ht="14.4" thickBot="1" x14ac:dyDescent="0.35">
      <c r="A33" s="145"/>
      <c r="B33" s="188" t="s">
        <v>19</v>
      </c>
      <c r="C33" s="189">
        <f t="shared" ref="C33:H33" si="10">SUM(C20:C22)-C30</f>
        <v>1890338.3199999984</v>
      </c>
      <c r="D33" s="189">
        <f t="shared" si="10"/>
        <v>282604.1400000006</v>
      </c>
      <c r="E33" s="189">
        <f t="shared" si="10"/>
        <v>-624331.46803200059</v>
      </c>
      <c r="F33" s="189">
        <f t="shared" si="10"/>
        <v>-111281.63241559081</v>
      </c>
      <c r="G33" s="189">
        <f t="shared" si="10"/>
        <v>-950662.19197095744</v>
      </c>
      <c r="H33" s="189">
        <f t="shared" si="10"/>
        <v>-864132.71862074733</v>
      </c>
      <c r="I33" s="189"/>
      <c r="J33" s="189"/>
      <c r="K33" s="140"/>
      <c r="L33" s="155"/>
      <c r="M33" s="249"/>
      <c r="N33" s="248"/>
      <c r="O33" s="249"/>
      <c r="P33" s="248"/>
      <c r="Q33" s="248"/>
      <c r="R33" s="155"/>
    </row>
    <row r="34" spans="1:18" ht="14.4" thickTop="1" x14ac:dyDescent="0.3">
      <c r="A34" s="145"/>
      <c r="B34" s="190" t="s">
        <v>20</v>
      </c>
      <c r="C34" s="153"/>
      <c r="D34" s="153"/>
      <c r="E34" s="153"/>
      <c r="F34" s="187">
        <f>+F33+E34</f>
        <v>-111281.63241559081</v>
      </c>
      <c r="G34" s="187">
        <f t="shared" ref="G34:H34" si="11">+G33+F34</f>
        <v>-1061943.8243865483</v>
      </c>
      <c r="H34" s="187">
        <f t="shared" si="11"/>
        <v>-1926076.5430072956</v>
      </c>
      <c r="I34" s="187"/>
      <c r="J34" s="187"/>
      <c r="K34" s="140"/>
      <c r="L34" s="251"/>
      <c r="M34" s="251"/>
      <c r="N34" s="251"/>
      <c r="O34" s="251"/>
      <c r="P34" s="251"/>
      <c r="Q34" s="251"/>
      <c r="R34" s="251"/>
    </row>
    <row r="35" spans="1:18" x14ac:dyDescent="0.3">
      <c r="A35" s="145"/>
      <c r="B35" s="153"/>
      <c r="C35" s="153"/>
      <c r="D35" s="153"/>
      <c r="E35" s="153"/>
      <c r="F35" s="153"/>
      <c r="G35" s="153"/>
      <c r="H35" s="153"/>
      <c r="I35" s="153"/>
      <c r="J35" s="153"/>
      <c r="K35" s="140"/>
      <c r="M35" s="145"/>
      <c r="N35" s="145"/>
      <c r="O35" s="145"/>
      <c r="P35" s="145"/>
      <c r="Q35" s="145"/>
      <c r="R35" s="145"/>
    </row>
    <row r="36" spans="1:18" hidden="1" x14ac:dyDescent="0.3">
      <c r="A36" s="145"/>
      <c r="B36" s="156" t="s">
        <v>21</v>
      </c>
      <c r="C36" s="157"/>
      <c r="D36" s="157"/>
      <c r="E36" s="157"/>
      <c r="F36" s="157"/>
      <c r="G36" s="157"/>
      <c r="H36" s="157"/>
      <c r="I36" s="157"/>
      <c r="J36" s="157"/>
      <c r="K36" s="140"/>
      <c r="M36" s="145"/>
      <c r="N36" s="145"/>
      <c r="O36" s="145"/>
      <c r="P36" s="145"/>
      <c r="Q36" s="145"/>
      <c r="R36" s="145"/>
    </row>
    <row r="37" spans="1:18" hidden="1" x14ac:dyDescent="0.3">
      <c r="A37" s="145"/>
      <c r="B37" s="191" t="e">
        <f>+#REF!</f>
        <v>#REF!</v>
      </c>
      <c r="C37" s="162">
        <v>0</v>
      </c>
      <c r="D37" s="162">
        <v>0</v>
      </c>
      <c r="E37" s="162">
        <v>0</v>
      </c>
      <c r="F37" s="161">
        <v>300000</v>
      </c>
      <c r="G37" s="161">
        <v>310000</v>
      </c>
      <c r="H37" s="161">
        <v>320000</v>
      </c>
      <c r="I37" s="161"/>
      <c r="J37" s="161"/>
      <c r="K37" s="140"/>
      <c r="M37" s="145"/>
      <c r="N37" s="145"/>
      <c r="O37" s="145"/>
      <c r="P37" s="145"/>
      <c r="Q37" s="145"/>
      <c r="R37" s="145"/>
    </row>
    <row r="38" spans="1:18" hidden="1" x14ac:dyDescent="0.3">
      <c r="A38" s="145"/>
      <c r="B38" s="192"/>
      <c r="C38" s="193">
        <v>0</v>
      </c>
      <c r="D38" s="193">
        <v>0</v>
      </c>
      <c r="E38" s="193">
        <v>0</v>
      </c>
      <c r="F38" s="183">
        <v>0</v>
      </c>
      <c r="G38" s="183">
        <v>0</v>
      </c>
      <c r="H38" s="183">
        <v>0</v>
      </c>
      <c r="I38" s="183"/>
      <c r="J38" s="183"/>
      <c r="K38" s="140"/>
      <c r="M38" s="145"/>
      <c r="N38" s="145"/>
      <c r="O38" s="145"/>
      <c r="P38" s="145"/>
      <c r="Q38" s="145"/>
      <c r="R38" s="145"/>
    </row>
    <row r="39" spans="1:18" hidden="1" x14ac:dyDescent="0.3">
      <c r="A39" s="145"/>
      <c r="B39" s="192"/>
      <c r="C39" s="193">
        <v>0</v>
      </c>
      <c r="D39" s="193">
        <v>0</v>
      </c>
      <c r="E39" s="193">
        <v>0</v>
      </c>
      <c r="F39" s="183">
        <v>0</v>
      </c>
      <c r="G39" s="183">
        <v>0</v>
      </c>
      <c r="H39" s="183">
        <v>0</v>
      </c>
      <c r="I39" s="183"/>
      <c r="J39" s="183"/>
      <c r="K39" s="140"/>
      <c r="M39" s="145"/>
      <c r="N39" s="145"/>
      <c r="O39" s="145"/>
      <c r="P39" s="145"/>
      <c r="Q39" s="145"/>
      <c r="R39" s="145"/>
    </row>
    <row r="40" spans="1:18" hidden="1" x14ac:dyDescent="0.3">
      <c r="A40" s="145"/>
      <c r="B40" s="192"/>
      <c r="C40" s="193">
        <v>0</v>
      </c>
      <c r="D40" s="193">
        <v>0</v>
      </c>
      <c r="E40" s="193">
        <v>0</v>
      </c>
      <c r="F40" s="183">
        <v>0</v>
      </c>
      <c r="G40" s="183">
        <v>0</v>
      </c>
      <c r="H40" s="183">
        <v>0</v>
      </c>
      <c r="I40" s="183"/>
      <c r="J40" s="183"/>
      <c r="K40" s="140"/>
      <c r="M40" s="145"/>
      <c r="N40" s="145"/>
      <c r="O40" s="145"/>
      <c r="P40" s="145"/>
      <c r="Q40" s="145"/>
      <c r="R40" s="145"/>
    </row>
    <row r="41" spans="1:18" hidden="1" x14ac:dyDescent="0.3">
      <c r="A41" s="145"/>
      <c r="B41" s="194" t="e">
        <f>+#REF!</f>
        <v>#REF!</v>
      </c>
      <c r="C41" s="195">
        <v>0</v>
      </c>
      <c r="D41" s="195">
        <v>0</v>
      </c>
      <c r="E41" s="195">
        <v>0</v>
      </c>
      <c r="F41" s="196"/>
      <c r="G41" s="196"/>
      <c r="H41" s="196"/>
      <c r="I41" s="196"/>
      <c r="J41" s="196"/>
      <c r="K41" s="140"/>
      <c r="M41" s="145"/>
      <c r="N41" s="145"/>
      <c r="O41" s="145"/>
      <c r="P41" s="145"/>
      <c r="Q41" s="145"/>
      <c r="R41" s="145"/>
    </row>
    <row r="42" spans="1:18" hidden="1" x14ac:dyDescent="0.3">
      <c r="A42" s="145"/>
      <c r="B42" s="153" t="s">
        <v>22</v>
      </c>
      <c r="C42" s="187">
        <f t="shared" ref="C42:H42" si="12">SUM(C37:C41)</f>
        <v>0</v>
      </c>
      <c r="D42" s="187">
        <f t="shared" si="12"/>
        <v>0</v>
      </c>
      <c r="E42" s="187">
        <f t="shared" si="12"/>
        <v>0</v>
      </c>
      <c r="F42" s="187">
        <f t="shared" si="12"/>
        <v>300000</v>
      </c>
      <c r="G42" s="187">
        <f t="shared" si="12"/>
        <v>310000</v>
      </c>
      <c r="H42" s="187">
        <f t="shared" si="12"/>
        <v>320000</v>
      </c>
      <c r="I42" s="187"/>
      <c r="J42" s="187"/>
      <c r="K42" s="140"/>
      <c r="M42" s="145"/>
      <c r="N42" s="145"/>
      <c r="O42" s="145"/>
      <c r="P42" s="145"/>
      <c r="Q42" s="145"/>
      <c r="R42" s="145"/>
    </row>
    <row r="43" spans="1:18" hidden="1" x14ac:dyDescent="0.3">
      <c r="A43" s="145"/>
      <c r="B43" s="153" t="s">
        <v>23</v>
      </c>
      <c r="C43" s="197" t="e">
        <f>IF(#REF!&gt;0,C42/#REF!/12,0)</f>
        <v>#REF!</v>
      </c>
      <c r="D43" s="197" t="e">
        <f>IF(#REF!&gt;0,D42/#REF!/12,0)</f>
        <v>#REF!</v>
      </c>
      <c r="E43" s="197" t="e">
        <f>IF(#REF!&gt;0,E42/#REF!/12,0)</f>
        <v>#REF!</v>
      </c>
      <c r="F43" s="197" t="e">
        <f>IF(#REF!&gt;0,F42/#REF!/12,0)</f>
        <v>#REF!</v>
      </c>
      <c r="G43" s="197" t="e">
        <f>IF(#REF!&gt;0,G42/#REF!/12,0)</f>
        <v>#REF!</v>
      </c>
      <c r="H43" s="197" t="e">
        <f>IF(#REF!&gt;0,H42/#REF!/12,0)</f>
        <v>#REF!</v>
      </c>
      <c r="I43" s="197"/>
      <c r="J43" s="197"/>
      <c r="K43" s="140"/>
      <c r="M43" s="145"/>
      <c r="N43" s="145"/>
      <c r="O43" s="145"/>
      <c r="P43" s="145"/>
      <c r="Q43" s="145"/>
      <c r="R43" s="145"/>
    </row>
    <row r="44" spans="1:18" hidden="1" x14ac:dyDescent="0.3">
      <c r="A44" s="145"/>
      <c r="B44" s="153"/>
      <c r="C44" s="187"/>
      <c r="D44" s="187"/>
      <c r="E44" s="187"/>
      <c r="F44" s="187"/>
      <c r="G44" s="187"/>
      <c r="H44" s="187"/>
      <c r="I44" s="187"/>
      <c r="J44" s="187"/>
      <c r="K44" s="140"/>
      <c r="M44" s="145"/>
      <c r="N44" s="145"/>
      <c r="O44" s="145"/>
      <c r="P44" s="145"/>
      <c r="Q44" s="145"/>
      <c r="R44" s="145"/>
    </row>
    <row r="45" spans="1:18" hidden="1" x14ac:dyDescent="0.3">
      <c r="A45" s="145"/>
      <c r="B45" s="156" t="s">
        <v>24</v>
      </c>
      <c r="C45" s="157"/>
      <c r="D45" s="157"/>
      <c r="E45" s="157"/>
      <c r="F45" s="157"/>
      <c r="G45" s="157"/>
      <c r="H45" s="157"/>
      <c r="I45" s="157"/>
      <c r="J45" s="157"/>
      <c r="K45" s="140"/>
      <c r="M45" s="145"/>
      <c r="N45" s="145"/>
      <c r="O45" s="145"/>
      <c r="P45" s="145"/>
      <c r="Q45" s="145"/>
      <c r="R45" s="145"/>
    </row>
    <row r="46" spans="1:18" hidden="1" x14ac:dyDescent="0.3">
      <c r="A46" s="145"/>
      <c r="B46" s="198" t="s">
        <v>25</v>
      </c>
      <c r="C46" s="199" t="e">
        <f>+#REF!*C23</f>
        <v>#REF!</v>
      </c>
      <c r="D46" s="199" t="e">
        <f>+#REF!*D23</f>
        <v>#REF!</v>
      </c>
      <c r="E46" s="199" t="e">
        <f>+#REF!*E23</f>
        <v>#REF!</v>
      </c>
      <c r="F46" s="199" t="e">
        <f>+#REF!*F23</f>
        <v>#REF!</v>
      </c>
      <c r="G46" s="199" t="e">
        <f>+#REF!*G23</f>
        <v>#REF!</v>
      </c>
      <c r="H46" s="199" t="e">
        <f>+#REF!*H23</f>
        <v>#REF!</v>
      </c>
      <c r="I46" s="199"/>
      <c r="J46" s="199"/>
      <c r="K46" s="140"/>
      <c r="M46" s="145"/>
      <c r="N46" s="145"/>
      <c r="O46" s="145"/>
      <c r="P46" s="145"/>
      <c r="Q46" s="145"/>
      <c r="R46" s="145"/>
    </row>
    <row r="47" spans="1:18" hidden="1" x14ac:dyDescent="0.3">
      <c r="B47" s="190" t="s">
        <v>26</v>
      </c>
      <c r="C47" s="190"/>
      <c r="D47" s="190"/>
      <c r="E47" s="200">
        <f t="shared" ref="E47:H47" si="13">IFERROR(E42/E23,0)</f>
        <v>0</v>
      </c>
      <c r="F47" s="200">
        <f t="shared" si="13"/>
        <v>2.4797445170236323E-2</v>
      </c>
      <c r="G47" s="200">
        <f t="shared" si="13"/>
        <v>2.7126700631535359E-2</v>
      </c>
      <c r="H47" s="200">
        <f t="shared" si="13"/>
        <v>2.7169264417949018E-2</v>
      </c>
      <c r="I47" s="200"/>
      <c r="J47" s="200"/>
      <c r="K47" s="140"/>
      <c r="M47" s="145"/>
      <c r="N47" s="145"/>
      <c r="O47" s="145"/>
      <c r="P47" s="145"/>
      <c r="Q47" s="145"/>
      <c r="R47" s="145"/>
    </row>
    <row r="48" spans="1:18" hidden="1" x14ac:dyDescent="0.3">
      <c r="A48" s="145"/>
      <c r="B48" s="153" t="s">
        <v>27</v>
      </c>
      <c r="C48" s="201"/>
      <c r="D48" s="201">
        <f t="shared" ref="D48:H48" si="14">IFERROR(D42/C42-1,0)</f>
        <v>0</v>
      </c>
      <c r="E48" s="201">
        <f t="shared" si="14"/>
        <v>0</v>
      </c>
      <c r="F48" s="201">
        <f t="shared" si="14"/>
        <v>0</v>
      </c>
      <c r="G48" s="201">
        <f t="shared" si="14"/>
        <v>3.3333333333333437E-2</v>
      </c>
      <c r="H48" s="201">
        <f t="shared" si="14"/>
        <v>3.2258064516129004E-2</v>
      </c>
      <c r="I48" s="201"/>
      <c r="J48" s="201"/>
      <c r="K48" s="140"/>
      <c r="M48" s="145"/>
      <c r="N48" s="145"/>
      <c r="O48" s="145"/>
      <c r="P48" s="145"/>
      <c r="Q48" s="145"/>
      <c r="R48" s="145"/>
    </row>
    <row r="49" spans="1:18" hidden="1" x14ac:dyDescent="0.3">
      <c r="A49" s="145"/>
      <c r="K49" s="140"/>
      <c r="M49" s="145"/>
      <c r="N49" s="145"/>
      <c r="O49" s="145"/>
      <c r="P49" s="145"/>
      <c r="Q49" s="145"/>
      <c r="R49" s="145"/>
    </row>
    <row r="50" spans="1:18" hidden="1" x14ac:dyDescent="0.3">
      <c r="A50" s="145"/>
      <c r="B50" s="153" t="e">
        <f>+#REF!</f>
        <v>#REF!</v>
      </c>
      <c r="C50" s="187" t="e">
        <f>+#REF!</f>
        <v>#REF!</v>
      </c>
      <c r="D50" s="187" t="e">
        <f>+#REF!</f>
        <v>#REF!</v>
      </c>
      <c r="E50" s="187" t="e">
        <f>+#REF!</f>
        <v>#REF!</v>
      </c>
      <c r="F50" s="187" t="e">
        <f>+#REF!</f>
        <v>#REF!</v>
      </c>
      <c r="G50" s="187" t="e">
        <f>+#REF!</f>
        <v>#REF!</v>
      </c>
      <c r="H50" s="187" t="e">
        <f>+#REF!</f>
        <v>#REF!</v>
      </c>
      <c r="I50" s="187"/>
      <c r="J50" s="187"/>
      <c r="K50" s="140"/>
      <c r="M50" s="145"/>
      <c r="N50" s="145"/>
      <c r="O50" s="145"/>
      <c r="P50" s="145"/>
      <c r="Q50" s="145"/>
      <c r="R50" s="145"/>
    </row>
    <row r="51" spans="1:18" hidden="1" x14ac:dyDescent="0.3">
      <c r="A51" s="145"/>
      <c r="B51" s="153" t="str">
        <f>+B42</f>
        <v>Total Acquisition Payments</v>
      </c>
      <c r="C51" s="153">
        <f t="shared" ref="C51:H51" si="15">+C42</f>
        <v>0</v>
      </c>
      <c r="D51" s="153">
        <f t="shared" si="15"/>
        <v>0</v>
      </c>
      <c r="E51" s="153">
        <f t="shared" si="15"/>
        <v>0</v>
      </c>
      <c r="F51" s="153">
        <f t="shared" si="15"/>
        <v>300000</v>
      </c>
      <c r="G51" s="153">
        <f t="shared" si="15"/>
        <v>310000</v>
      </c>
      <c r="H51" s="153">
        <f t="shared" si="15"/>
        <v>320000</v>
      </c>
      <c r="I51" s="153"/>
      <c r="J51" s="153"/>
      <c r="K51" s="140"/>
      <c r="M51" s="145"/>
      <c r="N51" s="145"/>
      <c r="O51" s="145"/>
      <c r="P51" s="145"/>
      <c r="Q51" s="145"/>
      <c r="R51" s="145"/>
    </row>
    <row r="52" spans="1:18" hidden="1" x14ac:dyDescent="0.3">
      <c r="A52" s="145"/>
      <c r="B52" s="166" t="s">
        <v>28</v>
      </c>
      <c r="C52" s="202">
        <f>IF(C51&gt;0,C50-C51,0)</f>
        <v>0</v>
      </c>
      <c r="D52" s="202">
        <f t="shared" ref="D52:H52" si="16">IF(D51&gt;0,D50-D51,0)</f>
        <v>0</v>
      </c>
      <c r="E52" s="202">
        <f t="shared" si="16"/>
        <v>0</v>
      </c>
      <c r="F52" s="202" t="e">
        <f t="shared" si="16"/>
        <v>#REF!</v>
      </c>
      <c r="G52" s="202" t="e">
        <f t="shared" si="16"/>
        <v>#REF!</v>
      </c>
      <c r="H52" s="202" t="e">
        <f t="shared" si="16"/>
        <v>#REF!</v>
      </c>
      <c r="I52" s="202"/>
      <c r="J52" s="202"/>
      <c r="K52" s="140"/>
      <c r="M52" s="145"/>
      <c r="N52" s="145"/>
      <c r="O52" s="145"/>
      <c r="P52" s="145"/>
      <c r="Q52" s="145"/>
      <c r="R52" s="145"/>
    </row>
    <row r="53" spans="1:18" hidden="1" x14ac:dyDescent="0.3">
      <c r="A53" s="145"/>
      <c r="B53" s="153"/>
      <c r="C53" s="203"/>
      <c r="D53" s="203"/>
      <c r="E53" s="203"/>
      <c r="F53" s="204"/>
      <c r="G53" s="203"/>
      <c r="H53" s="203"/>
      <c r="I53" s="203"/>
      <c r="J53" s="203"/>
      <c r="K53" s="140"/>
      <c r="M53" s="145"/>
      <c r="N53" s="145"/>
      <c r="O53" s="145"/>
      <c r="P53" s="145"/>
      <c r="Q53" s="145"/>
      <c r="R53" s="145"/>
    </row>
    <row r="54" spans="1:18" hidden="1" x14ac:dyDescent="0.3">
      <c r="A54" s="145"/>
      <c r="B54" s="153" t="s">
        <v>29</v>
      </c>
      <c r="C54" s="153"/>
      <c r="D54" s="153"/>
      <c r="E54" s="187" t="e">
        <f>+E33-#REF!</f>
        <v>#REF!</v>
      </c>
      <c r="F54" s="187" t="e">
        <f>+F33-#REF!</f>
        <v>#REF!</v>
      </c>
      <c r="G54" s="187" t="e">
        <f>+G33-#REF!</f>
        <v>#REF!</v>
      </c>
      <c r="H54" s="187" t="e">
        <f>+H33-#REF!</f>
        <v>#REF!</v>
      </c>
      <c r="I54" s="187"/>
      <c r="J54" s="187"/>
      <c r="K54" s="140"/>
      <c r="M54" s="145"/>
      <c r="N54" s="145"/>
      <c r="O54" s="145"/>
      <c r="P54" s="145"/>
      <c r="Q54" s="145"/>
      <c r="R54" s="145"/>
    </row>
    <row r="55" spans="1:18" hidden="1" x14ac:dyDescent="0.3">
      <c r="A55" s="145"/>
      <c r="B55" s="153" t="s">
        <v>30</v>
      </c>
      <c r="C55" s="153"/>
      <c r="D55" s="153"/>
      <c r="E55" s="153">
        <f t="shared" ref="E55:H55" si="17">+E33-E42</f>
        <v>-624331.46803200059</v>
      </c>
      <c r="F55" s="153">
        <f t="shared" si="17"/>
        <v>-411281.63241559081</v>
      </c>
      <c r="G55" s="153">
        <f t="shared" si="17"/>
        <v>-1260662.1919709574</v>
      </c>
      <c r="H55" s="153">
        <f t="shared" si="17"/>
        <v>-1184132.7186207473</v>
      </c>
      <c r="I55" s="153"/>
      <c r="J55" s="153"/>
      <c r="K55" s="140"/>
      <c r="M55" s="145"/>
      <c r="N55" s="145"/>
      <c r="O55" s="145"/>
      <c r="P55" s="145"/>
      <c r="Q55" s="145"/>
      <c r="R55" s="145"/>
    </row>
    <row r="56" spans="1:18" hidden="1" x14ac:dyDescent="0.3">
      <c r="A56" s="145"/>
      <c r="B56" s="166" t="s">
        <v>31</v>
      </c>
      <c r="C56" s="166"/>
      <c r="D56" s="166"/>
      <c r="E56" s="175" t="e">
        <f>+E55-E54</f>
        <v>#REF!</v>
      </c>
      <c r="F56" s="175" t="e">
        <f t="shared" ref="F56:H56" si="18">+F55-F54</f>
        <v>#REF!</v>
      </c>
      <c r="G56" s="175" t="e">
        <f t="shared" si="18"/>
        <v>#REF!</v>
      </c>
      <c r="H56" s="175" t="e">
        <f t="shared" si="18"/>
        <v>#REF!</v>
      </c>
      <c r="I56" s="175"/>
      <c r="J56" s="175"/>
      <c r="K56" s="140"/>
      <c r="M56" s="145"/>
      <c r="N56" s="145"/>
      <c r="O56" s="145"/>
      <c r="P56" s="145"/>
      <c r="Q56" s="145"/>
      <c r="R56" s="145"/>
    </row>
    <row r="57" spans="1:18" hidden="1" x14ac:dyDescent="0.3">
      <c r="A57" s="145"/>
      <c r="B57" s="190" t="s">
        <v>32</v>
      </c>
      <c r="C57" s="205">
        <f>IFERROR(C56/#REF!,0)</f>
        <v>0</v>
      </c>
      <c r="D57" s="205">
        <f>IFERROR(D56/#REF!,0)</f>
        <v>0</v>
      </c>
      <c r="E57" s="205">
        <f>IFERROR(E56/#REF!,0)</f>
        <v>0</v>
      </c>
      <c r="F57" s="205">
        <f>IFERROR(F56/#REF!,0)</f>
        <v>0</v>
      </c>
      <c r="G57" s="205">
        <f>IFERROR(G56/#REF!,0)</f>
        <v>0</v>
      </c>
      <c r="H57" s="205">
        <f>IFERROR(H56/#REF!,0)</f>
        <v>0</v>
      </c>
      <c r="I57" s="205"/>
      <c r="J57" s="205"/>
      <c r="K57" s="153"/>
      <c r="L57" s="145"/>
      <c r="M57" s="145"/>
      <c r="N57" s="145"/>
      <c r="O57" s="145"/>
      <c r="P57" s="145"/>
      <c r="Q57" s="145"/>
      <c r="R57" s="145"/>
    </row>
    <row r="58" spans="1:18" hidden="1" x14ac:dyDescent="0.3">
      <c r="A58" s="145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45"/>
      <c r="M58" s="145"/>
      <c r="N58" s="145"/>
      <c r="O58" s="145"/>
      <c r="P58" s="145"/>
      <c r="Q58" s="145"/>
      <c r="R58" s="145"/>
    </row>
    <row r="59" spans="1:18" hidden="1" x14ac:dyDescent="0.3">
      <c r="A59" s="145"/>
      <c r="B59" s="153" t="s">
        <v>29</v>
      </c>
      <c r="C59" s="153"/>
      <c r="D59" s="153"/>
      <c r="E59" s="206" t="e">
        <f t="shared" ref="E59:H59" si="19">+E54</f>
        <v>#REF!</v>
      </c>
      <c r="F59" s="187" t="e">
        <f t="shared" si="19"/>
        <v>#REF!</v>
      </c>
      <c r="G59" s="187" t="e">
        <f t="shared" si="19"/>
        <v>#REF!</v>
      </c>
      <c r="H59" s="187" t="e">
        <f t="shared" si="19"/>
        <v>#REF!</v>
      </c>
      <c r="I59" s="187"/>
      <c r="J59" s="187"/>
      <c r="K59" s="153"/>
      <c r="L59" s="145"/>
      <c r="M59" s="145"/>
      <c r="N59" s="145"/>
      <c r="O59" s="145"/>
      <c r="P59" s="145"/>
      <c r="Q59" s="145"/>
      <c r="R59" s="145"/>
    </row>
    <row r="60" spans="1:18" hidden="1" x14ac:dyDescent="0.3">
      <c r="A60" s="145"/>
      <c r="B60" s="153" t="s">
        <v>189</v>
      </c>
      <c r="C60" s="153"/>
      <c r="D60" s="153"/>
      <c r="E60" s="207" t="e">
        <f t="shared" ref="E60:H60" si="20">+E33-E42-E46</f>
        <v>#REF!</v>
      </c>
      <c r="F60" s="207" t="e">
        <f t="shared" si="20"/>
        <v>#REF!</v>
      </c>
      <c r="G60" s="207" t="e">
        <f t="shared" si="20"/>
        <v>#REF!</v>
      </c>
      <c r="H60" s="207" t="e">
        <f t="shared" si="20"/>
        <v>#REF!</v>
      </c>
      <c r="I60" s="207"/>
      <c r="J60" s="207"/>
      <c r="K60" s="145"/>
      <c r="L60" s="145"/>
      <c r="M60" s="145"/>
      <c r="N60" s="145"/>
      <c r="O60" s="145"/>
      <c r="P60" s="145"/>
      <c r="Q60" s="145"/>
      <c r="R60" s="145"/>
    </row>
    <row r="61" spans="1:18" hidden="1" x14ac:dyDescent="0.3">
      <c r="A61" s="145"/>
      <c r="B61" s="166" t="s">
        <v>31</v>
      </c>
      <c r="C61" s="166"/>
      <c r="D61" s="166"/>
      <c r="E61" s="175" t="e">
        <f>+E60-E59</f>
        <v>#REF!</v>
      </c>
      <c r="F61" s="175" t="e">
        <f t="shared" ref="F61:H61" si="21">+F60-F59</f>
        <v>#REF!</v>
      </c>
      <c r="G61" s="175" t="e">
        <f t="shared" si="21"/>
        <v>#REF!</v>
      </c>
      <c r="H61" s="175" t="e">
        <f t="shared" si="21"/>
        <v>#REF!</v>
      </c>
      <c r="I61" s="175"/>
      <c r="J61" s="175"/>
      <c r="K61" s="145"/>
      <c r="L61" s="145"/>
      <c r="M61" s="145"/>
      <c r="N61" s="145"/>
      <c r="O61" s="145"/>
      <c r="P61" s="145"/>
      <c r="Q61" s="145"/>
      <c r="R61" s="145"/>
    </row>
    <row r="62" spans="1:18" hidden="1" x14ac:dyDescent="0.3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hidden="1" x14ac:dyDescent="0.3">
      <c r="A63" s="145"/>
      <c r="B63" s="208" t="s">
        <v>33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x14ac:dyDescent="0.3">
      <c r="A64" s="145"/>
      <c r="B64" s="145"/>
      <c r="C64" s="145"/>
      <c r="D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1:18" x14ac:dyDescent="0.3">
      <c r="A65" s="145"/>
      <c r="C65" s="145"/>
      <c r="D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1:18" x14ac:dyDescent="0.3">
      <c r="A66" s="145"/>
      <c r="C66" s="145"/>
      <c r="D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1:18" x14ac:dyDescent="0.3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x14ac:dyDescent="0.3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1:18" x14ac:dyDescent="0.3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1:18" x14ac:dyDescent="0.3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</sheetData>
  <mergeCells count="17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</mergeCells>
  <hyperlinks>
    <hyperlink ref="E75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148"/>
  <sheetViews>
    <sheetView showGridLines="0" zoomScale="145" zoomScaleNormal="145" zoomScaleSheetLayoutView="145" workbookViewId="0">
      <selection activeCell="F1" sqref="F1"/>
    </sheetView>
  </sheetViews>
  <sheetFormatPr defaultColWidth="9.109375" defaultRowHeight="13.8" x14ac:dyDescent="0.3"/>
  <cols>
    <col min="1" max="1" width="1.88671875" style="137" customWidth="1"/>
    <col min="2" max="2" width="23.6640625" style="137" customWidth="1"/>
    <col min="3" max="3" width="11" style="137" hidden="1" customWidth="1"/>
    <col min="4" max="10" width="11" style="137" customWidth="1"/>
    <col min="11" max="11" width="1.6640625" style="137" customWidth="1"/>
    <col min="12" max="12" width="9.109375" style="137" customWidth="1"/>
    <col min="13" max="13" width="9.88671875" style="137" bestFit="1" customWidth="1"/>
    <col min="14" max="14" width="9.109375" style="137"/>
    <col min="15" max="17" width="10.33203125" style="137" bestFit="1" customWidth="1"/>
    <col min="18" max="16384" width="9.109375" style="137"/>
  </cols>
  <sheetData>
    <row r="1" spans="1:18" x14ac:dyDescent="0.3">
      <c r="A1" s="135" t="s">
        <v>185</v>
      </c>
      <c r="B1" s="136"/>
      <c r="C1" s="136"/>
      <c r="D1" s="136"/>
      <c r="E1" s="136"/>
      <c r="F1" s="138" t="str">
        <f>+General!F1</f>
        <v>325 Inflection St, Henderson, NV 89011 (Inflection and Cornelius Kelly)</v>
      </c>
      <c r="G1" s="138"/>
      <c r="H1" s="138"/>
      <c r="I1" s="138"/>
      <c r="J1" s="138"/>
    </row>
    <row r="2" spans="1:18" x14ac:dyDescent="0.3">
      <c r="A2" s="139" t="str">
        <f>+General!A2</f>
        <v>Legacy Traditional School - Cadence</v>
      </c>
      <c r="B2" s="139"/>
      <c r="C2" s="139"/>
      <c r="D2" s="139"/>
      <c r="E2" s="139"/>
      <c r="F2" s="140" t="s">
        <v>0</v>
      </c>
      <c r="G2" s="140"/>
      <c r="H2" s="140"/>
    </row>
    <row r="3" spans="1:18" x14ac:dyDescent="0.3">
      <c r="A3" s="141" t="s">
        <v>1</v>
      </c>
      <c r="I3" s="209" t="s">
        <v>2</v>
      </c>
      <c r="J3" s="143"/>
    </row>
    <row r="4" spans="1:18" x14ac:dyDescent="0.3">
      <c r="A4" s="141" t="s">
        <v>3</v>
      </c>
      <c r="I4" s="144" t="s">
        <v>179</v>
      </c>
    </row>
    <row r="5" spans="1:18" x14ac:dyDescent="0.3">
      <c r="A5" s="141"/>
      <c r="I5" s="144"/>
    </row>
    <row r="6" spans="1:18" x14ac:dyDescent="0.3">
      <c r="A6" s="141"/>
      <c r="B6" s="145" t="s">
        <v>188</v>
      </c>
      <c r="I6" s="144"/>
    </row>
    <row r="7" spans="1:18" x14ac:dyDescent="0.3">
      <c r="A7" s="141"/>
      <c r="B7" s="145" t="s">
        <v>187</v>
      </c>
      <c r="I7" s="144"/>
    </row>
    <row r="8" spans="1:18" x14ac:dyDescent="0.3">
      <c r="A8" s="141"/>
      <c r="B8" s="210" t="s">
        <v>186</v>
      </c>
      <c r="I8" s="144"/>
    </row>
    <row r="9" spans="1:18" x14ac:dyDescent="0.3">
      <c r="A9" s="141"/>
      <c r="B9" s="210"/>
      <c r="I9" s="144"/>
    </row>
    <row r="10" spans="1:18" x14ac:dyDescent="0.3">
      <c r="A10" s="141"/>
      <c r="D10" s="246" t="s">
        <v>196</v>
      </c>
      <c r="E10" s="246" t="s">
        <v>191</v>
      </c>
      <c r="F10" s="246" t="s">
        <v>192</v>
      </c>
      <c r="G10" s="246" t="s">
        <v>193</v>
      </c>
      <c r="H10" s="247" t="s">
        <v>194</v>
      </c>
      <c r="I10" s="246" t="s">
        <v>195</v>
      </c>
      <c r="J10" s="246" t="s">
        <v>198</v>
      </c>
    </row>
    <row r="11" spans="1:18" x14ac:dyDescent="0.3">
      <c r="A11" s="146"/>
      <c r="C11" s="147"/>
      <c r="D11" s="147"/>
      <c r="E11" s="148" t="s">
        <v>4</v>
      </c>
      <c r="F11" s="149" t="s">
        <v>5</v>
      </c>
      <c r="G11" s="150"/>
      <c r="H11" s="150"/>
      <c r="I11" s="150"/>
      <c r="J11" s="150"/>
      <c r="L11" s="151" t="s">
        <v>181</v>
      </c>
      <c r="M11" s="152"/>
      <c r="N11" s="152"/>
      <c r="O11" s="152"/>
      <c r="P11" s="152"/>
      <c r="Q11" s="152"/>
      <c r="R11" s="152"/>
    </row>
    <row r="12" spans="1:18" x14ac:dyDescent="0.3">
      <c r="A12" s="145"/>
      <c r="B12" s="153"/>
      <c r="C12" s="153"/>
      <c r="D12" s="153"/>
      <c r="F12" s="154">
        <v>1</v>
      </c>
      <c r="G12" s="154">
        <v>2</v>
      </c>
      <c r="H12" s="154">
        <v>3</v>
      </c>
      <c r="I12" s="154">
        <v>4</v>
      </c>
      <c r="J12" s="154">
        <v>5</v>
      </c>
      <c r="K12" s="154"/>
      <c r="L12" s="252" t="s">
        <v>205</v>
      </c>
      <c r="M12" s="252"/>
      <c r="N12" s="252"/>
      <c r="O12" s="252"/>
      <c r="P12" s="252"/>
      <c r="Q12" s="252"/>
      <c r="R12" s="252"/>
    </row>
    <row r="13" spans="1:18" x14ac:dyDescent="0.3">
      <c r="A13" s="145"/>
      <c r="B13" s="156"/>
      <c r="C13" s="157">
        <f>+D13-1</f>
        <v>2021</v>
      </c>
      <c r="D13" s="157">
        <f>+E13-1</f>
        <v>2022</v>
      </c>
      <c r="E13" s="158">
        <v>2023</v>
      </c>
      <c r="F13" s="159">
        <f t="shared" ref="F13:J13" si="0">1+E13</f>
        <v>2024</v>
      </c>
      <c r="G13" s="159">
        <f t="shared" si="0"/>
        <v>2025</v>
      </c>
      <c r="H13" s="159">
        <f t="shared" si="0"/>
        <v>2026</v>
      </c>
      <c r="I13" s="159">
        <f t="shared" si="0"/>
        <v>2027</v>
      </c>
      <c r="J13" s="159">
        <f t="shared" si="0"/>
        <v>2028</v>
      </c>
      <c r="K13" s="140"/>
      <c r="L13" s="251"/>
      <c r="M13" s="251"/>
      <c r="N13" s="251"/>
      <c r="O13" s="251"/>
      <c r="P13" s="251"/>
      <c r="Q13" s="251"/>
      <c r="R13" s="251"/>
    </row>
    <row r="14" spans="1:18" x14ac:dyDescent="0.3">
      <c r="A14" s="145"/>
      <c r="B14" s="153"/>
      <c r="C14" s="153"/>
      <c r="D14" s="153"/>
      <c r="E14" s="153"/>
      <c r="F14" s="153"/>
      <c r="G14" s="153"/>
      <c r="H14" s="153"/>
      <c r="I14" s="153"/>
      <c r="J14" s="153"/>
      <c r="K14" s="140"/>
      <c r="L14" s="251"/>
      <c r="M14" s="251"/>
      <c r="N14" s="251"/>
      <c r="O14" s="251"/>
      <c r="P14" s="251"/>
      <c r="Q14" s="251"/>
      <c r="R14" s="251"/>
    </row>
    <row r="15" spans="1:18" x14ac:dyDescent="0.3">
      <c r="A15" s="145"/>
      <c r="B15" s="160" t="s">
        <v>34</v>
      </c>
      <c r="C15" s="157"/>
      <c r="D15" s="157"/>
      <c r="E15" s="157"/>
      <c r="F15" s="157"/>
      <c r="G15" s="157"/>
      <c r="H15" s="157"/>
      <c r="I15" s="157"/>
      <c r="J15" s="157"/>
      <c r="L15" s="251"/>
      <c r="M15" s="251"/>
      <c r="N15" s="251"/>
      <c r="O15" s="251"/>
      <c r="P15" s="251"/>
      <c r="Q15" s="251"/>
      <c r="R15" s="251"/>
    </row>
    <row r="16" spans="1:18" x14ac:dyDescent="0.3">
      <c r="A16" s="145"/>
      <c r="B16" s="161" t="s">
        <v>7</v>
      </c>
      <c r="C16" s="162">
        <v>198</v>
      </c>
      <c r="D16" s="162"/>
      <c r="E16" s="162"/>
      <c r="F16" s="163">
        <v>0</v>
      </c>
      <c r="G16" s="163">
        <v>0</v>
      </c>
      <c r="H16" s="163">
        <v>0</v>
      </c>
      <c r="I16" s="163"/>
      <c r="J16" s="163"/>
      <c r="K16" s="140"/>
      <c r="L16" s="251"/>
      <c r="M16" s="251"/>
      <c r="N16" s="251"/>
      <c r="O16" s="251"/>
      <c r="P16" s="251"/>
      <c r="Q16" s="251"/>
      <c r="R16" s="251"/>
    </row>
    <row r="17" spans="1:18" x14ac:dyDescent="0.3">
      <c r="A17" s="145"/>
      <c r="B17" s="164" t="s">
        <v>8</v>
      </c>
      <c r="C17" s="165">
        <v>198</v>
      </c>
      <c r="D17" s="165"/>
      <c r="E17" s="165"/>
      <c r="F17" s="164">
        <v>0</v>
      </c>
      <c r="G17" s="164">
        <v>0</v>
      </c>
      <c r="H17" s="164">
        <v>0</v>
      </c>
      <c r="I17" s="164"/>
      <c r="J17" s="164"/>
      <c r="K17" s="140"/>
      <c r="L17" s="251"/>
      <c r="M17" s="251"/>
      <c r="N17" s="251"/>
      <c r="O17" s="251"/>
      <c r="P17" s="251"/>
      <c r="Q17" s="251"/>
      <c r="R17" s="251"/>
    </row>
    <row r="18" spans="1:18" x14ac:dyDescent="0.3">
      <c r="A18" s="145"/>
      <c r="B18" s="166"/>
      <c r="C18" s="167">
        <f>IF(C16&gt;0,C16-C17,0)</f>
        <v>0</v>
      </c>
      <c r="D18" s="167">
        <f>IF(D16&gt;0,D16-D17,0)</f>
        <v>0</v>
      </c>
      <c r="E18" s="167">
        <f t="shared" ref="E18:H18" si="1">IF(E16&gt;0,E16-E17,0)</f>
        <v>0</v>
      </c>
      <c r="F18" s="167">
        <f t="shared" si="1"/>
        <v>0</v>
      </c>
      <c r="G18" s="167">
        <f t="shared" si="1"/>
        <v>0</v>
      </c>
      <c r="H18" s="167">
        <f t="shared" si="1"/>
        <v>0</v>
      </c>
      <c r="I18" s="167"/>
      <c r="J18" s="167"/>
      <c r="K18" s="140"/>
      <c r="L18" s="251"/>
      <c r="M18" s="251"/>
      <c r="N18" s="251"/>
      <c r="O18" s="251"/>
      <c r="P18" s="251"/>
      <c r="Q18" s="251"/>
      <c r="R18" s="251"/>
    </row>
    <row r="19" spans="1:18" x14ac:dyDescent="0.3">
      <c r="A19" s="145"/>
      <c r="B19" s="153"/>
      <c r="C19" s="168"/>
      <c r="D19" s="168"/>
      <c r="E19" s="168"/>
      <c r="F19" s="168"/>
      <c r="G19" s="168"/>
      <c r="H19" s="168"/>
      <c r="I19" s="168"/>
      <c r="J19" s="168"/>
      <c r="K19" s="140"/>
      <c r="L19" s="251"/>
      <c r="M19" s="251"/>
      <c r="N19" s="251"/>
      <c r="O19" s="251"/>
      <c r="P19" s="251"/>
      <c r="Q19" s="251"/>
      <c r="R19" s="251"/>
    </row>
    <row r="20" spans="1:18" x14ac:dyDescent="0.3">
      <c r="A20" s="145"/>
      <c r="B20" s="160" t="s">
        <v>35</v>
      </c>
      <c r="C20" s="157"/>
      <c r="D20" s="157"/>
      <c r="E20" s="157"/>
      <c r="F20" s="157"/>
      <c r="G20" s="157"/>
      <c r="H20" s="157"/>
      <c r="I20" s="157"/>
      <c r="J20" s="157"/>
      <c r="K20" s="140"/>
      <c r="L20" s="251"/>
      <c r="M20" s="251"/>
      <c r="N20" s="251"/>
      <c r="O20" s="251"/>
      <c r="P20" s="251"/>
      <c r="Q20" s="251"/>
      <c r="R20" s="251"/>
    </row>
    <row r="21" spans="1:18" x14ac:dyDescent="0.3">
      <c r="A21" s="145"/>
      <c r="B21" s="169"/>
      <c r="C21" s="211"/>
      <c r="D21" s="211"/>
      <c r="E21" s="211"/>
      <c r="F21" s="211"/>
      <c r="G21" s="211"/>
      <c r="H21" s="211"/>
      <c r="I21" s="211"/>
      <c r="J21" s="211"/>
      <c r="K21" s="140"/>
      <c r="L21" s="251"/>
      <c r="M21" s="251"/>
      <c r="N21" s="251"/>
      <c r="O21" s="251"/>
      <c r="P21" s="251"/>
      <c r="Q21" s="251"/>
      <c r="R21" s="251"/>
    </row>
    <row r="22" spans="1:18" x14ac:dyDescent="0.3">
      <c r="A22" s="145"/>
      <c r="B22" s="171"/>
      <c r="C22" s="212"/>
      <c r="D22" s="212"/>
      <c r="E22" s="212"/>
      <c r="F22" s="212"/>
      <c r="G22" s="212"/>
      <c r="H22" s="212"/>
      <c r="I22" s="212"/>
      <c r="J22" s="212"/>
      <c r="K22" s="140"/>
      <c r="L22" s="251"/>
      <c r="M22" s="251"/>
      <c r="N22" s="251"/>
      <c r="O22" s="251"/>
      <c r="P22" s="251"/>
      <c r="Q22" s="251"/>
      <c r="R22" s="251"/>
    </row>
    <row r="23" spans="1:18" x14ac:dyDescent="0.3">
      <c r="A23" s="145"/>
      <c r="B23" s="173" t="s">
        <v>36</v>
      </c>
      <c r="C23" s="213">
        <f>General!C22</f>
        <v>12808728.789999999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/>
      <c r="J23" s="213"/>
      <c r="K23" s="140"/>
      <c r="L23" s="251"/>
      <c r="M23" s="251"/>
      <c r="N23" s="251"/>
      <c r="O23" s="251"/>
      <c r="P23" s="251"/>
      <c r="Q23" s="251"/>
      <c r="R23" s="251"/>
    </row>
    <row r="24" spans="1:18" x14ac:dyDescent="0.3">
      <c r="A24" s="145"/>
      <c r="B24" s="166" t="s">
        <v>11</v>
      </c>
      <c r="C24" s="166">
        <f>SUM(C21:C23)</f>
        <v>12808728.789999999</v>
      </c>
      <c r="D24" s="166">
        <f t="shared" ref="D24:H24" si="2">SUM(D21:D23)</f>
        <v>0</v>
      </c>
      <c r="E24" s="166">
        <f t="shared" si="2"/>
        <v>0</v>
      </c>
      <c r="F24" s="166">
        <f t="shared" si="2"/>
        <v>0</v>
      </c>
      <c r="G24" s="166">
        <f t="shared" si="2"/>
        <v>0</v>
      </c>
      <c r="H24" s="166">
        <f t="shared" si="2"/>
        <v>0</v>
      </c>
      <c r="I24" s="166"/>
      <c r="J24" s="166"/>
      <c r="K24" s="140"/>
      <c r="L24" s="251"/>
      <c r="M24" s="251"/>
      <c r="N24" s="251"/>
      <c r="O24" s="251"/>
      <c r="P24" s="251"/>
      <c r="Q24" s="251"/>
      <c r="R24" s="251"/>
    </row>
    <row r="25" spans="1:18" x14ac:dyDescent="0.3">
      <c r="A25" s="145"/>
      <c r="B25" s="177" t="s">
        <v>12</v>
      </c>
      <c r="C25" s="178">
        <f>IF(C$16&gt;0,C24/C$16,C24/C$17)</f>
        <v>64690.549444444441</v>
      </c>
      <c r="D25" s="178" t="e">
        <f t="shared" ref="D25:E25" si="3">IF(D$16&gt;0,D24/D$16,D24/D$17)</f>
        <v>#DIV/0!</v>
      </c>
      <c r="E25" s="178" t="e">
        <f t="shared" si="3"/>
        <v>#DIV/0!</v>
      </c>
      <c r="F25" s="178" t="e">
        <f>IF(F$16&gt;0,F24/F$16,F24/F$17)</f>
        <v>#DIV/0!</v>
      </c>
      <c r="G25" s="178" t="e">
        <f t="shared" ref="G25:H25" si="4">IF(G$16&gt;0,G24/G$16,G24/G$17)</f>
        <v>#DIV/0!</v>
      </c>
      <c r="H25" s="178" t="e">
        <f t="shared" si="4"/>
        <v>#DIV/0!</v>
      </c>
      <c r="I25" s="178"/>
      <c r="J25" s="178"/>
      <c r="K25" s="140"/>
      <c r="L25" s="251"/>
      <c r="M25" s="251"/>
      <c r="N25" s="251"/>
      <c r="O25" s="251"/>
      <c r="P25" s="251"/>
      <c r="Q25" s="251"/>
      <c r="R25" s="251"/>
    </row>
    <row r="26" spans="1:18" x14ac:dyDescent="0.3">
      <c r="A26" s="145"/>
      <c r="B26" s="153"/>
      <c r="C26" s="153"/>
      <c r="D26" s="153"/>
      <c r="E26" s="153"/>
      <c r="F26" s="153"/>
      <c r="G26" s="153"/>
      <c r="H26" s="153"/>
      <c r="I26" s="153"/>
      <c r="J26" s="153"/>
      <c r="K26" s="140"/>
      <c r="L26" s="251"/>
      <c r="M26" s="251"/>
      <c r="N26" s="251"/>
      <c r="O26" s="251"/>
      <c r="P26" s="251"/>
      <c r="Q26" s="251"/>
      <c r="R26" s="251"/>
    </row>
    <row r="27" spans="1:18" x14ac:dyDescent="0.3">
      <c r="A27" s="145"/>
      <c r="B27" s="160" t="s">
        <v>37</v>
      </c>
      <c r="C27" s="157"/>
      <c r="D27" s="157"/>
      <c r="E27" s="157"/>
      <c r="F27" s="157"/>
      <c r="G27" s="157"/>
      <c r="H27" s="157"/>
      <c r="I27" s="157"/>
      <c r="J27" s="157"/>
      <c r="K27" s="140"/>
      <c r="L27" s="251"/>
      <c r="M27" s="251"/>
      <c r="N27" s="251"/>
      <c r="O27" s="251"/>
      <c r="P27" s="251"/>
      <c r="Q27" s="251"/>
      <c r="R27" s="251"/>
    </row>
    <row r="28" spans="1:18" x14ac:dyDescent="0.3">
      <c r="A28" s="145"/>
      <c r="B28" s="180"/>
      <c r="C28" s="181">
        <f>General!C27</f>
        <v>5220365.5199999996</v>
      </c>
      <c r="D28" s="181"/>
      <c r="E28" s="182"/>
      <c r="F28" s="182"/>
      <c r="G28" s="182"/>
      <c r="H28" s="182"/>
      <c r="I28" s="182"/>
      <c r="J28" s="182"/>
      <c r="K28" s="140"/>
      <c r="L28" s="251"/>
      <c r="M28" s="251"/>
      <c r="N28" s="251"/>
      <c r="O28" s="251"/>
      <c r="P28" s="251"/>
      <c r="Q28" s="251"/>
      <c r="R28" s="251"/>
    </row>
    <row r="29" spans="1:18" x14ac:dyDescent="0.3">
      <c r="A29" s="145"/>
      <c r="B29" s="183"/>
      <c r="C29" s="184">
        <f>General!C28</f>
        <v>1246291.6599999999</v>
      </c>
      <c r="D29" s="184"/>
      <c r="E29" s="184"/>
      <c r="F29" s="184"/>
      <c r="G29" s="184"/>
      <c r="H29" s="184"/>
      <c r="I29" s="184"/>
      <c r="J29" s="184"/>
      <c r="K29" s="140"/>
      <c r="L29" s="251"/>
      <c r="M29" s="251"/>
      <c r="N29" s="251"/>
      <c r="O29" s="251"/>
      <c r="P29" s="251"/>
      <c r="Q29" s="251"/>
      <c r="R29" s="251"/>
    </row>
    <row r="30" spans="1:18" x14ac:dyDescent="0.3">
      <c r="A30" s="145"/>
      <c r="B30" s="185" t="s">
        <v>38</v>
      </c>
      <c r="C30" s="186">
        <f>General!C29</f>
        <v>4451733.290000001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/>
      <c r="J30" s="186"/>
      <c r="K30" s="140"/>
      <c r="L30" s="251"/>
      <c r="M30" s="251"/>
      <c r="N30" s="251"/>
      <c r="O30" s="251"/>
      <c r="P30" s="251"/>
      <c r="Q30" s="251"/>
      <c r="R30" s="251"/>
    </row>
    <row r="31" spans="1:18" x14ac:dyDescent="0.3">
      <c r="A31" s="145"/>
      <c r="B31" s="153" t="s">
        <v>17</v>
      </c>
      <c r="C31" s="187">
        <f>SUM(C28:C30)</f>
        <v>10918390.470000001</v>
      </c>
      <c r="D31" s="187">
        <f>SUM(D28:D30)</f>
        <v>0</v>
      </c>
      <c r="E31" s="187">
        <f t="shared" ref="E31:H31" si="5">SUM(E28:E30)</f>
        <v>0</v>
      </c>
      <c r="F31" s="187">
        <f t="shared" si="5"/>
        <v>0</v>
      </c>
      <c r="G31" s="187">
        <f t="shared" si="5"/>
        <v>0</v>
      </c>
      <c r="H31" s="187">
        <f t="shared" si="5"/>
        <v>0</v>
      </c>
      <c r="I31" s="187"/>
      <c r="J31" s="187"/>
      <c r="K31" s="140"/>
      <c r="L31" s="251"/>
      <c r="M31" s="251"/>
      <c r="N31" s="251"/>
      <c r="O31" s="251"/>
      <c r="P31" s="251"/>
      <c r="Q31" s="251"/>
      <c r="R31" s="251"/>
    </row>
    <row r="32" spans="1:18" x14ac:dyDescent="0.3">
      <c r="A32" s="145"/>
      <c r="B32" s="177" t="s">
        <v>18</v>
      </c>
      <c r="C32" s="178">
        <f t="shared" ref="C32:E32" si="6">IF(C$16&gt;0,C31/C$16,C31/C$17)</f>
        <v>55143.386212121215</v>
      </c>
      <c r="D32" s="178" t="e">
        <f t="shared" si="6"/>
        <v>#DIV/0!</v>
      </c>
      <c r="E32" s="178" t="e">
        <f t="shared" si="6"/>
        <v>#DIV/0!</v>
      </c>
      <c r="F32" s="178" t="e">
        <f>IF(F$16&gt;0,F31/F$16,F31/F$17)</f>
        <v>#DIV/0!</v>
      </c>
      <c r="G32" s="178" t="e">
        <f t="shared" ref="G32:H32" si="7">IF(G$16&gt;0,G31/G$16,G31/G$17)</f>
        <v>#DIV/0!</v>
      </c>
      <c r="H32" s="178" t="e">
        <f t="shared" si="7"/>
        <v>#DIV/0!</v>
      </c>
      <c r="I32" s="178"/>
      <c r="J32" s="178"/>
      <c r="K32" s="140"/>
      <c r="L32" s="251"/>
      <c r="M32" s="251"/>
      <c r="N32" s="251"/>
      <c r="O32" s="251"/>
      <c r="P32" s="251"/>
      <c r="Q32" s="251"/>
      <c r="R32" s="251"/>
    </row>
    <row r="33" spans="1:18" x14ac:dyDescent="0.3">
      <c r="A33" s="145"/>
      <c r="B33" s="153"/>
      <c r="C33" s="153"/>
      <c r="D33" s="153"/>
      <c r="E33" s="153"/>
      <c r="F33" s="153"/>
      <c r="G33" s="153"/>
      <c r="H33" s="153"/>
      <c r="I33" s="153"/>
      <c r="J33" s="153"/>
      <c r="K33" s="140"/>
      <c r="L33" s="251"/>
      <c r="M33" s="251"/>
      <c r="N33" s="251"/>
      <c r="O33" s="251"/>
      <c r="P33" s="251"/>
      <c r="Q33" s="251"/>
      <c r="R33" s="251"/>
    </row>
    <row r="34" spans="1:18" ht="14.4" thickBot="1" x14ac:dyDescent="0.35">
      <c r="A34" s="145"/>
      <c r="B34" s="188" t="s">
        <v>19</v>
      </c>
      <c r="C34" s="214">
        <f t="shared" ref="C34:H34" si="8">SUM(C21:C23)-C31</f>
        <v>1890338.3199999984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14">
        <f t="shared" si="8"/>
        <v>0</v>
      </c>
      <c r="H34" s="214">
        <f t="shared" si="8"/>
        <v>0</v>
      </c>
      <c r="I34" s="214"/>
      <c r="J34" s="214"/>
      <c r="K34" s="140"/>
      <c r="L34" s="251"/>
      <c r="M34" s="251"/>
      <c r="N34" s="251"/>
      <c r="O34" s="251"/>
      <c r="P34" s="251"/>
      <c r="Q34" s="251"/>
      <c r="R34" s="251"/>
    </row>
    <row r="35" spans="1:18" ht="14.4" thickTop="1" x14ac:dyDescent="0.3">
      <c r="A35" s="145"/>
      <c r="B35" s="190" t="s">
        <v>20</v>
      </c>
      <c r="C35" s="153"/>
      <c r="D35" s="153"/>
      <c r="E35" s="153"/>
      <c r="F35" s="187">
        <f>+F34+E35</f>
        <v>0</v>
      </c>
      <c r="G35" s="187">
        <f t="shared" ref="G35:H35" si="9">+G34+F35</f>
        <v>0</v>
      </c>
      <c r="H35" s="187">
        <f t="shared" si="9"/>
        <v>0</v>
      </c>
      <c r="I35" s="187"/>
      <c r="J35" s="187"/>
      <c r="K35" s="140"/>
      <c r="L35" s="251"/>
      <c r="M35" s="251"/>
      <c r="N35" s="251"/>
      <c r="O35" s="251"/>
      <c r="P35" s="251"/>
      <c r="Q35" s="251"/>
      <c r="R35" s="251"/>
    </row>
    <row r="36" spans="1:18" x14ac:dyDescent="0.3">
      <c r="A36" s="145"/>
      <c r="B36" s="190"/>
      <c r="C36" s="153"/>
      <c r="D36" s="153"/>
      <c r="E36" s="153"/>
      <c r="F36" s="153"/>
      <c r="G36" s="153"/>
      <c r="H36" s="153"/>
      <c r="I36" s="153"/>
      <c r="J36" s="153"/>
      <c r="K36" s="140"/>
      <c r="L36" s="251"/>
      <c r="M36" s="251"/>
      <c r="N36" s="251"/>
      <c r="O36" s="251"/>
      <c r="P36" s="251"/>
      <c r="Q36" s="251"/>
      <c r="R36" s="251"/>
    </row>
    <row r="37" spans="1:18" x14ac:dyDescent="0.3">
      <c r="A37" s="145"/>
      <c r="B37" s="190" t="s">
        <v>39</v>
      </c>
      <c r="C37" s="153"/>
      <c r="D37" s="153"/>
      <c r="E37" s="153"/>
      <c r="F37" s="215" t="s">
        <v>40</v>
      </c>
      <c r="G37" s="153"/>
      <c r="H37" s="153"/>
      <c r="I37" s="153"/>
      <c r="J37" s="153"/>
      <c r="K37" s="140"/>
      <c r="L37" s="251"/>
      <c r="M37" s="251"/>
      <c r="N37" s="251"/>
      <c r="O37" s="251"/>
      <c r="P37" s="251"/>
      <c r="Q37" s="251"/>
      <c r="R37" s="251"/>
    </row>
    <row r="38" spans="1:18" x14ac:dyDescent="0.3">
      <c r="A38" s="145"/>
      <c r="B38" s="153"/>
      <c r="C38" s="216"/>
      <c r="D38" s="216"/>
      <c r="E38" s="216"/>
      <c r="F38" s="217" t="s">
        <v>41</v>
      </c>
      <c r="G38" s="218">
        <v>2</v>
      </c>
      <c r="H38" s="218">
        <v>3</v>
      </c>
      <c r="I38" s="218"/>
      <c r="J38" s="218"/>
      <c r="K38" s="140"/>
      <c r="L38" s="251"/>
      <c r="M38" s="251"/>
      <c r="N38" s="251"/>
      <c r="O38" s="251"/>
      <c r="P38" s="251"/>
      <c r="Q38" s="251"/>
      <c r="R38" s="251"/>
    </row>
    <row r="39" spans="1:18" x14ac:dyDescent="0.3">
      <c r="A39" s="145"/>
      <c r="B39" s="160" t="s">
        <v>42</v>
      </c>
      <c r="C39" s="157">
        <f>+D39-1</f>
        <v>2021</v>
      </c>
      <c r="D39" s="157">
        <f>+E39-1</f>
        <v>2022</v>
      </c>
      <c r="E39" s="157">
        <f>+F39-1</f>
        <v>2023</v>
      </c>
      <c r="F39" s="219">
        <f>+F13</f>
        <v>2024</v>
      </c>
      <c r="G39" s="157">
        <f t="shared" ref="G39:H39" si="10">1+F39</f>
        <v>2025</v>
      </c>
      <c r="H39" s="157">
        <f t="shared" si="10"/>
        <v>2026</v>
      </c>
      <c r="I39" s="157"/>
      <c r="J39" s="157"/>
      <c r="K39" s="140"/>
      <c r="L39" s="251"/>
      <c r="M39" s="251"/>
      <c r="N39" s="251"/>
      <c r="O39" s="251"/>
      <c r="P39" s="251"/>
      <c r="Q39" s="251"/>
      <c r="R39" s="251"/>
    </row>
    <row r="40" spans="1:18" x14ac:dyDescent="0.3">
      <c r="A40" s="145"/>
      <c r="B40" s="220" t="s">
        <v>202</v>
      </c>
      <c r="C40" s="221">
        <v>11000</v>
      </c>
      <c r="D40" s="221">
        <v>94500</v>
      </c>
      <c r="E40" s="221">
        <f>+D40</f>
        <v>94500</v>
      </c>
      <c r="F40" s="221">
        <f t="shared" ref="F40:H40" si="11">+E40</f>
        <v>94500</v>
      </c>
      <c r="G40" s="221">
        <f t="shared" si="11"/>
        <v>94500</v>
      </c>
      <c r="H40" s="221">
        <f t="shared" si="11"/>
        <v>94500</v>
      </c>
      <c r="I40" s="221"/>
      <c r="J40" s="221"/>
      <c r="K40" s="140"/>
      <c r="L40" s="251"/>
      <c r="M40" s="251"/>
      <c r="N40" s="251"/>
      <c r="O40" s="251"/>
      <c r="P40" s="251"/>
      <c r="Q40" s="251"/>
      <c r="R40" s="251"/>
    </row>
    <row r="41" spans="1:18" x14ac:dyDescent="0.3">
      <c r="A41" s="145"/>
      <c r="B41" s="183" t="s">
        <v>44</v>
      </c>
      <c r="C41" s="222"/>
      <c r="D41" s="222"/>
      <c r="E41" s="222"/>
      <c r="F41" s="222"/>
      <c r="G41" s="222"/>
      <c r="H41" s="222"/>
      <c r="I41" s="222"/>
      <c r="J41" s="222"/>
      <c r="K41" s="140"/>
      <c r="L41" s="251"/>
      <c r="M41" s="251"/>
      <c r="N41" s="251"/>
      <c r="O41" s="251"/>
      <c r="P41" s="251"/>
      <c r="Q41" s="251"/>
      <c r="R41" s="251"/>
    </row>
    <row r="42" spans="1:18" x14ac:dyDescent="0.3">
      <c r="A42" s="145"/>
      <c r="B42" s="185"/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/>
      <c r="J42" s="223"/>
      <c r="K42" s="140"/>
      <c r="L42" s="251"/>
      <c r="M42" s="251"/>
      <c r="N42" s="251"/>
      <c r="O42" s="251"/>
      <c r="P42" s="251"/>
      <c r="Q42" s="251"/>
      <c r="R42" s="251"/>
    </row>
    <row r="43" spans="1:18" x14ac:dyDescent="0.3">
      <c r="A43" s="145"/>
      <c r="B43" s="153" t="s">
        <v>45</v>
      </c>
      <c r="C43" s="187"/>
      <c r="D43" s="187"/>
      <c r="E43" s="187"/>
      <c r="F43" s="153">
        <f>+F41-F40</f>
        <v>-94500</v>
      </c>
      <c r="G43" s="153">
        <f t="shared" ref="G43:H43" si="12">+G41-G40</f>
        <v>-94500</v>
      </c>
      <c r="H43" s="153">
        <f t="shared" si="12"/>
        <v>-94500</v>
      </c>
      <c r="I43" s="153"/>
      <c r="J43" s="153"/>
      <c r="K43" s="140"/>
      <c r="L43" s="251"/>
      <c r="M43" s="251"/>
      <c r="N43" s="251"/>
      <c r="O43" s="251"/>
      <c r="P43" s="251"/>
      <c r="Q43" s="251"/>
      <c r="R43" s="251"/>
    </row>
    <row r="44" spans="1:18" x14ac:dyDescent="0.3">
      <c r="A44" s="145"/>
      <c r="B44" s="153" t="s">
        <v>46</v>
      </c>
      <c r="C44" s="187"/>
      <c r="D44" s="187"/>
      <c r="E44" s="187"/>
      <c r="F44" s="224">
        <f>+F41/F40</f>
        <v>0</v>
      </c>
      <c r="G44" s="224">
        <f t="shared" ref="G44:H44" si="13">+G41/G40</f>
        <v>0</v>
      </c>
      <c r="H44" s="224">
        <f t="shared" si="13"/>
        <v>0</v>
      </c>
      <c r="I44" s="224"/>
      <c r="J44" s="224"/>
      <c r="K44" s="140"/>
      <c r="L44" s="251"/>
      <c r="M44" s="251"/>
      <c r="N44" s="251"/>
      <c r="O44" s="251"/>
      <c r="P44" s="251"/>
      <c r="Q44" s="251"/>
      <c r="R44" s="251"/>
    </row>
    <row r="45" spans="1:18" ht="12.75" customHeight="1" x14ac:dyDescent="0.3">
      <c r="A45" s="145"/>
      <c r="B45" s="190"/>
      <c r="C45" s="216"/>
      <c r="D45" s="216"/>
      <c r="E45" s="216"/>
      <c r="F45" s="225" t="s">
        <v>47</v>
      </c>
      <c r="G45" s="154">
        <v>2</v>
      </c>
      <c r="H45" s="154">
        <v>3</v>
      </c>
      <c r="I45" s="154"/>
      <c r="J45" s="154"/>
      <c r="K45" s="140"/>
      <c r="L45" s="251"/>
      <c r="M45" s="251"/>
      <c r="N45" s="251"/>
      <c r="O45" s="251"/>
      <c r="P45" s="251"/>
      <c r="Q45" s="251"/>
      <c r="R45" s="251"/>
    </row>
    <row r="46" spans="1:18" x14ac:dyDescent="0.3">
      <c r="A46" s="145"/>
      <c r="B46" s="160" t="s">
        <v>48</v>
      </c>
      <c r="C46" s="157">
        <f>+D46-1</f>
        <v>2021</v>
      </c>
      <c r="D46" s="157">
        <f>+E46-1</f>
        <v>2022</v>
      </c>
      <c r="E46" s="157">
        <f>+F46-1</f>
        <v>2023</v>
      </c>
      <c r="F46" s="219">
        <f>+F$13</f>
        <v>2024</v>
      </c>
      <c r="G46" s="157">
        <f t="shared" ref="G46:H46" si="14">1+F46</f>
        <v>2025</v>
      </c>
      <c r="H46" s="157">
        <f t="shared" si="14"/>
        <v>2026</v>
      </c>
      <c r="I46" s="157"/>
      <c r="J46" s="157"/>
      <c r="K46" s="140"/>
      <c r="L46" s="251"/>
      <c r="M46" s="251"/>
      <c r="N46" s="251"/>
      <c r="O46" s="251"/>
      <c r="P46" s="251"/>
      <c r="Q46" s="251"/>
      <c r="R46" s="251"/>
    </row>
    <row r="47" spans="1:18" x14ac:dyDescent="0.3">
      <c r="A47" s="145"/>
      <c r="B47" s="226" t="str">
        <f>+B40</f>
        <v>Current facility (Owned)</v>
      </c>
      <c r="C47" s="227">
        <v>123827</v>
      </c>
      <c r="D47" s="227">
        <v>1114449.9999600002</v>
      </c>
      <c r="E47" s="227">
        <v>1114449.9999600002</v>
      </c>
      <c r="F47" s="227">
        <v>1114449.9999600002</v>
      </c>
      <c r="G47" s="227">
        <v>1174449.9999600002</v>
      </c>
      <c r="H47" s="227">
        <v>1482049.9999600002</v>
      </c>
      <c r="I47" s="227"/>
      <c r="J47" s="227"/>
      <c r="K47" s="140"/>
      <c r="L47" s="251"/>
      <c r="M47" s="251"/>
      <c r="N47" s="251"/>
      <c r="O47" s="251"/>
      <c r="P47" s="251"/>
      <c r="Q47" s="251"/>
      <c r="R47" s="251"/>
    </row>
    <row r="48" spans="1:18" x14ac:dyDescent="0.3">
      <c r="A48" s="145"/>
      <c r="B48" s="228" t="str">
        <f>+B41</f>
        <v>Proposed facility to acquire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/>
      <c r="J48" s="229"/>
      <c r="K48" s="140"/>
      <c r="L48" s="251"/>
      <c r="M48" s="251"/>
      <c r="N48" s="251"/>
      <c r="O48" s="251"/>
      <c r="P48" s="251"/>
      <c r="Q48" s="251"/>
      <c r="R48" s="251"/>
    </row>
    <row r="49" spans="1:20" x14ac:dyDescent="0.3">
      <c r="A49" s="145"/>
      <c r="B49" s="231"/>
      <c r="C49" s="232">
        <v>0</v>
      </c>
      <c r="D49" s="232">
        <v>0</v>
      </c>
      <c r="E49" s="232">
        <v>0</v>
      </c>
      <c r="F49" s="232">
        <v>0</v>
      </c>
      <c r="G49" s="232">
        <v>0</v>
      </c>
      <c r="H49" s="232">
        <v>0</v>
      </c>
      <c r="I49" s="232"/>
      <c r="J49" s="232"/>
      <c r="K49" s="140"/>
      <c r="L49" s="251"/>
      <c r="M49" s="251"/>
      <c r="N49" s="251"/>
      <c r="O49" s="251"/>
      <c r="P49" s="251"/>
      <c r="Q49" s="251"/>
      <c r="R49" s="251"/>
    </row>
    <row r="50" spans="1:20" x14ac:dyDescent="0.3">
      <c r="A50" s="145"/>
      <c r="B50" s="190" t="s">
        <v>49</v>
      </c>
      <c r="C50" s="233">
        <f>IF(C48&gt;0,C47-C48,0)</f>
        <v>0</v>
      </c>
      <c r="D50" s="233">
        <f t="shared" ref="D50:H50" si="15">IF(D48&gt;0,D47-D48,0)</f>
        <v>0</v>
      </c>
      <c r="E50" s="233">
        <f t="shared" si="15"/>
        <v>0</v>
      </c>
      <c r="F50" s="233">
        <f>IF(F48&gt;0,F47-F48,0)</f>
        <v>0</v>
      </c>
      <c r="G50" s="233">
        <f t="shared" si="15"/>
        <v>0</v>
      </c>
      <c r="H50" s="233">
        <f t="shared" si="15"/>
        <v>0</v>
      </c>
      <c r="I50" s="233"/>
      <c r="J50" s="233"/>
      <c r="K50" s="140"/>
      <c r="L50" s="251"/>
      <c r="M50" s="251"/>
      <c r="N50" s="251"/>
      <c r="O50" s="251"/>
      <c r="P50" s="251"/>
      <c r="Q50" s="251"/>
      <c r="R50" s="251"/>
    </row>
    <row r="51" spans="1:20" x14ac:dyDescent="0.3">
      <c r="A51" s="145"/>
      <c r="B51" s="190" t="s">
        <v>50</v>
      </c>
      <c r="C51" s="233"/>
      <c r="D51" s="233"/>
      <c r="E51" s="233"/>
      <c r="F51" s="233">
        <f>+E51+F50</f>
        <v>0</v>
      </c>
      <c r="G51" s="233">
        <f t="shared" ref="G51:H51" si="16">+F51+G50</f>
        <v>0</v>
      </c>
      <c r="H51" s="233">
        <f t="shared" si="16"/>
        <v>0</v>
      </c>
      <c r="I51" s="233"/>
      <c r="J51" s="233"/>
      <c r="K51" s="140"/>
      <c r="L51" s="251"/>
      <c r="M51" s="251"/>
      <c r="N51" s="251"/>
      <c r="O51" s="251"/>
      <c r="P51" s="251"/>
      <c r="Q51" s="251"/>
      <c r="R51" s="251"/>
    </row>
    <row r="52" spans="1:20" x14ac:dyDescent="0.3">
      <c r="A52" s="145"/>
      <c r="B52" s="234" t="s">
        <v>51</v>
      </c>
      <c r="C52" s="187"/>
      <c r="D52" s="187"/>
      <c r="E52" s="187"/>
      <c r="F52" s="187"/>
      <c r="G52" s="187"/>
      <c r="H52" s="187"/>
      <c r="I52" s="187"/>
      <c r="J52" s="187"/>
      <c r="K52" s="140"/>
      <c r="L52" s="251"/>
      <c r="M52" s="251"/>
      <c r="N52" s="251"/>
      <c r="O52" s="251"/>
      <c r="P52" s="251"/>
      <c r="Q52" s="251"/>
      <c r="R52" s="251"/>
    </row>
    <row r="53" spans="1:20" x14ac:dyDescent="0.3">
      <c r="A53" s="145"/>
      <c r="B53" s="190"/>
      <c r="C53" s="216"/>
      <c r="D53" s="216"/>
      <c r="E53" s="216"/>
      <c r="F53" s="225" t="s">
        <v>47</v>
      </c>
      <c r="G53" s="154">
        <v>2</v>
      </c>
      <c r="H53" s="154">
        <v>3</v>
      </c>
      <c r="I53" s="154"/>
      <c r="J53" s="154"/>
      <c r="K53" s="140"/>
      <c r="L53" s="251"/>
      <c r="M53" s="251"/>
      <c r="N53" s="251"/>
      <c r="O53" s="251"/>
      <c r="P53" s="251"/>
      <c r="Q53" s="251"/>
      <c r="R53" s="251"/>
    </row>
    <row r="54" spans="1:20" x14ac:dyDescent="0.3">
      <c r="A54" s="145"/>
      <c r="B54" s="160" t="s">
        <v>52</v>
      </c>
      <c r="C54" s="157">
        <f>+D54-1</f>
        <v>2021</v>
      </c>
      <c r="D54" s="157">
        <f>+E54-1</f>
        <v>2022</v>
      </c>
      <c r="E54" s="157">
        <f>+F54-1</f>
        <v>2023</v>
      </c>
      <c r="F54" s="219">
        <f>+F$13</f>
        <v>2024</v>
      </c>
      <c r="G54" s="157">
        <f t="shared" ref="G54:H54" si="17">1+F54</f>
        <v>2025</v>
      </c>
      <c r="H54" s="157">
        <f t="shared" si="17"/>
        <v>2026</v>
      </c>
      <c r="I54" s="157"/>
      <c r="J54" s="157"/>
      <c r="K54" s="140"/>
      <c r="L54" s="251"/>
      <c r="M54" s="251"/>
      <c r="N54" s="251"/>
      <c r="O54" s="251"/>
      <c r="P54" s="251"/>
      <c r="Q54" s="251"/>
      <c r="R54" s="251"/>
    </row>
    <row r="55" spans="1:20" x14ac:dyDescent="0.3">
      <c r="A55" s="145"/>
      <c r="B55" s="226" t="str">
        <f>+B47</f>
        <v>Current facility (Owned)</v>
      </c>
      <c r="C55" s="227">
        <f>24+35269+1375+3163+5920</f>
        <v>45751</v>
      </c>
      <c r="D55" s="227">
        <v>386527.6</v>
      </c>
      <c r="E55" s="227">
        <v>403662.30812</v>
      </c>
      <c r="F55" s="227">
        <v>318335.5542824</v>
      </c>
      <c r="G55" s="227">
        <v>324702.26536804816</v>
      </c>
      <c r="H55" s="227">
        <v>331196.31067540887</v>
      </c>
      <c r="I55" s="227"/>
      <c r="J55" s="227"/>
      <c r="K55" s="140"/>
      <c r="L55" s="251"/>
      <c r="M55" s="251"/>
      <c r="N55" s="251"/>
      <c r="O55" s="251"/>
      <c r="P55" s="251"/>
      <c r="Q55" s="251"/>
      <c r="R55" s="251"/>
      <c r="S55" s="176"/>
      <c r="T55" s="176"/>
    </row>
    <row r="56" spans="1:20" x14ac:dyDescent="0.3">
      <c r="A56" s="145"/>
      <c r="B56" s="228" t="str">
        <f>+B48</f>
        <v>Proposed facility to acquire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/>
      <c r="J56" s="229"/>
      <c r="K56" s="140"/>
      <c r="L56" s="251"/>
      <c r="M56" s="251"/>
      <c r="N56" s="251"/>
      <c r="O56" s="251"/>
      <c r="P56" s="251"/>
      <c r="Q56" s="251"/>
      <c r="R56" s="251"/>
      <c r="S56" s="176"/>
      <c r="T56" s="176"/>
    </row>
    <row r="57" spans="1:20" x14ac:dyDescent="0.3">
      <c r="A57" s="145"/>
      <c r="B57" s="231" t="s">
        <v>53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2">
        <v>0</v>
      </c>
      <c r="I57" s="232"/>
      <c r="J57" s="232"/>
      <c r="K57" s="140"/>
      <c r="L57" s="251"/>
      <c r="M57" s="251"/>
      <c r="N57" s="251"/>
      <c r="O57" s="251"/>
      <c r="P57" s="251"/>
      <c r="Q57" s="251"/>
      <c r="R57" s="251"/>
      <c r="S57" s="176"/>
      <c r="T57" s="176"/>
    </row>
    <row r="58" spans="1:20" x14ac:dyDescent="0.3">
      <c r="A58" s="145"/>
      <c r="B58" s="190" t="s">
        <v>54</v>
      </c>
      <c r="C58" s="233">
        <f>IF(C56&gt;0,C55-(C56+C57),0)</f>
        <v>0</v>
      </c>
      <c r="D58" s="233">
        <f t="shared" ref="D58:H58" si="18">IF(D56&gt;0,D55-(D56+D57),0)</f>
        <v>0</v>
      </c>
      <c r="E58" s="233">
        <f t="shared" si="18"/>
        <v>0</v>
      </c>
      <c r="F58" s="233">
        <f>IF(F56&gt;0,F55-(F56+F57),0)</f>
        <v>0</v>
      </c>
      <c r="G58" s="233">
        <f t="shared" si="18"/>
        <v>0</v>
      </c>
      <c r="H58" s="233">
        <f t="shared" si="18"/>
        <v>0</v>
      </c>
      <c r="I58" s="233"/>
      <c r="J58" s="233"/>
      <c r="K58" s="140"/>
      <c r="L58" s="251"/>
      <c r="M58" s="251"/>
      <c r="N58" s="251"/>
      <c r="O58" s="251"/>
      <c r="P58" s="251"/>
      <c r="Q58" s="251"/>
      <c r="R58" s="251"/>
    </row>
    <row r="59" spans="1:20" x14ac:dyDescent="0.3">
      <c r="A59" s="145"/>
      <c r="B59" s="153"/>
      <c r="C59" s="187"/>
      <c r="D59" s="187"/>
      <c r="E59" s="187"/>
      <c r="F59" s="187"/>
      <c r="G59" s="187"/>
      <c r="H59" s="187"/>
      <c r="I59" s="187"/>
      <c r="J59" s="187"/>
      <c r="K59" s="140"/>
      <c r="L59" s="251"/>
      <c r="M59" s="251"/>
      <c r="N59" s="251"/>
      <c r="O59" s="251"/>
      <c r="P59" s="251"/>
      <c r="Q59" s="251"/>
      <c r="R59" s="251"/>
    </row>
    <row r="60" spans="1:20" x14ac:dyDescent="0.3">
      <c r="A60" s="145"/>
      <c r="B60" s="235" t="s">
        <v>55</v>
      </c>
      <c r="C60" s="236">
        <f t="shared" ref="C60:E60" si="19">+C50+C58</f>
        <v>0</v>
      </c>
      <c r="D60" s="236">
        <f t="shared" si="19"/>
        <v>0</v>
      </c>
      <c r="E60" s="236">
        <f t="shared" si="19"/>
        <v>0</v>
      </c>
      <c r="F60" s="236">
        <f>+F50+F58</f>
        <v>0</v>
      </c>
      <c r="G60" s="236">
        <f>+G50+G58</f>
        <v>0</v>
      </c>
      <c r="H60" s="236">
        <f t="shared" ref="H60" si="20">+H50+H58</f>
        <v>0</v>
      </c>
      <c r="I60" s="236"/>
      <c r="J60" s="236"/>
      <c r="K60" s="140"/>
      <c r="L60" s="251"/>
      <c r="M60" s="251"/>
      <c r="N60" s="251"/>
      <c r="O60" s="251"/>
      <c r="P60" s="251"/>
      <c r="Q60" s="251"/>
      <c r="R60" s="251"/>
    </row>
    <row r="61" spans="1:20" ht="14.4" thickBot="1" x14ac:dyDescent="0.35">
      <c r="A61" s="145"/>
      <c r="B61" s="188" t="s">
        <v>50</v>
      </c>
      <c r="C61" s="189"/>
      <c r="D61" s="189"/>
      <c r="E61" s="189"/>
      <c r="F61" s="189">
        <f>+E61+F60</f>
        <v>0</v>
      </c>
      <c r="G61" s="189">
        <f t="shared" ref="G61:H61" si="21">+F61+G60</f>
        <v>0</v>
      </c>
      <c r="H61" s="189">
        <f t="shared" si="21"/>
        <v>0</v>
      </c>
      <c r="I61" s="189"/>
      <c r="J61" s="189"/>
      <c r="K61" s="140"/>
      <c r="L61" s="251"/>
      <c r="M61" s="251"/>
      <c r="N61" s="251"/>
      <c r="O61" s="251"/>
      <c r="P61" s="251"/>
      <c r="Q61" s="251"/>
      <c r="R61" s="251"/>
    </row>
    <row r="62" spans="1:20" ht="14.4" thickTop="1" x14ac:dyDescent="0.3">
      <c r="A62" s="145"/>
      <c r="B62" s="153"/>
      <c r="C62" s="187"/>
      <c r="D62" s="187"/>
      <c r="E62" s="187"/>
      <c r="F62" s="187"/>
      <c r="G62" s="187"/>
      <c r="H62" s="187"/>
      <c r="I62" s="187"/>
      <c r="J62" s="187"/>
      <c r="K62" s="140"/>
      <c r="L62" s="251"/>
      <c r="M62" s="251"/>
      <c r="N62" s="251"/>
      <c r="O62" s="251"/>
      <c r="P62" s="251"/>
      <c r="Q62" s="251"/>
      <c r="R62" s="251"/>
    </row>
    <row r="63" spans="1:20" x14ac:dyDescent="0.3">
      <c r="A63" s="145"/>
      <c r="B63" s="190"/>
      <c r="C63" s="216"/>
      <c r="D63" s="216"/>
      <c r="E63" s="216"/>
      <c r="F63" s="225" t="s">
        <v>47</v>
      </c>
      <c r="G63" s="154">
        <v>2</v>
      </c>
      <c r="H63" s="154">
        <v>3</v>
      </c>
      <c r="I63" s="154"/>
      <c r="J63" s="154"/>
      <c r="K63" s="140"/>
      <c r="L63" s="251"/>
      <c r="M63" s="251"/>
      <c r="N63" s="251"/>
      <c r="O63" s="251"/>
      <c r="P63" s="251"/>
      <c r="Q63" s="251"/>
      <c r="R63" s="251"/>
    </row>
    <row r="64" spans="1:20" x14ac:dyDescent="0.3">
      <c r="A64" s="145"/>
      <c r="B64" s="160" t="s">
        <v>56</v>
      </c>
      <c r="C64" s="157">
        <f>+D64-1</f>
        <v>2021</v>
      </c>
      <c r="D64" s="157">
        <f>+E64-1</f>
        <v>2022</v>
      </c>
      <c r="E64" s="157">
        <f>+F64-1</f>
        <v>2023</v>
      </c>
      <c r="F64" s="219">
        <f>+F$13</f>
        <v>2024</v>
      </c>
      <c r="G64" s="157">
        <f t="shared" ref="G64:H64" si="22">1+F64</f>
        <v>2025</v>
      </c>
      <c r="H64" s="157">
        <f t="shared" si="22"/>
        <v>2026</v>
      </c>
      <c r="I64" s="157"/>
      <c r="J64" s="157"/>
      <c r="K64" s="140"/>
      <c r="L64" s="251"/>
      <c r="M64" s="251"/>
      <c r="N64" s="251"/>
      <c r="O64" s="251"/>
      <c r="P64" s="251"/>
      <c r="Q64" s="251"/>
      <c r="R64" s="251"/>
    </row>
    <row r="65" spans="1:18" x14ac:dyDescent="0.3">
      <c r="A65" s="145"/>
      <c r="B65" s="226" t="s">
        <v>57</v>
      </c>
      <c r="C65" s="227"/>
      <c r="D65" s="227"/>
      <c r="E65" s="227"/>
      <c r="F65" s="227"/>
      <c r="G65" s="227"/>
      <c r="H65" s="227"/>
      <c r="I65" s="227"/>
      <c r="J65" s="227"/>
      <c r="K65" s="140"/>
      <c r="L65" s="251"/>
      <c r="M65" s="251"/>
      <c r="N65" s="251"/>
      <c r="O65" s="251"/>
      <c r="P65" s="251"/>
      <c r="Q65" s="251"/>
      <c r="R65" s="251"/>
    </row>
    <row r="66" spans="1:18" x14ac:dyDescent="0.3">
      <c r="A66" s="145"/>
      <c r="B66" s="228" t="s">
        <v>58</v>
      </c>
      <c r="C66" s="229"/>
      <c r="D66" s="229"/>
      <c r="E66" s="229"/>
      <c r="F66" s="230"/>
      <c r="G66" s="230"/>
      <c r="H66" s="230"/>
      <c r="I66" s="230"/>
      <c r="J66" s="230"/>
      <c r="K66" s="140"/>
      <c r="L66" s="251"/>
      <c r="M66" s="251"/>
      <c r="N66" s="251"/>
      <c r="O66" s="251"/>
      <c r="P66" s="251"/>
      <c r="Q66" s="251"/>
      <c r="R66" s="251"/>
    </row>
    <row r="67" spans="1:18" x14ac:dyDescent="0.3">
      <c r="A67" s="145"/>
      <c r="B67" s="228" t="s">
        <v>59</v>
      </c>
      <c r="C67" s="237"/>
      <c r="D67" s="237"/>
      <c r="E67" s="237"/>
      <c r="F67" s="238"/>
      <c r="G67" s="238"/>
      <c r="H67" s="238"/>
      <c r="I67" s="238"/>
      <c r="J67" s="238"/>
      <c r="K67" s="140"/>
      <c r="L67" s="251"/>
      <c r="M67" s="251"/>
      <c r="N67" s="251"/>
      <c r="O67" s="251"/>
      <c r="P67" s="251"/>
      <c r="Q67" s="251"/>
      <c r="R67" s="251"/>
    </row>
    <row r="68" spans="1:18" x14ac:dyDescent="0.3">
      <c r="A68" s="145"/>
      <c r="B68" s="231" t="s">
        <v>60</v>
      </c>
      <c r="C68" s="232"/>
      <c r="D68" s="232"/>
      <c r="E68" s="232"/>
      <c r="F68" s="232">
        <v>0</v>
      </c>
      <c r="G68" s="232">
        <v>0</v>
      </c>
      <c r="H68" s="232">
        <v>0</v>
      </c>
      <c r="I68" s="232"/>
      <c r="J68" s="232"/>
      <c r="K68" s="140"/>
      <c r="L68" s="251"/>
      <c r="M68" s="251"/>
      <c r="N68" s="251"/>
      <c r="O68" s="251"/>
      <c r="P68" s="251"/>
      <c r="Q68" s="251"/>
      <c r="R68" s="251"/>
    </row>
    <row r="69" spans="1:18" x14ac:dyDescent="0.3">
      <c r="A69" s="145"/>
      <c r="B69" s="190" t="s">
        <v>61</v>
      </c>
      <c r="C69" s="233">
        <f>+C65-C66-C67-C68</f>
        <v>0</v>
      </c>
      <c r="D69" s="233">
        <f t="shared" ref="D69:H69" si="23">+D65-D66-D67-D68</f>
        <v>0</v>
      </c>
      <c r="E69" s="233">
        <f t="shared" si="23"/>
        <v>0</v>
      </c>
      <c r="F69" s="233">
        <f t="shared" si="23"/>
        <v>0</v>
      </c>
      <c r="G69" s="233">
        <f t="shared" si="23"/>
        <v>0</v>
      </c>
      <c r="H69" s="233">
        <f t="shared" si="23"/>
        <v>0</v>
      </c>
      <c r="I69" s="233"/>
      <c r="J69" s="233"/>
      <c r="K69" s="140"/>
      <c r="L69" s="251"/>
      <c r="M69" s="251"/>
      <c r="N69" s="251"/>
      <c r="O69" s="251"/>
      <c r="P69" s="251"/>
      <c r="Q69" s="251"/>
      <c r="R69" s="251"/>
    </row>
    <row r="70" spans="1:18" x14ac:dyDescent="0.3">
      <c r="A70" s="145"/>
      <c r="B70" s="190"/>
      <c r="C70" s="233"/>
      <c r="D70" s="233"/>
      <c r="E70" s="233"/>
      <c r="F70" s="233"/>
      <c r="G70" s="233"/>
      <c r="H70" s="233"/>
      <c r="I70" s="233"/>
      <c r="J70" s="233"/>
      <c r="K70" s="140"/>
      <c r="L70" s="251"/>
      <c r="M70" s="251"/>
      <c r="N70" s="251"/>
      <c r="O70" s="251"/>
      <c r="P70" s="251"/>
      <c r="Q70" s="251"/>
      <c r="R70" s="251"/>
    </row>
    <row r="71" spans="1:18" x14ac:dyDescent="0.3">
      <c r="A71" s="145"/>
      <c r="B71" s="153"/>
      <c r="C71" s="216"/>
      <c r="D71" s="216"/>
      <c r="E71" s="216"/>
      <c r="F71" s="217" t="s">
        <v>41</v>
      </c>
      <c r="G71" s="218">
        <v>2</v>
      </c>
      <c r="H71" s="218">
        <v>3</v>
      </c>
      <c r="I71" s="218"/>
      <c r="J71" s="218"/>
      <c r="K71" s="140"/>
      <c r="L71" s="251"/>
      <c r="M71" s="251"/>
      <c r="N71" s="251"/>
      <c r="O71" s="251"/>
      <c r="P71" s="251"/>
      <c r="Q71" s="251"/>
      <c r="R71" s="251"/>
    </row>
    <row r="72" spans="1:18" x14ac:dyDescent="0.3">
      <c r="A72" s="145"/>
      <c r="B72" s="156" t="s">
        <v>62</v>
      </c>
      <c r="C72" s="157">
        <f>+D72-1</f>
        <v>2021</v>
      </c>
      <c r="D72" s="157">
        <f>+E72-1</f>
        <v>2022</v>
      </c>
      <c r="E72" s="157">
        <f>+F72-1</f>
        <v>2023</v>
      </c>
      <c r="F72" s="219">
        <f>+F$13</f>
        <v>2024</v>
      </c>
      <c r="G72" s="157">
        <f t="shared" ref="G72:H72" si="24">1+F72</f>
        <v>2025</v>
      </c>
      <c r="H72" s="157">
        <f t="shared" si="24"/>
        <v>2026</v>
      </c>
      <c r="I72" s="157"/>
      <c r="J72" s="157"/>
      <c r="K72" s="140"/>
      <c r="L72" s="251"/>
      <c r="M72" s="251"/>
      <c r="N72" s="251"/>
      <c r="O72" s="251"/>
      <c r="P72" s="251"/>
      <c r="Q72" s="251"/>
      <c r="R72" s="251"/>
    </row>
    <row r="73" spans="1:18" x14ac:dyDescent="0.3">
      <c r="A73" s="145"/>
      <c r="B73" s="239" t="s">
        <v>63</v>
      </c>
      <c r="C73" s="240">
        <f t="shared" ref="C73:H73" si="25">IFERROR(C47/C$40/12,0)</f>
        <v>0.93808333333333327</v>
      </c>
      <c r="D73" s="240">
        <f t="shared" si="25"/>
        <v>0.98276014105820131</v>
      </c>
      <c r="E73" s="240">
        <f t="shared" si="25"/>
        <v>0.98276014105820131</v>
      </c>
      <c r="F73" s="240">
        <f>IFERROR(F47/F$40/12,0)</f>
        <v>0.98276014105820131</v>
      </c>
      <c r="G73" s="240">
        <f t="shared" si="25"/>
        <v>1.0356701939682542</v>
      </c>
      <c r="H73" s="240">
        <f t="shared" si="25"/>
        <v>1.3069223985537921</v>
      </c>
      <c r="I73" s="240"/>
      <c r="J73" s="240"/>
      <c r="K73" s="140"/>
      <c r="L73" s="251"/>
      <c r="M73" s="251"/>
      <c r="N73" s="251"/>
      <c r="O73" s="251"/>
      <c r="P73" s="251"/>
      <c r="Q73" s="251"/>
      <c r="R73" s="251"/>
    </row>
    <row r="74" spans="1:18" x14ac:dyDescent="0.3">
      <c r="A74" s="145"/>
      <c r="B74" s="239" t="s">
        <v>64</v>
      </c>
      <c r="C74" s="240">
        <f t="shared" ref="C74:E74" si="26">IFERROR(C48/C41/12,0)</f>
        <v>0</v>
      </c>
      <c r="D74" s="240">
        <f t="shared" si="26"/>
        <v>0</v>
      </c>
      <c r="E74" s="240">
        <f t="shared" si="26"/>
        <v>0</v>
      </c>
      <c r="F74" s="240">
        <f>IFERROR(F48/F41/12,0)</f>
        <v>0</v>
      </c>
      <c r="G74" s="240">
        <f t="shared" ref="G74:H74" si="27">IFERROR(G48/G41/12,0)</f>
        <v>0</v>
      </c>
      <c r="H74" s="240">
        <f t="shared" si="27"/>
        <v>0</v>
      </c>
      <c r="I74" s="240"/>
      <c r="J74" s="240"/>
      <c r="K74" s="140"/>
      <c r="L74" s="251"/>
      <c r="M74" s="251"/>
      <c r="N74" s="251"/>
      <c r="O74" s="251"/>
      <c r="P74" s="251"/>
      <c r="Q74" s="251"/>
      <c r="R74" s="251"/>
    </row>
    <row r="75" spans="1:18" x14ac:dyDescent="0.3">
      <c r="A75" s="145"/>
      <c r="B75" s="153" t="s">
        <v>65</v>
      </c>
      <c r="C75" s="197">
        <f>+C73*12</f>
        <v>11.257</v>
      </c>
      <c r="D75" s="197">
        <f t="shared" ref="D75:H75" si="28">+D73*12</f>
        <v>11.793121692698415</v>
      </c>
      <c r="E75" s="197">
        <f t="shared" si="28"/>
        <v>11.793121692698415</v>
      </c>
      <c r="F75" s="197">
        <f t="shared" si="28"/>
        <v>11.793121692698415</v>
      </c>
      <c r="G75" s="197">
        <f t="shared" si="28"/>
        <v>12.42804232761905</v>
      </c>
      <c r="H75" s="197">
        <f t="shared" si="28"/>
        <v>15.683068782645506</v>
      </c>
      <c r="I75" s="197"/>
      <c r="J75" s="197"/>
      <c r="K75" s="140"/>
      <c r="L75" s="251"/>
      <c r="M75" s="251"/>
      <c r="N75" s="251"/>
      <c r="O75" s="251"/>
      <c r="P75" s="251"/>
      <c r="Q75" s="251"/>
      <c r="R75" s="251"/>
    </row>
    <row r="76" spans="1:18" x14ac:dyDescent="0.3">
      <c r="A76" s="145"/>
      <c r="B76" s="153" t="s">
        <v>66</v>
      </c>
      <c r="C76" s="197">
        <f t="shared" ref="C76:H76" si="29">+C74*12</f>
        <v>0</v>
      </c>
      <c r="D76" s="197">
        <f t="shared" si="29"/>
        <v>0</v>
      </c>
      <c r="E76" s="197">
        <f t="shared" si="29"/>
        <v>0</v>
      </c>
      <c r="F76" s="197">
        <f t="shared" si="29"/>
        <v>0</v>
      </c>
      <c r="G76" s="197">
        <f t="shared" si="29"/>
        <v>0</v>
      </c>
      <c r="H76" s="197">
        <f t="shared" si="29"/>
        <v>0</v>
      </c>
      <c r="I76" s="197"/>
      <c r="J76" s="197"/>
      <c r="K76" s="140"/>
      <c r="L76" s="251"/>
      <c r="M76" s="251"/>
      <c r="N76" s="251"/>
      <c r="O76" s="251"/>
      <c r="P76" s="251"/>
      <c r="Q76" s="251"/>
      <c r="R76" s="251"/>
    </row>
    <row r="77" spans="1:18" x14ac:dyDescent="0.3">
      <c r="A77" s="145"/>
      <c r="B77" s="153"/>
      <c r="C77" s="197"/>
      <c r="D77" s="197"/>
      <c r="E77" s="197"/>
      <c r="F77" s="197"/>
      <c r="G77" s="197"/>
      <c r="H77" s="197"/>
      <c r="I77" s="197"/>
      <c r="J77" s="197"/>
      <c r="K77" s="140"/>
      <c r="L77" s="251"/>
      <c r="M77" s="251"/>
      <c r="N77" s="251"/>
      <c r="O77" s="251"/>
      <c r="P77" s="251"/>
      <c r="Q77" s="251"/>
      <c r="R77" s="251"/>
    </row>
    <row r="78" spans="1:18" x14ac:dyDescent="0.3">
      <c r="A78" s="145"/>
      <c r="B78" s="166" t="s">
        <v>67</v>
      </c>
      <c r="C78" s="241">
        <f t="shared" ref="C78:H79" si="30">IFERROR(C47/C$24,0)</f>
        <v>9.6673918255396219E-3</v>
      </c>
      <c r="D78" s="241">
        <f t="shared" si="30"/>
        <v>0</v>
      </c>
      <c r="E78" s="241">
        <f t="shared" si="30"/>
        <v>0</v>
      </c>
      <c r="F78" s="241">
        <f t="shared" si="30"/>
        <v>0</v>
      </c>
      <c r="G78" s="241">
        <f t="shared" si="30"/>
        <v>0</v>
      </c>
      <c r="H78" s="241">
        <f t="shared" si="30"/>
        <v>0</v>
      </c>
      <c r="I78" s="241"/>
      <c r="J78" s="241"/>
      <c r="K78" s="140"/>
      <c r="L78" s="251"/>
      <c r="M78" s="251"/>
      <c r="N78" s="251"/>
      <c r="O78" s="251"/>
      <c r="P78" s="251"/>
      <c r="Q78" s="251"/>
      <c r="R78" s="251"/>
    </row>
    <row r="79" spans="1:18" x14ac:dyDescent="0.3">
      <c r="A79" s="145"/>
      <c r="B79" s="153" t="s">
        <v>68</v>
      </c>
      <c r="C79" s="242">
        <f t="shared" si="30"/>
        <v>0</v>
      </c>
      <c r="D79" s="242">
        <f t="shared" si="30"/>
        <v>0</v>
      </c>
      <c r="E79" s="242">
        <f t="shared" si="30"/>
        <v>0</v>
      </c>
      <c r="F79" s="242">
        <f t="shared" si="30"/>
        <v>0</v>
      </c>
      <c r="G79" s="242">
        <f t="shared" si="30"/>
        <v>0</v>
      </c>
      <c r="H79" s="242">
        <f t="shared" si="30"/>
        <v>0</v>
      </c>
      <c r="I79" s="242"/>
      <c r="J79" s="242"/>
      <c r="K79" s="140"/>
      <c r="L79" s="251"/>
      <c r="M79" s="251"/>
      <c r="N79" s="251"/>
      <c r="O79" s="251"/>
      <c r="P79" s="251"/>
      <c r="Q79" s="251"/>
      <c r="R79" s="251"/>
    </row>
    <row r="80" spans="1:18" x14ac:dyDescent="0.3">
      <c r="A80" s="145"/>
      <c r="B80" s="190"/>
      <c r="C80" s="243"/>
      <c r="D80" s="243"/>
      <c r="E80" s="243"/>
      <c r="F80" s="243"/>
      <c r="G80" s="243"/>
      <c r="H80" s="243"/>
      <c r="I80" s="243"/>
      <c r="J80" s="243"/>
      <c r="K80" s="140"/>
      <c r="L80" s="251"/>
      <c r="M80" s="251"/>
      <c r="N80" s="251"/>
      <c r="O80" s="251"/>
      <c r="P80" s="251"/>
      <c r="Q80" s="251"/>
      <c r="R80" s="251"/>
    </row>
    <row r="81" spans="1:18" x14ac:dyDescent="0.3">
      <c r="A81" s="145"/>
      <c r="B81" s="166" t="s">
        <v>69</v>
      </c>
      <c r="C81" s="244">
        <f>IFERROR(C47/#REF!-1,0)</f>
        <v>0</v>
      </c>
      <c r="D81" s="244">
        <f t="shared" ref="D81:H82" si="31">IFERROR(D47/C47-1,0)</f>
        <v>8.0000565301590143</v>
      </c>
      <c r="E81" s="244">
        <f t="shared" si="31"/>
        <v>0</v>
      </c>
      <c r="F81" s="244">
        <f t="shared" si="31"/>
        <v>0</v>
      </c>
      <c r="G81" s="244">
        <f t="shared" si="31"/>
        <v>5.3838216162370278E-2</v>
      </c>
      <c r="H81" s="244">
        <f t="shared" si="31"/>
        <v>0.26190983014217406</v>
      </c>
      <c r="I81" s="244"/>
      <c r="J81" s="244"/>
      <c r="K81" s="140"/>
      <c r="L81" s="251"/>
      <c r="M81" s="251"/>
      <c r="N81" s="251"/>
      <c r="O81" s="251"/>
      <c r="P81" s="251"/>
      <c r="Q81" s="251"/>
      <c r="R81" s="251"/>
    </row>
    <row r="82" spans="1:18" x14ac:dyDescent="0.3">
      <c r="A82" s="145"/>
      <c r="B82" s="153" t="s">
        <v>27</v>
      </c>
      <c r="C82" s="201">
        <f>IFERROR(C48/#REF!-1,0)</f>
        <v>0</v>
      </c>
      <c r="D82" s="201">
        <f t="shared" si="31"/>
        <v>0</v>
      </c>
      <c r="E82" s="201">
        <f t="shared" si="31"/>
        <v>0</v>
      </c>
      <c r="F82" s="201">
        <f t="shared" si="31"/>
        <v>0</v>
      </c>
      <c r="G82" s="201">
        <f t="shared" si="31"/>
        <v>0</v>
      </c>
      <c r="H82" s="201">
        <f t="shared" si="31"/>
        <v>0</v>
      </c>
      <c r="I82" s="201"/>
      <c r="J82" s="201"/>
      <c r="K82" s="140"/>
      <c r="L82" s="251"/>
      <c r="M82" s="251"/>
      <c r="N82" s="251"/>
      <c r="O82" s="251"/>
      <c r="P82" s="251"/>
      <c r="Q82" s="251"/>
      <c r="R82" s="251"/>
    </row>
    <row r="83" spans="1:18" x14ac:dyDescent="0.3">
      <c r="A83" s="145"/>
      <c r="B83" s="153"/>
      <c r="C83" s="201"/>
      <c r="D83" s="201"/>
      <c r="E83" s="201"/>
      <c r="F83" s="201"/>
      <c r="G83" s="201"/>
      <c r="H83" s="201"/>
      <c r="I83" s="201"/>
      <c r="J83" s="201"/>
      <c r="K83" s="140"/>
      <c r="L83" s="251"/>
      <c r="M83" s="251"/>
      <c r="N83" s="251"/>
      <c r="O83" s="251"/>
      <c r="P83" s="251"/>
      <c r="Q83" s="251"/>
      <c r="R83" s="251"/>
    </row>
    <row r="84" spans="1:18" x14ac:dyDescent="0.3">
      <c r="A84" s="145"/>
      <c r="B84" s="153" t="s">
        <v>70</v>
      </c>
      <c r="C84" s="245">
        <f>IF(C16&gt;0,C40/C16,C41/C17)</f>
        <v>55.555555555555557</v>
      </c>
      <c r="D84" s="245" t="e">
        <f t="shared" ref="D84:H84" si="32">IF(D16&gt;0,D40/D16,D41/D17)</f>
        <v>#DIV/0!</v>
      </c>
      <c r="E84" s="245" t="e">
        <f t="shared" si="32"/>
        <v>#DIV/0!</v>
      </c>
      <c r="F84" s="245" t="e">
        <f t="shared" si="32"/>
        <v>#DIV/0!</v>
      </c>
      <c r="G84" s="245" t="e">
        <f t="shared" si="32"/>
        <v>#DIV/0!</v>
      </c>
      <c r="H84" s="245" t="e">
        <f t="shared" si="32"/>
        <v>#DIV/0!</v>
      </c>
      <c r="I84" s="245"/>
      <c r="J84" s="245"/>
      <c r="K84" s="140"/>
      <c r="L84" s="251"/>
      <c r="M84" s="251"/>
      <c r="N84" s="251"/>
      <c r="O84" s="251"/>
      <c r="P84" s="251"/>
      <c r="Q84" s="251"/>
      <c r="R84" s="251"/>
    </row>
    <row r="85" spans="1:18" x14ac:dyDescent="0.3">
      <c r="A85" s="145"/>
      <c r="B85" s="153"/>
      <c r="C85" s="201"/>
      <c r="D85" s="201"/>
      <c r="E85" s="201"/>
      <c r="F85" s="201"/>
      <c r="G85" s="201"/>
      <c r="H85" s="201"/>
      <c r="I85" s="201"/>
      <c r="J85" s="201"/>
      <c r="K85" s="140"/>
      <c r="L85" s="251"/>
      <c r="M85" s="251"/>
      <c r="N85" s="251"/>
      <c r="O85" s="251"/>
      <c r="P85" s="251"/>
      <c r="Q85" s="251"/>
      <c r="R85" s="251"/>
    </row>
    <row r="86" spans="1:18" x14ac:dyDescent="0.3">
      <c r="A86" s="145"/>
      <c r="B86" s="146" t="s">
        <v>71</v>
      </c>
      <c r="C86" s="201"/>
      <c r="D86" s="201"/>
      <c r="E86" s="201"/>
      <c r="F86" s="201"/>
      <c r="G86" s="201"/>
      <c r="H86" s="201"/>
      <c r="I86" s="201"/>
      <c r="J86" s="201"/>
      <c r="K86" s="140"/>
      <c r="L86" s="251"/>
      <c r="M86" s="251"/>
      <c r="N86" s="251"/>
      <c r="O86" s="251"/>
      <c r="P86" s="251"/>
      <c r="Q86" s="251"/>
      <c r="R86" s="251"/>
    </row>
    <row r="87" spans="1:18" x14ac:dyDescent="0.3">
      <c r="A87" s="145"/>
      <c r="B87" s="146" t="s">
        <v>72</v>
      </c>
      <c r="C87" s="201"/>
      <c r="D87" s="201"/>
      <c r="E87" s="201"/>
      <c r="F87" s="201"/>
      <c r="G87" s="201"/>
      <c r="H87" s="201"/>
      <c r="I87" s="201"/>
      <c r="J87" s="201"/>
      <c r="K87" s="140"/>
      <c r="L87" s="251"/>
      <c r="M87" s="251"/>
      <c r="N87" s="251"/>
      <c r="O87" s="251"/>
      <c r="P87" s="251"/>
      <c r="Q87" s="251"/>
      <c r="R87" s="251"/>
    </row>
    <row r="88" spans="1:18" x14ac:dyDescent="0.3">
      <c r="A88" s="145"/>
      <c r="B88" s="153"/>
      <c r="C88" s="201"/>
      <c r="D88" s="201"/>
      <c r="E88" s="201"/>
      <c r="F88" s="201"/>
      <c r="G88" s="201"/>
      <c r="H88" s="201"/>
      <c r="I88" s="201"/>
      <c r="J88" s="201"/>
      <c r="K88" s="140"/>
      <c r="L88" s="251"/>
      <c r="M88" s="251"/>
      <c r="N88" s="251"/>
      <c r="O88" s="251"/>
      <c r="P88" s="251"/>
      <c r="Q88" s="251"/>
      <c r="R88" s="251"/>
    </row>
    <row r="89" spans="1:18" x14ac:dyDescent="0.3">
      <c r="A89" s="145"/>
      <c r="C89" s="201"/>
      <c r="D89" s="201"/>
      <c r="E89" s="201"/>
      <c r="F89" s="201"/>
      <c r="G89" s="201"/>
      <c r="H89" s="201"/>
      <c r="I89" s="201"/>
      <c r="J89" s="201"/>
      <c r="K89" s="140"/>
      <c r="L89" s="251"/>
      <c r="M89" s="251"/>
      <c r="N89" s="251"/>
      <c r="O89" s="251"/>
      <c r="P89" s="251"/>
      <c r="Q89" s="251"/>
      <c r="R89" s="251"/>
    </row>
    <row r="90" spans="1:18" x14ac:dyDescent="0.3">
      <c r="A90" s="145"/>
      <c r="C90" s="201"/>
      <c r="D90" s="201"/>
      <c r="E90" s="201"/>
      <c r="F90" s="201"/>
      <c r="G90" s="201"/>
      <c r="H90" s="201"/>
      <c r="I90" s="201"/>
      <c r="J90" s="201"/>
      <c r="K90" s="140"/>
      <c r="L90" s="251"/>
      <c r="M90" s="251"/>
      <c r="N90" s="251"/>
      <c r="O90" s="251"/>
      <c r="P90" s="251"/>
      <c r="Q90" s="251"/>
      <c r="R90" s="251"/>
    </row>
    <row r="91" spans="1:18" x14ac:dyDescent="0.3">
      <c r="A91" s="145"/>
      <c r="B91" s="145"/>
      <c r="C91" s="201"/>
      <c r="D91" s="201"/>
      <c r="E91" s="201"/>
      <c r="F91" s="201"/>
      <c r="G91" s="201"/>
      <c r="H91" s="201"/>
      <c r="I91" s="201"/>
      <c r="J91" s="201"/>
      <c r="K91" s="140"/>
      <c r="M91" s="145"/>
      <c r="N91" s="145"/>
      <c r="O91" s="145"/>
      <c r="P91" s="145"/>
      <c r="Q91" s="145"/>
      <c r="R91" s="145"/>
    </row>
    <row r="92" spans="1:18" x14ac:dyDescent="0.3">
      <c r="A92" s="145"/>
      <c r="B92" s="153"/>
      <c r="C92" s="201"/>
      <c r="D92" s="201"/>
      <c r="E92" s="201"/>
      <c r="F92" s="201"/>
      <c r="G92" s="201"/>
      <c r="H92" s="201"/>
      <c r="I92" s="201"/>
      <c r="J92" s="201"/>
      <c r="K92" s="140"/>
      <c r="M92" s="145"/>
      <c r="N92" s="145"/>
      <c r="O92" s="145"/>
      <c r="P92" s="145"/>
      <c r="Q92" s="145"/>
      <c r="R92" s="145"/>
    </row>
    <row r="93" spans="1:18" x14ac:dyDescent="0.3">
      <c r="A93" s="145"/>
      <c r="B93" s="153"/>
      <c r="C93" s="201"/>
      <c r="D93" s="201"/>
      <c r="E93" s="201"/>
      <c r="F93" s="201"/>
      <c r="G93" s="201"/>
      <c r="H93" s="201"/>
      <c r="I93" s="201"/>
      <c r="J93" s="201"/>
      <c r="K93" s="140"/>
      <c r="M93" s="145"/>
      <c r="N93" s="145"/>
      <c r="O93" s="145"/>
      <c r="P93" s="145"/>
      <c r="Q93" s="145"/>
      <c r="R93" s="145"/>
    </row>
    <row r="94" spans="1:18" x14ac:dyDescent="0.3">
      <c r="A94" s="145"/>
      <c r="B94" s="153"/>
      <c r="C94" s="201"/>
      <c r="D94" s="201"/>
      <c r="E94" s="201"/>
      <c r="F94" s="201"/>
      <c r="G94" s="201"/>
      <c r="H94" s="201"/>
      <c r="I94" s="201"/>
      <c r="J94" s="201"/>
      <c r="K94" s="140"/>
      <c r="M94" s="145"/>
      <c r="N94" s="145"/>
      <c r="O94" s="145"/>
      <c r="P94" s="145"/>
      <c r="Q94" s="145"/>
      <c r="R94" s="145"/>
    </row>
    <row r="95" spans="1:18" x14ac:dyDescent="0.3">
      <c r="A95" s="145"/>
      <c r="B95" s="153"/>
      <c r="C95" s="201"/>
      <c r="D95" s="201"/>
      <c r="E95" s="201"/>
      <c r="F95" s="201"/>
      <c r="G95" s="201"/>
      <c r="H95" s="201"/>
      <c r="I95" s="201"/>
      <c r="J95" s="201"/>
      <c r="K95" s="140"/>
      <c r="M95" s="145"/>
      <c r="N95" s="145"/>
      <c r="O95" s="145"/>
      <c r="P95" s="145"/>
      <c r="Q95" s="145"/>
      <c r="R95" s="145"/>
    </row>
    <row r="96" spans="1:18" x14ac:dyDescent="0.3">
      <c r="A96" s="145"/>
      <c r="B96" s="153"/>
      <c r="C96" s="201"/>
      <c r="D96" s="201"/>
      <c r="E96" s="201"/>
      <c r="F96" s="201"/>
      <c r="G96" s="201"/>
      <c r="H96" s="201"/>
      <c r="I96" s="201"/>
      <c r="J96" s="201"/>
      <c r="K96" s="140"/>
      <c r="M96" s="145"/>
      <c r="N96" s="145"/>
      <c r="O96" s="145"/>
      <c r="P96" s="145"/>
      <c r="Q96" s="145"/>
      <c r="R96" s="145"/>
    </row>
    <row r="97" spans="1:18" x14ac:dyDescent="0.3">
      <c r="A97" s="145"/>
      <c r="B97" s="153"/>
      <c r="C97" s="201"/>
      <c r="D97" s="201"/>
      <c r="E97" s="201"/>
      <c r="F97" s="201"/>
      <c r="G97" s="201"/>
      <c r="H97" s="201"/>
      <c r="I97" s="201"/>
      <c r="J97" s="201"/>
      <c r="K97" s="140"/>
      <c r="M97" s="145"/>
      <c r="N97" s="145"/>
      <c r="O97" s="145"/>
      <c r="P97" s="145"/>
      <c r="Q97" s="145"/>
      <c r="R97" s="145"/>
    </row>
    <row r="98" spans="1:18" x14ac:dyDescent="0.3">
      <c r="A98" s="145"/>
      <c r="B98" s="153"/>
      <c r="C98" s="201"/>
      <c r="D98" s="201"/>
      <c r="E98" s="201"/>
      <c r="F98" s="201"/>
      <c r="G98" s="201"/>
      <c r="H98" s="201"/>
      <c r="I98" s="201"/>
      <c r="J98" s="201"/>
      <c r="K98" s="140"/>
      <c r="M98" s="145"/>
      <c r="N98" s="145"/>
      <c r="O98" s="145"/>
      <c r="P98" s="145"/>
      <c r="Q98" s="145"/>
      <c r="R98" s="145"/>
    </row>
    <row r="99" spans="1:18" x14ac:dyDescent="0.3">
      <c r="A99" s="145"/>
      <c r="B99" s="153"/>
      <c r="C99" s="201"/>
      <c r="D99" s="201"/>
      <c r="E99" s="201"/>
      <c r="F99" s="201"/>
      <c r="G99" s="201"/>
      <c r="H99" s="201"/>
      <c r="I99" s="201"/>
      <c r="J99" s="201"/>
      <c r="K99" s="140"/>
      <c r="M99" s="145"/>
      <c r="N99" s="145"/>
      <c r="O99" s="145"/>
      <c r="P99" s="145"/>
      <c r="Q99" s="145"/>
      <c r="R99" s="145"/>
    </row>
    <row r="100" spans="1:18" x14ac:dyDescent="0.3">
      <c r="A100" s="145"/>
      <c r="B100" s="153"/>
      <c r="C100" s="201"/>
      <c r="D100" s="201"/>
      <c r="E100" s="201"/>
      <c r="F100" s="201"/>
      <c r="G100" s="201"/>
      <c r="H100" s="201"/>
      <c r="I100" s="201"/>
      <c r="J100" s="201"/>
      <c r="K100" s="140"/>
      <c r="M100" s="145"/>
      <c r="N100" s="145"/>
      <c r="O100" s="145"/>
      <c r="P100" s="145"/>
      <c r="Q100" s="145"/>
      <c r="R100" s="145"/>
    </row>
    <row r="101" spans="1:18" x14ac:dyDescent="0.3">
      <c r="A101" s="145"/>
      <c r="B101" s="153"/>
      <c r="C101" s="201"/>
      <c r="D101" s="201"/>
      <c r="E101" s="201"/>
      <c r="F101" s="201"/>
      <c r="G101" s="201"/>
      <c r="H101" s="201"/>
      <c r="I101" s="201"/>
      <c r="J101" s="201"/>
      <c r="K101" s="140"/>
      <c r="M101" s="145"/>
      <c r="N101" s="145"/>
      <c r="O101" s="145"/>
      <c r="P101" s="145"/>
      <c r="Q101" s="145"/>
      <c r="R101" s="145"/>
    </row>
    <row r="102" spans="1:18" x14ac:dyDescent="0.3">
      <c r="A102" s="145"/>
      <c r="B102" s="153"/>
      <c r="C102" s="201"/>
      <c r="D102" s="201"/>
      <c r="E102" s="201"/>
      <c r="F102" s="201"/>
      <c r="G102" s="201"/>
      <c r="H102" s="201"/>
      <c r="I102" s="201"/>
      <c r="J102" s="201"/>
      <c r="K102" s="140"/>
      <c r="M102" s="145"/>
      <c r="N102" s="145"/>
      <c r="O102" s="145"/>
      <c r="P102" s="145"/>
      <c r="Q102" s="145"/>
      <c r="R102" s="145"/>
    </row>
    <row r="103" spans="1:18" x14ac:dyDescent="0.3">
      <c r="A103" s="145"/>
      <c r="B103" s="153"/>
      <c r="C103" s="201"/>
      <c r="D103" s="201"/>
      <c r="E103" s="201"/>
      <c r="F103" s="201"/>
      <c r="G103" s="201"/>
      <c r="H103" s="201"/>
      <c r="I103" s="201"/>
      <c r="J103" s="201"/>
      <c r="K103" s="140"/>
      <c r="M103" s="145"/>
      <c r="N103" s="145"/>
      <c r="O103" s="145"/>
      <c r="P103" s="145"/>
      <c r="Q103" s="145"/>
      <c r="R103" s="145"/>
    </row>
    <row r="104" spans="1:18" x14ac:dyDescent="0.3">
      <c r="A104" s="145"/>
      <c r="B104" s="153"/>
      <c r="C104" s="201"/>
      <c r="D104" s="201"/>
      <c r="E104" s="201"/>
      <c r="F104" s="201"/>
      <c r="G104" s="201"/>
      <c r="H104" s="201"/>
      <c r="I104" s="201"/>
      <c r="J104" s="201"/>
      <c r="K104" s="140"/>
      <c r="M104" s="145"/>
      <c r="N104" s="145"/>
      <c r="O104" s="145"/>
      <c r="P104" s="145"/>
      <c r="Q104" s="145"/>
      <c r="R104" s="145"/>
    </row>
    <row r="105" spans="1:18" x14ac:dyDescent="0.3">
      <c r="A105" s="145"/>
      <c r="B105" s="153"/>
      <c r="C105" s="201"/>
      <c r="D105" s="201"/>
      <c r="E105" s="201"/>
      <c r="F105" s="201"/>
      <c r="G105" s="201"/>
      <c r="H105" s="201"/>
      <c r="I105" s="201"/>
      <c r="J105" s="201"/>
      <c r="K105" s="140"/>
      <c r="M105" s="145"/>
      <c r="N105" s="145"/>
      <c r="O105" s="145"/>
      <c r="P105" s="145"/>
      <c r="Q105" s="145"/>
      <c r="R105" s="145"/>
    </row>
    <row r="106" spans="1:18" x14ac:dyDescent="0.3">
      <c r="A106" s="145"/>
      <c r="B106" s="153"/>
      <c r="C106" s="201"/>
      <c r="D106" s="201"/>
      <c r="E106" s="201"/>
      <c r="F106" s="201"/>
      <c r="G106" s="201"/>
      <c r="H106" s="201"/>
      <c r="I106" s="201"/>
      <c r="J106" s="201"/>
      <c r="K106" s="140"/>
      <c r="M106" s="145"/>
      <c r="N106" s="145"/>
      <c r="O106" s="145"/>
      <c r="P106" s="145"/>
      <c r="Q106" s="145"/>
      <c r="R106" s="145"/>
    </row>
    <row r="107" spans="1:18" x14ac:dyDescent="0.3">
      <c r="A107" s="145"/>
      <c r="B107" s="153"/>
      <c r="C107" s="201"/>
      <c r="D107" s="201"/>
      <c r="E107" s="201"/>
      <c r="F107" s="201"/>
      <c r="G107" s="201"/>
      <c r="H107" s="201"/>
      <c r="I107" s="201"/>
      <c r="J107" s="201"/>
      <c r="K107" s="140"/>
      <c r="M107" s="145"/>
      <c r="N107" s="145"/>
      <c r="O107" s="145"/>
      <c r="P107" s="145"/>
      <c r="Q107" s="145"/>
      <c r="R107" s="145"/>
    </row>
    <row r="108" spans="1:18" x14ac:dyDescent="0.3">
      <c r="A108" s="145"/>
      <c r="B108" s="153"/>
      <c r="C108" s="201"/>
      <c r="D108" s="201"/>
      <c r="E108" s="201"/>
      <c r="F108" s="201"/>
      <c r="G108" s="201"/>
      <c r="H108" s="201"/>
      <c r="I108" s="201"/>
      <c r="J108" s="201"/>
      <c r="K108" s="140"/>
      <c r="M108" s="145"/>
      <c r="N108" s="145"/>
      <c r="O108" s="145"/>
      <c r="P108" s="145"/>
      <c r="Q108" s="145"/>
      <c r="R108" s="145"/>
    </row>
    <row r="109" spans="1:18" x14ac:dyDescent="0.3">
      <c r="A109" s="145"/>
      <c r="B109" s="153"/>
      <c r="C109" s="201"/>
      <c r="D109" s="201"/>
      <c r="E109" s="201"/>
      <c r="F109" s="201"/>
      <c r="G109" s="201"/>
      <c r="H109" s="201"/>
      <c r="I109" s="201"/>
      <c r="J109" s="201"/>
      <c r="K109" s="140"/>
      <c r="M109" s="145"/>
      <c r="N109" s="145"/>
      <c r="O109" s="145"/>
      <c r="P109" s="145"/>
      <c r="Q109" s="145"/>
      <c r="R109" s="145"/>
    </row>
    <row r="110" spans="1:18" x14ac:dyDescent="0.3">
      <c r="A110" s="145"/>
      <c r="B110" s="153"/>
      <c r="C110" s="201"/>
      <c r="D110" s="201"/>
      <c r="E110" s="201"/>
      <c r="F110" s="201"/>
      <c r="G110" s="201"/>
      <c r="H110" s="201"/>
      <c r="I110" s="201"/>
      <c r="J110" s="201"/>
      <c r="K110" s="140"/>
      <c r="M110" s="145"/>
      <c r="N110" s="145"/>
      <c r="O110" s="145"/>
      <c r="P110" s="145"/>
      <c r="Q110" s="145"/>
      <c r="R110" s="145"/>
    </row>
    <row r="111" spans="1:18" x14ac:dyDescent="0.3">
      <c r="A111" s="145"/>
      <c r="B111" s="153"/>
      <c r="C111" s="201"/>
      <c r="D111" s="201"/>
      <c r="E111" s="201"/>
      <c r="F111" s="201"/>
      <c r="G111" s="201"/>
      <c r="H111" s="201"/>
      <c r="I111" s="201"/>
      <c r="J111" s="201"/>
      <c r="K111" s="140"/>
      <c r="M111" s="145"/>
      <c r="N111" s="145"/>
      <c r="O111" s="145"/>
      <c r="P111" s="145"/>
      <c r="Q111" s="145"/>
      <c r="R111" s="145"/>
    </row>
    <row r="112" spans="1:18" x14ac:dyDescent="0.3">
      <c r="A112" s="145"/>
      <c r="B112" s="153"/>
      <c r="C112" s="201"/>
      <c r="D112" s="201"/>
      <c r="E112" s="201"/>
      <c r="F112" s="201"/>
      <c r="G112" s="201"/>
      <c r="H112" s="201"/>
      <c r="I112" s="201"/>
      <c r="J112" s="201"/>
      <c r="K112" s="140"/>
      <c r="M112" s="145"/>
      <c r="N112" s="145"/>
      <c r="O112" s="145"/>
      <c r="P112" s="145"/>
      <c r="Q112" s="145"/>
      <c r="R112" s="145"/>
    </row>
    <row r="113" spans="1:18" x14ac:dyDescent="0.3">
      <c r="A113" s="145"/>
      <c r="B113" s="153"/>
      <c r="C113" s="153"/>
      <c r="D113" s="153"/>
      <c r="E113" s="153"/>
      <c r="F113" s="153"/>
      <c r="G113" s="153"/>
      <c r="H113" s="153"/>
      <c r="I113" s="153"/>
      <c r="J113" s="153"/>
      <c r="K113" s="140"/>
      <c r="M113" s="145"/>
      <c r="N113" s="145"/>
      <c r="O113" s="145"/>
      <c r="P113" s="145"/>
      <c r="Q113" s="145"/>
      <c r="R113" s="145"/>
    </row>
    <row r="114" spans="1:18" hidden="1" x14ac:dyDescent="0.3">
      <c r="A114" s="145"/>
      <c r="B114" s="156" t="s">
        <v>21</v>
      </c>
      <c r="C114" s="157"/>
      <c r="D114" s="157"/>
      <c r="E114" s="157"/>
      <c r="F114" s="157"/>
      <c r="G114" s="157"/>
      <c r="H114" s="157"/>
      <c r="I114" s="157"/>
      <c r="J114" s="157"/>
      <c r="K114" s="140"/>
      <c r="M114" s="145"/>
      <c r="N114" s="145"/>
      <c r="O114" s="145"/>
      <c r="P114" s="145"/>
      <c r="Q114" s="145"/>
      <c r="R114" s="145"/>
    </row>
    <row r="115" spans="1:18" hidden="1" x14ac:dyDescent="0.3">
      <c r="A115" s="145"/>
      <c r="B115" s="191" t="str">
        <f>+B41</f>
        <v>Proposed facility to acquire</v>
      </c>
      <c r="C115" s="162">
        <v>0</v>
      </c>
      <c r="D115" s="162">
        <v>0</v>
      </c>
      <c r="E115" s="162">
        <v>0</v>
      </c>
      <c r="F115" s="161">
        <v>300000</v>
      </c>
      <c r="G115" s="161">
        <v>310000</v>
      </c>
      <c r="H115" s="161">
        <v>320000</v>
      </c>
      <c r="I115" s="161"/>
      <c r="J115" s="161"/>
      <c r="K115" s="140"/>
      <c r="M115" s="145"/>
      <c r="N115" s="145"/>
      <c r="O115" s="145"/>
      <c r="P115" s="145"/>
      <c r="Q115" s="145"/>
      <c r="R115" s="145"/>
    </row>
    <row r="116" spans="1:18" hidden="1" x14ac:dyDescent="0.3">
      <c r="A116" s="145"/>
      <c r="B116" s="192"/>
      <c r="C116" s="193">
        <v>0</v>
      </c>
      <c r="D116" s="193">
        <v>0</v>
      </c>
      <c r="E116" s="193">
        <v>0</v>
      </c>
      <c r="F116" s="183">
        <v>0</v>
      </c>
      <c r="G116" s="183">
        <v>0</v>
      </c>
      <c r="H116" s="183">
        <v>0</v>
      </c>
      <c r="I116" s="183"/>
      <c r="J116" s="183"/>
      <c r="K116" s="140"/>
      <c r="M116" s="145"/>
      <c r="N116" s="145"/>
      <c r="O116" s="145"/>
      <c r="P116" s="145"/>
      <c r="Q116" s="145"/>
      <c r="R116" s="145"/>
    </row>
    <row r="117" spans="1:18" hidden="1" x14ac:dyDescent="0.3">
      <c r="A117" s="145"/>
      <c r="B117" s="192"/>
      <c r="C117" s="193">
        <v>0</v>
      </c>
      <c r="D117" s="193">
        <v>0</v>
      </c>
      <c r="E117" s="193">
        <v>0</v>
      </c>
      <c r="F117" s="183">
        <v>0</v>
      </c>
      <c r="G117" s="183">
        <v>0</v>
      </c>
      <c r="H117" s="183">
        <v>0</v>
      </c>
      <c r="I117" s="183"/>
      <c r="J117" s="183"/>
      <c r="K117" s="140"/>
      <c r="M117" s="145"/>
      <c r="N117" s="145"/>
      <c r="O117" s="145"/>
      <c r="P117" s="145"/>
      <c r="Q117" s="145"/>
      <c r="R117" s="145"/>
    </row>
    <row r="118" spans="1:18" hidden="1" x14ac:dyDescent="0.3">
      <c r="A118" s="145"/>
      <c r="B118" s="192"/>
      <c r="C118" s="193">
        <v>0</v>
      </c>
      <c r="D118" s="193">
        <v>0</v>
      </c>
      <c r="E118" s="193">
        <v>0</v>
      </c>
      <c r="F118" s="183">
        <v>0</v>
      </c>
      <c r="G118" s="183">
        <v>0</v>
      </c>
      <c r="H118" s="183">
        <v>0</v>
      </c>
      <c r="I118" s="183"/>
      <c r="J118" s="183"/>
      <c r="K118" s="140"/>
      <c r="M118" s="145"/>
      <c r="N118" s="145"/>
      <c r="O118" s="145"/>
      <c r="P118" s="145"/>
      <c r="Q118" s="145"/>
      <c r="R118" s="145"/>
    </row>
    <row r="119" spans="1:18" hidden="1" x14ac:dyDescent="0.3">
      <c r="A119" s="145"/>
      <c r="B119" s="194">
        <f>+B49</f>
        <v>0</v>
      </c>
      <c r="C119" s="195">
        <v>0</v>
      </c>
      <c r="D119" s="195">
        <v>0</v>
      </c>
      <c r="E119" s="195">
        <v>0</v>
      </c>
      <c r="F119" s="196"/>
      <c r="G119" s="196"/>
      <c r="H119" s="196"/>
      <c r="I119" s="196"/>
      <c r="J119" s="196"/>
      <c r="K119" s="140"/>
      <c r="M119" s="145"/>
      <c r="N119" s="145"/>
      <c r="O119" s="145"/>
      <c r="P119" s="145"/>
      <c r="Q119" s="145"/>
      <c r="R119" s="145"/>
    </row>
    <row r="120" spans="1:18" hidden="1" x14ac:dyDescent="0.3">
      <c r="A120" s="145"/>
      <c r="B120" s="153" t="s">
        <v>22</v>
      </c>
      <c r="C120" s="187">
        <f t="shared" ref="C120:H120" si="33">SUM(C115:C119)</f>
        <v>0</v>
      </c>
      <c r="D120" s="187">
        <f t="shared" si="33"/>
        <v>0</v>
      </c>
      <c r="E120" s="187">
        <f t="shared" si="33"/>
        <v>0</v>
      </c>
      <c r="F120" s="187">
        <f t="shared" si="33"/>
        <v>300000</v>
      </c>
      <c r="G120" s="187">
        <f t="shared" si="33"/>
        <v>310000</v>
      </c>
      <c r="H120" s="187">
        <f t="shared" si="33"/>
        <v>320000</v>
      </c>
      <c r="I120" s="187"/>
      <c r="J120" s="187"/>
      <c r="K120" s="140"/>
      <c r="M120" s="145"/>
      <c r="N120" s="145"/>
      <c r="O120" s="145"/>
      <c r="P120" s="145"/>
      <c r="Q120" s="145"/>
      <c r="R120" s="145"/>
    </row>
    <row r="121" spans="1:18" hidden="1" x14ac:dyDescent="0.3">
      <c r="A121" s="145"/>
      <c r="B121" s="153" t="s">
        <v>23</v>
      </c>
      <c r="C121" s="197">
        <f t="shared" ref="C121:H121" si="34">IF(C41&gt;0,C120/C41/12,0)</f>
        <v>0</v>
      </c>
      <c r="D121" s="197">
        <f t="shared" si="34"/>
        <v>0</v>
      </c>
      <c r="E121" s="197">
        <f t="shared" si="34"/>
        <v>0</v>
      </c>
      <c r="F121" s="197">
        <f t="shared" si="34"/>
        <v>0</v>
      </c>
      <c r="G121" s="197">
        <f t="shared" si="34"/>
        <v>0</v>
      </c>
      <c r="H121" s="197">
        <f t="shared" si="34"/>
        <v>0</v>
      </c>
      <c r="I121" s="197"/>
      <c r="J121" s="197"/>
      <c r="K121" s="140"/>
      <c r="M121" s="145"/>
      <c r="N121" s="145"/>
      <c r="O121" s="145"/>
      <c r="P121" s="145"/>
      <c r="Q121" s="145"/>
      <c r="R121" s="145"/>
    </row>
    <row r="122" spans="1:18" hidden="1" x14ac:dyDescent="0.3">
      <c r="A122" s="145"/>
      <c r="B122" s="153"/>
      <c r="C122" s="187"/>
      <c r="D122" s="187"/>
      <c r="E122" s="187"/>
      <c r="F122" s="187"/>
      <c r="G122" s="187"/>
      <c r="H122" s="187"/>
      <c r="I122" s="187"/>
      <c r="J122" s="187"/>
      <c r="K122" s="140"/>
      <c r="M122" s="145"/>
      <c r="N122" s="145"/>
      <c r="O122" s="145"/>
      <c r="P122" s="145"/>
      <c r="Q122" s="145"/>
      <c r="R122" s="145"/>
    </row>
    <row r="123" spans="1:18" hidden="1" x14ac:dyDescent="0.3">
      <c r="A123" s="145"/>
      <c r="B123" s="156" t="s">
        <v>24</v>
      </c>
      <c r="C123" s="157"/>
      <c r="D123" s="157"/>
      <c r="E123" s="157"/>
      <c r="F123" s="157"/>
      <c r="G123" s="157"/>
      <c r="H123" s="157"/>
      <c r="I123" s="157"/>
      <c r="J123" s="157"/>
      <c r="K123" s="140"/>
      <c r="M123" s="145"/>
      <c r="N123" s="145"/>
      <c r="O123" s="145"/>
      <c r="P123" s="145"/>
      <c r="Q123" s="145"/>
      <c r="R123" s="145"/>
    </row>
    <row r="124" spans="1:18" hidden="1" x14ac:dyDescent="0.3">
      <c r="A124" s="145"/>
      <c r="B124" s="198" t="s">
        <v>25</v>
      </c>
      <c r="C124" s="199" t="e">
        <f>+#REF!*C24</f>
        <v>#REF!</v>
      </c>
      <c r="D124" s="199" t="e">
        <f>+#REF!*D24</f>
        <v>#REF!</v>
      </c>
      <c r="E124" s="199" t="e">
        <f>+#REF!*E24</f>
        <v>#REF!</v>
      </c>
      <c r="F124" s="199" t="e">
        <f>+#REF!*F24</f>
        <v>#REF!</v>
      </c>
      <c r="G124" s="199" t="e">
        <f>+#REF!*G24</f>
        <v>#REF!</v>
      </c>
      <c r="H124" s="199" t="e">
        <f>+#REF!*H24</f>
        <v>#REF!</v>
      </c>
      <c r="I124" s="199"/>
      <c r="J124" s="199"/>
      <c r="K124" s="140"/>
      <c r="M124" s="145"/>
      <c r="N124" s="145"/>
      <c r="O124" s="145"/>
      <c r="P124" s="145"/>
      <c r="Q124" s="145"/>
      <c r="R124" s="145"/>
    </row>
    <row r="125" spans="1:18" hidden="1" x14ac:dyDescent="0.3">
      <c r="B125" s="190" t="s">
        <v>26</v>
      </c>
      <c r="C125" s="190"/>
      <c r="D125" s="190"/>
      <c r="E125" s="200">
        <f t="shared" ref="E125:H125" si="35">IFERROR(E120/E24,0)</f>
        <v>0</v>
      </c>
      <c r="F125" s="200">
        <f t="shared" si="35"/>
        <v>0</v>
      </c>
      <c r="G125" s="200">
        <f t="shared" si="35"/>
        <v>0</v>
      </c>
      <c r="H125" s="200">
        <f t="shared" si="35"/>
        <v>0</v>
      </c>
      <c r="I125" s="200"/>
      <c r="J125" s="200"/>
      <c r="K125" s="140"/>
      <c r="M125" s="145"/>
      <c r="N125" s="145"/>
      <c r="O125" s="145"/>
      <c r="P125" s="145"/>
      <c r="Q125" s="145"/>
      <c r="R125" s="145"/>
    </row>
    <row r="126" spans="1:18" hidden="1" x14ac:dyDescent="0.3">
      <c r="A126" s="145"/>
      <c r="B126" s="153" t="s">
        <v>27</v>
      </c>
      <c r="C126" s="201"/>
      <c r="D126" s="201">
        <f t="shared" ref="D126:H126" si="36">IFERROR(D120/C120-1,0)</f>
        <v>0</v>
      </c>
      <c r="E126" s="201">
        <f t="shared" si="36"/>
        <v>0</v>
      </c>
      <c r="F126" s="201">
        <f t="shared" si="36"/>
        <v>0</v>
      </c>
      <c r="G126" s="201">
        <f t="shared" si="36"/>
        <v>3.3333333333333437E-2</v>
      </c>
      <c r="H126" s="201">
        <f t="shared" si="36"/>
        <v>3.2258064516129004E-2</v>
      </c>
      <c r="I126" s="201"/>
      <c r="J126" s="201"/>
      <c r="K126" s="140"/>
      <c r="M126" s="145"/>
      <c r="N126" s="145"/>
      <c r="O126" s="145"/>
      <c r="P126" s="145"/>
      <c r="Q126" s="145"/>
      <c r="R126" s="145"/>
    </row>
    <row r="127" spans="1:18" hidden="1" x14ac:dyDescent="0.3">
      <c r="A127" s="145"/>
      <c r="K127" s="140"/>
      <c r="M127" s="145"/>
      <c r="N127" s="145"/>
      <c r="O127" s="145"/>
      <c r="P127" s="145"/>
      <c r="Q127" s="145"/>
      <c r="R127" s="145"/>
    </row>
    <row r="128" spans="1:18" hidden="1" x14ac:dyDescent="0.3">
      <c r="A128" s="145"/>
      <c r="B128" s="153" t="str">
        <f>+B50</f>
        <v>Savings (Cost increase)/yr</v>
      </c>
      <c r="C128" s="187">
        <f t="shared" ref="C128:H128" si="37">+C50</f>
        <v>0</v>
      </c>
      <c r="D128" s="187">
        <f t="shared" si="37"/>
        <v>0</v>
      </c>
      <c r="E128" s="187">
        <f t="shared" si="37"/>
        <v>0</v>
      </c>
      <c r="F128" s="187">
        <f t="shared" si="37"/>
        <v>0</v>
      </c>
      <c r="G128" s="187">
        <f t="shared" si="37"/>
        <v>0</v>
      </c>
      <c r="H128" s="187">
        <f t="shared" si="37"/>
        <v>0</v>
      </c>
      <c r="I128" s="187"/>
      <c r="J128" s="187"/>
      <c r="K128" s="140"/>
      <c r="M128" s="145"/>
      <c r="N128" s="145"/>
      <c r="O128" s="145"/>
      <c r="P128" s="145"/>
      <c r="Q128" s="145"/>
      <c r="R128" s="145"/>
    </row>
    <row r="129" spans="1:18" hidden="1" x14ac:dyDescent="0.3">
      <c r="A129" s="145"/>
      <c r="B129" s="153" t="str">
        <f>+B120</f>
        <v>Total Acquisition Payments</v>
      </c>
      <c r="C129" s="153">
        <f t="shared" ref="C129:H129" si="38">+C120</f>
        <v>0</v>
      </c>
      <c r="D129" s="153">
        <f t="shared" si="38"/>
        <v>0</v>
      </c>
      <c r="E129" s="153">
        <f t="shared" si="38"/>
        <v>0</v>
      </c>
      <c r="F129" s="153">
        <f t="shared" si="38"/>
        <v>300000</v>
      </c>
      <c r="G129" s="153">
        <f t="shared" si="38"/>
        <v>310000</v>
      </c>
      <c r="H129" s="153">
        <f t="shared" si="38"/>
        <v>320000</v>
      </c>
      <c r="I129" s="153"/>
      <c r="J129" s="153"/>
      <c r="K129" s="140"/>
      <c r="M129" s="145"/>
      <c r="N129" s="145"/>
      <c r="O129" s="145"/>
      <c r="P129" s="145"/>
      <c r="Q129" s="145"/>
      <c r="R129" s="145"/>
    </row>
    <row r="130" spans="1:18" hidden="1" x14ac:dyDescent="0.3">
      <c r="A130" s="145"/>
      <c r="B130" s="166" t="s">
        <v>28</v>
      </c>
      <c r="C130" s="202">
        <f>IF(C129&gt;0,C128-C129,0)</f>
        <v>0</v>
      </c>
      <c r="D130" s="202">
        <f t="shared" ref="D130:H130" si="39">IF(D129&gt;0,D128-D129,0)</f>
        <v>0</v>
      </c>
      <c r="E130" s="202">
        <f t="shared" si="39"/>
        <v>0</v>
      </c>
      <c r="F130" s="202">
        <f t="shared" si="39"/>
        <v>-300000</v>
      </c>
      <c r="G130" s="202">
        <f t="shared" si="39"/>
        <v>-310000</v>
      </c>
      <c r="H130" s="202">
        <f t="shared" si="39"/>
        <v>-320000</v>
      </c>
      <c r="I130" s="202"/>
      <c r="J130" s="202"/>
      <c r="K130" s="140"/>
      <c r="M130" s="145"/>
      <c r="N130" s="145"/>
      <c r="O130" s="145"/>
      <c r="P130" s="145"/>
      <c r="Q130" s="145"/>
      <c r="R130" s="145"/>
    </row>
    <row r="131" spans="1:18" hidden="1" x14ac:dyDescent="0.3">
      <c r="A131" s="145"/>
      <c r="B131" s="153"/>
      <c r="C131" s="203"/>
      <c r="D131" s="203"/>
      <c r="E131" s="203"/>
      <c r="F131" s="204"/>
      <c r="G131" s="203"/>
      <c r="H131" s="203"/>
      <c r="I131" s="203"/>
      <c r="J131" s="203"/>
      <c r="K131" s="140"/>
      <c r="M131" s="145"/>
      <c r="N131" s="145"/>
      <c r="O131" s="145"/>
      <c r="P131" s="145"/>
      <c r="Q131" s="145"/>
      <c r="R131" s="145"/>
    </row>
    <row r="132" spans="1:18" hidden="1" x14ac:dyDescent="0.3">
      <c r="A132" s="145"/>
      <c r="B132" s="153" t="s">
        <v>29</v>
      </c>
      <c r="C132" s="153"/>
      <c r="D132" s="153"/>
      <c r="E132" s="187">
        <f t="shared" ref="E132:H132" si="40">+E34-E50</f>
        <v>0</v>
      </c>
      <c r="F132" s="187">
        <f t="shared" si="40"/>
        <v>0</v>
      </c>
      <c r="G132" s="187">
        <f t="shared" si="40"/>
        <v>0</v>
      </c>
      <c r="H132" s="187">
        <f t="shared" si="40"/>
        <v>0</v>
      </c>
      <c r="I132" s="187"/>
      <c r="J132" s="187"/>
      <c r="K132" s="140"/>
      <c r="M132" s="145"/>
      <c r="N132" s="145"/>
      <c r="O132" s="145"/>
      <c r="P132" s="145"/>
      <c r="Q132" s="145"/>
      <c r="R132" s="145"/>
    </row>
    <row r="133" spans="1:18" hidden="1" x14ac:dyDescent="0.3">
      <c r="A133" s="145"/>
      <c r="B133" s="153" t="s">
        <v>30</v>
      </c>
      <c r="C133" s="153"/>
      <c r="D133" s="153"/>
      <c r="E133" s="153">
        <f t="shared" ref="E133:H133" si="41">+E34-E120</f>
        <v>0</v>
      </c>
      <c r="F133" s="153">
        <f t="shared" si="41"/>
        <v>-300000</v>
      </c>
      <c r="G133" s="153">
        <f t="shared" si="41"/>
        <v>-310000</v>
      </c>
      <c r="H133" s="153">
        <f t="shared" si="41"/>
        <v>-320000</v>
      </c>
      <c r="I133" s="153"/>
      <c r="J133" s="153"/>
      <c r="K133" s="140"/>
      <c r="M133" s="145"/>
      <c r="N133" s="145"/>
      <c r="O133" s="145"/>
      <c r="P133" s="145"/>
      <c r="Q133" s="145"/>
      <c r="R133" s="145"/>
    </row>
    <row r="134" spans="1:18" hidden="1" x14ac:dyDescent="0.3">
      <c r="A134" s="145"/>
      <c r="B134" s="166" t="s">
        <v>31</v>
      </c>
      <c r="C134" s="166"/>
      <c r="D134" s="166"/>
      <c r="E134" s="175">
        <f>+E133-E132</f>
        <v>0</v>
      </c>
      <c r="F134" s="175">
        <f t="shared" ref="F134:H134" si="42">+F133-F132</f>
        <v>-300000</v>
      </c>
      <c r="G134" s="175">
        <f t="shared" si="42"/>
        <v>-310000</v>
      </c>
      <c r="H134" s="175">
        <f t="shared" si="42"/>
        <v>-320000</v>
      </c>
      <c r="I134" s="175"/>
      <c r="J134" s="175"/>
      <c r="K134" s="140"/>
      <c r="M134" s="145"/>
      <c r="N134" s="145"/>
      <c r="O134" s="145"/>
      <c r="P134" s="145"/>
      <c r="Q134" s="145"/>
      <c r="R134" s="145"/>
    </row>
    <row r="135" spans="1:18" hidden="1" x14ac:dyDescent="0.3">
      <c r="A135" s="145"/>
      <c r="B135" s="190" t="s">
        <v>32</v>
      </c>
      <c r="C135" s="205">
        <f t="shared" ref="C135:H135" si="43">IFERROR(C134/C47,0)</f>
        <v>0</v>
      </c>
      <c r="D135" s="205">
        <f t="shared" si="43"/>
        <v>0</v>
      </c>
      <c r="E135" s="205">
        <f t="shared" si="43"/>
        <v>0</v>
      </c>
      <c r="F135" s="205">
        <f t="shared" si="43"/>
        <v>-0.26919108081185122</v>
      </c>
      <c r="G135" s="205">
        <f t="shared" si="43"/>
        <v>-0.26395333987020148</v>
      </c>
      <c r="H135" s="205">
        <f t="shared" si="43"/>
        <v>-0.21591714180266297</v>
      </c>
      <c r="I135" s="205"/>
      <c r="J135" s="205"/>
      <c r="K135" s="153"/>
      <c r="L135" s="145"/>
      <c r="M135" s="145"/>
      <c r="N135" s="145"/>
      <c r="O135" s="145"/>
      <c r="P135" s="145"/>
      <c r="Q135" s="145"/>
      <c r="R135" s="145"/>
    </row>
    <row r="136" spans="1:18" hidden="1" x14ac:dyDescent="0.3">
      <c r="A136" s="145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45"/>
      <c r="M136" s="145"/>
      <c r="N136" s="145"/>
      <c r="O136" s="145"/>
      <c r="P136" s="145"/>
      <c r="Q136" s="145"/>
      <c r="R136" s="145"/>
    </row>
    <row r="137" spans="1:18" hidden="1" x14ac:dyDescent="0.3">
      <c r="A137" s="145"/>
      <c r="B137" s="153" t="s">
        <v>29</v>
      </c>
      <c r="C137" s="153"/>
      <c r="D137" s="153"/>
      <c r="E137" s="206">
        <f t="shared" ref="E137:H137" si="44">+E132</f>
        <v>0</v>
      </c>
      <c r="F137" s="187">
        <f t="shared" si="44"/>
        <v>0</v>
      </c>
      <c r="G137" s="187">
        <f t="shared" si="44"/>
        <v>0</v>
      </c>
      <c r="H137" s="187">
        <f t="shared" si="44"/>
        <v>0</v>
      </c>
      <c r="I137" s="187"/>
      <c r="J137" s="187"/>
      <c r="K137" s="153"/>
      <c r="L137" s="145"/>
      <c r="M137" s="145"/>
      <c r="N137" s="145"/>
      <c r="O137" s="145"/>
      <c r="P137" s="145"/>
      <c r="Q137" s="145"/>
      <c r="R137" s="145"/>
    </row>
    <row r="138" spans="1:18" hidden="1" x14ac:dyDescent="0.3">
      <c r="A138" s="145"/>
      <c r="B138" s="153" t="s">
        <v>189</v>
      </c>
      <c r="C138" s="153"/>
      <c r="D138" s="153"/>
      <c r="E138" s="207" t="e">
        <f t="shared" ref="E138:H138" si="45">+E34-E120-E124</f>
        <v>#REF!</v>
      </c>
      <c r="F138" s="207" t="e">
        <f t="shared" si="45"/>
        <v>#REF!</v>
      </c>
      <c r="G138" s="207" t="e">
        <f t="shared" si="45"/>
        <v>#REF!</v>
      </c>
      <c r="H138" s="207" t="e">
        <f t="shared" si="45"/>
        <v>#REF!</v>
      </c>
      <c r="I138" s="207"/>
      <c r="J138" s="207"/>
      <c r="K138" s="145"/>
      <c r="L138" s="145"/>
      <c r="M138" s="145"/>
      <c r="N138" s="145"/>
      <c r="O138" s="145"/>
      <c r="P138" s="145"/>
      <c r="Q138" s="145"/>
      <c r="R138" s="145"/>
    </row>
    <row r="139" spans="1:18" hidden="1" x14ac:dyDescent="0.3">
      <c r="A139" s="145"/>
      <c r="B139" s="166" t="s">
        <v>31</v>
      </c>
      <c r="C139" s="166"/>
      <c r="D139" s="166"/>
      <c r="E139" s="175" t="e">
        <f>+E138-E137</f>
        <v>#REF!</v>
      </c>
      <c r="F139" s="175" t="e">
        <f t="shared" ref="F139:H139" si="46">+F138-F137</f>
        <v>#REF!</v>
      </c>
      <c r="G139" s="175" t="e">
        <f t="shared" si="46"/>
        <v>#REF!</v>
      </c>
      <c r="H139" s="175" t="e">
        <f t="shared" si="46"/>
        <v>#REF!</v>
      </c>
      <c r="I139" s="175"/>
      <c r="J139" s="175"/>
      <c r="K139" s="145"/>
      <c r="L139" s="145"/>
      <c r="M139" s="145"/>
      <c r="N139" s="145"/>
      <c r="O139" s="145"/>
      <c r="P139" s="145"/>
      <c r="Q139" s="145"/>
      <c r="R139" s="145"/>
    </row>
    <row r="140" spans="1:18" hidden="1" x14ac:dyDescent="0.3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1:18" hidden="1" x14ac:dyDescent="0.3">
      <c r="A141" s="145"/>
      <c r="B141" s="208" t="s">
        <v>33</v>
      </c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1:18" x14ac:dyDescent="0.3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1:18" x14ac:dyDescent="0.3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1:18" x14ac:dyDescent="0.3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1:18" x14ac:dyDescent="0.3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1:18" x14ac:dyDescent="0.3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1:18" x14ac:dyDescent="0.3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1:18" x14ac:dyDescent="0.3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</sheetData>
  <mergeCells count="79">
    <mergeCell ref="L23:R23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35:R35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34:R34"/>
    <mergeCell ref="L47:R47"/>
    <mergeCell ref="L36:R36"/>
    <mergeCell ref="L37:R37"/>
    <mergeCell ref="L38:R38"/>
    <mergeCell ref="L39:R39"/>
    <mergeCell ref="L40:R40"/>
    <mergeCell ref="L41:R41"/>
    <mergeCell ref="L42:R42"/>
    <mergeCell ref="L43:R43"/>
    <mergeCell ref="L44:R44"/>
    <mergeCell ref="L45:R45"/>
    <mergeCell ref="L46:R46"/>
    <mergeCell ref="L59:R59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57:R57"/>
    <mergeCell ref="L58:R58"/>
    <mergeCell ref="L71:R71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69:R69"/>
    <mergeCell ref="L70:R70"/>
    <mergeCell ref="L83:R83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1:R81"/>
    <mergeCell ref="L82:R82"/>
    <mergeCell ref="L90:R90"/>
    <mergeCell ref="L84:R84"/>
    <mergeCell ref="L85:R85"/>
    <mergeCell ref="L86:R86"/>
    <mergeCell ref="L87:R87"/>
    <mergeCell ref="L88:R88"/>
    <mergeCell ref="L89:R89"/>
  </mergeCells>
  <hyperlinks>
    <hyperlink ref="E153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148"/>
  <sheetViews>
    <sheetView showGridLines="0" zoomScale="145" zoomScaleNormal="145" zoomScaleSheetLayoutView="145" workbookViewId="0">
      <selection activeCell="B9" sqref="B9"/>
    </sheetView>
  </sheetViews>
  <sheetFormatPr defaultColWidth="9.109375" defaultRowHeight="13.8" x14ac:dyDescent="0.3"/>
  <cols>
    <col min="1" max="1" width="1.88671875" style="137" customWidth="1"/>
    <col min="2" max="2" width="23.6640625" style="137" customWidth="1"/>
    <col min="3" max="3" width="11" style="137" hidden="1" customWidth="1"/>
    <col min="4" max="10" width="11" style="137" customWidth="1"/>
    <col min="11" max="11" width="1.6640625" style="137" customWidth="1"/>
    <col min="12" max="12" width="9.109375" style="137" customWidth="1"/>
    <col min="13" max="13" width="9.88671875" style="137" bestFit="1" customWidth="1"/>
    <col min="14" max="14" width="9.109375" style="137"/>
    <col min="15" max="17" width="10.33203125" style="137" bestFit="1" customWidth="1"/>
    <col min="18" max="16384" width="9.109375" style="137"/>
  </cols>
  <sheetData>
    <row r="1" spans="1:18" x14ac:dyDescent="0.3">
      <c r="A1" s="135" t="s">
        <v>185</v>
      </c>
      <c r="B1" s="136"/>
      <c r="C1" s="136"/>
      <c r="D1" s="136"/>
      <c r="E1" s="136"/>
      <c r="F1" s="138" t="str">
        <f>+General!F1</f>
        <v>325 Inflection St, Henderson, NV 89011 (Inflection and Cornelius Kelly)</v>
      </c>
      <c r="G1" s="138"/>
      <c r="H1" s="138"/>
      <c r="I1" s="138"/>
      <c r="J1" s="138"/>
    </row>
    <row r="2" spans="1:18" x14ac:dyDescent="0.3">
      <c r="A2" s="139" t="str">
        <f>+General!A2</f>
        <v>Legacy Traditional School - Cadence</v>
      </c>
      <c r="B2" s="139"/>
      <c r="C2" s="139"/>
      <c r="D2" s="139"/>
      <c r="E2" s="139"/>
      <c r="F2" s="140" t="s">
        <v>0</v>
      </c>
      <c r="G2" s="140"/>
      <c r="H2" s="140"/>
    </row>
    <row r="3" spans="1:18" x14ac:dyDescent="0.3">
      <c r="A3" s="141" t="s">
        <v>1</v>
      </c>
      <c r="I3" s="209" t="s">
        <v>2</v>
      </c>
      <c r="J3" s="143"/>
    </row>
    <row r="4" spans="1:18" x14ac:dyDescent="0.3">
      <c r="A4" s="141" t="s">
        <v>3</v>
      </c>
      <c r="I4" s="144" t="s">
        <v>179</v>
      </c>
    </row>
    <row r="5" spans="1:18" x14ac:dyDescent="0.3">
      <c r="A5" s="141"/>
      <c r="I5" s="144"/>
    </row>
    <row r="6" spans="1:18" x14ac:dyDescent="0.3">
      <c r="A6" s="141"/>
      <c r="B6" s="145" t="s">
        <v>188</v>
      </c>
      <c r="I6" s="144"/>
    </row>
    <row r="7" spans="1:18" x14ac:dyDescent="0.3">
      <c r="A7" s="141"/>
      <c r="B7" s="145" t="s">
        <v>187</v>
      </c>
      <c r="I7" s="144"/>
    </row>
    <row r="8" spans="1:18" x14ac:dyDescent="0.3">
      <c r="A8" s="141"/>
      <c r="B8" s="210" t="s">
        <v>186</v>
      </c>
      <c r="I8" s="144"/>
    </row>
    <row r="9" spans="1:18" x14ac:dyDescent="0.3">
      <c r="A9" s="141"/>
      <c r="B9" s="210"/>
      <c r="I9" s="144"/>
    </row>
    <row r="10" spans="1:18" x14ac:dyDescent="0.3">
      <c r="A10" s="141"/>
      <c r="D10" s="246" t="s">
        <v>196</v>
      </c>
      <c r="E10" s="246" t="s">
        <v>191</v>
      </c>
      <c r="F10" s="246" t="s">
        <v>192</v>
      </c>
      <c r="G10" s="246" t="s">
        <v>193</v>
      </c>
      <c r="H10" s="247" t="s">
        <v>194</v>
      </c>
      <c r="I10" s="246" t="s">
        <v>195</v>
      </c>
      <c r="J10" s="246" t="s">
        <v>198</v>
      </c>
    </row>
    <row r="11" spans="1:18" x14ac:dyDescent="0.3">
      <c r="A11" s="146"/>
      <c r="C11" s="147"/>
      <c r="D11" s="147"/>
      <c r="E11" s="148" t="s">
        <v>4</v>
      </c>
      <c r="F11" s="149" t="s">
        <v>5</v>
      </c>
      <c r="G11" s="150"/>
      <c r="H11" s="150"/>
      <c r="I11" s="150"/>
      <c r="J11" s="150"/>
      <c r="L11" s="151" t="s">
        <v>181</v>
      </c>
      <c r="M11" s="152"/>
      <c r="N11" s="152"/>
      <c r="O11" s="152"/>
      <c r="P11" s="152"/>
      <c r="Q11" s="152"/>
      <c r="R11" s="152"/>
    </row>
    <row r="12" spans="1:18" x14ac:dyDescent="0.3">
      <c r="A12" s="145"/>
      <c r="B12" s="153"/>
      <c r="C12" s="153"/>
      <c r="D12" s="153"/>
      <c r="F12" s="154">
        <v>1</v>
      </c>
      <c r="G12" s="154">
        <v>2</v>
      </c>
      <c r="H12" s="154">
        <v>3</v>
      </c>
      <c r="I12" s="154">
        <v>4</v>
      </c>
      <c r="J12" s="154">
        <v>5</v>
      </c>
      <c r="K12" s="154"/>
      <c r="L12" s="252"/>
      <c r="M12" s="252"/>
      <c r="N12" s="252"/>
      <c r="O12" s="252"/>
      <c r="P12" s="252"/>
      <c r="Q12" s="252"/>
      <c r="R12" s="252"/>
    </row>
    <row r="13" spans="1:18" x14ac:dyDescent="0.3">
      <c r="A13" s="145"/>
      <c r="B13" s="156"/>
      <c r="C13" s="157">
        <f>+D13-1</f>
        <v>2021</v>
      </c>
      <c r="D13" s="157">
        <f>+E13-1</f>
        <v>2022</v>
      </c>
      <c r="E13" s="158">
        <v>2023</v>
      </c>
      <c r="F13" s="159">
        <f t="shared" ref="F13:J13" si="0">1+E13</f>
        <v>2024</v>
      </c>
      <c r="G13" s="159">
        <f t="shared" si="0"/>
        <v>2025</v>
      </c>
      <c r="H13" s="159">
        <f t="shared" si="0"/>
        <v>2026</v>
      </c>
      <c r="I13" s="159">
        <f t="shared" si="0"/>
        <v>2027</v>
      </c>
      <c r="J13" s="159">
        <f t="shared" si="0"/>
        <v>2028</v>
      </c>
      <c r="K13" s="140"/>
      <c r="L13" s="251"/>
      <c r="M13" s="251"/>
      <c r="N13" s="251"/>
      <c r="O13" s="251"/>
      <c r="P13" s="251"/>
      <c r="Q13" s="251"/>
      <c r="R13" s="251"/>
    </row>
    <row r="14" spans="1:18" x14ac:dyDescent="0.3">
      <c r="A14" s="145"/>
      <c r="B14" s="153"/>
      <c r="C14" s="153"/>
      <c r="D14" s="153"/>
      <c r="E14" s="153"/>
      <c r="F14" s="153"/>
      <c r="G14" s="153"/>
      <c r="H14" s="153"/>
      <c r="I14" s="153"/>
      <c r="J14" s="153"/>
      <c r="K14" s="140"/>
      <c r="L14" s="251"/>
      <c r="M14" s="251"/>
      <c r="N14" s="251"/>
      <c r="O14" s="251"/>
      <c r="P14" s="251"/>
      <c r="Q14" s="251"/>
      <c r="R14" s="251"/>
    </row>
    <row r="15" spans="1:18" x14ac:dyDescent="0.3">
      <c r="A15" s="145"/>
      <c r="B15" s="160" t="s">
        <v>34</v>
      </c>
      <c r="C15" s="157"/>
      <c r="D15" s="157"/>
      <c r="E15" s="157"/>
      <c r="F15" s="157"/>
      <c r="G15" s="157"/>
      <c r="H15" s="157"/>
      <c r="I15" s="157"/>
      <c r="J15" s="157"/>
      <c r="L15" s="251"/>
      <c r="M15" s="251"/>
      <c r="N15" s="251"/>
      <c r="O15" s="251"/>
      <c r="P15" s="251"/>
      <c r="Q15" s="251"/>
      <c r="R15" s="251"/>
    </row>
    <row r="16" spans="1:18" x14ac:dyDescent="0.3">
      <c r="A16" s="145"/>
      <c r="B16" s="161" t="s">
        <v>7</v>
      </c>
      <c r="C16" s="162">
        <v>198</v>
      </c>
      <c r="D16" s="162">
        <v>200</v>
      </c>
      <c r="E16" s="162">
        <v>200</v>
      </c>
      <c r="F16" s="163">
        <v>0</v>
      </c>
      <c r="G16" s="163">
        <v>0</v>
      </c>
      <c r="H16" s="163">
        <v>0</v>
      </c>
      <c r="I16" s="163"/>
      <c r="J16" s="163"/>
      <c r="K16" s="140"/>
      <c r="L16" s="251"/>
      <c r="M16" s="251"/>
      <c r="N16" s="251"/>
      <c r="O16" s="251"/>
      <c r="P16" s="251"/>
      <c r="Q16" s="251"/>
      <c r="R16" s="251"/>
    </row>
    <row r="17" spans="1:18" x14ac:dyDescent="0.3">
      <c r="A17" s="145"/>
      <c r="B17" s="164" t="s">
        <v>8</v>
      </c>
      <c r="C17" s="165">
        <v>198</v>
      </c>
      <c r="D17" s="165">
        <v>200</v>
      </c>
      <c r="E17" s="165">
        <v>1186</v>
      </c>
      <c r="F17" s="164">
        <v>1225</v>
      </c>
      <c r="G17" s="164">
        <v>1250</v>
      </c>
      <c r="H17" s="164">
        <v>1290</v>
      </c>
      <c r="I17" s="164"/>
      <c r="J17" s="164"/>
      <c r="K17" s="140"/>
      <c r="L17" s="251"/>
      <c r="M17" s="251"/>
      <c r="N17" s="251"/>
      <c r="O17" s="251"/>
      <c r="P17" s="251"/>
      <c r="Q17" s="251"/>
      <c r="R17" s="251"/>
    </row>
    <row r="18" spans="1:18" x14ac:dyDescent="0.3">
      <c r="A18" s="145"/>
      <c r="B18" s="166"/>
      <c r="C18" s="167">
        <f>IF(C16&gt;0,C16-C17,0)</f>
        <v>0</v>
      </c>
      <c r="D18" s="167">
        <f>IF(D16&gt;0,D16-D17,0)</f>
        <v>0</v>
      </c>
      <c r="E18" s="167">
        <f t="shared" ref="E18:H18" si="1">IF(E16&gt;0,E16-E17,0)</f>
        <v>-986</v>
      </c>
      <c r="F18" s="167">
        <f t="shared" si="1"/>
        <v>0</v>
      </c>
      <c r="G18" s="167">
        <f t="shared" si="1"/>
        <v>0</v>
      </c>
      <c r="H18" s="167">
        <f t="shared" si="1"/>
        <v>0</v>
      </c>
      <c r="I18" s="167"/>
      <c r="J18" s="167"/>
      <c r="K18" s="140"/>
      <c r="L18" s="251"/>
      <c r="M18" s="251"/>
      <c r="N18" s="251"/>
      <c r="O18" s="251"/>
      <c r="P18" s="251"/>
      <c r="Q18" s="251"/>
      <c r="R18" s="251"/>
    </row>
    <row r="19" spans="1:18" x14ac:dyDescent="0.3">
      <c r="A19" s="145"/>
      <c r="B19" s="153"/>
      <c r="C19" s="168"/>
      <c r="D19" s="168"/>
      <c r="E19" s="168"/>
      <c r="F19" s="168"/>
      <c r="G19" s="168"/>
      <c r="H19" s="168"/>
      <c r="I19" s="168"/>
      <c r="J19" s="168"/>
      <c r="K19" s="140"/>
      <c r="L19" s="251"/>
      <c r="M19" s="251"/>
      <c r="N19" s="251"/>
      <c r="O19" s="251"/>
      <c r="P19" s="251"/>
      <c r="Q19" s="251"/>
      <c r="R19" s="251"/>
    </row>
    <row r="20" spans="1:18" x14ac:dyDescent="0.3">
      <c r="A20" s="145"/>
      <c r="B20" s="160" t="s">
        <v>35</v>
      </c>
      <c r="C20" s="157"/>
      <c r="D20" s="157"/>
      <c r="E20" s="157"/>
      <c r="F20" s="157"/>
      <c r="G20" s="157"/>
      <c r="H20" s="157"/>
      <c r="I20" s="157"/>
      <c r="J20" s="157"/>
      <c r="K20" s="140"/>
      <c r="L20" s="251"/>
      <c r="M20" s="251"/>
      <c r="N20" s="251"/>
      <c r="O20" s="251"/>
      <c r="P20" s="251"/>
      <c r="Q20" s="251"/>
      <c r="R20" s="251"/>
    </row>
    <row r="21" spans="1:18" x14ac:dyDescent="0.3">
      <c r="A21" s="145"/>
      <c r="B21" s="169"/>
      <c r="C21" s="211"/>
      <c r="D21" s="211"/>
      <c r="E21" s="211"/>
      <c r="F21" s="211"/>
      <c r="G21" s="211"/>
      <c r="H21" s="211"/>
      <c r="I21" s="211"/>
      <c r="J21" s="211"/>
      <c r="K21" s="140"/>
      <c r="L21" s="251"/>
      <c r="M21" s="251"/>
      <c r="N21" s="251"/>
      <c r="O21" s="251"/>
      <c r="P21" s="251"/>
      <c r="Q21" s="251"/>
      <c r="R21" s="251"/>
    </row>
    <row r="22" spans="1:18" x14ac:dyDescent="0.3">
      <c r="A22" s="145"/>
      <c r="B22" s="171"/>
      <c r="C22" s="212"/>
      <c r="D22" s="212"/>
      <c r="E22" s="212"/>
      <c r="F22" s="212"/>
      <c r="G22" s="212"/>
      <c r="H22" s="212"/>
      <c r="I22" s="212"/>
      <c r="J22" s="212"/>
      <c r="K22" s="140"/>
      <c r="L22" s="251"/>
      <c r="M22" s="251"/>
      <c r="N22" s="251"/>
      <c r="O22" s="251"/>
      <c r="P22" s="251"/>
      <c r="Q22" s="251"/>
      <c r="R22" s="251"/>
    </row>
    <row r="23" spans="1:18" x14ac:dyDescent="0.3">
      <c r="A23" s="145"/>
      <c r="B23" s="173" t="s">
        <v>36</v>
      </c>
      <c r="C23" s="213">
        <f>General!C22</f>
        <v>12808728.789999999</v>
      </c>
      <c r="D23" s="213">
        <v>2461504</v>
      </c>
      <c r="E23" s="213">
        <v>2292937</v>
      </c>
      <c r="F23" s="213">
        <v>2341293</v>
      </c>
      <c r="G23" s="213">
        <v>4124838</v>
      </c>
      <c r="H23" s="213">
        <v>4269207</v>
      </c>
      <c r="I23" s="213"/>
      <c r="J23" s="213"/>
      <c r="K23" s="140"/>
      <c r="L23" s="251"/>
      <c r="M23" s="251"/>
      <c r="N23" s="251"/>
      <c r="O23" s="251"/>
      <c r="P23" s="251"/>
      <c r="Q23" s="251"/>
      <c r="R23" s="251"/>
    </row>
    <row r="24" spans="1:18" x14ac:dyDescent="0.3">
      <c r="A24" s="145"/>
      <c r="B24" s="166" t="s">
        <v>11</v>
      </c>
      <c r="C24" s="166">
        <f>SUM(C21:C23)</f>
        <v>12808728.789999999</v>
      </c>
      <c r="D24" s="166">
        <f t="shared" ref="D24:H24" si="2">SUM(D21:D23)</f>
        <v>2461504</v>
      </c>
      <c r="E24" s="166">
        <f t="shared" si="2"/>
        <v>2292937</v>
      </c>
      <c r="F24" s="166">
        <f t="shared" si="2"/>
        <v>2341293</v>
      </c>
      <c r="G24" s="166">
        <f t="shared" si="2"/>
        <v>4124838</v>
      </c>
      <c r="H24" s="166">
        <f t="shared" si="2"/>
        <v>4269207</v>
      </c>
      <c r="I24" s="166"/>
      <c r="J24" s="166"/>
      <c r="K24" s="140"/>
      <c r="L24" s="251"/>
      <c r="M24" s="251"/>
      <c r="N24" s="251"/>
      <c r="O24" s="251"/>
      <c r="P24" s="251"/>
      <c r="Q24" s="251"/>
      <c r="R24" s="251"/>
    </row>
    <row r="25" spans="1:18" x14ac:dyDescent="0.3">
      <c r="A25" s="145"/>
      <c r="B25" s="177" t="s">
        <v>12</v>
      </c>
      <c r="C25" s="178">
        <f>IF(C$16&gt;0,C24/C$16,C24/C$17)</f>
        <v>64690.549444444441</v>
      </c>
      <c r="D25" s="178">
        <f t="shared" ref="D25:E25" si="3">IF(D$16&gt;0,D24/D$16,D24/D$17)</f>
        <v>12307.52</v>
      </c>
      <c r="E25" s="178">
        <f t="shared" si="3"/>
        <v>11464.684999999999</v>
      </c>
      <c r="F25" s="178">
        <f>IF(F$16&gt;0,F24/F$16,F24/F$17)</f>
        <v>1911.2595918367347</v>
      </c>
      <c r="G25" s="178">
        <f t="shared" ref="G25:H25" si="4">IF(G$16&gt;0,G24/G$16,G24/G$17)</f>
        <v>3299.8703999999998</v>
      </c>
      <c r="H25" s="178">
        <f t="shared" si="4"/>
        <v>3309.4627906976743</v>
      </c>
      <c r="I25" s="178"/>
      <c r="J25" s="178"/>
      <c r="K25" s="140"/>
      <c r="L25" s="251"/>
      <c r="M25" s="251"/>
      <c r="N25" s="251"/>
      <c r="O25" s="251"/>
      <c r="P25" s="251"/>
      <c r="Q25" s="251"/>
      <c r="R25" s="251"/>
    </row>
    <row r="26" spans="1:18" x14ac:dyDescent="0.3">
      <c r="A26" s="145"/>
      <c r="B26" s="153"/>
      <c r="C26" s="153"/>
      <c r="D26" s="153"/>
      <c r="E26" s="153"/>
      <c r="F26" s="153"/>
      <c r="G26" s="153"/>
      <c r="H26" s="153"/>
      <c r="I26" s="153"/>
      <c r="J26" s="153"/>
      <c r="K26" s="140"/>
      <c r="L26" s="251"/>
      <c r="M26" s="251"/>
      <c r="N26" s="251"/>
      <c r="O26" s="251"/>
      <c r="P26" s="251"/>
      <c r="Q26" s="251"/>
      <c r="R26" s="251"/>
    </row>
    <row r="27" spans="1:18" x14ac:dyDescent="0.3">
      <c r="A27" s="145"/>
      <c r="B27" s="160" t="s">
        <v>37</v>
      </c>
      <c r="C27" s="157"/>
      <c r="D27" s="157"/>
      <c r="E27" s="157"/>
      <c r="F27" s="157"/>
      <c r="G27" s="157"/>
      <c r="H27" s="157"/>
      <c r="I27" s="157"/>
      <c r="J27" s="157"/>
      <c r="K27" s="140"/>
      <c r="L27" s="251"/>
      <c r="M27" s="251"/>
      <c r="N27" s="251"/>
      <c r="O27" s="251"/>
      <c r="P27" s="251"/>
      <c r="Q27" s="251"/>
      <c r="R27" s="251"/>
    </row>
    <row r="28" spans="1:18" x14ac:dyDescent="0.3">
      <c r="A28" s="145"/>
      <c r="B28" s="180"/>
      <c r="C28" s="181">
        <f>General!C27</f>
        <v>5220365.5199999996</v>
      </c>
      <c r="D28" s="181"/>
      <c r="E28" s="182"/>
      <c r="F28" s="182"/>
      <c r="G28" s="182"/>
      <c r="H28" s="182"/>
      <c r="I28" s="182"/>
      <c r="J28" s="182"/>
      <c r="K28" s="140"/>
      <c r="L28" s="251"/>
      <c r="M28" s="251"/>
      <c r="N28" s="251"/>
      <c r="O28" s="251"/>
      <c r="P28" s="251"/>
      <c r="Q28" s="251"/>
      <c r="R28" s="251"/>
    </row>
    <row r="29" spans="1:18" x14ac:dyDescent="0.3">
      <c r="A29" s="145"/>
      <c r="B29" s="183"/>
      <c r="C29" s="184">
        <f>General!C28</f>
        <v>1246291.6599999999</v>
      </c>
      <c r="D29" s="184"/>
      <c r="E29" s="184"/>
      <c r="F29" s="184"/>
      <c r="G29" s="184"/>
      <c r="H29" s="184"/>
      <c r="I29" s="184"/>
      <c r="J29" s="184"/>
      <c r="K29" s="140"/>
      <c r="L29" s="251"/>
      <c r="M29" s="251"/>
      <c r="N29" s="251"/>
      <c r="O29" s="251"/>
      <c r="P29" s="251"/>
      <c r="Q29" s="251"/>
      <c r="R29" s="251"/>
    </row>
    <row r="30" spans="1:18" x14ac:dyDescent="0.3">
      <c r="A30" s="145"/>
      <c r="B30" s="185" t="s">
        <v>38</v>
      </c>
      <c r="C30" s="186">
        <f>General!C29</f>
        <v>4451733.290000001</v>
      </c>
      <c r="D30" s="186">
        <v>2215353.6</v>
      </c>
      <c r="E30" s="186">
        <v>2063643.3</v>
      </c>
      <c r="F30" s="186">
        <v>2107163.7000000002</v>
      </c>
      <c r="G30" s="186">
        <v>3712354.2</v>
      </c>
      <c r="H30" s="186">
        <v>3842286.3000000003</v>
      </c>
      <c r="I30" s="186"/>
      <c r="J30" s="186"/>
      <c r="K30" s="140"/>
      <c r="L30" s="251" t="s">
        <v>190</v>
      </c>
      <c r="M30" s="251"/>
      <c r="N30" s="251"/>
      <c r="O30" s="251"/>
      <c r="P30" s="251"/>
      <c r="Q30" s="251"/>
      <c r="R30" s="251"/>
    </row>
    <row r="31" spans="1:18" x14ac:dyDescent="0.3">
      <c r="A31" s="145"/>
      <c r="B31" s="153" t="s">
        <v>17</v>
      </c>
      <c r="C31" s="187">
        <f>SUM(C28:C30)</f>
        <v>10918390.470000001</v>
      </c>
      <c r="D31" s="187">
        <f>SUM(D28:D30)</f>
        <v>2215353.6</v>
      </c>
      <c r="E31" s="187">
        <f t="shared" ref="E31:H31" si="5">SUM(E28:E30)</f>
        <v>2063643.3</v>
      </c>
      <c r="F31" s="187">
        <f t="shared" si="5"/>
        <v>2107163.7000000002</v>
      </c>
      <c r="G31" s="187">
        <f t="shared" si="5"/>
        <v>3712354.2</v>
      </c>
      <c r="H31" s="187">
        <f t="shared" si="5"/>
        <v>3842286.3000000003</v>
      </c>
      <c r="I31" s="187"/>
      <c r="J31" s="187"/>
      <c r="K31" s="140"/>
      <c r="L31" s="251"/>
      <c r="M31" s="251"/>
      <c r="N31" s="251"/>
      <c r="O31" s="251"/>
      <c r="P31" s="251"/>
      <c r="Q31" s="251"/>
      <c r="R31" s="251"/>
    </row>
    <row r="32" spans="1:18" x14ac:dyDescent="0.3">
      <c r="A32" s="145"/>
      <c r="B32" s="177" t="s">
        <v>18</v>
      </c>
      <c r="C32" s="178">
        <f t="shared" ref="C32:E32" si="6">IF(C$16&gt;0,C31/C$16,C31/C$17)</f>
        <v>55143.386212121215</v>
      </c>
      <c r="D32" s="178">
        <f t="shared" si="6"/>
        <v>11076.768</v>
      </c>
      <c r="E32" s="178">
        <f t="shared" si="6"/>
        <v>10318.2165</v>
      </c>
      <c r="F32" s="178">
        <f>IF(F$16&gt;0,F31/F$16,F31/F$17)</f>
        <v>1720.1336326530613</v>
      </c>
      <c r="G32" s="178">
        <f t="shared" ref="G32:H32" si="7">IF(G$16&gt;0,G31/G$16,G31/G$17)</f>
        <v>2969.8833600000003</v>
      </c>
      <c r="H32" s="178">
        <f t="shared" si="7"/>
        <v>2978.5165116279072</v>
      </c>
      <c r="I32" s="178"/>
      <c r="J32" s="178"/>
      <c r="K32" s="140"/>
      <c r="L32" s="251"/>
      <c r="M32" s="251"/>
      <c r="N32" s="251"/>
      <c r="O32" s="251"/>
      <c r="P32" s="251"/>
      <c r="Q32" s="251"/>
      <c r="R32" s="251"/>
    </row>
    <row r="33" spans="1:18" x14ac:dyDescent="0.3">
      <c r="A33" s="145"/>
      <c r="B33" s="153"/>
      <c r="C33" s="153"/>
      <c r="D33" s="153"/>
      <c r="E33" s="153"/>
      <c r="F33" s="153"/>
      <c r="G33" s="153"/>
      <c r="H33" s="153"/>
      <c r="I33" s="153"/>
      <c r="J33" s="153"/>
      <c r="K33" s="140"/>
      <c r="L33" s="251"/>
      <c r="M33" s="251"/>
      <c r="N33" s="251"/>
      <c r="O33" s="251"/>
      <c r="P33" s="251"/>
      <c r="Q33" s="251"/>
      <c r="R33" s="251"/>
    </row>
    <row r="34" spans="1:18" ht="14.4" thickBot="1" x14ac:dyDescent="0.35">
      <c r="A34" s="145"/>
      <c r="B34" s="188" t="s">
        <v>19</v>
      </c>
      <c r="C34" s="214">
        <f t="shared" ref="C34:H34" si="8">SUM(C21:C23)-C31</f>
        <v>1890338.3199999984</v>
      </c>
      <c r="D34" s="214">
        <f t="shared" si="8"/>
        <v>246150.39999999991</v>
      </c>
      <c r="E34" s="214">
        <f t="shared" si="8"/>
        <v>229293.69999999995</v>
      </c>
      <c r="F34" s="214">
        <f t="shared" si="8"/>
        <v>234129.29999999981</v>
      </c>
      <c r="G34" s="214">
        <f t="shared" si="8"/>
        <v>412483.79999999981</v>
      </c>
      <c r="H34" s="214">
        <f t="shared" si="8"/>
        <v>426920.69999999972</v>
      </c>
      <c r="I34" s="214"/>
      <c r="J34" s="214"/>
      <c r="K34" s="140"/>
      <c r="L34" s="251"/>
      <c r="M34" s="251"/>
      <c r="N34" s="251"/>
      <c r="O34" s="251"/>
      <c r="P34" s="251"/>
      <c r="Q34" s="251"/>
      <c r="R34" s="251"/>
    </row>
    <row r="35" spans="1:18" ht="14.4" thickTop="1" x14ac:dyDescent="0.3">
      <c r="A35" s="145"/>
      <c r="B35" s="190" t="s">
        <v>20</v>
      </c>
      <c r="C35" s="153"/>
      <c r="D35" s="153"/>
      <c r="E35" s="153"/>
      <c r="F35" s="187">
        <f>+F34+E35</f>
        <v>234129.29999999981</v>
      </c>
      <c r="G35" s="187">
        <f t="shared" ref="G35:H35" si="9">+G34+F35</f>
        <v>646613.09999999963</v>
      </c>
      <c r="H35" s="187">
        <f t="shared" si="9"/>
        <v>1073533.7999999993</v>
      </c>
      <c r="I35" s="187"/>
      <c r="J35" s="187"/>
      <c r="K35" s="140"/>
      <c r="L35" s="251"/>
      <c r="M35" s="251"/>
      <c r="N35" s="251"/>
      <c r="O35" s="251"/>
      <c r="P35" s="251"/>
      <c r="Q35" s="251"/>
      <c r="R35" s="251"/>
    </row>
    <row r="36" spans="1:18" x14ac:dyDescent="0.3">
      <c r="A36" s="145"/>
      <c r="B36" s="190"/>
      <c r="C36" s="153"/>
      <c r="D36" s="153"/>
      <c r="E36" s="153"/>
      <c r="F36" s="153"/>
      <c r="G36" s="153"/>
      <c r="H36" s="153"/>
      <c r="I36" s="153"/>
      <c r="J36" s="153"/>
      <c r="K36" s="140"/>
      <c r="L36" s="251"/>
      <c r="M36" s="251"/>
      <c r="N36" s="251"/>
      <c r="O36" s="251"/>
      <c r="P36" s="251"/>
      <c r="Q36" s="251"/>
      <c r="R36" s="251"/>
    </row>
    <row r="37" spans="1:18" x14ac:dyDescent="0.3">
      <c r="A37" s="145"/>
      <c r="B37" s="190" t="s">
        <v>39</v>
      </c>
      <c r="C37" s="153"/>
      <c r="D37" s="153"/>
      <c r="E37" s="153"/>
      <c r="F37" s="215" t="s">
        <v>40</v>
      </c>
      <c r="G37" s="153"/>
      <c r="H37" s="153"/>
      <c r="I37" s="153"/>
      <c r="J37" s="153"/>
      <c r="K37" s="140"/>
      <c r="L37" s="251"/>
      <c r="M37" s="251"/>
      <c r="N37" s="251"/>
      <c r="O37" s="251"/>
      <c r="P37" s="251"/>
      <c r="Q37" s="251"/>
      <c r="R37" s="251"/>
    </row>
    <row r="38" spans="1:18" x14ac:dyDescent="0.3">
      <c r="A38" s="145"/>
      <c r="B38" s="153"/>
      <c r="C38" s="216"/>
      <c r="D38" s="216"/>
      <c r="E38" s="216"/>
      <c r="F38" s="217" t="s">
        <v>41</v>
      </c>
      <c r="G38" s="218">
        <v>2</v>
      </c>
      <c r="H38" s="218">
        <v>3</v>
      </c>
      <c r="I38" s="218"/>
      <c r="J38" s="218"/>
      <c r="K38" s="140"/>
      <c r="L38" s="251"/>
      <c r="M38" s="251"/>
      <c r="N38" s="251"/>
      <c r="O38" s="251"/>
      <c r="P38" s="251"/>
      <c r="Q38" s="251"/>
      <c r="R38" s="251"/>
    </row>
    <row r="39" spans="1:18" x14ac:dyDescent="0.3">
      <c r="A39" s="145"/>
      <c r="B39" s="160" t="s">
        <v>42</v>
      </c>
      <c r="C39" s="157">
        <f>+D39-1</f>
        <v>2021</v>
      </c>
      <c r="D39" s="157">
        <f>+E39-1</f>
        <v>2022</v>
      </c>
      <c r="E39" s="157">
        <f>+F39-1</f>
        <v>2023</v>
      </c>
      <c r="F39" s="219">
        <f>+F13</f>
        <v>2024</v>
      </c>
      <c r="G39" s="157">
        <f t="shared" ref="G39" si="10">1+F39</f>
        <v>2025</v>
      </c>
      <c r="H39" s="157">
        <f t="shared" ref="H39" si="11">1+G39</f>
        <v>2026</v>
      </c>
      <c r="I39" s="157"/>
      <c r="J39" s="157"/>
      <c r="K39" s="140"/>
      <c r="L39" s="251"/>
      <c r="M39" s="251"/>
      <c r="N39" s="251"/>
      <c r="O39" s="251"/>
      <c r="P39" s="251"/>
      <c r="Q39" s="251"/>
      <c r="R39" s="251"/>
    </row>
    <row r="40" spans="1:18" x14ac:dyDescent="0.3">
      <c r="A40" s="145"/>
      <c r="B40" s="220" t="s">
        <v>43</v>
      </c>
      <c r="C40" s="221">
        <v>11000</v>
      </c>
      <c r="D40" s="221">
        <v>10000</v>
      </c>
      <c r="E40" s="221">
        <f>+D40</f>
        <v>10000</v>
      </c>
      <c r="F40" s="221">
        <f t="shared" ref="F40:H40" si="12">+E40</f>
        <v>10000</v>
      </c>
      <c r="G40" s="221">
        <f t="shared" si="12"/>
        <v>10000</v>
      </c>
      <c r="H40" s="221">
        <f t="shared" si="12"/>
        <v>10000</v>
      </c>
      <c r="I40" s="221"/>
      <c r="J40" s="221"/>
      <c r="K40" s="140"/>
      <c r="L40" s="251"/>
      <c r="M40" s="251"/>
      <c r="N40" s="251"/>
      <c r="O40" s="251"/>
      <c r="P40" s="251"/>
      <c r="Q40" s="251"/>
      <c r="R40" s="251"/>
    </row>
    <row r="41" spans="1:18" x14ac:dyDescent="0.3">
      <c r="A41" s="145"/>
      <c r="B41" s="183" t="s">
        <v>44</v>
      </c>
      <c r="C41" s="222"/>
      <c r="D41" s="222"/>
      <c r="E41" s="222"/>
      <c r="F41" s="222"/>
      <c r="G41" s="222"/>
      <c r="H41" s="222"/>
      <c r="I41" s="222"/>
      <c r="J41" s="222"/>
      <c r="K41" s="140"/>
      <c r="L41" s="251"/>
      <c r="M41" s="251"/>
      <c r="N41" s="251"/>
      <c r="O41" s="251"/>
      <c r="P41" s="251"/>
      <c r="Q41" s="251"/>
      <c r="R41" s="251"/>
    </row>
    <row r="42" spans="1:18" x14ac:dyDescent="0.3">
      <c r="A42" s="145"/>
      <c r="B42" s="185"/>
      <c r="C42" s="223">
        <v>0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/>
      <c r="J42" s="223"/>
      <c r="K42" s="140"/>
      <c r="L42" s="251"/>
      <c r="M42" s="251"/>
      <c r="N42" s="251"/>
      <c r="O42" s="251"/>
      <c r="P42" s="251"/>
      <c r="Q42" s="251"/>
      <c r="R42" s="251"/>
    </row>
    <row r="43" spans="1:18" x14ac:dyDescent="0.3">
      <c r="A43" s="145"/>
      <c r="B43" s="153" t="s">
        <v>45</v>
      </c>
      <c r="C43" s="187"/>
      <c r="D43" s="187"/>
      <c r="E43" s="187"/>
      <c r="F43" s="153">
        <f>+F41-F40</f>
        <v>-10000</v>
      </c>
      <c r="G43" s="153">
        <f t="shared" ref="G43:H43" si="13">+G41-G40</f>
        <v>-10000</v>
      </c>
      <c r="H43" s="153">
        <f t="shared" si="13"/>
        <v>-10000</v>
      </c>
      <c r="I43" s="153"/>
      <c r="J43" s="153"/>
      <c r="K43" s="140"/>
      <c r="L43" s="251"/>
      <c r="M43" s="251"/>
      <c r="N43" s="251"/>
      <c r="O43" s="251"/>
      <c r="P43" s="251"/>
      <c r="Q43" s="251"/>
      <c r="R43" s="251"/>
    </row>
    <row r="44" spans="1:18" x14ac:dyDescent="0.3">
      <c r="A44" s="145"/>
      <c r="B44" s="153" t="s">
        <v>46</v>
      </c>
      <c r="C44" s="187"/>
      <c r="D44" s="187"/>
      <c r="E44" s="187"/>
      <c r="F44" s="224">
        <f>+F41/F40</f>
        <v>0</v>
      </c>
      <c r="G44" s="224">
        <f t="shared" ref="G44:H44" si="14">+G41/G40</f>
        <v>0</v>
      </c>
      <c r="H44" s="224">
        <f t="shared" si="14"/>
        <v>0</v>
      </c>
      <c r="I44" s="224"/>
      <c r="J44" s="224"/>
      <c r="K44" s="140"/>
      <c r="L44" s="251"/>
      <c r="M44" s="251"/>
      <c r="N44" s="251"/>
      <c r="O44" s="251"/>
      <c r="P44" s="251"/>
      <c r="Q44" s="251"/>
      <c r="R44" s="251"/>
    </row>
    <row r="45" spans="1:18" ht="12.75" customHeight="1" x14ac:dyDescent="0.3">
      <c r="A45" s="145"/>
      <c r="B45" s="190"/>
      <c r="C45" s="216"/>
      <c r="D45" s="216"/>
      <c r="E45" s="216"/>
      <c r="F45" s="225" t="s">
        <v>47</v>
      </c>
      <c r="G45" s="154">
        <v>2</v>
      </c>
      <c r="H45" s="154">
        <v>3</v>
      </c>
      <c r="I45" s="154"/>
      <c r="J45" s="154"/>
      <c r="K45" s="140"/>
      <c r="L45" s="251"/>
      <c r="M45" s="251"/>
      <c r="N45" s="251"/>
      <c r="O45" s="251"/>
      <c r="P45" s="251"/>
      <c r="Q45" s="251"/>
      <c r="R45" s="251"/>
    </row>
    <row r="46" spans="1:18" x14ac:dyDescent="0.3">
      <c r="A46" s="145"/>
      <c r="B46" s="160" t="s">
        <v>48</v>
      </c>
      <c r="C46" s="157">
        <f>+D46-1</f>
        <v>2021</v>
      </c>
      <c r="D46" s="157">
        <f>+E46-1</f>
        <v>2022</v>
      </c>
      <c r="E46" s="157">
        <f>+F46-1</f>
        <v>2023</v>
      </c>
      <c r="F46" s="219">
        <f>+F$13</f>
        <v>2024</v>
      </c>
      <c r="G46" s="157">
        <f t="shared" ref="G46:H46" si="15">1+F46</f>
        <v>2025</v>
      </c>
      <c r="H46" s="157">
        <f t="shared" si="15"/>
        <v>2026</v>
      </c>
      <c r="I46" s="157"/>
      <c r="J46" s="157"/>
      <c r="K46" s="140"/>
      <c r="L46" s="251"/>
      <c r="M46" s="251"/>
      <c r="N46" s="251"/>
      <c r="O46" s="251"/>
      <c r="P46" s="251"/>
      <c r="Q46" s="251"/>
      <c r="R46" s="251"/>
    </row>
    <row r="47" spans="1:18" x14ac:dyDescent="0.3">
      <c r="A47" s="145"/>
      <c r="B47" s="226" t="str">
        <f>+B40</f>
        <v>Current facility leased</v>
      </c>
      <c r="C47" s="227">
        <v>123827</v>
      </c>
      <c r="D47" s="227">
        <v>200000</v>
      </c>
      <c r="E47" s="227">
        <f>+D47*1.03</f>
        <v>206000</v>
      </c>
      <c r="F47" s="227">
        <f>+E47*1.03</f>
        <v>212180</v>
      </c>
      <c r="G47" s="227">
        <f t="shared" ref="G47:H47" si="16">+F47*1.03</f>
        <v>218545.4</v>
      </c>
      <c r="H47" s="227">
        <f t="shared" si="16"/>
        <v>225101.76199999999</v>
      </c>
      <c r="I47" s="227"/>
      <c r="J47" s="227"/>
      <c r="K47" s="140"/>
      <c r="L47" s="251"/>
      <c r="M47" s="251"/>
      <c r="N47" s="251"/>
      <c r="O47" s="251"/>
      <c r="P47" s="251"/>
      <c r="Q47" s="251"/>
      <c r="R47" s="251"/>
    </row>
    <row r="48" spans="1:18" x14ac:dyDescent="0.3">
      <c r="A48" s="145"/>
      <c r="B48" s="228" t="str">
        <f>+B41</f>
        <v>Proposed facility to acquire</v>
      </c>
      <c r="C48" s="229">
        <v>0</v>
      </c>
      <c r="D48" s="229">
        <v>0</v>
      </c>
      <c r="E48" s="229">
        <v>0</v>
      </c>
      <c r="F48" s="229">
        <v>0</v>
      </c>
      <c r="G48" s="229">
        <v>0</v>
      </c>
      <c r="H48" s="229">
        <v>0</v>
      </c>
      <c r="I48" s="229"/>
      <c r="J48" s="229"/>
      <c r="K48" s="140"/>
      <c r="L48" s="251"/>
      <c r="M48" s="251"/>
      <c r="N48" s="251"/>
      <c r="O48" s="251"/>
      <c r="P48" s="251"/>
      <c r="Q48" s="251"/>
      <c r="R48" s="251"/>
    </row>
    <row r="49" spans="1:20" x14ac:dyDescent="0.3">
      <c r="A49" s="145"/>
      <c r="B49" s="231"/>
      <c r="C49" s="232">
        <v>0</v>
      </c>
      <c r="D49" s="232">
        <v>0</v>
      </c>
      <c r="E49" s="232">
        <v>0</v>
      </c>
      <c r="F49" s="232">
        <v>0</v>
      </c>
      <c r="G49" s="232">
        <v>0</v>
      </c>
      <c r="H49" s="232">
        <v>0</v>
      </c>
      <c r="I49" s="232"/>
      <c r="J49" s="232"/>
      <c r="K49" s="140"/>
      <c r="L49" s="251"/>
      <c r="M49" s="251"/>
      <c r="N49" s="251"/>
      <c r="O49" s="251"/>
      <c r="P49" s="251"/>
      <c r="Q49" s="251"/>
      <c r="R49" s="251"/>
    </row>
    <row r="50" spans="1:20" x14ac:dyDescent="0.3">
      <c r="A50" s="145"/>
      <c r="B50" s="190" t="s">
        <v>49</v>
      </c>
      <c r="C50" s="233">
        <f>IF(C48&gt;0,C47-C48,0)</f>
        <v>0</v>
      </c>
      <c r="D50" s="233">
        <f t="shared" ref="D50:H50" si="17">IF(D48&gt;0,D47-D48,0)</f>
        <v>0</v>
      </c>
      <c r="E50" s="233">
        <f t="shared" si="17"/>
        <v>0</v>
      </c>
      <c r="F50" s="233">
        <f>IF(F48&gt;0,F47-F48,0)</f>
        <v>0</v>
      </c>
      <c r="G50" s="233">
        <f t="shared" si="17"/>
        <v>0</v>
      </c>
      <c r="H50" s="233">
        <f t="shared" si="17"/>
        <v>0</v>
      </c>
      <c r="I50" s="233"/>
      <c r="J50" s="233"/>
      <c r="K50" s="140"/>
      <c r="L50" s="251"/>
      <c r="M50" s="251"/>
      <c r="N50" s="251"/>
      <c r="O50" s="251"/>
      <c r="P50" s="251"/>
      <c r="Q50" s="251"/>
      <c r="R50" s="251"/>
    </row>
    <row r="51" spans="1:20" x14ac:dyDescent="0.3">
      <c r="A51" s="145"/>
      <c r="B51" s="190" t="s">
        <v>50</v>
      </c>
      <c r="C51" s="233"/>
      <c r="D51" s="233"/>
      <c r="E51" s="233"/>
      <c r="F51" s="233">
        <f>+E51+F50</f>
        <v>0</v>
      </c>
      <c r="G51" s="233">
        <f t="shared" ref="G51:H51" si="18">+F51+G50</f>
        <v>0</v>
      </c>
      <c r="H51" s="233">
        <f t="shared" si="18"/>
        <v>0</v>
      </c>
      <c r="I51" s="233"/>
      <c r="J51" s="233"/>
      <c r="K51" s="140"/>
      <c r="L51" s="251"/>
      <c r="M51" s="251"/>
      <c r="N51" s="251"/>
      <c r="O51" s="251"/>
      <c r="P51" s="251"/>
      <c r="Q51" s="251"/>
      <c r="R51" s="251"/>
    </row>
    <row r="52" spans="1:20" x14ac:dyDescent="0.3">
      <c r="A52" s="145"/>
      <c r="B52" s="234" t="s">
        <v>51</v>
      </c>
      <c r="C52" s="187"/>
      <c r="D52" s="187"/>
      <c r="E52" s="187"/>
      <c r="F52" s="187"/>
      <c r="G52" s="187"/>
      <c r="H52" s="187"/>
      <c r="I52" s="187"/>
      <c r="J52" s="187"/>
      <c r="K52" s="140"/>
      <c r="L52" s="251"/>
      <c r="M52" s="251"/>
      <c r="N52" s="251"/>
      <c r="O52" s="251"/>
      <c r="P52" s="251"/>
      <c r="Q52" s="251"/>
      <c r="R52" s="251"/>
    </row>
    <row r="53" spans="1:20" x14ac:dyDescent="0.3">
      <c r="A53" s="145"/>
      <c r="B53" s="190"/>
      <c r="C53" s="216"/>
      <c r="D53" s="216"/>
      <c r="E53" s="216"/>
      <c r="F53" s="225" t="s">
        <v>47</v>
      </c>
      <c r="G53" s="154">
        <v>2</v>
      </c>
      <c r="H53" s="154">
        <v>3</v>
      </c>
      <c r="I53" s="154"/>
      <c r="J53" s="154"/>
      <c r="K53" s="140"/>
      <c r="L53" s="251"/>
      <c r="M53" s="251"/>
      <c r="N53" s="251"/>
      <c r="O53" s="251"/>
      <c r="P53" s="251"/>
      <c r="Q53" s="251"/>
      <c r="R53" s="251"/>
    </row>
    <row r="54" spans="1:20" x14ac:dyDescent="0.3">
      <c r="A54" s="145"/>
      <c r="B54" s="160" t="s">
        <v>52</v>
      </c>
      <c r="C54" s="157">
        <f>+D54-1</f>
        <v>2021</v>
      </c>
      <c r="D54" s="157">
        <f>+E54-1</f>
        <v>2022</v>
      </c>
      <c r="E54" s="157">
        <f>+F54-1</f>
        <v>2023</v>
      </c>
      <c r="F54" s="219">
        <f>+F$13</f>
        <v>2024</v>
      </c>
      <c r="G54" s="157">
        <f t="shared" ref="G54" si="19">1+F54</f>
        <v>2025</v>
      </c>
      <c r="H54" s="157">
        <f t="shared" ref="H54" si="20">1+G54</f>
        <v>2026</v>
      </c>
      <c r="I54" s="157"/>
      <c r="J54" s="157"/>
      <c r="K54" s="140"/>
      <c r="L54" s="251"/>
      <c r="M54" s="251"/>
      <c r="N54" s="251"/>
      <c r="O54" s="251"/>
      <c r="P54" s="251"/>
      <c r="Q54" s="251"/>
      <c r="R54" s="251"/>
    </row>
    <row r="55" spans="1:20" x14ac:dyDescent="0.3">
      <c r="A55" s="145"/>
      <c r="B55" s="226" t="str">
        <f>+B47</f>
        <v>Current facility leased</v>
      </c>
      <c r="C55" s="227">
        <f>24+35269+1375+3163+5920</f>
        <v>45751</v>
      </c>
      <c r="D55" s="227">
        <v>16257.599999999999</v>
      </c>
      <c r="E55" s="227">
        <v>20749.8</v>
      </c>
      <c r="F55" s="227">
        <v>21408.6</v>
      </c>
      <c r="G55" s="227">
        <v>21706.2</v>
      </c>
      <c r="H55" s="227">
        <v>22140.6</v>
      </c>
      <c r="I55" s="227"/>
      <c r="J55" s="227"/>
      <c r="K55" s="140"/>
      <c r="L55" s="251"/>
      <c r="M55" s="251"/>
      <c r="N55" s="251"/>
      <c r="O55" s="251"/>
      <c r="P55" s="251"/>
      <c r="Q55" s="251"/>
      <c r="R55" s="251"/>
      <c r="S55" s="176"/>
      <c r="T55" s="176"/>
    </row>
    <row r="56" spans="1:20" x14ac:dyDescent="0.3">
      <c r="A56" s="145"/>
      <c r="B56" s="228" t="str">
        <f>+B48</f>
        <v>Proposed facility to acquire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/>
      <c r="J56" s="229"/>
      <c r="K56" s="140"/>
      <c r="L56" s="251"/>
      <c r="M56" s="251"/>
      <c r="N56" s="251"/>
      <c r="O56" s="251"/>
      <c r="P56" s="251"/>
      <c r="Q56" s="251"/>
      <c r="R56" s="251"/>
      <c r="S56" s="176"/>
      <c r="T56" s="176"/>
    </row>
    <row r="57" spans="1:20" x14ac:dyDescent="0.3">
      <c r="A57" s="145"/>
      <c r="B57" s="231" t="s">
        <v>53</v>
      </c>
      <c r="C57" s="232">
        <v>0</v>
      </c>
      <c r="D57" s="232">
        <v>0</v>
      </c>
      <c r="E57" s="232">
        <v>0</v>
      </c>
      <c r="F57" s="232">
        <v>360</v>
      </c>
      <c r="G57" s="232">
        <v>370.8</v>
      </c>
      <c r="H57" s="232">
        <v>381.92399999999998</v>
      </c>
      <c r="I57" s="232"/>
      <c r="J57" s="232"/>
      <c r="K57" s="140"/>
      <c r="L57" s="251"/>
      <c r="M57" s="251"/>
      <c r="N57" s="251"/>
      <c r="O57" s="251"/>
      <c r="P57" s="251"/>
      <c r="Q57" s="251"/>
      <c r="R57" s="251"/>
      <c r="S57" s="176"/>
      <c r="T57" s="176"/>
    </row>
    <row r="58" spans="1:20" x14ac:dyDescent="0.3">
      <c r="A58" s="145"/>
      <c r="B58" s="190" t="s">
        <v>54</v>
      </c>
      <c r="C58" s="233">
        <f>IF(C56&gt;0,C55-(C56+C57),0)</f>
        <v>0</v>
      </c>
      <c r="D58" s="233">
        <f t="shared" ref="D58:H58" si="21">IF(D56&gt;0,D55-(D56+D57),0)</f>
        <v>0</v>
      </c>
      <c r="E58" s="233">
        <f t="shared" si="21"/>
        <v>0</v>
      </c>
      <c r="F58" s="233">
        <f>IF(F56&gt;0,F55-(F56+F57),0)</f>
        <v>0</v>
      </c>
      <c r="G58" s="233">
        <f t="shared" si="21"/>
        <v>0</v>
      </c>
      <c r="H58" s="233">
        <f t="shared" si="21"/>
        <v>0</v>
      </c>
      <c r="I58" s="233"/>
      <c r="J58" s="233"/>
      <c r="K58" s="140"/>
      <c r="L58" s="251"/>
      <c r="M58" s="251"/>
      <c r="N58" s="251"/>
      <c r="O58" s="251"/>
      <c r="P58" s="251"/>
      <c r="Q58" s="251"/>
      <c r="R58" s="251"/>
    </row>
    <row r="59" spans="1:20" x14ac:dyDescent="0.3">
      <c r="A59" s="145"/>
      <c r="B59" s="153"/>
      <c r="C59" s="187"/>
      <c r="D59" s="187"/>
      <c r="E59" s="187"/>
      <c r="F59" s="187"/>
      <c r="G59" s="187"/>
      <c r="H59" s="187"/>
      <c r="I59" s="187"/>
      <c r="J59" s="187"/>
      <c r="K59" s="140"/>
      <c r="L59" s="251"/>
      <c r="M59" s="251"/>
      <c r="N59" s="251"/>
      <c r="O59" s="251"/>
      <c r="P59" s="251"/>
      <c r="Q59" s="251"/>
      <c r="R59" s="251"/>
    </row>
    <row r="60" spans="1:20" x14ac:dyDescent="0.3">
      <c r="A60" s="145"/>
      <c r="B60" s="235" t="s">
        <v>55</v>
      </c>
      <c r="C60" s="236">
        <f t="shared" ref="C60:E60" si="22">+C50+C58</f>
        <v>0</v>
      </c>
      <c r="D60" s="236">
        <f t="shared" si="22"/>
        <v>0</v>
      </c>
      <c r="E60" s="236">
        <f t="shared" si="22"/>
        <v>0</v>
      </c>
      <c r="F60" s="236">
        <f>+F50+F58</f>
        <v>0</v>
      </c>
      <c r="G60" s="236">
        <f>+G50+G58</f>
        <v>0</v>
      </c>
      <c r="H60" s="236">
        <f t="shared" ref="H60" si="23">+H50+H58</f>
        <v>0</v>
      </c>
      <c r="I60" s="236"/>
      <c r="J60" s="236"/>
      <c r="K60" s="140"/>
      <c r="L60" s="251"/>
      <c r="M60" s="251"/>
      <c r="N60" s="251"/>
      <c r="O60" s="251"/>
      <c r="P60" s="251"/>
      <c r="Q60" s="251"/>
      <c r="R60" s="251"/>
    </row>
    <row r="61" spans="1:20" ht="14.4" thickBot="1" x14ac:dyDescent="0.35">
      <c r="A61" s="145"/>
      <c r="B61" s="188" t="s">
        <v>50</v>
      </c>
      <c r="C61" s="189"/>
      <c r="D61" s="189"/>
      <c r="E61" s="189"/>
      <c r="F61" s="189">
        <f>+E61+F60</f>
        <v>0</v>
      </c>
      <c r="G61" s="189">
        <f t="shared" ref="G61" si="24">+F61+G60</f>
        <v>0</v>
      </c>
      <c r="H61" s="189">
        <f t="shared" ref="H61" si="25">+G61+H60</f>
        <v>0</v>
      </c>
      <c r="I61" s="189"/>
      <c r="J61" s="189"/>
      <c r="K61" s="140"/>
      <c r="L61" s="251"/>
      <c r="M61" s="251"/>
      <c r="N61" s="251"/>
      <c r="O61" s="251"/>
      <c r="P61" s="251"/>
      <c r="Q61" s="251"/>
      <c r="R61" s="251"/>
    </row>
    <row r="62" spans="1:20" ht="14.4" thickTop="1" x14ac:dyDescent="0.3">
      <c r="A62" s="145"/>
      <c r="B62" s="153"/>
      <c r="C62" s="187"/>
      <c r="D62" s="187"/>
      <c r="E62" s="187"/>
      <c r="F62" s="187"/>
      <c r="G62" s="187"/>
      <c r="H62" s="187"/>
      <c r="I62" s="187"/>
      <c r="J62" s="187"/>
      <c r="K62" s="140"/>
      <c r="L62" s="251"/>
      <c r="M62" s="251"/>
      <c r="N62" s="251"/>
      <c r="O62" s="251"/>
      <c r="P62" s="251"/>
      <c r="Q62" s="251"/>
      <c r="R62" s="251"/>
    </row>
    <row r="63" spans="1:20" x14ac:dyDescent="0.3">
      <c r="A63" s="145"/>
      <c r="B63" s="190"/>
      <c r="C63" s="216"/>
      <c r="D63" s="216"/>
      <c r="E63" s="216"/>
      <c r="F63" s="225" t="s">
        <v>47</v>
      </c>
      <c r="G63" s="154">
        <v>2</v>
      </c>
      <c r="H63" s="154">
        <v>3</v>
      </c>
      <c r="I63" s="154"/>
      <c r="J63" s="154"/>
      <c r="K63" s="140"/>
      <c r="L63" s="251"/>
      <c r="M63" s="251"/>
      <c r="N63" s="251"/>
      <c r="O63" s="251"/>
      <c r="P63" s="251"/>
      <c r="Q63" s="251"/>
      <c r="R63" s="251"/>
    </row>
    <row r="64" spans="1:20" x14ac:dyDescent="0.3">
      <c r="A64" s="145"/>
      <c r="B64" s="160" t="s">
        <v>56</v>
      </c>
      <c r="C64" s="157">
        <f>+D64-1</f>
        <v>2021</v>
      </c>
      <c r="D64" s="157">
        <f>+E64-1</f>
        <v>2022</v>
      </c>
      <c r="E64" s="157">
        <f>+F64-1</f>
        <v>2023</v>
      </c>
      <c r="F64" s="219">
        <f>+F$13</f>
        <v>2024</v>
      </c>
      <c r="G64" s="157">
        <f t="shared" ref="G64" si="26">1+F64</f>
        <v>2025</v>
      </c>
      <c r="H64" s="157">
        <f t="shared" ref="H64" si="27">1+G64</f>
        <v>2026</v>
      </c>
      <c r="I64" s="157"/>
      <c r="J64" s="157"/>
      <c r="K64" s="140"/>
      <c r="L64" s="251"/>
      <c r="M64" s="251"/>
      <c r="N64" s="251"/>
      <c r="O64" s="251"/>
      <c r="P64" s="251"/>
      <c r="Q64" s="251"/>
      <c r="R64" s="251"/>
    </row>
    <row r="65" spans="1:18" x14ac:dyDescent="0.3">
      <c r="A65" s="145"/>
      <c r="B65" s="226" t="s">
        <v>57</v>
      </c>
      <c r="C65" s="227"/>
      <c r="D65" s="227"/>
      <c r="E65" s="227"/>
      <c r="F65" s="227"/>
      <c r="G65" s="227"/>
      <c r="H65" s="227"/>
      <c r="I65" s="227"/>
      <c r="J65" s="227"/>
      <c r="K65" s="140"/>
      <c r="L65" s="251"/>
      <c r="M65" s="251"/>
      <c r="N65" s="251"/>
      <c r="O65" s="251"/>
      <c r="P65" s="251"/>
      <c r="Q65" s="251"/>
      <c r="R65" s="251"/>
    </row>
    <row r="66" spans="1:18" x14ac:dyDescent="0.3">
      <c r="A66" s="145"/>
      <c r="B66" s="228" t="s">
        <v>58</v>
      </c>
      <c r="C66" s="229"/>
      <c r="D66" s="229"/>
      <c r="E66" s="229"/>
      <c r="F66" s="230"/>
      <c r="G66" s="230"/>
      <c r="H66" s="230"/>
      <c r="I66" s="230"/>
      <c r="J66" s="230"/>
      <c r="K66" s="140"/>
      <c r="L66" s="251"/>
      <c r="M66" s="251"/>
      <c r="N66" s="251"/>
      <c r="O66" s="251"/>
      <c r="P66" s="251"/>
      <c r="Q66" s="251"/>
      <c r="R66" s="251"/>
    </row>
    <row r="67" spans="1:18" x14ac:dyDescent="0.3">
      <c r="A67" s="145"/>
      <c r="B67" s="228" t="s">
        <v>59</v>
      </c>
      <c r="C67" s="237"/>
      <c r="D67" s="237"/>
      <c r="E67" s="237"/>
      <c r="F67" s="238"/>
      <c r="G67" s="238"/>
      <c r="H67" s="238"/>
      <c r="I67" s="238"/>
      <c r="J67" s="238"/>
      <c r="K67" s="140"/>
      <c r="L67" s="251"/>
      <c r="M67" s="251"/>
      <c r="N67" s="251"/>
      <c r="O67" s="251"/>
      <c r="P67" s="251"/>
      <c r="Q67" s="251"/>
      <c r="R67" s="251"/>
    </row>
    <row r="68" spans="1:18" x14ac:dyDescent="0.3">
      <c r="A68" s="145"/>
      <c r="B68" s="231" t="s">
        <v>60</v>
      </c>
      <c r="C68" s="232"/>
      <c r="D68" s="232"/>
      <c r="E68" s="232"/>
      <c r="F68" s="232">
        <v>0</v>
      </c>
      <c r="G68" s="232">
        <v>0</v>
      </c>
      <c r="H68" s="232">
        <v>0</v>
      </c>
      <c r="I68" s="232"/>
      <c r="J68" s="232"/>
      <c r="K68" s="140"/>
      <c r="L68" s="251"/>
      <c r="M68" s="251"/>
      <c r="N68" s="251"/>
      <c r="O68" s="251"/>
      <c r="P68" s="251"/>
      <c r="Q68" s="251"/>
      <c r="R68" s="251"/>
    </row>
    <row r="69" spans="1:18" x14ac:dyDescent="0.3">
      <c r="A69" s="145"/>
      <c r="B69" s="190" t="s">
        <v>61</v>
      </c>
      <c r="C69" s="233">
        <f>+C65-C66-C67-C68</f>
        <v>0</v>
      </c>
      <c r="D69" s="233">
        <f t="shared" ref="D69:H69" si="28">+D65-D66-D67-D68</f>
        <v>0</v>
      </c>
      <c r="E69" s="233">
        <f t="shared" si="28"/>
        <v>0</v>
      </c>
      <c r="F69" s="233">
        <f t="shared" si="28"/>
        <v>0</v>
      </c>
      <c r="G69" s="233">
        <f t="shared" si="28"/>
        <v>0</v>
      </c>
      <c r="H69" s="233">
        <f t="shared" si="28"/>
        <v>0</v>
      </c>
      <c r="I69" s="233"/>
      <c r="J69" s="233"/>
      <c r="K69" s="140"/>
      <c r="L69" s="251"/>
      <c r="M69" s="251"/>
      <c r="N69" s="251"/>
      <c r="O69" s="251"/>
      <c r="P69" s="251"/>
      <c r="Q69" s="251"/>
      <c r="R69" s="251"/>
    </row>
    <row r="70" spans="1:18" x14ac:dyDescent="0.3">
      <c r="A70" s="145"/>
      <c r="B70" s="190"/>
      <c r="C70" s="233"/>
      <c r="D70" s="233"/>
      <c r="E70" s="233"/>
      <c r="F70" s="233"/>
      <c r="G70" s="233"/>
      <c r="H70" s="233"/>
      <c r="I70" s="233"/>
      <c r="J70" s="233"/>
      <c r="K70" s="140"/>
      <c r="L70" s="251"/>
      <c r="M70" s="251"/>
      <c r="N70" s="251"/>
      <c r="O70" s="251"/>
      <c r="P70" s="251"/>
      <c r="Q70" s="251"/>
      <c r="R70" s="251"/>
    </row>
    <row r="71" spans="1:18" x14ac:dyDescent="0.3">
      <c r="A71" s="145"/>
      <c r="B71" s="153"/>
      <c r="C71" s="216"/>
      <c r="D71" s="216"/>
      <c r="E71" s="216"/>
      <c r="F71" s="217" t="s">
        <v>41</v>
      </c>
      <c r="G71" s="218">
        <v>2</v>
      </c>
      <c r="H71" s="218">
        <v>3</v>
      </c>
      <c r="I71" s="218"/>
      <c r="J71" s="218"/>
      <c r="K71" s="140"/>
      <c r="L71" s="251"/>
      <c r="M71" s="251"/>
      <c r="N71" s="251"/>
      <c r="O71" s="251"/>
      <c r="P71" s="251"/>
      <c r="Q71" s="251"/>
      <c r="R71" s="251"/>
    </row>
    <row r="72" spans="1:18" x14ac:dyDescent="0.3">
      <c r="A72" s="145"/>
      <c r="B72" s="156" t="s">
        <v>62</v>
      </c>
      <c r="C72" s="157">
        <f>+D72-1</f>
        <v>2021</v>
      </c>
      <c r="D72" s="157">
        <f>+E72-1</f>
        <v>2022</v>
      </c>
      <c r="E72" s="157">
        <f>+F72-1</f>
        <v>2023</v>
      </c>
      <c r="F72" s="219">
        <f>+F$13</f>
        <v>2024</v>
      </c>
      <c r="G72" s="157">
        <f t="shared" ref="G72" si="29">1+F72</f>
        <v>2025</v>
      </c>
      <c r="H72" s="157">
        <f t="shared" ref="H72" si="30">1+G72</f>
        <v>2026</v>
      </c>
      <c r="I72" s="157"/>
      <c r="J72" s="157"/>
      <c r="K72" s="140"/>
      <c r="L72" s="251"/>
      <c r="M72" s="251"/>
      <c r="N72" s="251"/>
      <c r="O72" s="251"/>
      <c r="P72" s="251"/>
      <c r="Q72" s="251"/>
      <c r="R72" s="251"/>
    </row>
    <row r="73" spans="1:18" x14ac:dyDescent="0.3">
      <c r="A73" s="145"/>
      <c r="B73" s="239" t="s">
        <v>63</v>
      </c>
      <c r="C73" s="240">
        <f t="shared" ref="C73:H73" si="31">IFERROR(C47/C$40/12,0)</f>
        <v>0.93808333333333327</v>
      </c>
      <c r="D73" s="240">
        <f t="shared" si="31"/>
        <v>1.6666666666666667</v>
      </c>
      <c r="E73" s="240">
        <f t="shared" si="31"/>
        <v>1.7166666666666668</v>
      </c>
      <c r="F73" s="240">
        <f>IFERROR(F47/F$40/12,0)</f>
        <v>1.7681666666666667</v>
      </c>
      <c r="G73" s="240">
        <f t="shared" si="31"/>
        <v>1.8212116666666667</v>
      </c>
      <c r="H73" s="240">
        <f t="shared" si="31"/>
        <v>1.8758480166666667</v>
      </c>
      <c r="I73" s="240"/>
      <c r="J73" s="240"/>
      <c r="K73" s="140"/>
      <c r="L73" s="251"/>
      <c r="M73" s="251"/>
      <c r="N73" s="251"/>
      <c r="O73" s="251"/>
      <c r="P73" s="251"/>
      <c r="Q73" s="251"/>
      <c r="R73" s="251"/>
    </row>
    <row r="74" spans="1:18" x14ac:dyDescent="0.3">
      <c r="A74" s="145"/>
      <c r="B74" s="239" t="s">
        <v>64</v>
      </c>
      <c r="C74" s="240">
        <f t="shared" ref="C74:E74" si="32">IFERROR(C48/C41/12,0)</f>
        <v>0</v>
      </c>
      <c r="D74" s="240">
        <f t="shared" si="32"/>
        <v>0</v>
      </c>
      <c r="E74" s="240">
        <f t="shared" si="32"/>
        <v>0</v>
      </c>
      <c r="F74" s="240">
        <f>IFERROR(F48/F41/12,0)</f>
        <v>0</v>
      </c>
      <c r="G74" s="240">
        <f t="shared" ref="G74:H74" si="33">IFERROR(G48/G41/12,0)</f>
        <v>0</v>
      </c>
      <c r="H74" s="240">
        <f t="shared" si="33"/>
        <v>0</v>
      </c>
      <c r="I74" s="240"/>
      <c r="J74" s="240"/>
      <c r="K74" s="140"/>
      <c r="L74" s="251"/>
      <c r="M74" s="251"/>
      <c r="N74" s="251"/>
      <c r="O74" s="251"/>
      <c r="P74" s="251"/>
      <c r="Q74" s="251"/>
      <c r="R74" s="251"/>
    </row>
    <row r="75" spans="1:18" x14ac:dyDescent="0.3">
      <c r="A75" s="145"/>
      <c r="B75" s="153" t="s">
        <v>65</v>
      </c>
      <c r="C75" s="197">
        <f>+C73*12</f>
        <v>11.257</v>
      </c>
      <c r="D75" s="197">
        <f t="shared" ref="D75:H75" si="34">+D73*12</f>
        <v>20</v>
      </c>
      <c r="E75" s="197">
        <f t="shared" si="34"/>
        <v>20.6</v>
      </c>
      <c r="F75" s="197">
        <f t="shared" si="34"/>
        <v>21.218</v>
      </c>
      <c r="G75" s="197">
        <f t="shared" si="34"/>
        <v>21.85454</v>
      </c>
      <c r="H75" s="197">
        <f t="shared" si="34"/>
        <v>22.5101762</v>
      </c>
      <c r="I75" s="197"/>
      <c r="J75" s="197"/>
      <c r="K75" s="140"/>
      <c r="L75" s="251"/>
      <c r="M75" s="251"/>
      <c r="N75" s="251"/>
      <c r="O75" s="251"/>
      <c r="P75" s="251"/>
      <c r="Q75" s="251"/>
      <c r="R75" s="251"/>
    </row>
    <row r="76" spans="1:18" x14ac:dyDescent="0.3">
      <c r="A76" s="145"/>
      <c r="B76" s="153" t="s">
        <v>66</v>
      </c>
      <c r="C76" s="197">
        <f t="shared" ref="C76:H76" si="35">+C74*12</f>
        <v>0</v>
      </c>
      <c r="D76" s="197">
        <f t="shared" si="35"/>
        <v>0</v>
      </c>
      <c r="E76" s="197">
        <f t="shared" si="35"/>
        <v>0</v>
      </c>
      <c r="F76" s="197">
        <f t="shared" si="35"/>
        <v>0</v>
      </c>
      <c r="G76" s="197">
        <f t="shared" si="35"/>
        <v>0</v>
      </c>
      <c r="H76" s="197">
        <f t="shared" si="35"/>
        <v>0</v>
      </c>
      <c r="I76" s="197"/>
      <c r="J76" s="197"/>
      <c r="K76" s="140"/>
      <c r="L76" s="251"/>
      <c r="M76" s="251"/>
      <c r="N76" s="251"/>
      <c r="O76" s="251"/>
      <c r="P76" s="251"/>
      <c r="Q76" s="251"/>
      <c r="R76" s="251"/>
    </row>
    <row r="77" spans="1:18" x14ac:dyDescent="0.3">
      <c r="A77" s="145"/>
      <c r="B77" s="153"/>
      <c r="C77" s="197"/>
      <c r="D77" s="197"/>
      <c r="E77" s="197"/>
      <c r="F77" s="197"/>
      <c r="G77" s="197"/>
      <c r="H77" s="197"/>
      <c r="I77" s="197"/>
      <c r="J77" s="197"/>
      <c r="K77" s="140"/>
      <c r="L77" s="251"/>
      <c r="M77" s="251"/>
      <c r="N77" s="251"/>
      <c r="O77" s="251"/>
      <c r="P77" s="251"/>
      <c r="Q77" s="251"/>
      <c r="R77" s="251"/>
    </row>
    <row r="78" spans="1:18" x14ac:dyDescent="0.3">
      <c r="A78" s="145"/>
      <c r="B78" s="166" t="s">
        <v>67</v>
      </c>
      <c r="C78" s="241">
        <f t="shared" ref="C78:H79" si="36">IFERROR(C47/C$24,0)</f>
        <v>9.6673918255396219E-3</v>
      </c>
      <c r="D78" s="241">
        <f t="shared" si="36"/>
        <v>8.125113751592522E-2</v>
      </c>
      <c r="E78" s="241">
        <f t="shared" si="36"/>
        <v>8.984110771469081E-2</v>
      </c>
      <c r="F78" s="241">
        <f t="shared" si="36"/>
        <v>9.0625137477453696E-2</v>
      </c>
      <c r="G78" s="241">
        <f t="shared" si="36"/>
        <v>5.2982783808721699E-2</v>
      </c>
      <c r="H78" s="241">
        <f t="shared" si="36"/>
        <v>5.2726832407048896E-2</v>
      </c>
      <c r="I78" s="241"/>
      <c r="J78" s="241"/>
      <c r="K78" s="140"/>
      <c r="L78" s="251"/>
      <c r="M78" s="251"/>
      <c r="N78" s="251"/>
      <c r="O78" s="251"/>
      <c r="P78" s="251"/>
      <c r="Q78" s="251"/>
      <c r="R78" s="251"/>
    </row>
    <row r="79" spans="1:18" x14ac:dyDescent="0.3">
      <c r="A79" s="145"/>
      <c r="B79" s="153" t="s">
        <v>68</v>
      </c>
      <c r="C79" s="242">
        <f t="shared" si="36"/>
        <v>0</v>
      </c>
      <c r="D79" s="242">
        <f t="shared" si="36"/>
        <v>0</v>
      </c>
      <c r="E79" s="242">
        <f t="shared" si="36"/>
        <v>0</v>
      </c>
      <c r="F79" s="242">
        <f t="shared" si="36"/>
        <v>0</v>
      </c>
      <c r="G79" s="242">
        <f t="shared" si="36"/>
        <v>0</v>
      </c>
      <c r="H79" s="242">
        <f t="shared" si="36"/>
        <v>0</v>
      </c>
      <c r="I79" s="242"/>
      <c r="J79" s="242"/>
      <c r="K79" s="140"/>
      <c r="L79" s="251"/>
      <c r="M79" s="251"/>
      <c r="N79" s="251"/>
      <c r="O79" s="251"/>
      <c r="P79" s="251"/>
      <c r="Q79" s="251"/>
      <c r="R79" s="251"/>
    </row>
    <row r="80" spans="1:18" x14ac:dyDescent="0.3">
      <c r="A80" s="145"/>
      <c r="B80" s="190"/>
      <c r="C80" s="243"/>
      <c r="D80" s="243"/>
      <c r="E80" s="243"/>
      <c r="F80" s="243"/>
      <c r="G80" s="243"/>
      <c r="H80" s="243"/>
      <c r="I80" s="243"/>
      <c r="J80" s="243"/>
      <c r="K80" s="140"/>
      <c r="L80" s="251"/>
      <c r="M80" s="251"/>
      <c r="N80" s="251"/>
      <c r="O80" s="251"/>
      <c r="P80" s="251"/>
      <c r="Q80" s="251"/>
      <c r="R80" s="251"/>
    </row>
    <row r="81" spans="1:18" x14ac:dyDescent="0.3">
      <c r="A81" s="145"/>
      <c r="B81" s="166" t="s">
        <v>69</v>
      </c>
      <c r="C81" s="244">
        <f>IFERROR(C47/#REF!-1,0)</f>
        <v>0</v>
      </c>
      <c r="D81" s="244">
        <f t="shared" ref="D81:H82" si="37">IFERROR(D47/C47-1,0)</f>
        <v>0.61515662981417618</v>
      </c>
      <c r="E81" s="244">
        <f t="shared" si="37"/>
        <v>3.0000000000000027E-2</v>
      </c>
      <c r="F81" s="244">
        <f t="shared" si="37"/>
        <v>3.0000000000000027E-2</v>
      </c>
      <c r="G81" s="244">
        <f t="shared" si="37"/>
        <v>3.0000000000000027E-2</v>
      </c>
      <c r="H81" s="244">
        <f t="shared" si="37"/>
        <v>3.0000000000000027E-2</v>
      </c>
      <c r="I81" s="244"/>
      <c r="J81" s="244"/>
      <c r="K81" s="140"/>
      <c r="L81" s="251"/>
      <c r="M81" s="251"/>
      <c r="N81" s="251"/>
      <c r="O81" s="251"/>
      <c r="P81" s="251"/>
      <c r="Q81" s="251"/>
      <c r="R81" s="251"/>
    </row>
    <row r="82" spans="1:18" x14ac:dyDescent="0.3">
      <c r="A82" s="145"/>
      <c r="B82" s="153" t="s">
        <v>27</v>
      </c>
      <c r="C82" s="201">
        <f>IFERROR(C48/#REF!-1,0)</f>
        <v>0</v>
      </c>
      <c r="D82" s="201">
        <f t="shared" si="37"/>
        <v>0</v>
      </c>
      <c r="E82" s="201">
        <f t="shared" si="37"/>
        <v>0</v>
      </c>
      <c r="F82" s="201">
        <f t="shared" si="37"/>
        <v>0</v>
      </c>
      <c r="G82" s="201">
        <f t="shared" si="37"/>
        <v>0</v>
      </c>
      <c r="H82" s="201">
        <f t="shared" si="37"/>
        <v>0</v>
      </c>
      <c r="I82" s="201"/>
      <c r="J82" s="201"/>
      <c r="K82" s="140"/>
      <c r="L82" s="251"/>
      <c r="M82" s="251"/>
      <c r="N82" s="251"/>
      <c r="O82" s="251"/>
      <c r="P82" s="251"/>
      <c r="Q82" s="251"/>
      <c r="R82" s="251"/>
    </row>
    <row r="83" spans="1:18" x14ac:dyDescent="0.3">
      <c r="A83" s="145"/>
      <c r="B83" s="153"/>
      <c r="C83" s="201"/>
      <c r="D83" s="201"/>
      <c r="E83" s="201"/>
      <c r="F83" s="201"/>
      <c r="G83" s="201"/>
      <c r="H83" s="201"/>
      <c r="I83" s="201"/>
      <c r="J83" s="201"/>
      <c r="K83" s="140"/>
      <c r="L83" s="251"/>
      <c r="M83" s="251"/>
      <c r="N83" s="251"/>
      <c r="O83" s="251"/>
      <c r="P83" s="251"/>
      <c r="Q83" s="251"/>
      <c r="R83" s="251"/>
    </row>
    <row r="84" spans="1:18" x14ac:dyDescent="0.3">
      <c r="A84" s="145"/>
      <c r="B84" s="153" t="s">
        <v>70</v>
      </c>
      <c r="C84" s="245">
        <f>IF(C16&gt;0,C40/C16,C41/C17)</f>
        <v>55.555555555555557</v>
      </c>
      <c r="D84" s="245">
        <f t="shared" ref="D84:H84" si="38">IF(D16&gt;0,D40/D16,D41/D17)</f>
        <v>50</v>
      </c>
      <c r="E84" s="245">
        <f t="shared" si="38"/>
        <v>50</v>
      </c>
      <c r="F84" s="245">
        <f t="shared" si="38"/>
        <v>0</v>
      </c>
      <c r="G84" s="245">
        <f t="shared" si="38"/>
        <v>0</v>
      </c>
      <c r="H84" s="245">
        <f t="shared" si="38"/>
        <v>0</v>
      </c>
      <c r="I84" s="245"/>
      <c r="J84" s="245"/>
      <c r="K84" s="140"/>
      <c r="L84" s="251"/>
      <c r="M84" s="251"/>
      <c r="N84" s="251"/>
      <c r="O84" s="251"/>
      <c r="P84" s="251"/>
      <c r="Q84" s="251"/>
      <c r="R84" s="251"/>
    </row>
    <row r="85" spans="1:18" x14ac:dyDescent="0.3">
      <c r="A85" s="145"/>
      <c r="B85" s="153"/>
      <c r="C85" s="201"/>
      <c r="D85" s="201"/>
      <c r="E85" s="201"/>
      <c r="F85" s="201"/>
      <c r="G85" s="201"/>
      <c r="H85" s="201"/>
      <c r="I85" s="201"/>
      <c r="J85" s="201"/>
      <c r="K85" s="140"/>
      <c r="L85" s="251"/>
      <c r="M85" s="251"/>
      <c r="N85" s="251"/>
      <c r="O85" s="251"/>
      <c r="P85" s="251"/>
      <c r="Q85" s="251"/>
      <c r="R85" s="251"/>
    </row>
    <row r="86" spans="1:18" x14ac:dyDescent="0.3">
      <c r="A86" s="145"/>
      <c r="B86" s="146" t="s">
        <v>71</v>
      </c>
      <c r="C86" s="201"/>
      <c r="D86" s="201"/>
      <c r="E86" s="201"/>
      <c r="F86" s="201"/>
      <c r="G86" s="201"/>
      <c r="H86" s="201"/>
      <c r="I86" s="201"/>
      <c r="J86" s="201"/>
      <c r="K86" s="140"/>
      <c r="L86" s="251"/>
      <c r="M86" s="251"/>
      <c r="N86" s="251"/>
      <c r="O86" s="251"/>
      <c r="P86" s="251"/>
      <c r="Q86" s="251"/>
      <c r="R86" s="251"/>
    </row>
    <row r="87" spans="1:18" x14ac:dyDescent="0.3">
      <c r="A87" s="145"/>
      <c r="B87" s="146" t="s">
        <v>72</v>
      </c>
      <c r="C87" s="201"/>
      <c r="D87" s="201"/>
      <c r="E87" s="201"/>
      <c r="F87" s="201"/>
      <c r="G87" s="201"/>
      <c r="H87" s="201"/>
      <c r="I87" s="201"/>
      <c r="J87" s="201"/>
      <c r="K87" s="140"/>
      <c r="L87" s="251"/>
      <c r="M87" s="251"/>
      <c r="N87" s="251"/>
      <c r="O87" s="251"/>
      <c r="P87" s="251"/>
      <c r="Q87" s="251"/>
      <c r="R87" s="251"/>
    </row>
    <row r="88" spans="1:18" x14ac:dyDescent="0.3">
      <c r="A88" s="145"/>
      <c r="B88" s="153"/>
      <c r="C88" s="201"/>
      <c r="D88" s="201"/>
      <c r="E88" s="201"/>
      <c r="F88" s="201"/>
      <c r="G88" s="201"/>
      <c r="H88" s="201"/>
      <c r="I88" s="201"/>
      <c r="J88" s="201"/>
      <c r="K88" s="140"/>
      <c r="L88" s="251"/>
      <c r="M88" s="251"/>
      <c r="N88" s="251"/>
      <c r="O88" s="251"/>
      <c r="P88" s="251"/>
      <c r="Q88" s="251"/>
      <c r="R88" s="251"/>
    </row>
    <row r="89" spans="1:18" x14ac:dyDescent="0.3">
      <c r="A89" s="145"/>
      <c r="C89" s="201"/>
      <c r="D89" s="201"/>
      <c r="E89" s="201"/>
      <c r="F89" s="201"/>
      <c r="G89" s="201"/>
      <c r="H89" s="201"/>
      <c r="I89" s="201"/>
      <c r="J89" s="201"/>
      <c r="K89" s="140"/>
      <c r="L89" s="251"/>
      <c r="M89" s="251"/>
      <c r="N89" s="251"/>
      <c r="O89" s="251"/>
      <c r="P89" s="251"/>
      <c r="Q89" s="251"/>
      <c r="R89" s="251"/>
    </row>
    <row r="90" spans="1:18" x14ac:dyDescent="0.3">
      <c r="A90" s="145"/>
      <c r="C90" s="201"/>
      <c r="D90" s="201"/>
      <c r="E90" s="201"/>
      <c r="F90" s="201"/>
      <c r="G90" s="201"/>
      <c r="H90" s="201"/>
      <c r="I90" s="201"/>
      <c r="J90" s="201"/>
      <c r="K90" s="140"/>
      <c r="L90" s="251"/>
      <c r="M90" s="251"/>
      <c r="N90" s="251"/>
      <c r="O90" s="251"/>
      <c r="P90" s="251"/>
      <c r="Q90" s="251"/>
      <c r="R90" s="251"/>
    </row>
    <row r="91" spans="1:18" x14ac:dyDescent="0.3">
      <c r="A91" s="145"/>
      <c r="B91" s="145"/>
      <c r="C91" s="201"/>
      <c r="D91" s="201"/>
      <c r="E91" s="201"/>
      <c r="F91" s="201"/>
      <c r="G91" s="201"/>
      <c r="H91" s="201"/>
      <c r="I91" s="201"/>
      <c r="J91" s="201"/>
      <c r="K91" s="140"/>
      <c r="M91" s="145"/>
      <c r="N91" s="145"/>
      <c r="O91" s="145"/>
      <c r="P91" s="145"/>
      <c r="Q91" s="145"/>
      <c r="R91" s="145"/>
    </row>
    <row r="92" spans="1:18" x14ac:dyDescent="0.3">
      <c r="A92" s="145"/>
      <c r="B92" s="153"/>
      <c r="C92" s="201"/>
      <c r="D92" s="201"/>
      <c r="E92" s="201"/>
      <c r="F92" s="201"/>
      <c r="G92" s="201"/>
      <c r="H92" s="201"/>
      <c r="I92" s="201"/>
      <c r="J92" s="201"/>
      <c r="K92" s="140"/>
      <c r="M92" s="145"/>
      <c r="N92" s="145"/>
      <c r="O92" s="145"/>
      <c r="P92" s="145"/>
      <c r="Q92" s="145"/>
      <c r="R92" s="145"/>
    </row>
    <row r="93" spans="1:18" x14ac:dyDescent="0.3">
      <c r="A93" s="145"/>
      <c r="B93" s="153"/>
      <c r="C93" s="201"/>
      <c r="D93" s="201"/>
      <c r="E93" s="201"/>
      <c r="F93" s="201"/>
      <c r="G93" s="201"/>
      <c r="H93" s="201"/>
      <c r="I93" s="201"/>
      <c r="J93" s="201"/>
      <c r="K93" s="140"/>
      <c r="M93" s="145"/>
      <c r="N93" s="145"/>
      <c r="O93" s="145"/>
      <c r="P93" s="145"/>
      <c r="Q93" s="145"/>
      <c r="R93" s="145"/>
    </row>
    <row r="94" spans="1:18" x14ac:dyDescent="0.3">
      <c r="A94" s="145"/>
      <c r="B94" s="153"/>
      <c r="C94" s="201"/>
      <c r="D94" s="201"/>
      <c r="E94" s="201"/>
      <c r="F94" s="201"/>
      <c r="G94" s="201"/>
      <c r="H94" s="201"/>
      <c r="I94" s="201"/>
      <c r="J94" s="201"/>
      <c r="K94" s="140"/>
      <c r="M94" s="145"/>
      <c r="N94" s="145"/>
      <c r="O94" s="145"/>
      <c r="P94" s="145"/>
      <c r="Q94" s="145"/>
      <c r="R94" s="145"/>
    </row>
    <row r="95" spans="1:18" x14ac:dyDescent="0.3">
      <c r="A95" s="145"/>
      <c r="B95" s="153"/>
      <c r="C95" s="201"/>
      <c r="D95" s="201"/>
      <c r="E95" s="201"/>
      <c r="F95" s="201"/>
      <c r="G95" s="201"/>
      <c r="H95" s="201"/>
      <c r="I95" s="201"/>
      <c r="J95" s="201"/>
      <c r="K95" s="140"/>
      <c r="M95" s="145"/>
      <c r="N95" s="145"/>
      <c r="O95" s="145"/>
      <c r="P95" s="145"/>
      <c r="Q95" s="145"/>
      <c r="R95" s="145"/>
    </row>
    <row r="96" spans="1:18" x14ac:dyDescent="0.3">
      <c r="A96" s="145"/>
      <c r="B96" s="153"/>
      <c r="C96" s="201"/>
      <c r="D96" s="201"/>
      <c r="E96" s="201"/>
      <c r="F96" s="201"/>
      <c r="G96" s="201"/>
      <c r="H96" s="201"/>
      <c r="I96" s="201"/>
      <c r="J96" s="201"/>
      <c r="K96" s="140"/>
      <c r="M96" s="145"/>
      <c r="N96" s="145"/>
      <c r="O96" s="145"/>
      <c r="P96" s="145"/>
      <c r="Q96" s="145"/>
      <c r="R96" s="145"/>
    </row>
    <row r="97" spans="1:18" x14ac:dyDescent="0.3">
      <c r="A97" s="145"/>
      <c r="B97" s="153"/>
      <c r="C97" s="201"/>
      <c r="D97" s="201"/>
      <c r="E97" s="201"/>
      <c r="F97" s="201"/>
      <c r="G97" s="201"/>
      <c r="H97" s="201"/>
      <c r="I97" s="201"/>
      <c r="J97" s="201"/>
      <c r="K97" s="140"/>
      <c r="M97" s="145"/>
      <c r="N97" s="145"/>
      <c r="O97" s="145"/>
      <c r="P97" s="145"/>
      <c r="Q97" s="145"/>
      <c r="R97" s="145"/>
    </row>
    <row r="98" spans="1:18" x14ac:dyDescent="0.3">
      <c r="A98" s="145"/>
      <c r="B98" s="153"/>
      <c r="C98" s="201"/>
      <c r="D98" s="201"/>
      <c r="E98" s="201"/>
      <c r="F98" s="201"/>
      <c r="G98" s="201"/>
      <c r="H98" s="201"/>
      <c r="I98" s="201"/>
      <c r="J98" s="201"/>
      <c r="K98" s="140"/>
      <c r="M98" s="145"/>
      <c r="N98" s="145"/>
      <c r="O98" s="145"/>
      <c r="P98" s="145"/>
      <c r="Q98" s="145"/>
      <c r="R98" s="145"/>
    </row>
    <row r="99" spans="1:18" x14ac:dyDescent="0.3">
      <c r="A99" s="145"/>
      <c r="B99" s="153"/>
      <c r="C99" s="201"/>
      <c r="D99" s="201"/>
      <c r="E99" s="201"/>
      <c r="F99" s="201"/>
      <c r="G99" s="201"/>
      <c r="H99" s="201"/>
      <c r="I99" s="201"/>
      <c r="J99" s="201"/>
      <c r="K99" s="140"/>
      <c r="M99" s="145"/>
      <c r="N99" s="145"/>
      <c r="O99" s="145"/>
      <c r="P99" s="145"/>
      <c r="Q99" s="145"/>
      <c r="R99" s="145"/>
    </row>
    <row r="100" spans="1:18" x14ac:dyDescent="0.3">
      <c r="A100" s="145"/>
      <c r="B100" s="153"/>
      <c r="C100" s="201"/>
      <c r="D100" s="201"/>
      <c r="E100" s="201"/>
      <c r="F100" s="201"/>
      <c r="G100" s="201"/>
      <c r="H100" s="201"/>
      <c r="I100" s="201"/>
      <c r="J100" s="201"/>
      <c r="K100" s="140"/>
      <c r="M100" s="145"/>
      <c r="N100" s="145"/>
      <c r="O100" s="145"/>
      <c r="P100" s="145"/>
      <c r="Q100" s="145"/>
      <c r="R100" s="145"/>
    </row>
    <row r="101" spans="1:18" x14ac:dyDescent="0.3">
      <c r="A101" s="145"/>
      <c r="B101" s="153"/>
      <c r="C101" s="201"/>
      <c r="D101" s="201"/>
      <c r="E101" s="201"/>
      <c r="F101" s="201"/>
      <c r="G101" s="201"/>
      <c r="H101" s="201"/>
      <c r="I101" s="201"/>
      <c r="J101" s="201"/>
      <c r="K101" s="140"/>
      <c r="M101" s="145"/>
      <c r="N101" s="145"/>
      <c r="O101" s="145"/>
      <c r="P101" s="145"/>
      <c r="Q101" s="145"/>
      <c r="R101" s="145"/>
    </row>
    <row r="102" spans="1:18" x14ac:dyDescent="0.3">
      <c r="A102" s="145"/>
      <c r="B102" s="153"/>
      <c r="C102" s="201"/>
      <c r="D102" s="201"/>
      <c r="E102" s="201"/>
      <c r="F102" s="201"/>
      <c r="G102" s="201"/>
      <c r="H102" s="201"/>
      <c r="I102" s="201"/>
      <c r="J102" s="201"/>
      <c r="K102" s="140"/>
      <c r="M102" s="145"/>
      <c r="N102" s="145"/>
      <c r="O102" s="145"/>
      <c r="P102" s="145"/>
      <c r="Q102" s="145"/>
      <c r="R102" s="145"/>
    </row>
    <row r="103" spans="1:18" x14ac:dyDescent="0.3">
      <c r="A103" s="145"/>
      <c r="B103" s="153"/>
      <c r="C103" s="201"/>
      <c r="D103" s="201"/>
      <c r="E103" s="201"/>
      <c r="F103" s="201"/>
      <c r="G103" s="201"/>
      <c r="H103" s="201"/>
      <c r="I103" s="201"/>
      <c r="J103" s="201"/>
      <c r="K103" s="140"/>
      <c r="M103" s="145"/>
      <c r="N103" s="145"/>
      <c r="O103" s="145"/>
      <c r="P103" s="145"/>
      <c r="Q103" s="145"/>
      <c r="R103" s="145"/>
    </row>
    <row r="104" spans="1:18" x14ac:dyDescent="0.3">
      <c r="A104" s="145"/>
      <c r="B104" s="153"/>
      <c r="C104" s="201"/>
      <c r="D104" s="201"/>
      <c r="E104" s="201"/>
      <c r="F104" s="201"/>
      <c r="G104" s="201"/>
      <c r="H104" s="201"/>
      <c r="I104" s="201"/>
      <c r="J104" s="201"/>
      <c r="K104" s="140"/>
      <c r="M104" s="145"/>
      <c r="N104" s="145"/>
      <c r="O104" s="145"/>
      <c r="P104" s="145"/>
      <c r="Q104" s="145"/>
      <c r="R104" s="145"/>
    </row>
    <row r="105" spans="1:18" x14ac:dyDescent="0.3">
      <c r="A105" s="145"/>
      <c r="B105" s="153"/>
      <c r="C105" s="201"/>
      <c r="D105" s="201"/>
      <c r="E105" s="201"/>
      <c r="F105" s="201"/>
      <c r="G105" s="201"/>
      <c r="H105" s="201"/>
      <c r="I105" s="201"/>
      <c r="J105" s="201"/>
      <c r="K105" s="140"/>
      <c r="M105" s="145"/>
      <c r="N105" s="145"/>
      <c r="O105" s="145"/>
      <c r="P105" s="145"/>
      <c r="Q105" s="145"/>
      <c r="R105" s="145"/>
    </row>
    <row r="106" spans="1:18" x14ac:dyDescent="0.3">
      <c r="A106" s="145"/>
      <c r="B106" s="153"/>
      <c r="C106" s="201"/>
      <c r="D106" s="201"/>
      <c r="E106" s="201"/>
      <c r="F106" s="201"/>
      <c r="G106" s="201"/>
      <c r="H106" s="201"/>
      <c r="I106" s="201"/>
      <c r="J106" s="201"/>
      <c r="K106" s="140"/>
      <c r="M106" s="145"/>
      <c r="N106" s="145"/>
      <c r="O106" s="145"/>
      <c r="P106" s="145"/>
      <c r="Q106" s="145"/>
      <c r="R106" s="145"/>
    </row>
    <row r="107" spans="1:18" x14ac:dyDescent="0.3">
      <c r="A107" s="145"/>
      <c r="B107" s="153"/>
      <c r="C107" s="201"/>
      <c r="D107" s="201"/>
      <c r="E107" s="201"/>
      <c r="F107" s="201"/>
      <c r="G107" s="201"/>
      <c r="H107" s="201"/>
      <c r="I107" s="201"/>
      <c r="J107" s="201"/>
      <c r="K107" s="140"/>
      <c r="M107" s="145"/>
      <c r="N107" s="145"/>
      <c r="O107" s="145"/>
      <c r="P107" s="145"/>
      <c r="Q107" s="145"/>
      <c r="R107" s="145"/>
    </row>
    <row r="108" spans="1:18" x14ac:dyDescent="0.3">
      <c r="A108" s="145"/>
      <c r="B108" s="153"/>
      <c r="C108" s="201"/>
      <c r="D108" s="201"/>
      <c r="E108" s="201"/>
      <c r="F108" s="201"/>
      <c r="G108" s="201"/>
      <c r="H108" s="201"/>
      <c r="I108" s="201"/>
      <c r="J108" s="201"/>
      <c r="K108" s="140"/>
      <c r="M108" s="145"/>
      <c r="N108" s="145"/>
      <c r="O108" s="145"/>
      <c r="P108" s="145"/>
      <c r="Q108" s="145"/>
      <c r="R108" s="145"/>
    </row>
    <row r="109" spans="1:18" x14ac:dyDescent="0.3">
      <c r="A109" s="145"/>
      <c r="B109" s="153"/>
      <c r="C109" s="201"/>
      <c r="D109" s="201"/>
      <c r="E109" s="201"/>
      <c r="F109" s="201"/>
      <c r="G109" s="201"/>
      <c r="H109" s="201"/>
      <c r="I109" s="201"/>
      <c r="J109" s="201"/>
      <c r="K109" s="140"/>
      <c r="M109" s="145"/>
      <c r="N109" s="145"/>
      <c r="O109" s="145"/>
      <c r="P109" s="145"/>
      <c r="Q109" s="145"/>
      <c r="R109" s="145"/>
    </row>
    <row r="110" spans="1:18" x14ac:dyDescent="0.3">
      <c r="A110" s="145"/>
      <c r="B110" s="153"/>
      <c r="C110" s="201"/>
      <c r="D110" s="201"/>
      <c r="E110" s="201"/>
      <c r="F110" s="201"/>
      <c r="G110" s="201"/>
      <c r="H110" s="201"/>
      <c r="I110" s="201"/>
      <c r="J110" s="201"/>
      <c r="K110" s="140"/>
      <c r="M110" s="145"/>
      <c r="N110" s="145"/>
      <c r="O110" s="145"/>
      <c r="P110" s="145"/>
      <c r="Q110" s="145"/>
      <c r="R110" s="145"/>
    </row>
    <row r="111" spans="1:18" x14ac:dyDescent="0.3">
      <c r="A111" s="145"/>
      <c r="B111" s="153"/>
      <c r="C111" s="201"/>
      <c r="D111" s="201"/>
      <c r="E111" s="201"/>
      <c r="F111" s="201"/>
      <c r="G111" s="201"/>
      <c r="H111" s="201"/>
      <c r="I111" s="201"/>
      <c r="J111" s="201"/>
      <c r="K111" s="140"/>
      <c r="M111" s="145"/>
      <c r="N111" s="145"/>
      <c r="O111" s="145"/>
      <c r="P111" s="145"/>
      <c r="Q111" s="145"/>
      <c r="R111" s="145"/>
    </row>
    <row r="112" spans="1:18" x14ac:dyDescent="0.3">
      <c r="A112" s="145"/>
      <c r="B112" s="153"/>
      <c r="C112" s="201"/>
      <c r="D112" s="201"/>
      <c r="E112" s="201"/>
      <c r="F112" s="201"/>
      <c r="G112" s="201"/>
      <c r="H112" s="201"/>
      <c r="I112" s="201"/>
      <c r="J112" s="201"/>
      <c r="K112" s="140"/>
      <c r="M112" s="145"/>
      <c r="N112" s="145"/>
      <c r="O112" s="145"/>
      <c r="P112" s="145"/>
      <c r="Q112" s="145"/>
      <c r="R112" s="145"/>
    </row>
    <row r="113" spans="1:18" x14ac:dyDescent="0.3">
      <c r="A113" s="145"/>
      <c r="B113" s="153"/>
      <c r="C113" s="153"/>
      <c r="D113" s="153"/>
      <c r="E113" s="153"/>
      <c r="F113" s="153"/>
      <c r="G113" s="153"/>
      <c r="H113" s="153"/>
      <c r="I113" s="153"/>
      <c r="J113" s="153"/>
      <c r="K113" s="140"/>
      <c r="M113" s="145"/>
      <c r="N113" s="145"/>
      <c r="O113" s="145"/>
      <c r="P113" s="145"/>
      <c r="Q113" s="145"/>
      <c r="R113" s="145"/>
    </row>
    <row r="114" spans="1:18" hidden="1" x14ac:dyDescent="0.3">
      <c r="A114" s="145"/>
      <c r="B114" s="156" t="s">
        <v>21</v>
      </c>
      <c r="C114" s="157"/>
      <c r="D114" s="157"/>
      <c r="E114" s="157"/>
      <c r="F114" s="157"/>
      <c r="G114" s="157"/>
      <c r="H114" s="157"/>
      <c r="I114" s="157"/>
      <c r="J114" s="157"/>
      <c r="K114" s="140"/>
      <c r="M114" s="145"/>
      <c r="N114" s="145"/>
      <c r="O114" s="145"/>
      <c r="P114" s="145"/>
      <c r="Q114" s="145"/>
      <c r="R114" s="145"/>
    </row>
    <row r="115" spans="1:18" hidden="1" x14ac:dyDescent="0.3">
      <c r="A115" s="145"/>
      <c r="B115" s="191" t="str">
        <f>+B41</f>
        <v>Proposed facility to acquire</v>
      </c>
      <c r="C115" s="162">
        <v>0</v>
      </c>
      <c r="D115" s="162">
        <v>0</v>
      </c>
      <c r="E115" s="162">
        <v>0</v>
      </c>
      <c r="F115" s="161">
        <v>300000</v>
      </c>
      <c r="G115" s="161">
        <v>310000</v>
      </c>
      <c r="H115" s="161">
        <v>320000</v>
      </c>
      <c r="I115" s="161"/>
      <c r="J115" s="161"/>
      <c r="K115" s="140"/>
      <c r="M115" s="145"/>
      <c r="N115" s="145"/>
      <c r="O115" s="145"/>
      <c r="P115" s="145"/>
      <c r="Q115" s="145"/>
      <c r="R115" s="145"/>
    </row>
    <row r="116" spans="1:18" hidden="1" x14ac:dyDescent="0.3">
      <c r="A116" s="145"/>
      <c r="B116" s="192"/>
      <c r="C116" s="193">
        <v>0</v>
      </c>
      <c r="D116" s="193">
        <v>0</v>
      </c>
      <c r="E116" s="193">
        <v>0</v>
      </c>
      <c r="F116" s="183">
        <v>0</v>
      </c>
      <c r="G116" s="183">
        <v>0</v>
      </c>
      <c r="H116" s="183">
        <v>0</v>
      </c>
      <c r="I116" s="183"/>
      <c r="J116" s="183"/>
      <c r="K116" s="140"/>
      <c r="M116" s="145"/>
      <c r="N116" s="145"/>
      <c r="O116" s="145"/>
      <c r="P116" s="145"/>
      <c r="Q116" s="145"/>
      <c r="R116" s="145"/>
    </row>
    <row r="117" spans="1:18" hidden="1" x14ac:dyDescent="0.3">
      <c r="A117" s="145"/>
      <c r="B117" s="192"/>
      <c r="C117" s="193">
        <v>0</v>
      </c>
      <c r="D117" s="193">
        <v>0</v>
      </c>
      <c r="E117" s="193">
        <v>0</v>
      </c>
      <c r="F117" s="183">
        <v>0</v>
      </c>
      <c r="G117" s="183">
        <v>0</v>
      </c>
      <c r="H117" s="183">
        <v>0</v>
      </c>
      <c r="I117" s="183"/>
      <c r="J117" s="183"/>
      <c r="K117" s="140"/>
      <c r="M117" s="145"/>
      <c r="N117" s="145"/>
      <c r="O117" s="145"/>
      <c r="P117" s="145"/>
      <c r="Q117" s="145"/>
      <c r="R117" s="145"/>
    </row>
    <row r="118" spans="1:18" hidden="1" x14ac:dyDescent="0.3">
      <c r="A118" s="145"/>
      <c r="B118" s="192"/>
      <c r="C118" s="193">
        <v>0</v>
      </c>
      <c r="D118" s="193">
        <v>0</v>
      </c>
      <c r="E118" s="193">
        <v>0</v>
      </c>
      <c r="F118" s="183">
        <v>0</v>
      </c>
      <c r="G118" s="183">
        <v>0</v>
      </c>
      <c r="H118" s="183">
        <v>0</v>
      </c>
      <c r="I118" s="183"/>
      <c r="J118" s="183"/>
      <c r="K118" s="140"/>
      <c r="M118" s="145"/>
      <c r="N118" s="145"/>
      <c r="O118" s="145"/>
      <c r="P118" s="145"/>
      <c r="Q118" s="145"/>
      <c r="R118" s="145"/>
    </row>
    <row r="119" spans="1:18" hidden="1" x14ac:dyDescent="0.3">
      <c r="A119" s="145"/>
      <c r="B119" s="194">
        <f>+B49</f>
        <v>0</v>
      </c>
      <c r="C119" s="195">
        <v>0</v>
      </c>
      <c r="D119" s="195">
        <v>0</v>
      </c>
      <c r="E119" s="195">
        <v>0</v>
      </c>
      <c r="F119" s="196"/>
      <c r="G119" s="196"/>
      <c r="H119" s="196"/>
      <c r="I119" s="196"/>
      <c r="J119" s="196"/>
      <c r="K119" s="140"/>
      <c r="M119" s="145"/>
      <c r="N119" s="145"/>
      <c r="O119" s="145"/>
      <c r="P119" s="145"/>
      <c r="Q119" s="145"/>
      <c r="R119" s="145"/>
    </row>
    <row r="120" spans="1:18" hidden="1" x14ac:dyDescent="0.3">
      <c r="A120" s="145"/>
      <c r="B120" s="153" t="s">
        <v>22</v>
      </c>
      <c r="C120" s="187">
        <f t="shared" ref="C120:H120" si="39">SUM(C115:C119)</f>
        <v>0</v>
      </c>
      <c r="D120" s="187">
        <f t="shared" si="39"/>
        <v>0</v>
      </c>
      <c r="E120" s="187">
        <f t="shared" si="39"/>
        <v>0</v>
      </c>
      <c r="F120" s="187">
        <f t="shared" si="39"/>
        <v>300000</v>
      </c>
      <c r="G120" s="187">
        <f t="shared" si="39"/>
        <v>310000</v>
      </c>
      <c r="H120" s="187">
        <f t="shared" si="39"/>
        <v>320000</v>
      </c>
      <c r="I120" s="187"/>
      <c r="J120" s="187"/>
      <c r="K120" s="140"/>
      <c r="M120" s="145"/>
      <c r="N120" s="145"/>
      <c r="O120" s="145"/>
      <c r="P120" s="145"/>
      <c r="Q120" s="145"/>
      <c r="R120" s="145"/>
    </row>
    <row r="121" spans="1:18" hidden="1" x14ac:dyDescent="0.3">
      <c r="A121" s="145"/>
      <c r="B121" s="153" t="s">
        <v>23</v>
      </c>
      <c r="C121" s="197">
        <f t="shared" ref="C121:H121" si="40">IF(C41&gt;0,C120/C41/12,0)</f>
        <v>0</v>
      </c>
      <c r="D121" s="197">
        <f t="shared" si="40"/>
        <v>0</v>
      </c>
      <c r="E121" s="197">
        <f t="shared" si="40"/>
        <v>0</v>
      </c>
      <c r="F121" s="197">
        <f t="shared" si="40"/>
        <v>0</v>
      </c>
      <c r="G121" s="197">
        <f t="shared" si="40"/>
        <v>0</v>
      </c>
      <c r="H121" s="197">
        <f t="shared" si="40"/>
        <v>0</v>
      </c>
      <c r="I121" s="197"/>
      <c r="J121" s="197"/>
      <c r="K121" s="140"/>
      <c r="M121" s="145"/>
      <c r="N121" s="145"/>
      <c r="O121" s="145"/>
      <c r="P121" s="145"/>
      <c r="Q121" s="145"/>
      <c r="R121" s="145"/>
    </row>
    <row r="122" spans="1:18" hidden="1" x14ac:dyDescent="0.3">
      <c r="A122" s="145"/>
      <c r="B122" s="153"/>
      <c r="C122" s="187"/>
      <c r="D122" s="187"/>
      <c r="E122" s="187"/>
      <c r="F122" s="187"/>
      <c r="G122" s="187"/>
      <c r="H122" s="187"/>
      <c r="I122" s="187"/>
      <c r="J122" s="187"/>
      <c r="K122" s="140"/>
      <c r="M122" s="145"/>
      <c r="N122" s="145"/>
      <c r="O122" s="145"/>
      <c r="P122" s="145"/>
      <c r="Q122" s="145"/>
      <c r="R122" s="145"/>
    </row>
    <row r="123" spans="1:18" hidden="1" x14ac:dyDescent="0.3">
      <c r="A123" s="145"/>
      <c r="B123" s="156" t="s">
        <v>24</v>
      </c>
      <c r="C123" s="157"/>
      <c r="D123" s="157"/>
      <c r="E123" s="157"/>
      <c r="F123" s="157"/>
      <c r="G123" s="157"/>
      <c r="H123" s="157"/>
      <c r="I123" s="157"/>
      <c r="J123" s="157"/>
      <c r="K123" s="140"/>
      <c r="M123" s="145"/>
      <c r="N123" s="145"/>
      <c r="O123" s="145"/>
      <c r="P123" s="145"/>
      <c r="Q123" s="145"/>
      <c r="R123" s="145"/>
    </row>
    <row r="124" spans="1:18" hidden="1" x14ac:dyDescent="0.3">
      <c r="A124" s="145"/>
      <c r="B124" s="198" t="s">
        <v>25</v>
      </c>
      <c r="C124" s="199" t="e">
        <f>+#REF!*C24</f>
        <v>#REF!</v>
      </c>
      <c r="D124" s="199" t="e">
        <f>+#REF!*D24</f>
        <v>#REF!</v>
      </c>
      <c r="E124" s="199" t="e">
        <f>+#REF!*E24</f>
        <v>#REF!</v>
      </c>
      <c r="F124" s="199" t="e">
        <f>+#REF!*F24</f>
        <v>#REF!</v>
      </c>
      <c r="G124" s="199" t="e">
        <f>+#REF!*G24</f>
        <v>#REF!</v>
      </c>
      <c r="H124" s="199" t="e">
        <f>+#REF!*H24</f>
        <v>#REF!</v>
      </c>
      <c r="I124" s="199"/>
      <c r="J124" s="199"/>
      <c r="K124" s="140"/>
      <c r="M124" s="145"/>
      <c r="N124" s="145"/>
      <c r="O124" s="145"/>
      <c r="P124" s="145"/>
      <c r="Q124" s="145"/>
      <c r="R124" s="145"/>
    </row>
    <row r="125" spans="1:18" hidden="1" x14ac:dyDescent="0.3">
      <c r="B125" s="190" t="s">
        <v>26</v>
      </c>
      <c r="C125" s="190"/>
      <c r="D125" s="190"/>
      <c r="E125" s="200">
        <f t="shared" ref="E125:H125" si="41">IFERROR(E120/E24,0)</f>
        <v>0</v>
      </c>
      <c r="F125" s="200">
        <f t="shared" si="41"/>
        <v>0.12813432577639791</v>
      </c>
      <c r="G125" s="200">
        <f t="shared" si="41"/>
        <v>7.5154466672388107E-2</v>
      </c>
      <c r="H125" s="200">
        <f t="shared" si="41"/>
        <v>7.4955372274054646E-2</v>
      </c>
      <c r="I125" s="200"/>
      <c r="J125" s="200"/>
      <c r="K125" s="140"/>
      <c r="M125" s="145"/>
      <c r="N125" s="145"/>
      <c r="O125" s="145"/>
      <c r="P125" s="145"/>
      <c r="Q125" s="145"/>
      <c r="R125" s="145"/>
    </row>
    <row r="126" spans="1:18" hidden="1" x14ac:dyDescent="0.3">
      <c r="A126" s="145"/>
      <c r="B126" s="153" t="s">
        <v>27</v>
      </c>
      <c r="C126" s="201"/>
      <c r="D126" s="201">
        <f t="shared" ref="D126:H126" si="42">IFERROR(D120/C120-1,0)</f>
        <v>0</v>
      </c>
      <c r="E126" s="201">
        <f t="shared" si="42"/>
        <v>0</v>
      </c>
      <c r="F126" s="201">
        <f t="shared" si="42"/>
        <v>0</v>
      </c>
      <c r="G126" s="201">
        <f t="shared" si="42"/>
        <v>3.3333333333333437E-2</v>
      </c>
      <c r="H126" s="201">
        <f t="shared" si="42"/>
        <v>3.2258064516129004E-2</v>
      </c>
      <c r="I126" s="201"/>
      <c r="J126" s="201"/>
      <c r="K126" s="140"/>
      <c r="M126" s="145"/>
      <c r="N126" s="145"/>
      <c r="O126" s="145"/>
      <c r="P126" s="145"/>
      <c r="Q126" s="145"/>
      <c r="R126" s="145"/>
    </row>
    <row r="127" spans="1:18" hidden="1" x14ac:dyDescent="0.3">
      <c r="A127" s="145"/>
      <c r="K127" s="140"/>
      <c r="M127" s="145"/>
      <c r="N127" s="145"/>
      <c r="O127" s="145"/>
      <c r="P127" s="145"/>
      <c r="Q127" s="145"/>
      <c r="R127" s="145"/>
    </row>
    <row r="128" spans="1:18" hidden="1" x14ac:dyDescent="0.3">
      <c r="A128" s="145"/>
      <c r="B128" s="153" t="str">
        <f>+B50</f>
        <v>Savings (Cost increase)/yr</v>
      </c>
      <c r="C128" s="187">
        <f t="shared" ref="C128:H128" si="43">+C50</f>
        <v>0</v>
      </c>
      <c r="D128" s="187">
        <f t="shared" si="43"/>
        <v>0</v>
      </c>
      <c r="E128" s="187">
        <f t="shared" si="43"/>
        <v>0</v>
      </c>
      <c r="F128" s="187">
        <f t="shared" si="43"/>
        <v>0</v>
      </c>
      <c r="G128" s="187">
        <f t="shared" si="43"/>
        <v>0</v>
      </c>
      <c r="H128" s="187">
        <f t="shared" si="43"/>
        <v>0</v>
      </c>
      <c r="I128" s="187"/>
      <c r="J128" s="187"/>
      <c r="K128" s="140"/>
      <c r="M128" s="145"/>
      <c r="N128" s="145"/>
      <c r="O128" s="145"/>
      <c r="P128" s="145"/>
      <c r="Q128" s="145"/>
      <c r="R128" s="145"/>
    </row>
    <row r="129" spans="1:18" hidden="1" x14ac:dyDescent="0.3">
      <c r="A129" s="145"/>
      <c r="B129" s="153" t="str">
        <f>+B120</f>
        <v>Total Acquisition Payments</v>
      </c>
      <c r="C129" s="153">
        <f t="shared" ref="C129:H129" si="44">+C120</f>
        <v>0</v>
      </c>
      <c r="D129" s="153">
        <f t="shared" si="44"/>
        <v>0</v>
      </c>
      <c r="E129" s="153">
        <f t="shared" si="44"/>
        <v>0</v>
      </c>
      <c r="F129" s="153">
        <f t="shared" si="44"/>
        <v>300000</v>
      </c>
      <c r="G129" s="153">
        <f t="shared" si="44"/>
        <v>310000</v>
      </c>
      <c r="H129" s="153">
        <f t="shared" si="44"/>
        <v>320000</v>
      </c>
      <c r="I129" s="153"/>
      <c r="J129" s="153"/>
      <c r="K129" s="140"/>
      <c r="M129" s="145"/>
      <c r="N129" s="145"/>
      <c r="O129" s="145"/>
      <c r="P129" s="145"/>
      <c r="Q129" s="145"/>
      <c r="R129" s="145"/>
    </row>
    <row r="130" spans="1:18" hidden="1" x14ac:dyDescent="0.3">
      <c r="A130" s="145"/>
      <c r="B130" s="166" t="s">
        <v>28</v>
      </c>
      <c r="C130" s="202">
        <f>IF(C129&gt;0,C128-C129,0)</f>
        <v>0</v>
      </c>
      <c r="D130" s="202">
        <f t="shared" ref="D130:H130" si="45">IF(D129&gt;0,D128-D129,0)</f>
        <v>0</v>
      </c>
      <c r="E130" s="202">
        <f t="shared" si="45"/>
        <v>0</v>
      </c>
      <c r="F130" s="202">
        <f t="shared" si="45"/>
        <v>-300000</v>
      </c>
      <c r="G130" s="202">
        <f t="shared" si="45"/>
        <v>-310000</v>
      </c>
      <c r="H130" s="202">
        <f t="shared" si="45"/>
        <v>-320000</v>
      </c>
      <c r="I130" s="202"/>
      <c r="J130" s="202"/>
      <c r="K130" s="140"/>
      <c r="M130" s="145"/>
      <c r="N130" s="145"/>
      <c r="O130" s="145"/>
      <c r="P130" s="145"/>
      <c r="Q130" s="145"/>
      <c r="R130" s="145"/>
    </row>
    <row r="131" spans="1:18" hidden="1" x14ac:dyDescent="0.3">
      <c r="A131" s="145"/>
      <c r="B131" s="153"/>
      <c r="C131" s="203"/>
      <c r="D131" s="203"/>
      <c r="E131" s="203"/>
      <c r="F131" s="204"/>
      <c r="G131" s="203"/>
      <c r="H131" s="203"/>
      <c r="I131" s="203"/>
      <c r="J131" s="203"/>
      <c r="K131" s="140"/>
      <c r="M131" s="145"/>
      <c r="N131" s="145"/>
      <c r="O131" s="145"/>
      <c r="P131" s="145"/>
      <c r="Q131" s="145"/>
      <c r="R131" s="145"/>
    </row>
    <row r="132" spans="1:18" hidden="1" x14ac:dyDescent="0.3">
      <c r="A132" s="145"/>
      <c r="B132" s="153" t="s">
        <v>29</v>
      </c>
      <c r="C132" s="153"/>
      <c r="D132" s="153"/>
      <c r="E132" s="187">
        <f t="shared" ref="E132:H132" si="46">+E34-E50</f>
        <v>229293.69999999995</v>
      </c>
      <c r="F132" s="187">
        <f t="shared" si="46"/>
        <v>234129.29999999981</v>
      </c>
      <c r="G132" s="187">
        <f t="shared" si="46"/>
        <v>412483.79999999981</v>
      </c>
      <c r="H132" s="187">
        <f t="shared" si="46"/>
        <v>426920.69999999972</v>
      </c>
      <c r="I132" s="187"/>
      <c r="J132" s="187"/>
      <c r="K132" s="140"/>
      <c r="M132" s="145"/>
      <c r="N132" s="145"/>
      <c r="O132" s="145"/>
      <c r="P132" s="145"/>
      <c r="Q132" s="145"/>
      <c r="R132" s="145"/>
    </row>
    <row r="133" spans="1:18" hidden="1" x14ac:dyDescent="0.3">
      <c r="A133" s="145"/>
      <c r="B133" s="153" t="s">
        <v>30</v>
      </c>
      <c r="C133" s="153"/>
      <c r="D133" s="153"/>
      <c r="E133" s="153">
        <f t="shared" ref="E133:H133" si="47">+E34-E120</f>
        <v>229293.69999999995</v>
      </c>
      <c r="F133" s="153">
        <f t="shared" si="47"/>
        <v>-65870.700000000186</v>
      </c>
      <c r="G133" s="153">
        <f t="shared" si="47"/>
        <v>102483.79999999981</v>
      </c>
      <c r="H133" s="153">
        <f t="shared" si="47"/>
        <v>106920.69999999972</v>
      </c>
      <c r="I133" s="153"/>
      <c r="J133" s="153"/>
      <c r="K133" s="140"/>
      <c r="M133" s="145"/>
      <c r="N133" s="145"/>
      <c r="O133" s="145"/>
      <c r="P133" s="145"/>
      <c r="Q133" s="145"/>
      <c r="R133" s="145"/>
    </row>
    <row r="134" spans="1:18" hidden="1" x14ac:dyDescent="0.3">
      <c r="A134" s="145"/>
      <c r="B134" s="166" t="s">
        <v>31</v>
      </c>
      <c r="C134" s="166"/>
      <c r="D134" s="166"/>
      <c r="E134" s="175">
        <f>+E133-E132</f>
        <v>0</v>
      </c>
      <c r="F134" s="175">
        <f t="shared" ref="F134:H134" si="48">+F133-F132</f>
        <v>-300000</v>
      </c>
      <c r="G134" s="175">
        <f t="shared" si="48"/>
        <v>-310000</v>
      </c>
      <c r="H134" s="175">
        <f t="shared" si="48"/>
        <v>-320000</v>
      </c>
      <c r="I134" s="175"/>
      <c r="J134" s="175"/>
      <c r="K134" s="140"/>
      <c r="M134" s="145"/>
      <c r="N134" s="145"/>
      <c r="O134" s="145"/>
      <c r="P134" s="145"/>
      <c r="Q134" s="145"/>
      <c r="R134" s="145"/>
    </row>
    <row r="135" spans="1:18" hidden="1" x14ac:dyDescent="0.3">
      <c r="A135" s="145"/>
      <c r="B135" s="190" t="s">
        <v>32</v>
      </c>
      <c r="C135" s="205">
        <f t="shared" ref="C135:H135" si="49">IFERROR(C134/C47,0)</f>
        <v>0</v>
      </c>
      <c r="D135" s="205">
        <f t="shared" si="49"/>
        <v>0</v>
      </c>
      <c r="E135" s="205">
        <f t="shared" si="49"/>
        <v>0</v>
      </c>
      <c r="F135" s="205">
        <f t="shared" si="49"/>
        <v>-1.4138938637006315</v>
      </c>
      <c r="G135" s="205">
        <f t="shared" si="49"/>
        <v>-1.4184695719973974</v>
      </c>
      <c r="H135" s="205">
        <f t="shared" si="49"/>
        <v>-1.4215792766651023</v>
      </c>
      <c r="I135" s="205"/>
      <c r="J135" s="205"/>
      <c r="K135" s="153"/>
      <c r="L135" s="145"/>
      <c r="M135" s="145"/>
      <c r="N135" s="145"/>
      <c r="O135" s="145"/>
      <c r="P135" s="145"/>
      <c r="Q135" s="145"/>
      <c r="R135" s="145"/>
    </row>
    <row r="136" spans="1:18" hidden="1" x14ac:dyDescent="0.3">
      <c r="A136" s="145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45"/>
      <c r="M136" s="145"/>
      <c r="N136" s="145"/>
      <c r="O136" s="145"/>
      <c r="P136" s="145"/>
      <c r="Q136" s="145"/>
      <c r="R136" s="145"/>
    </row>
    <row r="137" spans="1:18" hidden="1" x14ac:dyDescent="0.3">
      <c r="A137" s="145"/>
      <c r="B137" s="153" t="s">
        <v>29</v>
      </c>
      <c r="C137" s="153"/>
      <c r="D137" s="153"/>
      <c r="E137" s="206">
        <f t="shared" ref="E137:H137" si="50">+E132</f>
        <v>229293.69999999995</v>
      </c>
      <c r="F137" s="187">
        <f t="shared" si="50"/>
        <v>234129.29999999981</v>
      </c>
      <c r="G137" s="187">
        <f t="shared" si="50"/>
        <v>412483.79999999981</v>
      </c>
      <c r="H137" s="187">
        <f t="shared" si="50"/>
        <v>426920.69999999972</v>
      </c>
      <c r="I137" s="187"/>
      <c r="J137" s="187"/>
      <c r="K137" s="153"/>
      <c r="L137" s="145"/>
      <c r="M137" s="145"/>
      <c r="N137" s="145"/>
      <c r="O137" s="145"/>
      <c r="P137" s="145"/>
      <c r="Q137" s="145"/>
      <c r="R137" s="145"/>
    </row>
    <row r="138" spans="1:18" hidden="1" x14ac:dyDescent="0.3">
      <c r="A138" s="145"/>
      <c r="B138" s="153" t="s">
        <v>189</v>
      </c>
      <c r="C138" s="153"/>
      <c r="D138" s="153"/>
      <c r="E138" s="207" t="e">
        <f t="shared" ref="E138:H138" si="51">+E34-E120-E124</f>
        <v>#REF!</v>
      </c>
      <c r="F138" s="207" t="e">
        <f t="shared" si="51"/>
        <v>#REF!</v>
      </c>
      <c r="G138" s="207" t="e">
        <f t="shared" si="51"/>
        <v>#REF!</v>
      </c>
      <c r="H138" s="207" t="e">
        <f t="shared" si="51"/>
        <v>#REF!</v>
      </c>
      <c r="I138" s="207"/>
      <c r="J138" s="207"/>
      <c r="K138" s="145"/>
      <c r="L138" s="145"/>
      <c r="M138" s="145"/>
      <c r="N138" s="145"/>
      <c r="O138" s="145"/>
      <c r="P138" s="145"/>
      <c r="Q138" s="145"/>
      <c r="R138" s="145"/>
    </row>
    <row r="139" spans="1:18" hidden="1" x14ac:dyDescent="0.3">
      <c r="A139" s="145"/>
      <c r="B139" s="166" t="s">
        <v>31</v>
      </c>
      <c r="C139" s="166"/>
      <c r="D139" s="166"/>
      <c r="E139" s="175" t="e">
        <f>+E138-E137</f>
        <v>#REF!</v>
      </c>
      <c r="F139" s="175" t="e">
        <f t="shared" ref="F139:H139" si="52">+F138-F137</f>
        <v>#REF!</v>
      </c>
      <c r="G139" s="175" t="e">
        <f t="shared" si="52"/>
        <v>#REF!</v>
      </c>
      <c r="H139" s="175" t="e">
        <f t="shared" si="52"/>
        <v>#REF!</v>
      </c>
      <c r="I139" s="175"/>
      <c r="J139" s="175"/>
      <c r="K139" s="145"/>
      <c r="L139" s="145"/>
      <c r="M139" s="145"/>
      <c r="N139" s="145"/>
      <c r="O139" s="145"/>
      <c r="P139" s="145"/>
      <c r="Q139" s="145"/>
      <c r="R139" s="145"/>
    </row>
    <row r="140" spans="1:18" hidden="1" x14ac:dyDescent="0.3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1:18" hidden="1" x14ac:dyDescent="0.3">
      <c r="A141" s="145"/>
      <c r="B141" s="208" t="s">
        <v>33</v>
      </c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1:18" x14ac:dyDescent="0.3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1:18" x14ac:dyDescent="0.3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1:18" x14ac:dyDescent="0.3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1:18" x14ac:dyDescent="0.3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1:18" x14ac:dyDescent="0.3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1:18" x14ac:dyDescent="0.3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1:18" x14ac:dyDescent="0.3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3.2" zeroHeight="1" x14ac:dyDescent="0.25"/>
  <cols>
    <col min="1" max="1" width="2" style="38" customWidth="1"/>
    <col min="2" max="3" width="4.109375" style="38" customWidth="1"/>
    <col min="4" max="4" width="4.44140625" style="38" customWidth="1"/>
    <col min="5" max="5" width="9.109375" style="38" customWidth="1"/>
    <col min="6" max="7" width="10.33203125" style="38" customWidth="1"/>
    <col min="8" max="14" width="9.109375" style="38" customWidth="1"/>
    <col min="15" max="15" width="2.5546875" style="38" customWidth="1"/>
    <col min="16" max="18" width="0" style="38" hidden="1" customWidth="1"/>
    <col min="19" max="16384" width="9.109375" style="38" hidden="1"/>
  </cols>
  <sheetData>
    <row r="1" spans="1:18" ht="15.6" x14ac:dyDescent="0.3">
      <c r="A1" s="37" t="s">
        <v>73</v>
      </c>
      <c r="B1" s="37"/>
      <c r="C1" s="37"/>
      <c r="D1" s="37"/>
      <c r="E1" s="37"/>
      <c r="F1" s="37"/>
      <c r="G1" s="37"/>
    </row>
    <row r="2" spans="1:18" ht="15.6" x14ac:dyDescent="0.3">
      <c r="A2" s="109" t="s">
        <v>74</v>
      </c>
      <c r="B2" s="110"/>
      <c r="C2" s="110"/>
      <c r="D2" s="110"/>
      <c r="E2" s="110"/>
      <c r="F2" s="110"/>
      <c r="G2" s="110"/>
    </row>
    <row r="3" spans="1:18" x14ac:dyDescent="0.25">
      <c r="A3" s="42" t="s">
        <v>1</v>
      </c>
    </row>
    <row r="4" spans="1:18" ht="13.8" x14ac:dyDescent="0.25">
      <c r="A4" s="43" t="s">
        <v>3</v>
      </c>
      <c r="F4" s="111"/>
    </row>
    <row r="5" spans="1:18" x14ac:dyDescent="0.25">
      <c r="A5" s="44" t="e">
        <f ca="1">CELL("filename")</f>
        <v>#N/A</v>
      </c>
    </row>
    <row r="6" spans="1:18" x14ac:dyDescent="0.25">
      <c r="A6" s="46"/>
      <c r="B6" s="46"/>
      <c r="C6" s="46"/>
      <c r="D6" s="46"/>
      <c r="E6" s="46"/>
      <c r="F6" s="41"/>
      <c r="G6" s="46"/>
      <c r="H6" s="46"/>
      <c r="I6" s="46"/>
      <c r="J6" s="46"/>
      <c r="K6" s="46"/>
      <c r="L6" s="46"/>
      <c r="M6" s="46"/>
      <c r="N6" s="46"/>
      <c r="O6" s="45"/>
      <c r="P6" s="45"/>
      <c r="Q6" s="45"/>
      <c r="R6" s="45"/>
    </row>
    <row r="7" spans="1:18" x14ac:dyDescent="0.25">
      <c r="A7" s="46"/>
      <c r="B7" s="112" t="s">
        <v>75</v>
      </c>
      <c r="C7" s="46"/>
      <c r="D7" s="46"/>
      <c r="E7" s="46"/>
      <c r="F7" s="41"/>
      <c r="G7" s="46"/>
      <c r="H7" s="46"/>
      <c r="I7" s="46"/>
      <c r="J7" s="46"/>
      <c r="K7" s="46"/>
      <c r="L7" s="46"/>
      <c r="M7" s="46"/>
      <c r="N7" s="46"/>
      <c r="O7" s="45"/>
      <c r="P7" s="45"/>
      <c r="Q7" s="45"/>
      <c r="R7" s="45"/>
    </row>
    <row r="8" spans="1:18" x14ac:dyDescent="0.25">
      <c r="A8" s="46"/>
      <c r="B8" s="112" t="s">
        <v>76</v>
      </c>
      <c r="C8" s="46"/>
      <c r="D8" s="46"/>
      <c r="E8" s="46"/>
      <c r="F8" s="41"/>
      <c r="G8" s="46"/>
      <c r="H8" s="46"/>
      <c r="I8" s="46"/>
      <c r="J8" s="46"/>
      <c r="K8" s="46"/>
      <c r="L8" s="46"/>
      <c r="M8" s="46"/>
      <c r="N8" s="46"/>
      <c r="O8" s="45"/>
      <c r="P8" s="45"/>
      <c r="Q8" s="45"/>
      <c r="R8" s="45"/>
    </row>
    <row r="9" spans="1:18" x14ac:dyDescent="0.25">
      <c r="A9" s="46"/>
      <c r="B9" s="108" t="s">
        <v>77</v>
      </c>
      <c r="C9" s="46"/>
      <c r="D9" s="46"/>
      <c r="E9" s="46"/>
      <c r="F9" s="41"/>
      <c r="G9" s="46"/>
      <c r="H9" s="46"/>
      <c r="I9" s="46"/>
      <c r="J9" s="46"/>
      <c r="K9" s="46"/>
      <c r="L9" s="46"/>
      <c r="M9" s="46"/>
      <c r="N9" s="46"/>
      <c r="O9" s="45"/>
      <c r="P9" s="45"/>
      <c r="Q9" s="45"/>
      <c r="R9" s="45"/>
    </row>
    <row r="10" spans="1:18" x14ac:dyDescent="0.25">
      <c r="A10" s="46"/>
      <c r="B10" s="48"/>
      <c r="C10" s="46"/>
      <c r="D10" s="46"/>
      <c r="E10" s="46"/>
      <c r="F10" s="41"/>
      <c r="G10" s="46"/>
      <c r="H10" s="46"/>
      <c r="I10" s="46"/>
      <c r="J10" s="46"/>
      <c r="K10" s="46"/>
      <c r="L10" s="46"/>
      <c r="M10" s="46"/>
      <c r="N10" s="46"/>
      <c r="O10" s="45"/>
      <c r="P10" s="45"/>
      <c r="Q10" s="45"/>
      <c r="R10" s="45"/>
    </row>
    <row r="11" spans="1:18" ht="17.399999999999999" x14ac:dyDescent="0.3">
      <c r="A11" s="46"/>
      <c r="B11" s="113" t="s">
        <v>78</v>
      </c>
      <c r="C11" s="114"/>
      <c r="D11" s="115"/>
      <c r="E11" s="116"/>
      <c r="F11" s="116"/>
      <c r="G11" s="117"/>
      <c r="H11" s="116"/>
      <c r="I11" s="118"/>
      <c r="J11" s="118"/>
      <c r="K11" s="118"/>
      <c r="L11" s="118"/>
      <c r="M11" s="118"/>
      <c r="N11" s="118"/>
      <c r="O11" s="45"/>
      <c r="P11" s="45"/>
      <c r="Q11" s="45"/>
      <c r="R11" s="45"/>
    </row>
    <row r="12" spans="1:18" ht="13.8" x14ac:dyDescent="0.25">
      <c r="A12" s="46"/>
      <c r="B12" s="119" t="s">
        <v>79</v>
      </c>
      <c r="C12" s="120"/>
      <c r="D12" s="120"/>
      <c r="E12" s="120"/>
      <c r="F12" s="257"/>
      <c r="G12" s="257"/>
      <c r="H12" s="257"/>
      <c r="I12" s="257"/>
      <c r="J12" s="257"/>
      <c r="K12" s="257"/>
      <c r="L12" s="46"/>
      <c r="M12" s="46"/>
      <c r="N12" s="46"/>
      <c r="O12" s="45"/>
      <c r="P12" s="45"/>
      <c r="Q12" s="45"/>
      <c r="R12" s="45"/>
    </row>
    <row r="13" spans="1:18" ht="13.8" x14ac:dyDescent="0.25">
      <c r="A13" s="46"/>
      <c r="B13" s="119" t="s">
        <v>80</v>
      </c>
      <c r="C13" s="120"/>
      <c r="D13" s="120"/>
      <c r="E13" s="120"/>
      <c r="F13" s="257"/>
      <c r="G13" s="257"/>
      <c r="H13" s="257"/>
      <c r="I13" s="257"/>
      <c r="J13" s="257"/>
      <c r="K13" s="257"/>
      <c r="L13" s="46"/>
      <c r="M13" s="46"/>
      <c r="N13" s="46"/>
      <c r="O13" s="45"/>
      <c r="P13" s="45"/>
      <c r="Q13" s="45"/>
      <c r="R13" s="45"/>
    </row>
    <row r="14" spans="1:18" ht="34.5" customHeight="1" x14ac:dyDescent="0.25">
      <c r="A14" s="46"/>
      <c r="B14" s="256" t="s">
        <v>81</v>
      </c>
      <c r="C14" s="256"/>
      <c r="D14" s="256"/>
      <c r="E14" s="256"/>
      <c r="F14" s="257"/>
      <c r="G14" s="257"/>
      <c r="H14" s="257"/>
      <c r="I14" s="257"/>
      <c r="J14" s="257"/>
      <c r="K14" s="257"/>
      <c r="L14" s="46"/>
      <c r="M14" s="46"/>
      <c r="N14" s="46"/>
      <c r="O14" s="45"/>
      <c r="P14" s="45"/>
      <c r="Q14" s="45"/>
      <c r="R14" s="45"/>
    </row>
    <row r="15" spans="1:18" ht="31.5" customHeight="1" x14ac:dyDescent="0.25">
      <c r="A15" s="46"/>
      <c r="B15" s="256" t="s">
        <v>82</v>
      </c>
      <c r="C15" s="256"/>
      <c r="D15" s="256"/>
      <c r="E15" s="256"/>
      <c r="F15" s="257"/>
      <c r="G15" s="257"/>
      <c r="H15" s="257"/>
      <c r="I15" s="257"/>
      <c r="J15" s="257"/>
      <c r="K15" s="257"/>
      <c r="L15" s="46"/>
      <c r="M15" s="46"/>
      <c r="N15" s="46"/>
      <c r="O15" s="45"/>
      <c r="P15" s="45"/>
      <c r="Q15" s="45"/>
      <c r="R15" s="45"/>
    </row>
    <row r="16" spans="1:18" ht="13.8" x14ac:dyDescent="0.25">
      <c r="A16" s="46"/>
      <c r="B16" s="119" t="s">
        <v>83</v>
      </c>
      <c r="C16" s="120"/>
      <c r="D16" s="120"/>
      <c r="E16" s="120"/>
      <c r="F16" s="257"/>
      <c r="G16" s="257"/>
      <c r="H16" s="257"/>
      <c r="I16" s="257"/>
      <c r="J16" s="257"/>
      <c r="K16" s="257"/>
      <c r="L16" s="46"/>
      <c r="M16" s="46"/>
      <c r="N16" s="46"/>
      <c r="O16" s="45"/>
      <c r="P16" s="45"/>
      <c r="Q16" s="45"/>
      <c r="R16" s="45"/>
    </row>
    <row r="17" spans="1:18" ht="13.8" x14ac:dyDescent="0.25">
      <c r="A17" s="46"/>
      <c r="B17" s="119" t="s">
        <v>84</v>
      </c>
      <c r="C17" s="120"/>
      <c r="D17" s="120"/>
      <c r="E17" s="120"/>
      <c r="F17" s="257"/>
      <c r="G17" s="257"/>
      <c r="H17" s="257"/>
      <c r="I17" s="257"/>
      <c r="J17" s="257"/>
      <c r="K17" s="257"/>
      <c r="L17" s="46"/>
      <c r="M17" s="46"/>
      <c r="N17" s="46"/>
      <c r="O17" s="45"/>
      <c r="P17" s="45"/>
      <c r="Q17" s="45"/>
      <c r="R17" s="45"/>
    </row>
    <row r="18" spans="1:18" ht="13.8" x14ac:dyDescent="0.25">
      <c r="A18" s="46"/>
      <c r="B18" s="119" t="s">
        <v>85</v>
      </c>
      <c r="C18" s="120"/>
      <c r="D18" s="120"/>
      <c r="E18" s="120"/>
      <c r="F18" s="257"/>
      <c r="G18" s="257"/>
      <c r="H18" s="257"/>
      <c r="I18" s="257"/>
      <c r="J18" s="257"/>
      <c r="K18" s="257"/>
      <c r="L18" s="46"/>
      <c r="M18" s="46"/>
      <c r="N18" s="46"/>
      <c r="O18" s="45"/>
      <c r="P18" s="45"/>
      <c r="Q18" s="45"/>
      <c r="R18" s="45"/>
    </row>
    <row r="19" spans="1:18" ht="28.5" customHeight="1" x14ac:dyDescent="0.25">
      <c r="A19" s="46"/>
      <c r="B19" s="256" t="s">
        <v>86</v>
      </c>
      <c r="C19" s="256"/>
      <c r="D19" s="256"/>
      <c r="E19" s="256"/>
      <c r="F19" s="257"/>
      <c r="G19" s="257"/>
      <c r="H19" s="257"/>
      <c r="I19" s="257"/>
      <c r="J19" s="257"/>
      <c r="K19" s="257"/>
      <c r="L19" s="46"/>
      <c r="M19" s="46"/>
      <c r="N19" s="46"/>
      <c r="O19" s="45"/>
      <c r="P19" s="45"/>
      <c r="Q19" s="45"/>
      <c r="R19" s="45"/>
    </row>
    <row r="20" spans="1:18" ht="35.25" customHeight="1" x14ac:dyDescent="0.25">
      <c r="A20" s="46"/>
      <c r="B20" s="256" t="s">
        <v>87</v>
      </c>
      <c r="C20" s="256"/>
      <c r="D20" s="256"/>
      <c r="E20" s="256"/>
      <c r="F20" s="257"/>
      <c r="G20" s="257"/>
      <c r="H20" s="257"/>
      <c r="I20" s="257"/>
      <c r="J20" s="257"/>
      <c r="K20" s="257"/>
      <c r="L20" s="46"/>
      <c r="M20" s="121"/>
      <c r="N20" s="46"/>
      <c r="O20" s="45"/>
      <c r="P20" s="45"/>
      <c r="Q20" s="45"/>
      <c r="R20" s="45"/>
    </row>
    <row r="21" spans="1:18" ht="13.8" x14ac:dyDescent="0.25">
      <c r="A21" s="46"/>
      <c r="B21" s="46"/>
      <c r="C21" s="46"/>
      <c r="E21" s="41"/>
      <c r="F21" s="41"/>
      <c r="G21" s="122"/>
      <c r="H21" s="41"/>
      <c r="I21" s="46"/>
      <c r="J21" s="46"/>
      <c r="K21" s="46"/>
      <c r="L21" s="46"/>
      <c r="M21" s="46"/>
      <c r="N21" s="46"/>
      <c r="O21" s="45"/>
      <c r="P21" s="45"/>
      <c r="Q21" s="45"/>
      <c r="R21" s="45"/>
    </row>
    <row r="22" spans="1:18" ht="17.399999999999999" x14ac:dyDescent="0.3">
      <c r="A22" s="45"/>
      <c r="B22" s="113" t="s">
        <v>88</v>
      </c>
      <c r="C22" s="114"/>
      <c r="D22" s="115"/>
      <c r="E22" s="116"/>
      <c r="F22" s="116"/>
      <c r="G22" s="117"/>
      <c r="H22" s="116"/>
      <c r="I22" s="118"/>
      <c r="J22" s="118"/>
      <c r="K22" s="118"/>
      <c r="L22" s="118"/>
      <c r="M22" s="118"/>
      <c r="N22" s="118"/>
      <c r="O22" s="45"/>
      <c r="P22" s="45"/>
      <c r="Q22" s="45"/>
      <c r="R22" s="45"/>
    </row>
    <row r="23" spans="1:18" ht="17.399999999999999" x14ac:dyDescent="0.3">
      <c r="A23" s="45"/>
      <c r="B23" s="123" t="s">
        <v>89</v>
      </c>
      <c r="C23" s="124"/>
      <c r="D23" s="111"/>
      <c r="E23" s="125"/>
      <c r="G23" s="126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ht="14.4" x14ac:dyDescent="0.25">
      <c r="A24" s="45"/>
      <c r="B24" s="127"/>
      <c r="C24" s="128"/>
      <c r="D24" s="129">
        <v>1</v>
      </c>
      <c r="E24" s="111" t="s">
        <v>90</v>
      </c>
      <c r="G24" s="126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18" ht="14.4" x14ac:dyDescent="0.25">
      <c r="A25" s="45"/>
      <c r="B25" s="127"/>
      <c r="C25" s="128"/>
      <c r="D25" s="129">
        <v>2</v>
      </c>
      <c r="E25" s="111" t="s">
        <v>91</v>
      </c>
      <c r="G25" s="126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ht="14.4" x14ac:dyDescent="0.25">
      <c r="A26" s="45"/>
      <c r="B26" s="127"/>
      <c r="C26" s="128"/>
      <c r="D26" s="129">
        <v>3</v>
      </c>
      <c r="E26" s="111" t="s">
        <v>92</v>
      </c>
      <c r="G26" s="126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ht="14.4" x14ac:dyDescent="0.25">
      <c r="A27" s="45"/>
      <c r="B27" s="127"/>
      <c r="C27" s="128"/>
      <c r="D27" s="129">
        <v>4</v>
      </c>
      <c r="E27" s="111" t="s">
        <v>93</v>
      </c>
      <c r="G27" s="126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ht="14.4" x14ac:dyDescent="0.25">
      <c r="A28" s="45"/>
      <c r="B28" s="127"/>
      <c r="C28" s="128"/>
      <c r="D28" s="129">
        <v>5</v>
      </c>
      <c r="E28" s="111" t="s">
        <v>94</v>
      </c>
      <c r="G28" s="126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ht="14.4" x14ac:dyDescent="0.25">
      <c r="A29" s="45"/>
      <c r="B29" s="127"/>
      <c r="C29" s="128"/>
      <c r="D29" s="129">
        <v>6</v>
      </c>
      <c r="E29" s="111" t="s">
        <v>95</v>
      </c>
      <c r="G29" s="126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14.4" x14ac:dyDescent="0.25">
      <c r="A30" s="45"/>
      <c r="B30" s="127" t="s">
        <v>96</v>
      </c>
      <c r="C30" s="128"/>
      <c r="D30" s="129">
        <v>7</v>
      </c>
      <c r="E30" s="111" t="s">
        <v>97</v>
      </c>
      <c r="G30" s="126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14.4" x14ac:dyDescent="0.25">
      <c r="A31" s="45"/>
      <c r="B31" s="127"/>
      <c r="C31" s="128"/>
      <c r="D31" s="129">
        <v>8</v>
      </c>
      <c r="E31" s="111" t="s">
        <v>98</v>
      </c>
      <c r="G31" s="126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14.4" x14ac:dyDescent="0.25">
      <c r="A32" s="45"/>
      <c r="B32" s="127"/>
      <c r="C32" s="128"/>
      <c r="D32" s="129">
        <v>9</v>
      </c>
      <c r="E32" s="111" t="s">
        <v>99</v>
      </c>
      <c r="G32" s="126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14.4" x14ac:dyDescent="0.25">
      <c r="A33" s="45"/>
      <c r="B33" s="127"/>
      <c r="C33" s="128"/>
      <c r="D33" s="129">
        <v>10</v>
      </c>
      <c r="E33" s="111" t="s">
        <v>100</v>
      </c>
      <c r="G33" s="126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14.4" x14ac:dyDescent="0.25">
      <c r="A34" s="45"/>
      <c r="B34" s="127"/>
      <c r="C34" s="128"/>
      <c r="D34" s="129">
        <v>11</v>
      </c>
      <c r="E34" s="111" t="s">
        <v>101</v>
      </c>
      <c r="G34" s="126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14.4" x14ac:dyDescent="0.25">
      <c r="A35" s="45"/>
      <c r="B35" s="127"/>
      <c r="C35" s="128"/>
      <c r="D35" s="129">
        <v>12</v>
      </c>
      <c r="E35" s="111" t="s">
        <v>102</v>
      </c>
      <c r="G35" s="126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ht="13.8" x14ac:dyDescent="0.25">
      <c r="A36" s="45"/>
      <c r="B36" s="127"/>
      <c r="C36" s="128"/>
      <c r="D36" s="129">
        <v>13</v>
      </c>
      <c r="E36" s="111" t="s">
        <v>103</v>
      </c>
      <c r="G36" s="254"/>
      <c r="H36" s="254"/>
      <c r="I36" s="254"/>
      <c r="J36" s="254"/>
      <c r="K36" s="254"/>
      <c r="L36" s="254"/>
      <c r="M36" s="254"/>
      <c r="N36" s="254"/>
      <c r="O36" s="45"/>
      <c r="P36" s="45"/>
      <c r="Q36" s="45"/>
      <c r="R36" s="45"/>
    </row>
    <row r="37" spans="1:18" ht="14.4" x14ac:dyDescent="0.25">
      <c r="A37" s="45"/>
      <c r="B37" s="124"/>
      <c r="C37" s="124"/>
      <c r="D37" s="45"/>
      <c r="E37" s="45"/>
      <c r="F37" s="126"/>
      <c r="G37" s="126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17.399999999999999" x14ac:dyDescent="0.3">
      <c r="A38" s="45"/>
      <c r="B38" s="113" t="s">
        <v>104</v>
      </c>
      <c r="C38" s="117"/>
      <c r="D38" s="117"/>
      <c r="E38" s="116"/>
      <c r="F38" s="118"/>
      <c r="G38" s="118"/>
      <c r="H38" s="118"/>
      <c r="I38" s="116"/>
      <c r="J38" s="116"/>
      <c r="K38" s="116"/>
      <c r="L38" s="118"/>
      <c r="M38" s="118"/>
      <c r="N38" s="118"/>
      <c r="O38" s="45"/>
      <c r="P38" s="45"/>
      <c r="Q38" s="45"/>
      <c r="R38" s="45"/>
    </row>
    <row r="39" spans="1:18" ht="14.4" x14ac:dyDescent="0.25">
      <c r="A39" s="45"/>
      <c r="B39" s="123" t="s">
        <v>105</v>
      </c>
      <c r="C39" s="124"/>
      <c r="F39" s="126"/>
      <c r="G39" s="126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14.4" x14ac:dyDescent="0.25">
      <c r="A40" s="45"/>
      <c r="B40" s="123" t="s">
        <v>106</v>
      </c>
      <c r="C40" s="124"/>
      <c r="D40" s="130"/>
      <c r="E40" s="111"/>
      <c r="F40" s="126"/>
      <c r="G40" s="126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14.4" x14ac:dyDescent="0.25">
      <c r="A41" s="45"/>
      <c r="B41" s="123" t="s">
        <v>107</v>
      </c>
      <c r="C41" s="124"/>
      <c r="D41" s="130"/>
      <c r="E41" s="111"/>
      <c r="F41" s="126"/>
      <c r="G41" s="126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ht="14.4" x14ac:dyDescent="0.25">
      <c r="A42" s="45"/>
      <c r="B42" s="123"/>
      <c r="C42" s="124"/>
      <c r="D42" s="130"/>
      <c r="E42" s="111"/>
      <c r="F42" s="126"/>
      <c r="G42" s="126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4.4" x14ac:dyDescent="0.25">
      <c r="A43" s="45"/>
      <c r="B43" s="127" t="s">
        <v>96</v>
      </c>
      <c r="C43" s="131" t="str">
        <f>IF(B43="x"," ","nc")</f>
        <v xml:space="preserve"> </v>
      </c>
      <c r="D43" s="129">
        <v>0</v>
      </c>
      <c r="E43" s="111" t="s">
        <v>108</v>
      </c>
      <c r="F43" s="126"/>
      <c r="G43" s="126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ht="14.4" x14ac:dyDescent="0.25">
      <c r="A44" s="45"/>
      <c r="B44" s="127" t="s">
        <v>96</v>
      </c>
      <c r="C44" s="131" t="str">
        <f>IF(B44="x"," ","nc")</f>
        <v xml:space="preserve"> </v>
      </c>
      <c r="D44" s="129">
        <v>1</v>
      </c>
      <c r="E44" s="111" t="s">
        <v>109</v>
      </c>
      <c r="F44" s="126"/>
      <c r="G44" s="126"/>
      <c r="I44" s="132" t="s">
        <v>110</v>
      </c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14.4" x14ac:dyDescent="0.25">
      <c r="A45" s="45"/>
      <c r="B45" s="127"/>
      <c r="C45" s="131" t="str">
        <f t="shared" ref="C45:C65" si="0">IF(B45="x"," ","nc")</f>
        <v>nc</v>
      </c>
      <c r="D45" s="129">
        <v>2</v>
      </c>
      <c r="E45" s="111" t="s">
        <v>111</v>
      </c>
      <c r="F45" s="126"/>
      <c r="G45" s="126"/>
      <c r="I45" s="132" t="s">
        <v>112</v>
      </c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14.4" x14ac:dyDescent="0.25">
      <c r="A46" s="45"/>
      <c r="B46" s="127"/>
      <c r="C46" s="131" t="str">
        <f t="shared" si="0"/>
        <v>nc</v>
      </c>
      <c r="D46" s="129">
        <v>3</v>
      </c>
      <c r="E46" s="111" t="s">
        <v>113</v>
      </c>
      <c r="F46" s="126"/>
      <c r="G46" s="126"/>
      <c r="I46" s="132" t="s">
        <v>114</v>
      </c>
      <c r="J46" s="45"/>
      <c r="K46" s="45"/>
      <c r="L46" s="45"/>
      <c r="M46" s="45"/>
      <c r="N46" s="45"/>
      <c r="O46" s="45"/>
      <c r="P46" s="45"/>
      <c r="Q46" s="45"/>
      <c r="R46" s="45"/>
    </row>
    <row r="47" spans="1:18" ht="14.4" x14ac:dyDescent="0.25">
      <c r="A47" s="45"/>
      <c r="B47" s="127" t="s">
        <v>96</v>
      </c>
      <c r="C47" s="131" t="str">
        <f t="shared" si="0"/>
        <v xml:space="preserve"> </v>
      </c>
      <c r="D47" s="129">
        <v>4</v>
      </c>
      <c r="E47" s="111" t="s">
        <v>115</v>
      </c>
      <c r="F47" s="126"/>
      <c r="G47" s="126"/>
      <c r="I47" s="132" t="s">
        <v>116</v>
      </c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14.4" x14ac:dyDescent="0.25">
      <c r="A48" s="45"/>
      <c r="B48" s="127" t="s">
        <v>96</v>
      </c>
      <c r="C48" s="131" t="str">
        <f t="shared" si="0"/>
        <v xml:space="preserve"> </v>
      </c>
      <c r="D48" s="129">
        <v>5</v>
      </c>
      <c r="E48" s="111" t="s">
        <v>117</v>
      </c>
      <c r="F48" s="126"/>
      <c r="G48" s="126"/>
      <c r="I48" s="132" t="s">
        <v>118</v>
      </c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14.4" x14ac:dyDescent="0.25">
      <c r="A49" s="45"/>
      <c r="B49" s="127"/>
      <c r="C49" s="131" t="str">
        <f t="shared" si="0"/>
        <v>nc</v>
      </c>
      <c r="D49" s="129">
        <v>6</v>
      </c>
      <c r="E49" s="111" t="s">
        <v>119</v>
      </c>
      <c r="F49" s="126"/>
      <c r="H49" s="126"/>
      <c r="I49" s="132" t="s">
        <v>120</v>
      </c>
      <c r="J49" s="45"/>
      <c r="K49" s="45"/>
      <c r="L49" s="45"/>
      <c r="M49" s="45"/>
      <c r="N49" s="45"/>
      <c r="O49" s="45"/>
      <c r="P49" s="45"/>
      <c r="Q49" s="45"/>
      <c r="R49" s="45"/>
    </row>
    <row r="50" spans="1:18" ht="14.4" x14ac:dyDescent="0.25">
      <c r="A50" s="45"/>
      <c r="B50" s="127"/>
      <c r="C50" s="131" t="str">
        <f t="shared" si="0"/>
        <v>nc</v>
      </c>
      <c r="D50" s="129">
        <v>7</v>
      </c>
      <c r="E50" s="111" t="s">
        <v>121</v>
      </c>
      <c r="F50" s="126"/>
      <c r="H50" s="126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1:18" ht="14.4" x14ac:dyDescent="0.25">
      <c r="A51" s="45"/>
      <c r="B51" s="127"/>
      <c r="C51" s="131" t="str">
        <f t="shared" si="0"/>
        <v>nc</v>
      </c>
      <c r="D51" s="129">
        <v>8</v>
      </c>
      <c r="E51" s="111" t="s">
        <v>122</v>
      </c>
      <c r="F51" s="126"/>
      <c r="H51" s="126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1:18" ht="14.4" x14ac:dyDescent="0.25">
      <c r="A52" s="45"/>
      <c r="B52" s="127"/>
      <c r="C52" s="131" t="str">
        <f t="shared" si="0"/>
        <v>nc</v>
      </c>
      <c r="D52" s="129">
        <v>9</v>
      </c>
      <c r="E52" s="111" t="s">
        <v>123</v>
      </c>
      <c r="F52" s="126"/>
      <c r="H52" s="126"/>
      <c r="I52" s="45"/>
      <c r="J52" s="45"/>
      <c r="K52" s="45"/>
      <c r="L52" s="45"/>
      <c r="M52" s="45"/>
      <c r="N52" s="45"/>
      <c r="O52" s="45"/>
      <c r="P52" s="45"/>
      <c r="Q52" s="45"/>
      <c r="R52" s="45"/>
    </row>
    <row r="53" spans="1:18" ht="14.4" x14ac:dyDescent="0.25">
      <c r="A53" s="45"/>
      <c r="B53" s="127"/>
      <c r="C53" s="131" t="str">
        <f t="shared" si="0"/>
        <v>nc</v>
      </c>
      <c r="D53" s="129">
        <v>10</v>
      </c>
      <c r="E53" s="111" t="s">
        <v>124</v>
      </c>
      <c r="F53" s="126"/>
      <c r="H53" s="126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1:18" ht="14.4" x14ac:dyDescent="0.25">
      <c r="A54" s="45"/>
      <c r="B54" s="127"/>
      <c r="C54" s="131" t="str">
        <f t="shared" si="0"/>
        <v>nc</v>
      </c>
      <c r="D54" s="129">
        <v>11</v>
      </c>
      <c r="E54" s="111" t="s">
        <v>125</v>
      </c>
      <c r="F54" s="126"/>
      <c r="H54" s="126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1:18" ht="14.4" x14ac:dyDescent="0.25">
      <c r="A55" s="45"/>
      <c r="B55" s="127"/>
      <c r="C55" s="131" t="str">
        <f t="shared" si="0"/>
        <v>nc</v>
      </c>
      <c r="D55" s="129">
        <v>12</v>
      </c>
      <c r="E55" s="111" t="s">
        <v>126</v>
      </c>
      <c r="F55" s="126"/>
      <c r="H55" s="126"/>
      <c r="I55" s="45"/>
      <c r="J55" s="45"/>
      <c r="K55" s="45"/>
      <c r="L55" s="45"/>
      <c r="M55" s="45"/>
      <c r="N55" s="45"/>
      <c r="O55" s="45"/>
      <c r="P55" s="45"/>
      <c r="Q55" s="45"/>
      <c r="R55" s="45"/>
    </row>
    <row r="56" spans="1:18" ht="14.4" x14ac:dyDescent="0.25">
      <c r="A56" s="45"/>
      <c r="B56" s="127"/>
      <c r="C56" s="131" t="str">
        <f t="shared" si="0"/>
        <v>nc</v>
      </c>
      <c r="D56" s="129">
        <v>13</v>
      </c>
      <c r="E56" s="111" t="s">
        <v>127</v>
      </c>
      <c r="F56" s="133"/>
      <c r="H56" s="126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 ht="14.4" x14ac:dyDescent="0.25">
      <c r="A57" s="45"/>
      <c r="B57" s="127"/>
      <c r="C57" s="131" t="str">
        <f t="shared" si="0"/>
        <v>nc</v>
      </c>
      <c r="D57" s="129">
        <v>14</v>
      </c>
      <c r="E57" s="111" t="s">
        <v>128</v>
      </c>
      <c r="F57" s="126"/>
      <c r="H57" s="126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 ht="14.4" x14ac:dyDescent="0.25">
      <c r="A58" s="45"/>
      <c r="B58" s="127"/>
      <c r="C58" s="131" t="str">
        <f t="shared" si="0"/>
        <v>nc</v>
      </c>
      <c r="D58" s="129">
        <v>15</v>
      </c>
      <c r="E58" s="134" t="s">
        <v>129</v>
      </c>
      <c r="F58" s="126"/>
      <c r="H58" s="126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 ht="14.4" x14ac:dyDescent="0.25">
      <c r="A59" s="45"/>
      <c r="B59" s="127"/>
      <c r="C59" s="131" t="str">
        <f t="shared" si="0"/>
        <v>nc</v>
      </c>
      <c r="D59" s="129">
        <v>16</v>
      </c>
      <c r="E59" s="111" t="s">
        <v>130</v>
      </c>
      <c r="F59" s="126"/>
      <c r="H59" s="126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 ht="14.4" x14ac:dyDescent="0.25">
      <c r="A60" s="45"/>
      <c r="B60" s="127"/>
      <c r="C60" s="131" t="str">
        <f t="shared" si="0"/>
        <v>nc</v>
      </c>
      <c r="D60" s="129">
        <v>17</v>
      </c>
      <c r="E60" s="111" t="s">
        <v>131</v>
      </c>
      <c r="F60" s="126"/>
      <c r="H60" s="126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 ht="14.4" x14ac:dyDescent="0.25">
      <c r="A61" s="45"/>
      <c r="B61" s="127"/>
      <c r="C61" s="131" t="str">
        <f t="shared" si="0"/>
        <v>nc</v>
      </c>
      <c r="D61" s="129">
        <v>18</v>
      </c>
      <c r="E61" s="111" t="s">
        <v>132</v>
      </c>
      <c r="F61" s="126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14.4" x14ac:dyDescent="0.25">
      <c r="A62" s="45"/>
      <c r="B62" s="127"/>
      <c r="C62" s="131" t="str">
        <f t="shared" si="0"/>
        <v>nc</v>
      </c>
      <c r="D62" s="129">
        <v>19</v>
      </c>
      <c r="E62" s="111" t="s">
        <v>133</v>
      </c>
      <c r="F62" s="126"/>
      <c r="H62" s="126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 ht="14.4" x14ac:dyDescent="0.25">
      <c r="A63" s="45"/>
      <c r="B63" s="127"/>
      <c r="C63" s="131" t="str">
        <f t="shared" si="0"/>
        <v>nc</v>
      </c>
      <c r="D63" s="129">
        <v>20</v>
      </c>
      <c r="E63" s="111" t="s">
        <v>134</v>
      </c>
      <c r="F63" s="126"/>
      <c r="H63" s="126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 ht="13.8" x14ac:dyDescent="0.25">
      <c r="A64" s="45"/>
      <c r="B64" s="127"/>
      <c r="C64" s="131" t="str">
        <f t="shared" si="0"/>
        <v>nc</v>
      </c>
      <c r="D64" s="129">
        <v>21</v>
      </c>
      <c r="E64" s="111" t="s">
        <v>135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 ht="13.8" x14ac:dyDescent="0.25">
      <c r="A65" s="45"/>
      <c r="B65" s="127"/>
      <c r="C65" s="131" t="str">
        <f t="shared" si="0"/>
        <v>nc</v>
      </c>
      <c r="D65" s="129">
        <v>22</v>
      </c>
      <c r="E65" s="111" t="s">
        <v>136</v>
      </c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 ht="17.399999999999999" x14ac:dyDescent="0.3">
      <c r="A67" s="45"/>
      <c r="B67" s="113" t="s">
        <v>137</v>
      </c>
      <c r="C67" s="117"/>
      <c r="D67" s="117"/>
      <c r="E67" s="116"/>
      <c r="F67" s="118"/>
      <c r="G67" s="118"/>
      <c r="H67" s="118"/>
      <c r="I67" s="116"/>
      <c r="J67" s="116"/>
      <c r="K67" s="116"/>
      <c r="L67" s="118"/>
      <c r="M67" s="118"/>
      <c r="N67" s="118"/>
      <c r="O67" s="45"/>
      <c r="P67" s="45"/>
      <c r="Q67" s="45"/>
      <c r="R67" s="45"/>
    </row>
    <row r="68" spans="1:18" x14ac:dyDescent="0.25">
      <c r="A68" s="45"/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45"/>
      <c r="P68" s="45"/>
      <c r="Q68" s="45"/>
      <c r="R68" s="45"/>
    </row>
    <row r="69" spans="1:18" x14ac:dyDescent="0.25">
      <c r="A69" s="45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45"/>
      <c r="P69" s="45"/>
      <c r="Q69" s="45"/>
      <c r="R69" s="45"/>
    </row>
    <row r="70" spans="1:18" x14ac:dyDescent="0.25">
      <c r="A70" s="45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45"/>
      <c r="P70" s="45"/>
      <c r="Q70" s="45"/>
      <c r="R70" s="45"/>
    </row>
    <row r="71" spans="1:18" x14ac:dyDescent="0.25">
      <c r="A71" s="45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45"/>
      <c r="P71" s="45"/>
      <c r="Q71" s="45"/>
      <c r="R71" s="45"/>
    </row>
    <row r="72" spans="1:18" x14ac:dyDescent="0.25">
      <c r="A72" s="45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45"/>
      <c r="P72" s="45"/>
      <c r="Q72" s="45"/>
      <c r="R72" s="45"/>
    </row>
    <row r="73" spans="1:18" x14ac:dyDescent="0.25">
      <c r="A73" s="45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45"/>
      <c r="P73" s="45"/>
      <c r="Q73" s="45"/>
      <c r="R73" s="45"/>
    </row>
    <row r="74" spans="1:18" ht="17.399999999999999" x14ac:dyDescent="0.3">
      <c r="A74" s="45"/>
      <c r="B74" s="113" t="s">
        <v>138</v>
      </c>
      <c r="C74" s="117"/>
      <c r="D74" s="117"/>
      <c r="E74" s="116"/>
      <c r="F74" s="118"/>
      <c r="G74" s="118"/>
      <c r="H74" s="118"/>
      <c r="I74" s="116"/>
      <c r="J74" s="116"/>
      <c r="K74" s="116"/>
      <c r="L74" s="118"/>
      <c r="M74" s="118"/>
      <c r="N74" s="118"/>
      <c r="O74" s="45"/>
      <c r="P74" s="45"/>
      <c r="Q74" s="45"/>
      <c r="R74" s="45"/>
    </row>
    <row r="75" spans="1:18" x14ac:dyDescent="0.25">
      <c r="A75" s="45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45"/>
      <c r="P75" s="45"/>
      <c r="Q75" s="45"/>
      <c r="R75" s="45"/>
    </row>
    <row r="76" spans="1:18" x14ac:dyDescent="0.25">
      <c r="A76" s="45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45"/>
      <c r="P76" s="45"/>
      <c r="Q76" s="45"/>
      <c r="R76" s="45"/>
    </row>
    <row r="77" spans="1:18" x14ac:dyDescent="0.25">
      <c r="A77" s="45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45"/>
      <c r="P77" s="45"/>
      <c r="Q77" s="45"/>
      <c r="R77" s="45"/>
    </row>
    <row r="78" spans="1:18" x14ac:dyDescent="0.25">
      <c r="A78" s="45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45"/>
      <c r="P78" s="45"/>
      <c r="Q78" s="45"/>
      <c r="R78" s="45"/>
    </row>
    <row r="79" spans="1:18" x14ac:dyDescent="0.25">
      <c r="A79" s="45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45"/>
      <c r="P79" s="45"/>
      <c r="Q79" s="45"/>
      <c r="R79" s="45"/>
    </row>
    <row r="80" spans="1:18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 hidden="1" x14ac:dyDescent="0.25">
      <c r="A81" s="45"/>
      <c r="B81" s="45"/>
      <c r="C81" s="45"/>
      <c r="D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 hidden="1" x14ac:dyDescent="0.25">
      <c r="A82" s="45"/>
      <c r="B82" s="45"/>
      <c r="C82" s="45"/>
      <c r="D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 hidden="1" x14ac:dyDescent="0.25">
      <c r="A83" s="45"/>
      <c r="B83" s="45"/>
      <c r="C83" s="45"/>
      <c r="D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 hidden="1" x14ac:dyDescent="0.25">
      <c r="A84" s="45"/>
      <c r="B84" s="45"/>
      <c r="C84" s="45"/>
      <c r="D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 hidden="1" x14ac:dyDescent="0.25">
      <c r="A85" s="45"/>
      <c r="B85" s="45"/>
      <c r="C85" s="45"/>
      <c r="D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hidden="1" x14ac:dyDescent="0.25">
      <c r="A86" s="45"/>
      <c r="B86" s="45"/>
      <c r="C86" s="45"/>
      <c r="D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hidden="1" x14ac:dyDescent="0.25">
      <c r="A87" s="45"/>
      <c r="B87" s="45"/>
      <c r="C87" s="45"/>
      <c r="D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</row>
    <row r="88" spans="1:18" hidden="1" x14ac:dyDescent="0.25">
      <c r="A88" s="45"/>
      <c r="B88" s="45"/>
      <c r="C88" s="45"/>
      <c r="D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</row>
    <row r="89" spans="1:18" hidden="1" x14ac:dyDescent="0.25">
      <c r="A89" s="45"/>
      <c r="B89" s="45"/>
      <c r="C89" s="45"/>
      <c r="D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</row>
    <row r="90" spans="1:18" hidden="1" x14ac:dyDescent="0.25">
      <c r="A90" s="45"/>
      <c r="B90" s="45"/>
      <c r="C90" s="45"/>
      <c r="D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</row>
    <row r="91" spans="1:18" hidden="1" x14ac:dyDescent="0.25">
      <c r="A91" s="45"/>
      <c r="B91" s="45"/>
      <c r="C91" s="45"/>
      <c r="D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</row>
    <row r="92" spans="1:18" ht="13.8" hidden="1" x14ac:dyDescent="0.25">
      <c r="A92" s="45"/>
      <c r="B92" s="45"/>
      <c r="C92" s="45"/>
      <c r="D92" s="45"/>
      <c r="E92" s="111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</row>
    <row r="93" spans="1:18" hidden="1" x14ac:dyDescent="0.25">
      <c r="A93" s="45"/>
      <c r="B93" s="45"/>
      <c r="C93" s="45"/>
      <c r="D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1:18" hidden="1" x14ac:dyDescent="0.25">
      <c r="A94" s="45"/>
      <c r="B94" s="45"/>
      <c r="C94" s="45"/>
      <c r="D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1:18" hidden="1" x14ac:dyDescent="0.25">
      <c r="A95" s="45"/>
      <c r="B95" s="45"/>
      <c r="C95" s="45"/>
      <c r="D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1:18" hidden="1" x14ac:dyDescent="0.25">
      <c r="A96" s="45"/>
      <c r="B96" s="45"/>
      <c r="C96" s="45"/>
      <c r="D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1:18" hidden="1" x14ac:dyDescent="0.25">
      <c r="A97" s="45"/>
      <c r="B97" s="45"/>
      <c r="C97" s="45"/>
      <c r="D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hidden="1" x14ac:dyDescent="0.25">
      <c r="A98" s="45"/>
      <c r="B98" s="45"/>
      <c r="C98" s="45"/>
      <c r="D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</row>
    <row r="99" spans="1:18" hidden="1" x14ac:dyDescent="0.25">
      <c r="A99" s="45"/>
      <c r="B99" s="45"/>
      <c r="C99" s="45"/>
      <c r="D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</row>
    <row r="100" spans="1:18" hidden="1" x14ac:dyDescent="0.25">
      <c r="A100" s="45"/>
      <c r="B100" s="45"/>
      <c r="C100" s="45"/>
      <c r="D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</row>
    <row r="101" spans="1:18" hidden="1" x14ac:dyDescent="0.25">
      <c r="A101" s="45"/>
      <c r="B101" s="45"/>
      <c r="C101" s="45"/>
      <c r="D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</row>
    <row r="102" spans="1:18" hidden="1" x14ac:dyDescent="0.25">
      <c r="A102" s="45"/>
      <c r="B102" s="45"/>
      <c r="C102" s="45"/>
      <c r="D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hidden="1" x14ac:dyDescent="0.25">
      <c r="A103" s="45"/>
      <c r="B103" s="45"/>
      <c r="C103" s="45"/>
      <c r="D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</row>
    <row r="104" spans="1:18" hidden="1" x14ac:dyDescent="0.25">
      <c r="A104" s="45"/>
      <c r="B104" s="45"/>
      <c r="C104" s="45"/>
      <c r="D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</row>
    <row r="105" spans="1:18" hidden="1" x14ac:dyDescent="0.25">
      <c r="A105" s="45"/>
      <c r="B105" s="45"/>
      <c r="C105" s="45"/>
      <c r="D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1:18" hidden="1" x14ac:dyDescent="0.25">
      <c r="A106" s="45"/>
      <c r="B106" s="45"/>
      <c r="C106" s="45"/>
      <c r="D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1:18" hidden="1" x14ac:dyDescent="0.25">
      <c r="A107" s="45"/>
      <c r="B107" s="45"/>
      <c r="C107" s="45"/>
      <c r="D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hidden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hidden="1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1:18" hidden="1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1:18" hidden="1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1:18" hidden="1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</row>
    <row r="113" spans="1:18" hidden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</row>
    <row r="114" spans="1:18" hidden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</row>
    <row r="115" spans="1:18" hidden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</row>
    <row r="116" spans="1:18" hidden="1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</row>
    <row r="117" spans="1:18" hidden="1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</row>
    <row r="118" spans="1:18" hidden="1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</row>
    <row r="119" spans="1:18" hidden="1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</row>
    <row r="120" spans="1:18" hidden="1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</row>
    <row r="121" spans="1:18" hidden="1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</row>
    <row r="122" spans="1:18" hidden="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</row>
    <row r="123" spans="1:18" hidden="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</row>
    <row r="124" spans="1:18" hidden="1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</row>
    <row r="125" spans="1:18" hidden="1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</row>
    <row r="126" spans="1:18" hidden="1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</row>
    <row r="127" spans="1:18" hidden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</row>
    <row r="128" spans="1:18" hidden="1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</row>
    <row r="129" x14ac:dyDescent="0.25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3.2" zeroHeight="1" x14ac:dyDescent="0.25"/>
  <cols>
    <col min="1" max="1" width="2" customWidth="1"/>
    <col min="2" max="3" width="4.109375" customWidth="1"/>
    <col min="4" max="4" width="4.44140625" customWidth="1"/>
    <col min="5" max="5" width="9.109375" customWidth="1"/>
    <col min="6" max="7" width="10.33203125" customWidth="1"/>
    <col min="8" max="14" width="9.109375" customWidth="1"/>
    <col min="15" max="15" width="2.44140625" customWidth="1"/>
    <col min="16" max="18" width="0" hidden="1" customWidth="1"/>
    <col min="19" max="16384" width="9.109375" hidden="1"/>
  </cols>
  <sheetData>
    <row r="1" spans="1:18" ht="15.6" x14ac:dyDescent="0.3">
      <c r="A1" s="5" t="s">
        <v>73</v>
      </c>
      <c r="B1" s="5"/>
      <c r="C1" s="5"/>
      <c r="D1" s="5"/>
      <c r="E1" s="5"/>
      <c r="F1" s="5"/>
      <c r="G1" s="5"/>
    </row>
    <row r="2" spans="1:18" ht="15.6" x14ac:dyDescent="0.3">
      <c r="A2" s="35" t="s">
        <v>139</v>
      </c>
      <c r="B2" s="36"/>
      <c r="C2" s="36"/>
      <c r="D2" s="36"/>
      <c r="E2" s="36"/>
      <c r="F2" s="36"/>
      <c r="G2" s="36"/>
    </row>
    <row r="3" spans="1:18" x14ac:dyDescent="0.25">
      <c r="A3" s="1" t="s">
        <v>1</v>
      </c>
    </row>
    <row r="4" spans="1:18" ht="13.8" x14ac:dyDescent="0.25">
      <c r="A4" s="2" t="s">
        <v>3</v>
      </c>
      <c r="F4" s="8"/>
    </row>
    <row r="5" spans="1:18" x14ac:dyDescent="0.25">
      <c r="A5" s="3"/>
    </row>
    <row r="6" spans="1:18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5">
      <c r="A7" s="14"/>
      <c r="B7" s="33" t="s">
        <v>75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5">
      <c r="A8" s="14"/>
      <c r="B8" s="33" t="s">
        <v>76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5">
      <c r="A9" s="14"/>
      <c r="B9" s="34" t="s">
        <v>77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5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399999999999999" x14ac:dyDescent="0.3">
      <c r="A11" s="14"/>
      <c r="B11" s="21" t="s">
        <v>78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3.8" x14ac:dyDescent="0.25">
      <c r="A12" s="14"/>
      <c r="B12" s="17" t="s">
        <v>79</v>
      </c>
      <c r="C12" s="18"/>
      <c r="D12" s="18"/>
      <c r="E12" s="18"/>
      <c r="F12" s="258"/>
      <c r="G12" s="258"/>
      <c r="H12" s="258"/>
      <c r="I12" s="258"/>
      <c r="J12" s="258"/>
      <c r="K12" s="258"/>
      <c r="L12" s="14"/>
      <c r="M12" s="14"/>
      <c r="N12" s="14"/>
      <c r="O12" s="4"/>
      <c r="P12" s="4"/>
      <c r="Q12" s="4"/>
      <c r="R12" s="4"/>
    </row>
    <row r="13" spans="1:18" ht="13.8" x14ac:dyDescent="0.25">
      <c r="A13" s="14"/>
      <c r="B13" s="17" t="s">
        <v>80</v>
      </c>
      <c r="C13" s="18"/>
      <c r="D13" s="18"/>
      <c r="E13" s="18"/>
      <c r="F13" s="260">
        <v>44153</v>
      </c>
      <c r="G13" s="261"/>
      <c r="H13" s="261"/>
      <c r="I13" s="261"/>
      <c r="J13" s="261"/>
      <c r="K13" s="261"/>
      <c r="L13" s="14"/>
      <c r="M13" s="14"/>
      <c r="N13" s="14"/>
      <c r="O13" s="4"/>
      <c r="P13" s="4"/>
      <c r="Q13" s="4"/>
      <c r="R13" s="4"/>
    </row>
    <row r="14" spans="1:18" ht="34.5" customHeight="1" x14ac:dyDescent="0.25">
      <c r="A14" s="14"/>
      <c r="B14" s="259" t="s">
        <v>81</v>
      </c>
      <c r="C14" s="259"/>
      <c r="D14" s="259"/>
      <c r="E14" s="259"/>
      <c r="F14" s="260"/>
      <c r="G14" s="261"/>
      <c r="H14" s="261"/>
      <c r="I14" s="261"/>
      <c r="J14" s="261"/>
      <c r="K14" s="261"/>
      <c r="L14" s="14"/>
      <c r="M14" s="14"/>
      <c r="N14" s="14"/>
      <c r="O14" s="4"/>
      <c r="P14" s="4"/>
      <c r="Q14" s="4"/>
      <c r="R14" s="4"/>
    </row>
    <row r="15" spans="1:18" ht="31.5" customHeight="1" x14ac:dyDescent="0.25">
      <c r="A15" s="14"/>
      <c r="B15" s="259" t="s">
        <v>82</v>
      </c>
      <c r="C15" s="259"/>
      <c r="D15" s="259"/>
      <c r="E15" s="259"/>
      <c r="F15" s="260"/>
      <c r="G15" s="261"/>
      <c r="H15" s="261"/>
      <c r="I15" s="261"/>
      <c r="J15" s="261"/>
      <c r="K15" s="261"/>
      <c r="L15" s="14"/>
      <c r="M15" s="14"/>
      <c r="N15" s="14"/>
      <c r="O15" s="4"/>
      <c r="P15" s="4"/>
      <c r="Q15" s="4"/>
      <c r="R15" s="4"/>
    </row>
    <row r="16" spans="1:18" ht="13.8" x14ac:dyDescent="0.25">
      <c r="A16" s="14"/>
      <c r="B16" s="17" t="s">
        <v>83</v>
      </c>
      <c r="C16" s="18"/>
      <c r="D16" s="18"/>
      <c r="E16" s="18"/>
      <c r="F16" s="258"/>
      <c r="G16" s="258"/>
      <c r="H16" s="258"/>
      <c r="I16" s="258"/>
      <c r="J16" s="258"/>
      <c r="K16" s="258"/>
      <c r="L16" s="14"/>
      <c r="M16" s="14"/>
      <c r="N16" s="14"/>
      <c r="O16" s="4"/>
      <c r="P16" s="4"/>
      <c r="Q16" s="4"/>
      <c r="R16" s="4"/>
    </row>
    <row r="17" spans="1:18" ht="13.8" x14ac:dyDescent="0.25">
      <c r="A17" s="14"/>
      <c r="B17" s="17" t="s">
        <v>84</v>
      </c>
      <c r="C17" s="18"/>
      <c r="D17" s="18"/>
      <c r="E17" s="18"/>
      <c r="F17" s="258"/>
      <c r="G17" s="258"/>
      <c r="H17" s="258"/>
      <c r="I17" s="258"/>
      <c r="J17" s="258"/>
      <c r="K17" s="258"/>
      <c r="L17" s="14"/>
      <c r="M17" s="14"/>
      <c r="N17" s="14"/>
      <c r="O17" s="4"/>
      <c r="P17" s="4"/>
      <c r="Q17" s="4"/>
      <c r="R17" s="4"/>
    </row>
    <row r="18" spans="1:18" ht="13.8" x14ac:dyDescent="0.25">
      <c r="A18" s="14"/>
      <c r="B18" s="17" t="s">
        <v>85</v>
      </c>
      <c r="C18" s="18"/>
      <c r="D18" s="18"/>
      <c r="E18" s="18"/>
      <c r="F18" s="258"/>
      <c r="G18" s="258"/>
      <c r="H18" s="258"/>
      <c r="I18" s="258"/>
      <c r="J18" s="258"/>
      <c r="K18" s="258"/>
      <c r="L18" s="14"/>
      <c r="M18" s="14"/>
      <c r="N18" s="14"/>
      <c r="O18" s="4"/>
      <c r="P18" s="4"/>
      <c r="Q18" s="4"/>
      <c r="R18" s="4"/>
    </row>
    <row r="19" spans="1:18" ht="28.5" customHeight="1" x14ac:dyDescent="0.25">
      <c r="A19" s="14"/>
      <c r="B19" s="259" t="s">
        <v>86</v>
      </c>
      <c r="C19" s="259"/>
      <c r="D19" s="259"/>
      <c r="E19" s="259"/>
      <c r="F19" s="262"/>
      <c r="G19" s="258"/>
      <c r="H19" s="258"/>
      <c r="I19" s="258"/>
      <c r="J19" s="258"/>
      <c r="K19" s="258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9" t="s">
        <v>87</v>
      </c>
      <c r="C20" s="259"/>
      <c r="D20" s="259"/>
      <c r="E20" s="259"/>
      <c r="F20" s="260"/>
      <c r="G20" s="261"/>
      <c r="H20" s="261"/>
      <c r="I20" s="261"/>
      <c r="J20" s="261"/>
      <c r="K20" s="261"/>
      <c r="L20" s="14"/>
      <c r="M20" s="27"/>
      <c r="N20" s="14"/>
      <c r="O20" s="4"/>
      <c r="P20" s="4"/>
      <c r="Q20" s="4"/>
      <c r="R20" s="4"/>
    </row>
    <row r="21" spans="1:18" ht="13.8" x14ac:dyDescent="0.25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399999999999999" x14ac:dyDescent="0.3">
      <c r="A22" s="4"/>
      <c r="B22" s="21" t="s">
        <v>88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399999999999999" x14ac:dyDescent="0.3">
      <c r="A23" s="4"/>
      <c r="B23" s="20" t="s">
        <v>89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4" x14ac:dyDescent="0.25">
      <c r="A24" s="4"/>
      <c r="B24" s="28"/>
      <c r="C24" s="29"/>
      <c r="D24" s="30">
        <v>1</v>
      </c>
      <c r="E24" s="8" t="s">
        <v>90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4" x14ac:dyDescent="0.25">
      <c r="A25" s="4"/>
      <c r="B25" s="28"/>
      <c r="C25" s="29"/>
      <c r="D25" s="30">
        <v>2</v>
      </c>
      <c r="E25" s="8" t="s">
        <v>91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4" x14ac:dyDescent="0.25">
      <c r="A26" s="4"/>
      <c r="B26" s="28"/>
      <c r="C26" s="29"/>
      <c r="D26" s="30">
        <v>3</v>
      </c>
      <c r="E26" s="8" t="s">
        <v>92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4" x14ac:dyDescent="0.25">
      <c r="A27" s="4"/>
      <c r="B27" s="28"/>
      <c r="C27" s="29"/>
      <c r="D27" s="30">
        <v>4</v>
      </c>
      <c r="E27" s="8" t="s">
        <v>93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4" x14ac:dyDescent="0.25">
      <c r="A28" s="4"/>
      <c r="B28" s="28"/>
      <c r="C28" s="29"/>
      <c r="D28" s="30">
        <v>5</v>
      </c>
      <c r="E28" s="8" t="s">
        <v>94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4" x14ac:dyDescent="0.25">
      <c r="A29" s="4"/>
      <c r="B29" s="28"/>
      <c r="C29" s="31"/>
      <c r="D29" s="30">
        <v>6</v>
      </c>
      <c r="E29" s="8" t="s">
        <v>95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4" x14ac:dyDescent="0.25">
      <c r="A30" s="4"/>
      <c r="B30" s="28"/>
      <c r="C30" s="31"/>
      <c r="D30" s="30">
        <v>7</v>
      </c>
      <c r="E30" s="8" t="s">
        <v>97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4" x14ac:dyDescent="0.25">
      <c r="A31" s="4"/>
      <c r="B31" s="28" t="s">
        <v>96</v>
      </c>
      <c r="C31" s="29"/>
      <c r="D31" s="30">
        <v>8</v>
      </c>
      <c r="E31" s="8" t="s">
        <v>98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4" x14ac:dyDescent="0.25">
      <c r="A32" s="4"/>
      <c r="B32" s="28"/>
      <c r="C32" s="29"/>
      <c r="D32" s="30">
        <v>9</v>
      </c>
      <c r="E32" s="8" t="s">
        <v>99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4" x14ac:dyDescent="0.25">
      <c r="A33" s="4"/>
      <c r="B33" s="28"/>
      <c r="C33" s="29"/>
      <c r="D33" s="30">
        <v>10</v>
      </c>
      <c r="E33" s="8" t="s">
        <v>100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4" x14ac:dyDescent="0.25">
      <c r="A34" s="4"/>
      <c r="B34" s="28"/>
      <c r="C34" s="29"/>
      <c r="D34" s="30">
        <v>11</v>
      </c>
      <c r="E34" s="8" t="s">
        <v>101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4" x14ac:dyDescent="0.25">
      <c r="A35" s="4"/>
      <c r="B35" s="28"/>
      <c r="C35" s="29"/>
      <c r="D35" s="30">
        <v>12</v>
      </c>
      <c r="E35" s="8" t="s">
        <v>102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3.8" x14ac:dyDescent="0.25">
      <c r="A36" s="4"/>
      <c r="B36" s="28"/>
      <c r="C36" s="29"/>
      <c r="D36" s="30">
        <v>13</v>
      </c>
      <c r="E36" s="8" t="s">
        <v>103</v>
      </c>
      <c r="G36" s="263"/>
      <c r="H36" s="263"/>
      <c r="I36" s="263"/>
      <c r="J36" s="263"/>
      <c r="K36" s="263"/>
      <c r="L36" s="263"/>
      <c r="M36" s="263"/>
      <c r="N36" s="263"/>
      <c r="O36" s="4"/>
      <c r="P36" s="4"/>
      <c r="Q36" s="4"/>
      <c r="R36" s="4"/>
    </row>
    <row r="37" spans="1:18" ht="14.4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399999999999999" x14ac:dyDescent="0.3">
      <c r="A38" s="4"/>
      <c r="B38" s="21" t="s">
        <v>104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4" x14ac:dyDescent="0.25">
      <c r="A39" s="4"/>
      <c r="B39" s="20" t="s">
        <v>105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4" x14ac:dyDescent="0.25">
      <c r="A40" s="4"/>
      <c r="B40" s="20" t="s">
        <v>106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4" x14ac:dyDescent="0.25">
      <c r="A41" s="4"/>
      <c r="B41" s="20" t="s">
        <v>107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4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4" x14ac:dyDescent="0.25">
      <c r="A43" s="4"/>
      <c r="B43" s="28" t="s">
        <v>96</v>
      </c>
      <c r="C43" s="13" t="str">
        <f>IF(B43="x"," ","nc")</f>
        <v xml:space="preserve"> </v>
      </c>
      <c r="D43" s="30">
        <v>1</v>
      </c>
      <c r="E43" s="8" t="s">
        <v>109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4" x14ac:dyDescent="0.25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111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4" x14ac:dyDescent="0.25">
      <c r="A45" s="4"/>
      <c r="B45" s="28"/>
      <c r="C45" s="13" t="str">
        <f t="shared" si="0"/>
        <v>nc</v>
      </c>
      <c r="D45" s="30">
        <v>3</v>
      </c>
      <c r="E45" s="8" t="s">
        <v>113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4" x14ac:dyDescent="0.25">
      <c r="A46" s="4"/>
      <c r="B46" s="28" t="s">
        <v>96</v>
      </c>
      <c r="C46" s="13" t="str">
        <f t="shared" si="0"/>
        <v xml:space="preserve"> </v>
      </c>
      <c r="D46" s="30">
        <v>4</v>
      </c>
      <c r="E46" s="8" t="s">
        <v>115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4" x14ac:dyDescent="0.25">
      <c r="A47" s="4"/>
      <c r="B47" s="28" t="s">
        <v>96</v>
      </c>
      <c r="C47" s="13" t="str">
        <f t="shared" si="0"/>
        <v xml:space="preserve"> </v>
      </c>
      <c r="D47" s="30">
        <v>5</v>
      </c>
      <c r="E47" s="8" t="s">
        <v>117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4" x14ac:dyDescent="0.25">
      <c r="A48" s="4"/>
      <c r="B48" s="28"/>
      <c r="C48" s="13" t="str">
        <f t="shared" si="0"/>
        <v>nc</v>
      </c>
      <c r="D48" s="30">
        <v>6</v>
      </c>
      <c r="E48" s="8" t="s">
        <v>119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4" x14ac:dyDescent="0.25">
      <c r="A49" s="4"/>
      <c r="B49" s="28"/>
      <c r="C49" s="13" t="str">
        <f t="shared" si="0"/>
        <v>nc</v>
      </c>
      <c r="D49" s="30">
        <v>7</v>
      </c>
      <c r="E49" s="8" t="s">
        <v>121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4" x14ac:dyDescent="0.25">
      <c r="A50" s="4"/>
      <c r="B50" s="28"/>
      <c r="C50" s="13" t="str">
        <f t="shared" si="0"/>
        <v>nc</v>
      </c>
      <c r="D50" s="30">
        <v>8</v>
      </c>
      <c r="E50" s="8" t="s">
        <v>122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4" x14ac:dyDescent="0.25">
      <c r="A51" s="4"/>
      <c r="B51" s="28"/>
      <c r="C51" s="13" t="str">
        <f t="shared" si="0"/>
        <v>nc</v>
      </c>
      <c r="D51" s="30">
        <v>9</v>
      </c>
      <c r="E51" s="8" t="s">
        <v>123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4" x14ac:dyDescent="0.25">
      <c r="A52" s="4"/>
      <c r="B52" s="28"/>
      <c r="C52" s="13" t="str">
        <f t="shared" si="0"/>
        <v>nc</v>
      </c>
      <c r="D52" s="30">
        <v>10</v>
      </c>
      <c r="E52" s="8" t="s">
        <v>124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4" x14ac:dyDescent="0.25">
      <c r="A53" s="4"/>
      <c r="B53" s="28"/>
      <c r="C53" s="13" t="str">
        <f t="shared" si="0"/>
        <v>nc</v>
      </c>
      <c r="D53" s="30">
        <v>11</v>
      </c>
      <c r="E53" s="8" t="s">
        <v>125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4" x14ac:dyDescent="0.25">
      <c r="A54" s="4"/>
      <c r="B54" s="28"/>
      <c r="C54" s="13" t="str">
        <f t="shared" si="0"/>
        <v>nc</v>
      </c>
      <c r="D54" s="30">
        <v>12</v>
      </c>
      <c r="E54" s="8" t="s">
        <v>126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4" x14ac:dyDescent="0.25">
      <c r="A55" s="4"/>
      <c r="B55" s="28"/>
      <c r="C55" s="13" t="str">
        <f t="shared" si="0"/>
        <v>nc</v>
      </c>
      <c r="D55" s="30">
        <v>13</v>
      </c>
      <c r="E55" s="8" t="s">
        <v>127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4" x14ac:dyDescent="0.25">
      <c r="A56" s="4"/>
      <c r="B56" s="28"/>
      <c r="C56" s="13" t="str">
        <f t="shared" si="0"/>
        <v>nc</v>
      </c>
      <c r="D56" s="30">
        <v>14</v>
      </c>
      <c r="E56" s="8" t="s">
        <v>128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4" x14ac:dyDescent="0.25">
      <c r="A57" s="4"/>
      <c r="B57" s="28"/>
      <c r="C57" s="13" t="str">
        <f t="shared" si="0"/>
        <v>nc</v>
      </c>
      <c r="D57" s="30">
        <v>15</v>
      </c>
      <c r="E57" s="10" t="s">
        <v>129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4" x14ac:dyDescent="0.25">
      <c r="A58" s="4"/>
      <c r="B58" s="28" t="s">
        <v>96</v>
      </c>
      <c r="C58" s="13" t="str">
        <f t="shared" si="0"/>
        <v xml:space="preserve"> </v>
      </c>
      <c r="D58" s="30">
        <v>16</v>
      </c>
      <c r="E58" s="8" t="s">
        <v>130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4" x14ac:dyDescent="0.25">
      <c r="A59" s="4"/>
      <c r="B59" s="28"/>
      <c r="C59" s="13" t="str">
        <f t="shared" si="0"/>
        <v>nc</v>
      </c>
      <c r="D59" s="30">
        <v>17</v>
      </c>
      <c r="E59" s="8" t="s">
        <v>131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4" x14ac:dyDescent="0.25">
      <c r="A60" s="4"/>
      <c r="B60" s="28"/>
      <c r="C60" s="13" t="str">
        <f t="shared" si="0"/>
        <v>nc</v>
      </c>
      <c r="D60" s="30">
        <v>18</v>
      </c>
      <c r="E60" s="8" t="s">
        <v>132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4" x14ac:dyDescent="0.25">
      <c r="A61" s="4"/>
      <c r="B61" s="28"/>
      <c r="C61" s="13" t="str">
        <f t="shared" si="0"/>
        <v>nc</v>
      </c>
      <c r="D61" s="30">
        <v>19</v>
      </c>
      <c r="E61" s="8" t="s">
        <v>133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4" x14ac:dyDescent="0.25">
      <c r="A62" s="4"/>
      <c r="B62" s="28" t="s">
        <v>96</v>
      </c>
      <c r="C62" s="13" t="str">
        <f t="shared" si="0"/>
        <v xml:space="preserve"> </v>
      </c>
      <c r="D62" s="30">
        <v>20</v>
      </c>
      <c r="E62" s="8" t="s">
        <v>134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3.8" x14ac:dyDescent="0.25">
      <c r="A63" s="4"/>
      <c r="B63" s="28"/>
      <c r="C63" s="13" t="str">
        <f t="shared" si="0"/>
        <v>nc</v>
      </c>
      <c r="D63" s="30">
        <v>21</v>
      </c>
      <c r="E63" s="8" t="s">
        <v>135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3.8" x14ac:dyDescent="0.25">
      <c r="A64" s="4"/>
      <c r="B64" s="28"/>
      <c r="C64" s="13" t="str">
        <f t="shared" si="0"/>
        <v>nc</v>
      </c>
      <c r="D64" s="30">
        <v>22</v>
      </c>
      <c r="E64" s="8" t="s">
        <v>136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3.8" x14ac:dyDescent="0.25">
      <c r="A65" s="4"/>
      <c r="B65" s="106" t="s">
        <v>140</v>
      </c>
      <c r="C65" s="13" t="str">
        <f t="shared" si="0"/>
        <v xml:space="preserve"> </v>
      </c>
      <c r="D65" s="30">
        <v>23</v>
      </c>
      <c r="E65" s="8" t="s">
        <v>141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3.8" x14ac:dyDescent="0.25">
      <c r="A66" s="4"/>
      <c r="B66" s="106" t="s">
        <v>96</v>
      </c>
      <c r="C66" s="13" t="str">
        <f t="shared" si="0"/>
        <v xml:space="preserve"> </v>
      </c>
      <c r="D66" s="30">
        <v>24</v>
      </c>
      <c r="E66" s="8" t="s">
        <v>142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399999999999999" x14ac:dyDescent="0.3">
      <c r="A68" s="4"/>
      <c r="B68" s="21" t="s">
        <v>137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5">
      <c r="A69" s="4"/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4"/>
      <c r="P69" s="4"/>
      <c r="Q69" s="4"/>
      <c r="R69" s="4"/>
    </row>
    <row r="70" spans="1:18" x14ac:dyDescent="0.25">
      <c r="A70" s="4"/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4"/>
      <c r="P70" s="4"/>
      <c r="Q70" s="4"/>
      <c r="R70" s="4"/>
    </row>
    <row r="71" spans="1:18" x14ac:dyDescent="0.25">
      <c r="A71" s="4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4"/>
      <c r="P71" s="4"/>
      <c r="Q71" s="4"/>
      <c r="R71" s="4"/>
    </row>
    <row r="72" spans="1:18" x14ac:dyDescent="0.25">
      <c r="A72" s="4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4"/>
      <c r="P72" s="4"/>
      <c r="Q72" s="4"/>
      <c r="R72" s="4"/>
    </row>
    <row r="73" spans="1:18" x14ac:dyDescent="0.25">
      <c r="A73" s="4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4"/>
      <c r="P73" s="4"/>
      <c r="Q73" s="4"/>
      <c r="R73" s="4"/>
    </row>
    <row r="74" spans="1:18" x14ac:dyDescent="0.25">
      <c r="A74" s="4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4"/>
      <c r="P74" s="4"/>
      <c r="Q74" s="4"/>
      <c r="R74" s="4"/>
    </row>
    <row r="75" spans="1:18" ht="17.399999999999999" x14ac:dyDescent="0.3">
      <c r="A75" s="4"/>
      <c r="B75" s="21" t="s">
        <v>138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5">
      <c r="A76" s="4"/>
      <c r="B76" s="264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4"/>
      <c r="P76" s="4"/>
      <c r="Q76" s="4"/>
      <c r="R76" s="4"/>
    </row>
    <row r="77" spans="1:18" x14ac:dyDescent="0.25">
      <c r="A77" s="4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/>
      <c r="M77" s="266"/>
      <c r="N77" s="266"/>
      <c r="O77" s="4"/>
      <c r="P77" s="4"/>
      <c r="Q77" s="4"/>
      <c r="R77" s="4"/>
    </row>
    <row r="78" spans="1:18" x14ac:dyDescent="0.25">
      <c r="A78" s="4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6"/>
      <c r="N78" s="266"/>
      <c r="O78" s="4"/>
      <c r="P78" s="4"/>
      <c r="Q78" s="4"/>
      <c r="R78" s="4"/>
    </row>
    <row r="79" spans="1:18" x14ac:dyDescent="0.25">
      <c r="A79" s="4"/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4"/>
      <c r="P79" s="4"/>
      <c r="Q79" s="4"/>
      <c r="R79" s="4"/>
    </row>
    <row r="80" spans="1:18" x14ac:dyDescent="0.25">
      <c r="A80" s="4"/>
      <c r="B80" s="266"/>
      <c r="C80" s="266"/>
      <c r="D80" s="266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3.8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09375" defaultRowHeight="13.2" x14ac:dyDescent="0.25"/>
  <cols>
    <col min="1" max="1" width="5.109375" style="38" customWidth="1"/>
    <col min="2" max="2" width="9.109375" style="38"/>
    <col min="3" max="5" width="10" style="38" customWidth="1"/>
    <col min="6" max="6" width="13.33203125" style="38" customWidth="1"/>
    <col min="7" max="8" width="10.109375" style="38" bestFit="1" customWidth="1"/>
    <col min="9" max="12" width="9.109375" style="38"/>
    <col min="13" max="13" width="1.44140625" style="38" customWidth="1"/>
    <col min="14" max="16384" width="9.109375" style="38"/>
  </cols>
  <sheetData>
    <row r="1" spans="1:15" ht="17.399999999999999" x14ac:dyDescent="0.3">
      <c r="A1" s="37" t="s">
        <v>143</v>
      </c>
      <c r="B1" s="37"/>
      <c r="C1" s="37"/>
      <c r="E1" s="107" t="s">
        <v>144</v>
      </c>
    </row>
    <row r="2" spans="1:15" ht="15.6" x14ac:dyDescent="0.3">
      <c r="A2" s="39" t="str">
        <f>'Facilities (orig)'!A2</f>
        <v>Legacy Traditional School - Cadence</v>
      </c>
      <c r="B2" s="40"/>
      <c r="C2" s="40"/>
    </row>
    <row r="3" spans="1:15" x14ac:dyDescent="0.25">
      <c r="A3" s="42" t="s">
        <v>1</v>
      </c>
    </row>
    <row r="4" spans="1:15" x14ac:dyDescent="0.25">
      <c r="A4" s="43" t="s">
        <v>3</v>
      </c>
    </row>
    <row r="5" spans="1:15" x14ac:dyDescent="0.25">
      <c r="A5" s="44"/>
    </row>
    <row r="6" spans="1: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.6" x14ac:dyDescent="0.25">
      <c r="A7" s="45"/>
      <c r="B7" s="49" t="s">
        <v>145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17.399999999999999" x14ac:dyDescent="0.25">
      <c r="B8" s="50" t="s">
        <v>146</v>
      </c>
      <c r="F8" s="51">
        <v>2014</v>
      </c>
      <c r="G8" s="45"/>
      <c r="J8" s="45"/>
      <c r="K8" s="45"/>
      <c r="L8" s="45"/>
      <c r="M8" s="45"/>
    </row>
    <row r="9" spans="1:15" ht="15.6" x14ac:dyDescent="0.25">
      <c r="B9" s="50"/>
      <c r="D9" s="45"/>
      <c r="E9" s="45"/>
      <c r="G9" s="45"/>
      <c r="J9" s="45"/>
      <c r="K9" s="45"/>
      <c r="L9" s="45"/>
      <c r="M9" s="45"/>
    </row>
    <row r="10" spans="1:15" x14ac:dyDescent="0.25">
      <c r="B10" s="52"/>
      <c r="D10" s="45"/>
      <c r="E10" s="45"/>
      <c r="F10" s="45"/>
      <c r="G10" s="45"/>
      <c r="J10" s="45"/>
      <c r="K10" s="45"/>
      <c r="L10" s="45"/>
      <c r="M10" s="45"/>
    </row>
    <row r="11" spans="1:15" ht="15.6" x14ac:dyDescent="0.25">
      <c r="B11" s="53" t="s">
        <v>147</v>
      </c>
      <c r="C11" s="46"/>
      <c r="D11" s="41"/>
      <c r="E11" s="41"/>
      <c r="F11" s="41"/>
      <c r="G11" s="41"/>
      <c r="H11" s="41"/>
      <c r="I11" s="41"/>
      <c r="J11" s="41"/>
      <c r="K11" s="41"/>
      <c r="M11" s="45"/>
    </row>
    <row r="12" spans="1:15" x14ac:dyDescent="0.25">
      <c r="B12" s="54"/>
      <c r="C12" s="46"/>
      <c r="D12" s="41"/>
      <c r="E12" s="41"/>
      <c r="F12" s="41"/>
      <c r="G12" s="41"/>
      <c r="H12" s="41"/>
      <c r="I12" s="41"/>
      <c r="J12" s="41"/>
      <c r="K12" s="41"/>
      <c r="M12" s="45"/>
    </row>
    <row r="13" spans="1:15" x14ac:dyDescent="0.25">
      <c r="B13" s="54"/>
      <c r="C13" s="55">
        <v>1</v>
      </c>
      <c r="D13" s="55">
        <f>1+C13</f>
        <v>2</v>
      </c>
      <c r="E13" s="55">
        <f t="shared" ref="E13:H13" si="0">1+D13</f>
        <v>3</v>
      </c>
      <c r="F13" s="55">
        <f t="shared" si="0"/>
        <v>4</v>
      </c>
      <c r="G13" s="55">
        <f t="shared" si="0"/>
        <v>5</v>
      </c>
      <c r="H13" s="55">
        <f t="shared" si="0"/>
        <v>6</v>
      </c>
      <c r="I13" s="41"/>
      <c r="J13" s="41"/>
      <c r="K13" s="41"/>
      <c r="M13" s="45"/>
    </row>
    <row r="14" spans="1:15" ht="13.8" x14ac:dyDescent="0.25">
      <c r="B14" s="56" t="s">
        <v>148</v>
      </c>
      <c r="C14" s="57">
        <f>+F8</f>
        <v>2014</v>
      </c>
      <c r="D14" s="58">
        <f>+C14+1</f>
        <v>2015</v>
      </c>
      <c r="E14" s="58">
        <f t="shared" ref="E14:H14" si="1">+D14+1</f>
        <v>2016</v>
      </c>
      <c r="F14" s="58">
        <f t="shared" si="1"/>
        <v>2017</v>
      </c>
      <c r="G14" s="58">
        <f t="shared" si="1"/>
        <v>2018</v>
      </c>
      <c r="H14" s="59">
        <f t="shared" si="1"/>
        <v>2019</v>
      </c>
      <c r="I14" s="41"/>
      <c r="J14" s="41"/>
      <c r="K14" s="41"/>
      <c r="M14" s="45"/>
    </row>
    <row r="15" spans="1:15" ht="13.8" x14ac:dyDescent="0.25">
      <c r="B15" s="60" t="s">
        <v>149</v>
      </c>
      <c r="C15" s="61">
        <v>3</v>
      </c>
      <c r="D15" s="61">
        <v>3</v>
      </c>
      <c r="E15" s="61">
        <v>3</v>
      </c>
      <c r="F15" s="61">
        <v>1</v>
      </c>
      <c r="G15" s="61">
        <v>1</v>
      </c>
      <c r="H15" s="62">
        <v>1</v>
      </c>
      <c r="I15" s="41"/>
      <c r="J15" s="41"/>
      <c r="K15" s="41"/>
      <c r="M15" s="45"/>
    </row>
    <row r="16" spans="1:15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  <c r="M16" s="45"/>
      <c r="O16" s="63" t="s">
        <v>150</v>
      </c>
    </row>
    <row r="17" spans="1:15" ht="15.6" x14ac:dyDescent="0.25">
      <c r="B17" s="53" t="s">
        <v>151</v>
      </c>
      <c r="C17" s="41"/>
      <c r="D17" s="46"/>
      <c r="E17" s="46"/>
      <c r="F17" s="46"/>
      <c r="G17" s="46"/>
      <c r="H17" s="46"/>
      <c r="I17" s="46"/>
      <c r="J17" s="46"/>
      <c r="K17" s="46"/>
      <c r="L17" s="64"/>
      <c r="M17" s="45"/>
      <c r="O17" s="63" t="s">
        <v>152</v>
      </c>
    </row>
    <row r="18" spans="1:15" ht="13.8" thickBot="1" x14ac:dyDescent="0.3">
      <c r="B18" s="41"/>
      <c r="C18" s="54"/>
      <c r="D18" s="46"/>
      <c r="E18" s="46"/>
      <c r="F18" s="46"/>
      <c r="G18" s="46"/>
      <c r="H18" s="46"/>
      <c r="I18" s="46"/>
      <c r="J18" s="46"/>
      <c r="K18" s="46"/>
      <c r="L18" s="64"/>
      <c r="M18" s="45"/>
      <c r="O18" s="63" t="s">
        <v>153</v>
      </c>
    </row>
    <row r="19" spans="1:15" ht="13.8" thickBot="1" x14ac:dyDescent="0.3">
      <c r="B19" s="65" t="s">
        <v>148</v>
      </c>
      <c r="C19" s="66" t="s">
        <v>154</v>
      </c>
      <c r="D19" s="67"/>
      <c r="E19" s="67"/>
      <c r="F19" s="67"/>
      <c r="G19" s="67"/>
      <c r="H19" s="67"/>
      <c r="I19" s="68"/>
      <c r="J19" s="69" t="s">
        <v>155</v>
      </c>
      <c r="K19" s="70"/>
      <c r="L19" s="71"/>
      <c r="M19" s="45"/>
      <c r="O19" s="63" t="s">
        <v>156</v>
      </c>
    </row>
    <row r="20" spans="1:15" x14ac:dyDescent="0.25">
      <c r="B20" s="72"/>
      <c r="C20" s="73" t="s">
        <v>157</v>
      </c>
      <c r="D20" s="74" t="s">
        <v>158</v>
      </c>
      <c r="E20" s="74" t="s">
        <v>159</v>
      </c>
      <c r="F20" s="74" t="s">
        <v>160</v>
      </c>
      <c r="G20" s="74" t="s">
        <v>161</v>
      </c>
      <c r="H20" s="74" t="s">
        <v>162</v>
      </c>
      <c r="I20" s="75" t="s">
        <v>163</v>
      </c>
      <c r="J20" s="73" t="s">
        <v>164</v>
      </c>
      <c r="K20" s="74" t="s">
        <v>165</v>
      </c>
      <c r="L20" s="76" t="s">
        <v>166</v>
      </c>
      <c r="M20" s="45"/>
      <c r="O20" s="63" t="s">
        <v>167</v>
      </c>
    </row>
    <row r="21" spans="1:15" x14ac:dyDescent="0.25">
      <c r="A21" s="77"/>
      <c r="B21" s="78">
        <f>+F8</f>
        <v>2014</v>
      </c>
      <c r="C21" s="79">
        <v>4.9689440993788817E-2</v>
      </c>
      <c r="D21" s="79">
        <v>0</v>
      </c>
      <c r="E21" s="79">
        <v>0.72049689440993792</v>
      </c>
      <c r="F21" s="79">
        <v>0.16149068322981366</v>
      </c>
      <c r="G21" s="79">
        <v>0</v>
      </c>
      <c r="H21" s="79">
        <v>6.2111801242236024E-2</v>
      </c>
      <c r="I21" s="79">
        <v>6.2111801242236021E-3</v>
      </c>
      <c r="J21" s="79">
        <v>0</v>
      </c>
      <c r="K21" s="79">
        <v>6.2111801242236024E-2</v>
      </c>
      <c r="L21" s="80">
        <v>6.2111801242236021E-3</v>
      </c>
      <c r="M21" s="45"/>
      <c r="O21" s="63" t="s">
        <v>168</v>
      </c>
    </row>
    <row r="22" spans="1:15" x14ac:dyDescent="0.25">
      <c r="B22" s="78">
        <f>+B21+1</f>
        <v>2015</v>
      </c>
      <c r="C22" s="81">
        <v>5.1118210862619806E-2</v>
      </c>
      <c r="D22" s="81">
        <v>6.3897763578274758E-3</v>
      </c>
      <c r="E22" s="81">
        <v>0.74281150159744413</v>
      </c>
      <c r="F22" s="81">
        <v>0.12939297124600638</v>
      </c>
      <c r="G22" s="81">
        <v>3.1948881789137379E-3</v>
      </c>
      <c r="H22" s="81">
        <v>6.0702875399361013E-2</v>
      </c>
      <c r="I22" s="81">
        <v>6.3897763578274758E-3</v>
      </c>
      <c r="J22" s="81">
        <v>6.5495207667731634E-2</v>
      </c>
      <c r="K22" s="81">
        <v>9.2651757188498399E-2</v>
      </c>
      <c r="L22" s="82">
        <v>7.9872204472843447E-3</v>
      </c>
      <c r="M22" s="45"/>
      <c r="O22" s="63" t="s">
        <v>169</v>
      </c>
    </row>
    <row r="23" spans="1:15" x14ac:dyDescent="0.25">
      <c r="B23" s="78">
        <f t="shared" ref="B23:B26" si="2">+B22+1</f>
        <v>2016</v>
      </c>
      <c r="C23" s="81">
        <v>3.6999999999999998E-2</v>
      </c>
      <c r="D23" s="81">
        <v>0.113</v>
      </c>
      <c r="E23" s="81">
        <v>0.443</v>
      </c>
      <c r="F23" s="81">
        <v>0.33200000000000002</v>
      </c>
      <c r="G23" s="81">
        <v>0</v>
      </c>
      <c r="H23" s="81">
        <v>0.06</v>
      </c>
      <c r="I23" s="81">
        <v>2.1999999999999999E-2</v>
      </c>
      <c r="J23" s="81">
        <v>0.46</v>
      </c>
      <c r="K23" s="81">
        <v>0.12</v>
      </c>
      <c r="L23" s="82">
        <v>0</v>
      </c>
      <c r="M23" s="45"/>
      <c r="O23" s="63" t="s">
        <v>170</v>
      </c>
    </row>
    <row r="24" spans="1:15" x14ac:dyDescent="0.25">
      <c r="B24" s="78">
        <f t="shared" si="2"/>
        <v>2017</v>
      </c>
      <c r="C24" s="81">
        <v>0</v>
      </c>
      <c r="D24" s="81">
        <v>0.124</v>
      </c>
      <c r="E24" s="81">
        <v>0.433</v>
      </c>
      <c r="F24" s="81">
        <v>0.31</v>
      </c>
      <c r="G24" s="81">
        <v>0</v>
      </c>
      <c r="H24" s="81">
        <v>0.06</v>
      </c>
      <c r="I24" s="81">
        <v>0</v>
      </c>
      <c r="J24" s="81">
        <v>0.3</v>
      </c>
      <c r="K24" s="81">
        <v>0.15</v>
      </c>
      <c r="L24" s="82">
        <v>0.04</v>
      </c>
      <c r="M24" s="45"/>
      <c r="O24" s="63"/>
    </row>
    <row r="25" spans="1:15" x14ac:dyDescent="0.25">
      <c r="B25" s="78">
        <f t="shared" si="2"/>
        <v>2018</v>
      </c>
      <c r="C25" s="81">
        <v>3.6999999999999998E-2</v>
      </c>
      <c r="D25" s="81">
        <v>0.17899999999999999</v>
      </c>
      <c r="E25" s="81">
        <v>0.33600000000000002</v>
      </c>
      <c r="F25" s="81">
        <v>0.375</v>
      </c>
      <c r="G25" s="81">
        <v>9.9000000000000008E-3</v>
      </c>
      <c r="H25" s="81">
        <v>0.05</v>
      </c>
      <c r="I25" s="81">
        <v>3.1E-2</v>
      </c>
      <c r="J25" s="81">
        <v>0.56999999999999995</v>
      </c>
      <c r="K25" s="81">
        <v>0.18</v>
      </c>
      <c r="L25" s="82">
        <v>0.1</v>
      </c>
      <c r="M25" s="45"/>
      <c r="O25" s="63"/>
    </row>
    <row r="26" spans="1:15" x14ac:dyDescent="0.25">
      <c r="B26" s="83">
        <f t="shared" si="2"/>
        <v>2019</v>
      </c>
      <c r="C26" s="84">
        <v>0</v>
      </c>
      <c r="D26" s="84">
        <v>0.153</v>
      </c>
      <c r="E26" s="84">
        <v>0.28199999999999997</v>
      </c>
      <c r="F26" s="84">
        <v>0.435</v>
      </c>
      <c r="G26" s="84">
        <v>0</v>
      </c>
      <c r="H26" s="84">
        <v>0.06</v>
      </c>
      <c r="I26" s="84">
        <v>2.7E-2</v>
      </c>
      <c r="J26" s="84">
        <v>0.66</v>
      </c>
      <c r="K26" s="84">
        <v>0.2</v>
      </c>
      <c r="L26" s="85">
        <v>0.13</v>
      </c>
      <c r="M26" s="45"/>
      <c r="O26" s="63" t="s">
        <v>171</v>
      </c>
    </row>
    <row r="27" spans="1:15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63"/>
      <c r="M27" s="45"/>
      <c r="O27" s="63" t="s">
        <v>172</v>
      </c>
    </row>
    <row r="28" spans="1:15" ht="15.6" x14ac:dyDescent="0.25">
      <c r="B28" s="53" t="s">
        <v>173</v>
      </c>
      <c r="C28" s="46"/>
      <c r="D28" s="46"/>
      <c r="E28" s="46"/>
      <c r="F28" s="46"/>
      <c r="G28" s="41"/>
      <c r="H28" s="41"/>
      <c r="I28" s="41"/>
      <c r="J28" s="41"/>
      <c r="K28" s="41"/>
      <c r="L28" s="63"/>
      <c r="M28" s="45"/>
    </row>
    <row r="29" spans="1:15" x14ac:dyDescent="0.25">
      <c r="B29" s="54"/>
      <c r="C29" s="46"/>
      <c r="D29" s="46"/>
      <c r="E29" s="46"/>
      <c r="F29" s="46"/>
      <c r="G29" s="41"/>
      <c r="H29" s="41"/>
      <c r="I29" s="41"/>
      <c r="J29" s="41"/>
      <c r="K29" s="41"/>
      <c r="L29" s="63"/>
    </row>
    <row r="30" spans="1:15" ht="13.8" x14ac:dyDescent="0.25">
      <c r="B30" s="86" t="s">
        <v>174</v>
      </c>
      <c r="C30" s="57">
        <f>+F8</f>
        <v>2014</v>
      </c>
      <c r="D30" s="57">
        <f>1+C30</f>
        <v>2015</v>
      </c>
      <c r="E30" s="57">
        <f t="shared" ref="E30:H30" si="3">1+D30</f>
        <v>2016</v>
      </c>
      <c r="F30" s="57">
        <f t="shared" si="3"/>
        <v>2017</v>
      </c>
      <c r="G30" s="57">
        <f t="shared" si="3"/>
        <v>2018</v>
      </c>
      <c r="H30" s="87">
        <f t="shared" si="3"/>
        <v>2019</v>
      </c>
      <c r="I30" s="41"/>
      <c r="J30" s="41"/>
      <c r="K30" s="41"/>
      <c r="L30" s="63"/>
    </row>
    <row r="31" spans="1:15" x14ac:dyDescent="0.25">
      <c r="B31" s="88" t="s">
        <v>175</v>
      </c>
      <c r="C31" s="48"/>
      <c r="D31" s="48"/>
      <c r="E31" s="48"/>
      <c r="F31" s="48"/>
      <c r="G31" s="48"/>
      <c r="H31" s="89"/>
      <c r="I31" s="41"/>
      <c r="J31" s="41"/>
      <c r="K31" s="41"/>
      <c r="L31" s="63"/>
    </row>
    <row r="32" spans="1:15" x14ac:dyDescent="0.25">
      <c r="B32" s="90">
        <v>9</v>
      </c>
      <c r="C32" s="91">
        <v>77</v>
      </c>
      <c r="D32" s="91">
        <v>51</v>
      </c>
      <c r="E32" s="91">
        <v>34</v>
      </c>
      <c r="F32" s="91">
        <v>23</v>
      </c>
      <c r="G32" s="91">
        <v>5</v>
      </c>
      <c r="H32" s="92">
        <v>5</v>
      </c>
      <c r="I32" s="41"/>
      <c r="J32" s="41"/>
      <c r="K32" s="41"/>
      <c r="L32" s="63"/>
    </row>
    <row r="33" spans="2:15" x14ac:dyDescent="0.25">
      <c r="B33" s="93" t="s">
        <v>176</v>
      </c>
      <c r="C33" s="94">
        <f t="shared" ref="C33:H33" si="4">+C32/C$50</f>
        <v>0.19154228855721392</v>
      </c>
      <c r="D33" s="94">
        <f t="shared" si="4"/>
        <v>9.3577981651376152E-2</v>
      </c>
      <c r="E33" s="94">
        <f t="shared" si="4"/>
        <v>8.2524271844660199E-2</v>
      </c>
      <c r="F33" s="94">
        <f t="shared" si="4"/>
        <v>5.721393034825871E-2</v>
      </c>
      <c r="G33" s="94">
        <f t="shared" si="4"/>
        <v>1.2987012987012988E-2</v>
      </c>
      <c r="H33" s="94">
        <f t="shared" si="4"/>
        <v>1.2345679012345678E-2</v>
      </c>
      <c r="I33" s="46"/>
      <c r="J33" s="46"/>
      <c r="K33" s="46"/>
      <c r="L33" s="64"/>
      <c r="M33" s="45"/>
      <c r="N33" s="45"/>
    </row>
    <row r="34" spans="2:15" x14ac:dyDescent="0.25">
      <c r="B34" s="93">
        <v>10</v>
      </c>
      <c r="C34" s="95">
        <v>117</v>
      </c>
      <c r="D34" s="95">
        <v>90</v>
      </c>
      <c r="E34" s="95">
        <v>82</v>
      </c>
      <c r="F34" s="95">
        <v>73</v>
      </c>
      <c r="G34" s="95">
        <v>37</v>
      </c>
      <c r="H34" s="96">
        <v>8</v>
      </c>
      <c r="I34" s="46"/>
      <c r="J34" s="46"/>
      <c r="K34" s="46"/>
      <c r="L34" s="64"/>
      <c r="M34" s="45"/>
      <c r="N34" s="45"/>
    </row>
    <row r="35" spans="2:15" x14ac:dyDescent="0.25">
      <c r="B35" s="93" t="s">
        <v>176</v>
      </c>
      <c r="C35" s="94">
        <f t="shared" ref="C35:H35" si="5">+C34/C$50</f>
        <v>0.29104477611940299</v>
      </c>
      <c r="D35" s="94">
        <f t="shared" si="5"/>
        <v>0.16513761467889909</v>
      </c>
      <c r="E35" s="94">
        <f t="shared" si="5"/>
        <v>0.19902912621359223</v>
      </c>
      <c r="F35" s="94">
        <f t="shared" si="5"/>
        <v>0.18159203980099503</v>
      </c>
      <c r="G35" s="94">
        <f t="shared" si="5"/>
        <v>9.6103896103896108E-2</v>
      </c>
      <c r="H35" s="94">
        <f t="shared" si="5"/>
        <v>1.9753086419753086E-2</v>
      </c>
      <c r="I35" s="46"/>
      <c r="J35" s="46"/>
      <c r="K35" s="46"/>
      <c r="L35" s="64"/>
      <c r="M35" s="45"/>
      <c r="N35" s="45"/>
    </row>
    <row r="36" spans="2:15" x14ac:dyDescent="0.25">
      <c r="B36" s="93">
        <v>11</v>
      </c>
      <c r="C36" s="95">
        <v>105</v>
      </c>
      <c r="D36" s="95">
        <v>164</v>
      </c>
      <c r="E36" s="95">
        <v>128</v>
      </c>
      <c r="F36" s="95">
        <v>123</v>
      </c>
      <c r="G36" s="95">
        <v>118</v>
      </c>
      <c r="H36" s="96">
        <v>99</v>
      </c>
      <c r="I36" s="46"/>
      <c r="J36" s="46"/>
      <c r="K36" s="46"/>
      <c r="L36" s="64"/>
      <c r="M36" s="45"/>
      <c r="N36" s="45"/>
    </row>
    <row r="37" spans="2:15" x14ac:dyDescent="0.25">
      <c r="B37" s="93" t="s">
        <v>176</v>
      </c>
      <c r="C37" s="94">
        <f t="shared" ref="C37:H37" si="6">+C36/C$50</f>
        <v>0.26119402985074625</v>
      </c>
      <c r="D37" s="94">
        <f t="shared" si="6"/>
        <v>0.30091743119266057</v>
      </c>
      <c r="E37" s="94">
        <f t="shared" si="6"/>
        <v>0.31067961165048541</v>
      </c>
      <c r="F37" s="94">
        <f t="shared" si="6"/>
        <v>0.30597014925373134</v>
      </c>
      <c r="G37" s="94">
        <f t="shared" si="6"/>
        <v>0.30649350649350648</v>
      </c>
      <c r="H37" s="94">
        <f t="shared" si="6"/>
        <v>0.24444444444444444</v>
      </c>
      <c r="I37" s="46"/>
      <c r="J37" s="46"/>
      <c r="K37" s="46"/>
      <c r="L37" s="64"/>
      <c r="M37" s="45"/>
      <c r="N37" s="45"/>
    </row>
    <row r="38" spans="2:15" x14ac:dyDescent="0.25">
      <c r="B38" s="93">
        <v>12</v>
      </c>
      <c r="C38" s="95">
        <v>103</v>
      </c>
      <c r="D38" s="95">
        <v>240</v>
      </c>
      <c r="E38" s="95">
        <v>168</v>
      </c>
      <c r="F38" s="95">
        <v>183</v>
      </c>
      <c r="G38" s="95">
        <v>225</v>
      </c>
      <c r="H38" s="96">
        <v>293</v>
      </c>
      <c r="I38" s="46"/>
      <c r="J38" s="46"/>
      <c r="K38" s="46"/>
      <c r="L38" s="64"/>
      <c r="M38" s="45"/>
      <c r="N38" s="45"/>
    </row>
    <row r="39" spans="2:15" x14ac:dyDescent="0.25">
      <c r="B39" s="93" t="s">
        <v>176</v>
      </c>
      <c r="C39" s="94">
        <f t="shared" ref="C39:H39" si="7">+C38/C$50</f>
        <v>0.25621890547263682</v>
      </c>
      <c r="D39" s="94">
        <f t="shared" si="7"/>
        <v>0.44036697247706424</v>
      </c>
      <c r="E39" s="94">
        <f t="shared" si="7"/>
        <v>0.40776699029126212</v>
      </c>
      <c r="F39" s="94">
        <f t="shared" si="7"/>
        <v>0.45522388059701491</v>
      </c>
      <c r="G39" s="94">
        <f t="shared" si="7"/>
        <v>0.58441558441558439</v>
      </c>
      <c r="H39" s="94">
        <f t="shared" si="7"/>
        <v>0.72345679012345676</v>
      </c>
      <c r="I39" s="46"/>
      <c r="J39" s="46"/>
      <c r="K39" s="46"/>
      <c r="L39" s="64"/>
      <c r="M39" s="45"/>
      <c r="N39" s="45"/>
    </row>
    <row r="40" spans="2:15" x14ac:dyDescent="0.25">
      <c r="B40" s="93"/>
      <c r="C40" s="95"/>
      <c r="D40" s="95"/>
      <c r="E40" s="95"/>
      <c r="F40" s="95"/>
      <c r="G40" s="95"/>
      <c r="H40" s="96">
        <v>0</v>
      </c>
      <c r="I40" s="46"/>
      <c r="J40" s="46"/>
      <c r="K40" s="46"/>
      <c r="L40" s="64"/>
      <c r="M40" s="45"/>
      <c r="N40" s="45"/>
      <c r="O40" s="45"/>
    </row>
    <row r="41" spans="2:15" x14ac:dyDescent="0.25">
      <c r="B41" s="93"/>
      <c r="C41" s="94"/>
      <c r="D41" s="94"/>
      <c r="E41" s="94"/>
      <c r="F41" s="94"/>
      <c r="G41" s="94"/>
      <c r="H41" s="97">
        <v>0</v>
      </c>
      <c r="I41" s="46"/>
      <c r="J41" s="46"/>
      <c r="K41" s="46"/>
      <c r="L41" s="64"/>
      <c r="M41" s="45"/>
      <c r="N41" s="45"/>
      <c r="O41" s="45"/>
    </row>
    <row r="42" spans="2:15" x14ac:dyDescent="0.25">
      <c r="B42" s="93"/>
      <c r="C42" s="95"/>
      <c r="D42" s="95"/>
      <c r="E42" s="95"/>
      <c r="F42" s="95"/>
      <c r="G42" s="95"/>
      <c r="H42" s="96">
        <v>0</v>
      </c>
      <c r="I42" s="46"/>
      <c r="J42" s="46"/>
      <c r="K42" s="46"/>
      <c r="L42" s="64"/>
      <c r="M42" s="45"/>
      <c r="N42" s="45"/>
      <c r="O42" s="45"/>
    </row>
    <row r="43" spans="2:15" x14ac:dyDescent="0.25">
      <c r="B43" s="93"/>
      <c r="C43" s="94"/>
      <c r="D43" s="94"/>
      <c r="E43" s="94"/>
      <c r="F43" s="94"/>
      <c r="G43" s="94"/>
      <c r="H43" s="97">
        <v>0</v>
      </c>
      <c r="I43" s="46"/>
      <c r="J43" s="46"/>
      <c r="K43" s="46"/>
      <c r="L43" s="64"/>
      <c r="M43" s="45"/>
      <c r="N43" s="45"/>
      <c r="O43" s="45"/>
    </row>
    <row r="44" spans="2:15" x14ac:dyDescent="0.25">
      <c r="B44" s="93"/>
      <c r="C44" s="95"/>
      <c r="D44" s="95"/>
      <c r="E44" s="95"/>
      <c r="F44" s="95"/>
      <c r="G44" s="95"/>
      <c r="H44" s="96">
        <v>0</v>
      </c>
      <c r="I44" s="46"/>
      <c r="J44" s="46"/>
      <c r="K44" s="46"/>
      <c r="L44" s="64"/>
      <c r="M44" s="45"/>
      <c r="N44" s="45"/>
      <c r="O44" s="45"/>
    </row>
    <row r="45" spans="2:15" x14ac:dyDescent="0.25">
      <c r="B45" s="93"/>
      <c r="C45" s="94"/>
      <c r="D45" s="94"/>
      <c r="E45" s="94"/>
      <c r="F45" s="94"/>
      <c r="G45" s="94"/>
      <c r="H45" s="97">
        <v>0</v>
      </c>
      <c r="I45" s="46"/>
      <c r="J45" s="46"/>
      <c r="K45" s="46"/>
      <c r="L45" s="64"/>
      <c r="M45" s="45"/>
      <c r="N45" s="45"/>
      <c r="O45" s="45"/>
    </row>
    <row r="46" spans="2:15" x14ac:dyDescent="0.25">
      <c r="B46" s="93"/>
      <c r="C46" s="95"/>
      <c r="D46" s="95"/>
      <c r="E46" s="95"/>
      <c r="F46" s="95"/>
      <c r="G46" s="95"/>
      <c r="H46" s="96">
        <v>0</v>
      </c>
      <c r="I46" s="46"/>
      <c r="J46" s="46"/>
      <c r="K46" s="46"/>
      <c r="L46" s="64"/>
      <c r="M46" s="45"/>
      <c r="N46" s="45"/>
    </row>
    <row r="47" spans="2:15" x14ac:dyDescent="0.25">
      <c r="B47" s="98"/>
      <c r="C47" s="94"/>
      <c r="D47" s="94"/>
      <c r="E47" s="94"/>
      <c r="F47" s="94"/>
      <c r="G47" s="94"/>
      <c r="H47" s="97">
        <v>0</v>
      </c>
      <c r="I47" s="46"/>
      <c r="J47" s="46"/>
      <c r="K47" s="46"/>
      <c r="L47" s="64"/>
      <c r="M47" s="45"/>
      <c r="N47" s="45"/>
    </row>
    <row r="48" spans="2:15" x14ac:dyDescent="0.25">
      <c r="B48" s="93"/>
      <c r="C48" s="95"/>
      <c r="D48" s="95"/>
      <c r="E48" s="95"/>
      <c r="F48" s="95"/>
      <c r="G48" s="95"/>
      <c r="H48" s="96">
        <v>0</v>
      </c>
      <c r="I48" s="46"/>
      <c r="J48" s="46"/>
      <c r="K48" s="46"/>
      <c r="L48" s="64"/>
    </row>
    <row r="49" spans="1:15" x14ac:dyDescent="0.25">
      <c r="B49" s="99"/>
      <c r="C49" s="94"/>
      <c r="D49" s="94"/>
      <c r="E49" s="94"/>
      <c r="F49" s="94"/>
      <c r="G49" s="94"/>
      <c r="H49" s="100">
        <v>0</v>
      </c>
      <c r="I49" s="46"/>
      <c r="J49" s="46"/>
      <c r="K49" s="46"/>
      <c r="L49" s="64"/>
    </row>
    <row r="50" spans="1:15" x14ac:dyDescent="0.25">
      <c r="B50" s="101" t="s">
        <v>177</v>
      </c>
      <c r="C50" s="102">
        <f>+C32+C34+C36+C38+C40+C42+C44+C46+C48</f>
        <v>402</v>
      </c>
      <c r="D50" s="102">
        <f>+D32+D34+D36+D38+D40+D42+D44+D46+D48</f>
        <v>545</v>
      </c>
      <c r="E50" s="102">
        <f t="shared" ref="E50:H51" si="8">+E32+E34+E36+E38+E40+E42+E44+E46+E48</f>
        <v>412</v>
      </c>
      <c r="F50" s="102">
        <f t="shared" si="8"/>
        <v>402</v>
      </c>
      <c r="G50" s="102">
        <f t="shared" si="8"/>
        <v>385</v>
      </c>
      <c r="H50" s="103">
        <f t="shared" si="8"/>
        <v>405</v>
      </c>
      <c r="I50" s="46"/>
      <c r="J50" s="46"/>
      <c r="K50" s="46"/>
      <c r="L50" s="64"/>
    </row>
    <row r="51" spans="1:15" x14ac:dyDescent="0.25">
      <c r="B51" s="104"/>
      <c r="C51" s="105">
        <f>+C33+C35+C37+C39+C41+C43+C45+C47+C49</f>
        <v>1</v>
      </c>
      <c r="D51" s="105">
        <f>+D33+D35+D37+D39+D41+D43+D45+D47+D49</f>
        <v>1</v>
      </c>
      <c r="E51" s="105">
        <f t="shared" si="8"/>
        <v>1</v>
      </c>
      <c r="F51" s="105">
        <f t="shared" si="8"/>
        <v>1</v>
      </c>
      <c r="G51" s="105">
        <f t="shared" si="8"/>
        <v>1</v>
      </c>
      <c r="H51" s="105">
        <f t="shared" si="8"/>
        <v>1</v>
      </c>
      <c r="I51" s="46"/>
      <c r="J51" s="46"/>
      <c r="K51" s="46"/>
      <c r="L51" s="45"/>
      <c r="M51" s="45"/>
      <c r="N51" s="45"/>
      <c r="O51" s="45"/>
    </row>
    <row r="52" spans="1:15" x14ac:dyDescent="0.25">
      <c r="B52" s="41" t="s">
        <v>178</v>
      </c>
      <c r="C52" s="41"/>
      <c r="D52" s="47">
        <f>+(D50-C50)/C50</f>
        <v>0.35572139303482586</v>
      </c>
      <c r="E52" s="47">
        <f>IF(E50&gt;0,(E50-D50)/D50,0)</f>
        <v>-0.24403669724770644</v>
      </c>
      <c r="F52" s="47">
        <f t="shared" ref="F52:H52" si="9">IF(F50&gt;0,(F50-E50)/E50,0)</f>
        <v>-2.4271844660194174E-2</v>
      </c>
      <c r="G52" s="47">
        <f t="shared" si="9"/>
        <v>-4.228855721393035E-2</v>
      </c>
      <c r="H52" s="47">
        <f t="shared" si="9"/>
        <v>5.1948051948051951E-2</v>
      </c>
      <c r="I52" s="46"/>
      <c r="J52" s="46"/>
      <c r="K52" s="46"/>
      <c r="L52" s="45"/>
      <c r="M52" s="45"/>
      <c r="N52" s="45"/>
      <c r="O52" s="45"/>
    </row>
    <row r="53" spans="1:15" x14ac:dyDescent="0.25">
      <c r="G53" s="45"/>
      <c r="H53" s="45"/>
      <c r="I53" s="45"/>
      <c r="J53" s="45"/>
      <c r="K53" s="45"/>
      <c r="L53" s="45"/>
      <c r="M53" s="45"/>
    </row>
    <row r="54" spans="1:15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1:15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1: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1:15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1: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1:15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5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27D7F6-76C9-4297-8E4A-CB9E22B96C3B}">
  <ds:schemaRefs>
    <ds:schemaRef ds:uri="http://purl.org/dc/terms/"/>
    <ds:schemaRef ds:uri="http://schemas.microsoft.com/office/2006/documentManagement/types"/>
    <ds:schemaRef ds:uri="http://purl.org/dc/dcmitype/"/>
    <ds:schemaRef ds:uri="edb173ee-3fb8-4f75-bf43-79a22ca96f2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9224003f-e6e7-470a-941a-44de56618887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General</vt:lpstr>
      <vt:lpstr>Facilities</vt:lpstr>
      <vt:lpstr>Facilities (orig)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'Facilities (orig)'!Print_Area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Jennifer Emling</cp:lastModifiedBy>
  <cp:revision/>
  <cp:lastPrinted>2022-05-23T23:24:16Z</cp:lastPrinted>
  <dcterms:created xsi:type="dcterms:W3CDTF">2011-01-17T07:44:01Z</dcterms:created>
  <dcterms:modified xsi:type="dcterms:W3CDTF">2023-02-17T17:47:28Z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