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Pinecrest Academy of Nevada (PAN)\Charter Development\Pinecrest Springs Amendment - 2022\Attachments\"/>
    </mc:Choice>
  </mc:AlternateContent>
  <bookViews>
    <workbookView xWindow="-57720" yWindow="-120" windowWidth="29040" windowHeight="15840" firstSheet="1" activeTab="3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xlnm.Print_Area" localSheetId="1">'Achievement Data'!$C$5:$AM$47</definedName>
    <definedName name="_xlnm.Print_Titles" localSheetId="1">'Achievement Data'!$C:$J,'Achievement Data'!$5:$8</definedName>
    <definedName name="Z_FE609B12_881B_4D3A_A5D2_40CEDA1948BB_.wvu.PrintArea" localSheetId="1" hidden="1">'Achievement Data'!$C$5:$AM$47</definedName>
    <definedName name="Z_FE609B12_881B_4D3A_A5D2_40CEDA1948BB_.wvu.PrintTitles" localSheetId="1" hidden="1">'Achievement Data'!$C:$J,'Achievement Data'!$5:$8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7" l="1"/>
  <c r="V16" i="7"/>
  <c r="U16" i="7"/>
  <c r="T16" i="7"/>
  <c r="X16" i="7" s="1"/>
  <c r="N16" i="7"/>
  <c r="K16" i="7"/>
  <c r="K23" i="7"/>
  <c r="K14" i="7"/>
  <c r="J14" i="7"/>
  <c r="J12" i="7"/>
  <c r="J11" i="7"/>
  <c r="J10" i="7"/>
  <c r="K10" i="7" s="1"/>
  <c r="J9" i="7"/>
  <c r="K9" i="7" s="1"/>
  <c r="Y15" i="7"/>
  <c r="V15" i="7"/>
  <c r="U15" i="7"/>
  <c r="T15" i="7"/>
  <c r="X15" i="7" s="1"/>
  <c r="N15" i="7"/>
  <c r="W15" i="7" s="1"/>
  <c r="K15" i="7"/>
  <c r="Y14" i="7"/>
  <c r="V14" i="7"/>
  <c r="U14" i="7"/>
  <c r="T14" i="7"/>
  <c r="X14" i="7" s="1"/>
  <c r="N14" i="7"/>
  <c r="W14" i="7" s="1"/>
  <c r="Y13" i="7"/>
  <c r="V13" i="7"/>
  <c r="U13" i="7"/>
  <c r="T13" i="7"/>
  <c r="X13" i="7" s="1"/>
  <c r="N13" i="7"/>
  <c r="K13" i="7"/>
  <c r="Y12" i="7"/>
  <c r="V12" i="7"/>
  <c r="T12" i="7"/>
  <c r="X12" i="7" s="1"/>
  <c r="N12" i="7"/>
  <c r="U12" i="7"/>
  <c r="K12" i="7"/>
  <c r="Y11" i="7"/>
  <c r="V11" i="7"/>
  <c r="U11" i="7"/>
  <c r="T11" i="7"/>
  <c r="X11" i="7" s="1"/>
  <c r="N11" i="7"/>
  <c r="K11" i="7"/>
  <c r="Y10" i="7"/>
  <c r="V10" i="7"/>
  <c r="U10" i="7"/>
  <c r="T10" i="7"/>
  <c r="X10" i="7" s="1"/>
  <c r="N10" i="7"/>
  <c r="Y9" i="7"/>
  <c r="V9" i="7"/>
  <c r="U9" i="7"/>
  <c r="T9" i="7"/>
  <c r="X9" i="7" s="1"/>
  <c r="N9" i="7"/>
  <c r="J18" i="7"/>
  <c r="K18" i="7" s="1"/>
  <c r="J19" i="7"/>
  <c r="O20" i="7"/>
  <c r="J20" i="7"/>
  <c r="K20" i="7" s="1"/>
  <c r="M21" i="7"/>
  <c r="L21" i="7"/>
  <c r="J21" i="7"/>
  <c r="K21" i="7" s="1"/>
  <c r="Y62" i="7"/>
  <c r="J23" i="7"/>
  <c r="Y24" i="7"/>
  <c r="V24" i="7"/>
  <c r="U24" i="7"/>
  <c r="T24" i="7"/>
  <c r="X24" i="7" s="1"/>
  <c r="N24" i="7"/>
  <c r="W24" i="7" s="1"/>
  <c r="K24" i="7"/>
  <c r="Y23" i="7"/>
  <c r="V23" i="7"/>
  <c r="U23" i="7"/>
  <c r="T23" i="7"/>
  <c r="X23" i="7" s="1"/>
  <c r="N23" i="7"/>
  <c r="Y22" i="7"/>
  <c r="V22" i="7"/>
  <c r="U22" i="7"/>
  <c r="T22" i="7"/>
  <c r="X22" i="7" s="1"/>
  <c r="N22" i="7"/>
  <c r="K22" i="7"/>
  <c r="Y21" i="7"/>
  <c r="V21" i="7"/>
  <c r="U21" i="7"/>
  <c r="T21" i="7"/>
  <c r="X21" i="7" s="1"/>
  <c r="Y20" i="7"/>
  <c r="V20" i="7"/>
  <c r="U20" i="7"/>
  <c r="T20" i="7"/>
  <c r="X20" i="7" s="1"/>
  <c r="N20" i="7"/>
  <c r="Y19" i="7"/>
  <c r="V19" i="7"/>
  <c r="U19" i="7"/>
  <c r="T19" i="7"/>
  <c r="X19" i="7" s="1"/>
  <c r="N19" i="7"/>
  <c r="K19" i="7"/>
  <c r="Y18" i="7"/>
  <c r="V18" i="7"/>
  <c r="U18" i="7"/>
  <c r="T18" i="7"/>
  <c r="X18" i="7" s="1"/>
  <c r="N18" i="7"/>
  <c r="N32" i="7"/>
  <c r="K65" i="7"/>
  <c r="W65" i="7" s="1"/>
  <c r="K60" i="7"/>
  <c r="K63" i="7"/>
  <c r="W63" i="7" s="1"/>
  <c r="K62" i="7"/>
  <c r="K59" i="7"/>
  <c r="K58" i="7"/>
  <c r="W58" i="7" s="1"/>
  <c r="K56" i="7"/>
  <c r="W56" i="7" s="1"/>
  <c r="K55" i="7"/>
  <c r="K54" i="7"/>
  <c r="W54" i="7" s="1"/>
  <c r="K53" i="7"/>
  <c r="K51" i="7"/>
  <c r="W51" i="7" s="1"/>
  <c r="K50" i="7"/>
  <c r="K49" i="7"/>
  <c r="K48" i="7"/>
  <c r="K46" i="7"/>
  <c r="W46" i="7" s="1"/>
  <c r="K45" i="7"/>
  <c r="K44" i="7"/>
  <c r="K43" i="7"/>
  <c r="W43" i="7" s="1"/>
  <c r="K42" i="7"/>
  <c r="W42" i="7" s="1"/>
  <c r="K40" i="7"/>
  <c r="K39" i="7"/>
  <c r="W39" i="7" s="1"/>
  <c r="K38" i="7"/>
  <c r="W38" i="7" s="1"/>
  <c r="K37" i="7"/>
  <c r="W37" i="7" s="1"/>
  <c r="K36" i="7"/>
  <c r="K35" i="7"/>
  <c r="Y31" i="7"/>
  <c r="Y32" i="7"/>
  <c r="N31" i="7"/>
  <c r="K32" i="7"/>
  <c r="W32" i="7" s="1"/>
  <c r="J31" i="7"/>
  <c r="K31" i="7" s="1"/>
  <c r="W31" i="7" s="1"/>
  <c r="N30" i="7"/>
  <c r="W30" i="7" s="1"/>
  <c r="K30" i="7"/>
  <c r="N29" i="7"/>
  <c r="J29" i="7"/>
  <c r="K29" i="7" s="1"/>
  <c r="N28" i="7"/>
  <c r="J28" i="7"/>
  <c r="K28" i="7" s="1"/>
  <c r="M27" i="7"/>
  <c r="N27" i="7" s="1"/>
  <c r="J27" i="7"/>
  <c r="K27" i="7" s="1"/>
  <c r="K34" i="7"/>
  <c r="W34" i="7" s="1"/>
  <c r="J26" i="7"/>
  <c r="K26" i="7" s="1"/>
  <c r="W26" i="7" s="1"/>
  <c r="N26" i="7"/>
  <c r="T32" i="7"/>
  <c r="X32" i="7" s="1"/>
  <c r="V32" i="7"/>
  <c r="U32" i="7"/>
  <c r="T31" i="7"/>
  <c r="X31" i="7"/>
  <c r="V31" i="7"/>
  <c r="U31" i="7"/>
  <c r="T30" i="7"/>
  <c r="X30" i="7" s="1"/>
  <c r="Y30" i="7"/>
  <c r="V30" i="7"/>
  <c r="U30" i="7"/>
  <c r="T29" i="7"/>
  <c r="X29" i="7" s="1"/>
  <c r="Y29" i="7"/>
  <c r="V29" i="7"/>
  <c r="U29" i="7"/>
  <c r="T28" i="7"/>
  <c r="X28" i="7" s="1"/>
  <c r="Y28" i="7"/>
  <c r="V28" i="7"/>
  <c r="U28" i="7"/>
  <c r="T27" i="7"/>
  <c r="X27" i="7" s="1"/>
  <c r="Y27" i="7"/>
  <c r="V27" i="7"/>
  <c r="U27" i="7"/>
  <c r="T26" i="7"/>
  <c r="X26" i="7" s="1"/>
  <c r="Y26" i="7"/>
  <c r="V26" i="7"/>
  <c r="U26" i="7"/>
  <c r="Y40" i="7"/>
  <c r="Y39" i="7"/>
  <c r="W40" i="7"/>
  <c r="V40" i="7"/>
  <c r="V39" i="7"/>
  <c r="U40" i="7"/>
  <c r="U39" i="7"/>
  <c r="T40" i="7"/>
  <c r="X40" i="7" s="1"/>
  <c r="T39" i="7"/>
  <c r="X39" i="7" s="1"/>
  <c r="T38" i="7"/>
  <c r="X38" i="7" s="1"/>
  <c r="Y38" i="7"/>
  <c r="V38" i="7"/>
  <c r="U38" i="7"/>
  <c r="Y37" i="7"/>
  <c r="V37" i="7"/>
  <c r="U37" i="7"/>
  <c r="T37" i="7"/>
  <c r="X37" i="7" s="1"/>
  <c r="Y36" i="7"/>
  <c r="W36" i="7"/>
  <c r="V36" i="7"/>
  <c r="U36" i="7"/>
  <c r="T36" i="7"/>
  <c r="X36" i="7" s="1"/>
  <c r="Y43" i="7"/>
  <c r="Y35" i="7"/>
  <c r="W35" i="7"/>
  <c r="V35" i="7"/>
  <c r="U35" i="7"/>
  <c r="T35" i="7"/>
  <c r="X35" i="7" s="1"/>
  <c r="Y34" i="7"/>
  <c r="V34" i="7"/>
  <c r="U34" i="7"/>
  <c r="T34" i="7"/>
  <c r="X34" i="7" s="1"/>
  <c r="Y65" i="7"/>
  <c r="Y60" i="7"/>
  <c r="V65" i="7"/>
  <c r="U65" i="7"/>
  <c r="T65" i="7"/>
  <c r="X65" i="7"/>
  <c r="Y63" i="7"/>
  <c r="V63" i="7"/>
  <c r="U63" i="7"/>
  <c r="T63" i="7"/>
  <c r="X63" i="7" s="1"/>
  <c r="W62" i="7"/>
  <c r="V62" i="7"/>
  <c r="U62" i="7"/>
  <c r="T62" i="7"/>
  <c r="AA62" i="7" s="1"/>
  <c r="AA65" i="7"/>
  <c r="Z63" i="7" s="1"/>
  <c r="Y46" i="7"/>
  <c r="Y45" i="7"/>
  <c r="Y42" i="7"/>
  <c r="T46" i="7"/>
  <c r="X46" i="7" s="1"/>
  <c r="T45" i="7"/>
  <c r="X45" i="7" s="1"/>
  <c r="T43" i="7"/>
  <c r="T42" i="7"/>
  <c r="X42" i="7" s="1"/>
  <c r="Y51" i="7"/>
  <c r="T51" i="7"/>
  <c r="T49" i="7"/>
  <c r="X49" i="7" s="1"/>
  <c r="Y49" i="7"/>
  <c r="Y48" i="7"/>
  <c r="T48" i="7"/>
  <c r="X48" i="7" s="1"/>
  <c r="Y58" i="7"/>
  <c r="Y53" i="7"/>
  <c r="T53" i="7"/>
  <c r="AA53" i="7"/>
  <c r="Z48" i="7" s="1"/>
  <c r="AA48" i="7" s="1"/>
  <c r="Z42" i="7" s="1"/>
  <c r="Y56" i="7"/>
  <c r="T56" i="7"/>
  <c r="X56" i="7" s="1"/>
  <c r="Y54" i="7"/>
  <c r="T54" i="7"/>
  <c r="T60" i="7"/>
  <c r="AA60" i="7" s="1"/>
  <c r="Z56" i="7" s="1"/>
  <c r="T58" i="7"/>
  <c r="X58" i="7" s="1"/>
  <c r="T44" i="7"/>
  <c r="X44" i="7" s="1"/>
  <c r="V54" i="7"/>
  <c r="Y44" i="7"/>
  <c r="Y59" i="7"/>
  <c r="Y55" i="7"/>
  <c r="Y50" i="7"/>
  <c r="X51" i="7"/>
  <c r="W60" i="7"/>
  <c r="V60" i="7"/>
  <c r="U60" i="7"/>
  <c r="W59" i="7"/>
  <c r="V59" i="7"/>
  <c r="U59" i="7"/>
  <c r="V58" i="7"/>
  <c r="U58" i="7"/>
  <c r="V56" i="7"/>
  <c r="U56" i="7"/>
  <c r="W55" i="7"/>
  <c r="V55" i="7"/>
  <c r="U55" i="7"/>
  <c r="X54" i="7"/>
  <c r="U54" i="7"/>
  <c r="X53" i="7"/>
  <c r="W53" i="7"/>
  <c r="V53" i="7"/>
  <c r="U53" i="7"/>
  <c r="V42" i="7"/>
  <c r="U42" i="7"/>
  <c r="U48" i="7"/>
  <c r="W48" i="7"/>
  <c r="V48" i="7"/>
  <c r="V51" i="7"/>
  <c r="U51" i="7"/>
  <c r="W49" i="7"/>
  <c r="V49" i="7"/>
  <c r="U49" i="7"/>
  <c r="V46" i="7"/>
  <c r="U46" i="7"/>
  <c r="W45" i="7"/>
  <c r="V45" i="7"/>
  <c r="U45" i="7"/>
  <c r="X43" i="7"/>
  <c r="V43" i="7"/>
  <c r="U43" i="7"/>
  <c r="V44" i="7"/>
  <c r="V50" i="7"/>
  <c r="T59" i="7"/>
  <c r="AA59" i="7"/>
  <c r="Z55" i="7" s="1"/>
  <c r="T55" i="7"/>
  <c r="X55" i="7" s="1"/>
  <c r="T50" i="7"/>
  <c r="X50" i="7" s="1"/>
  <c r="Z50" i="7"/>
  <c r="X59" i="7"/>
  <c r="W44" i="7"/>
  <c r="W50" i="7"/>
  <c r="U44" i="7"/>
  <c r="U50" i="7"/>
  <c r="AH41" i="4"/>
  <c r="AA41" i="4"/>
  <c r="T41" i="4"/>
  <c r="T51" i="4"/>
  <c r="AA51" i="4"/>
  <c r="AH51" i="4"/>
  <c r="AH36" i="4"/>
  <c r="AH35" i="4"/>
  <c r="AA35" i="4"/>
  <c r="T35" i="4"/>
  <c r="AH34" i="4"/>
  <c r="AH33" i="4"/>
  <c r="AH32" i="4"/>
  <c r="AA32" i="4"/>
  <c r="T32" i="4"/>
  <c r="AH31" i="4"/>
  <c r="AA31" i="4"/>
  <c r="T31" i="4"/>
  <c r="AH30" i="4"/>
  <c r="AA30" i="4"/>
  <c r="T30" i="4"/>
  <c r="T11" i="4"/>
  <c r="AA11" i="4"/>
  <c r="AH11" i="4"/>
  <c r="T18" i="4"/>
  <c r="AA18" i="4"/>
  <c r="AH18" i="4"/>
  <c r="AH49" i="4"/>
  <c r="AA49" i="4"/>
  <c r="T49" i="4"/>
  <c r="AH29" i="4"/>
  <c r="AH22" i="4"/>
  <c r="AH15" i="4"/>
  <c r="AH16" i="4"/>
  <c r="AH12" i="4"/>
  <c r="AH13" i="4"/>
  <c r="AH14" i="4"/>
  <c r="AH17" i="4"/>
  <c r="AH19" i="4"/>
  <c r="AH20" i="4"/>
  <c r="AH21" i="4"/>
  <c r="AH23" i="4"/>
  <c r="AH24" i="4"/>
  <c r="AH25" i="4"/>
  <c r="AH26" i="4"/>
  <c r="AH27" i="4"/>
  <c r="AH28" i="4"/>
  <c r="AH37" i="4"/>
  <c r="AH39" i="4"/>
  <c r="AH43" i="4"/>
  <c r="AH45" i="4"/>
  <c r="AH47" i="4"/>
  <c r="AA47" i="4"/>
  <c r="T47" i="4"/>
  <c r="AA45" i="4"/>
  <c r="T45" i="4"/>
  <c r="AA43" i="4"/>
  <c r="T43" i="4"/>
  <c r="AA39" i="4"/>
  <c r="T39" i="4"/>
  <c r="AA21" i="4"/>
  <c r="T21" i="4"/>
  <c r="T37" i="4"/>
  <c r="AA37" i="4"/>
  <c r="AA28" i="4"/>
  <c r="T28" i="4"/>
  <c r="AA14" i="4"/>
  <c r="T14" i="4"/>
  <c r="AA25" i="4"/>
  <c r="T25" i="4"/>
  <c r="AA24" i="4"/>
  <c r="T24" i="4"/>
  <c r="AA23" i="4"/>
  <c r="T23" i="4"/>
  <c r="AA17" i="4"/>
  <c r="T17" i="4"/>
  <c r="AA16" i="4"/>
  <c r="T16" i="4"/>
  <c r="AH10" i="4"/>
  <c r="AA10" i="4"/>
  <c r="T10" i="4"/>
  <c r="AH9" i="4"/>
  <c r="AA9" i="4"/>
  <c r="T9" i="4"/>
  <c r="AA16" i="7" l="1"/>
  <c r="W16" i="7"/>
  <c r="W13" i="7"/>
  <c r="W12" i="7"/>
  <c r="W11" i="7"/>
  <c r="W10" i="7"/>
  <c r="W9" i="7"/>
  <c r="AA56" i="7"/>
  <c r="Z51" i="7" s="1"/>
  <c r="X62" i="7"/>
  <c r="AA42" i="7"/>
  <c r="Z34" i="7" s="1"/>
  <c r="AA34" i="7" s="1"/>
  <c r="Z26" i="7" s="1"/>
  <c r="AA26" i="7" s="1"/>
  <c r="Z18" i="7" s="1"/>
  <c r="AA18" i="7" s="1"/>
  <c r="Z9" i="7" s="1"/>
  <c r="AA9" i="7" s="1"/>
  <c r="AA58" i="7"/>
  <c r="Z54" i="7" s="1"/>
  <c r="AA54" i="7" s="1"/>
  <c r="Z49" i="7" s="1"/>
  <c r="AA49" i="7" s="1"/>
  <c r="Z43" i="7" s="1"/>
  <c r="AA43" i="7" s="1"/>
  <c r="Z35" i="7" s="1"/>
  <c r="AA35" i="7" s="1"/>
  <c r="Z27" i="7" s="1"/>
  <c r="AA27" i="7" s="1"/>
  <c r="Z19" i="7" s="1"/>
  <c r="AA19" i="7" s="1"/>
  <c r="Z10" i="7" s="1"/>
  <c r="AA10" i="7" s="1"/>
  <c r="AA46" i="7"/>
  <c r="Z38" i="7" s="1"/>
  <c r="W29" i="7"/>
  <c r="W19" i="7"/>
  <c r="W20" i="7"/>
  <c r="N21" i="7"/>
  <c r="W21" i="7" s="1"/>
  <c r="W22" i="7"/>
  <c r="W23" i="7"/>
  <c r="W18" i="7"/>
  <c r="AA38" i="7"/>
  <c r="Z30" i="7" s="1"/>
  <c r="AA30" i="7" s="1"/>
  <c r="Z22" i="7" s="1"/>
  <c r="AA22" i="7" s="1"/>
  <c r="Z13" i="7" s="1"/>
  <c r="AA13" i="7" s="1"/>
  <c r="AA51" i="7"/>
  <c r="Z45" i="7" s="1"/>
  <c r="AA45" i="7" s="1"/>
  <c r="Z37" i="7" s="1"/>
  <c r="AA50" i="7"/>
  <c r="Z44" i="7" s="1"/>
  <c r="AA44" i="7" s="1"/>
  <c r="Z36" i="7" s="1"/>
  <c r="AA36" i="7" s="1"/>
  <c r="Z28" i="7" s="1"/>
  <c r="AA28" i="7" s="1"/>
  <c r="Z20" i="7" s="1"/>
  <c r="AA20" i="7" s="1"/>
  <c r="Z11" i="7" s="1"/>
  <c r="AA11" i="7" s="1"/>
  <c r="AA63" i="7"/>
  <c r="AA39" i="7"/>
  <c r="W28" i="7"/>
  <c r="W27" i="7"/>
  <c r="AA40" i="7"/>
  <c r="Z32" i="7" s="1"/>
  <c r="AA32" i="7" s="1"/>
  <c r="Z24" i="7" s="1"/>
  <c r="AA24" i="7" s="1"/>
  <c r="Z15" i="7" s="1"/>
  <c r="AA15" i="7" s="1"/>
  <c r="X60" i="7"/>
  <c r="AA37" i="7" l="1"/>
  <c r="Z29" i="7" s="1"/>
  <c r="AA29" i="7" s="1"/>
  <c r="Z21" i="7" s="1"/>
  <c r="AA21" i="7" s="1"/>
  <c r="Z12" i="7" s="1"/>
  <c r="AA12" i="7" s="1"/>
  <c r="Z31" i="7"/>
  <c r="AA31" i="7" s="1"/>
  <c r="Z23" i="7" s="1"/>
  <c r="AA23" i="7" s="1"/>
  <c r="Z14" i="7" s="1"/>
  <c r="AA14" i="7" s="1"/>
</calcChain>
</file>

<file path=xl/comments1.xml><?xml version="1.0" encoding="utf-8"?>
<comments xmlns="http://schemas.openxmlformats.org/spreadsheetml/2006/main">
  <authors>
    <author>Heather Roth</author>
    <author>Patrick J. Gavin</author>
  </authors>
  <commentList>
    <comment ref="AA7" authorId="0" shapeId="0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>
  <authors>
    <author>Heather Roth</author>
    <author>Matt Padron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$(592,038) Adjustment</t>
        </r>
      </text>
    </comment>
    <comment ref="Z54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$(2,531,006) Adjustment</t>
        </r>
      </text>
    </comment>
    <comment ref="Z55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$(3,914,767) Adjustment</t>
        </r>
      </text>
    </comment>
    <comment ref="Z56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   -$(12,573,514) Adjustment</t>
        </r>
      </text>
    </comment>
    <comment ref="Z63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$207,967 Adjustment</t>
        </r>
      </text>
    </comment>
  </commentList>
</comments>
</file>

<file path=xl/sharedStrings.xml><?xml version="1.0" encoding="utf-8"?>
<sst xmlns="http://schemas.openxmlformats.org/spreadsheetml/2006/main" count="412" uniqueCount="115">
  <si>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</si>
  <si>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</si>
  <si>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</si>
  <si>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</si>
  <si>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</si>
  <si>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</si>
  <si>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</si>
  <si>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</si>
  <si>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</si>
  <si>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</si>
  <si>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</si>
  <si>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</si>
  <si>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</si>
  <si>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</si>
  <si>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</si>
  <si>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</si>
  <si>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</si>
  <si>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</si>
  <si>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</si>
  <si>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</si>
  <si>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</si>
  <si>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</si>
  <si>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</si>
  <si>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</si>
  <si>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</si>
  <si>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District</t>
  </si>
  <si>
    <t>Grades Served</t>
  </si>
  <si>
    <t>Grades Tested</t>
  </si>
  <si>
    <t>School 1</t>
  </si>
  <si>
    <t>School 2</t>
  </si>
  <si>
    <t>School 3</t>
  </si>
  <si>
    <t>School 4</t>
  </si>
  <si>
    <t>School 5</t>
  </si>
  <si>
    <t>School</t>
  </si>
  <si>
    <t>Elementary</t>
  </si>
  <si>
    <t>Middle</t>
  </si>
  <si>
    <t>Choice</t>
  </si>
  <si>
    <t>Level</t>
  </si>
  <si>
    <t>K8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</si>
  <si>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</si>
  <si>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</si>
  <si>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</si>
  <si>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</si>
  <si>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</si>
  <si>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</si>
  <si>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 xml:space="preserve">All CMO Schools </t>
  </si>
  <si>
    <t>HS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</si>
  <si>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</si>
  <si>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</si>
  <si>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</si>
  <si>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</si>
  <si>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</si>
  <si>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</si>
  <si>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</si>
  <si>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</si>
  <si>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</si>
  <si>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</si>
  <si>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</si>
  <si>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</si>
  <si>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</si>
  <si>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</si>
  <si>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</si>
  <si>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</si>
  <si>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</si>
  <si>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</si>
  <si>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</si>
  <si>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</si>
  <si>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</si>
  <si>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</si>
  <si>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</si>
  <si>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</si>
  <si>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</si>
  <si>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</si>
  <si>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</si>
  <si>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</si>
  <si>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</si>
  <si>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</si>
  <si>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</si>
  <si>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</si>
  <si>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</si>
  <si>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</si>
  <si>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</si>
  <si>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</si>
  <si>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Please use this space to include any additional information you would like SPCSA to know about the data you are submitting</t>
  </si>
  <si>
    <t>School/Entity Name (as it appears on Independent Audit)</t>
  </si>
  <si>
    <t>Net Position (Beginning of Year)</t>
  </si>
  <si>
    <t>Net Position (End of Year)</t>
  </si>
  <si>
    <t>Pinecrest Academy of Nevada</t>
  </si>
  <si>
    <t>Doral Academy of Nevada</t>
  </si>
  <si>
    <t>Mater Academy of Nevada</t>
  </si>
  <si>
    <t>Somerset Academy of Las Vegas</t>
  </si>
  <si>
    <t>SLAM Academy of Nevada</t>
  </si>
  <si>
    <t>NV</t>
  </si>
  <si>
    <t>45-5065099</t>
  </si>
  <si>
    <t>2012-2013</t>
  </si>
  <si>
    <t>2013-2014</t>
  </si>
  <si>
    <t>2014-2015</t>
  </si>
  <si>
    <t>2015-2016</t>
  </si>
  <si>
    <t>2016-2017</t>
  </si>
  <si>
    <t>2011-2012</t>
  </si>
  <si>
    <t>27-5393412</t>
  </si>
  <si>
    <t>81-1668405</t>
  </si>
  <si>
    <t>46-1907920</t>
  </si>
  <si>
    <t>46-5122331</t>
  </si>
  <si>
    <r>
      <t xml:space="preserve">Please use this space to include any additional information you would like SPCSA to know about the data you are submitting: </t>
    </r>
    <r>
      <rPr>
        <b/>
        <sz val="10"/>
        <color rgb="FFFF000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There was a restatement of Net Assets in the 2015 audit due to the implementation of GASB 68 and proper treatment of capital leases.</t>
    </r>
  </si>
  <si>
    <t>2017-2018</t>
  </si>
  <si>
    <t>Doral Academy of Northern Nevada</t>
  </si>
  <si>
    <t>Mater Academy of Northern Nevada</t>
  </si>
  <si>
    <t>81-5173587</t>
  </si>
  <si>
    <t>81-5174782</t>
  </si>
  <si>
    <t>2018-2019</t>
  </si>
  <si>
    <t>2019-2020</t>
  </si>
  <si>
    <t>2020-2021</t>
  </si>
  <si>
    <t>Pinecrest Academy of Northern Nevada</t>
  </si>
  <si>
    <t>84-1776306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</si>
</sst>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mbria"/>
      <family val="1"/>
      <scheme val="maj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7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57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21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3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49" fontId="14" fillId="18" borderId="24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29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30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0" fontId="9" fillId="19" borderId="11" xfId="1" applyFont="1" applyFill="1" applyBorder="1" applyProtection="1">
      <protection locked="0"/>
    </xf>
    <xf numFmtId="49" fontId="9" fillId="19" borderId="13" xfId="1" applyNumberFormat="1" applyFont="1" applyFill="1" applyBorder="1" applyAlignment="1" applyProtection="1">
      <alignment horizont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0" borderId="27" xfId="1" applyNumberFormat="1" applyFont="1" applyFill="1" applyBorder="1" applyAlignment="1" applyProtection="1">
      <alignment horizontal="center"/>
    </xf>
    <xf numFmtId="0" fontId="9" fillId="19" borderId="28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19" borderId="14" xfId="1" applyFont="1" applyFill="1" applyBorder="1" applyProtection="1"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9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19" borderId="17" xfId="1" applyFont="1" applyFill="1" applyBorder="1" applyProtection="1">
      <protection locked="0"/>
    </xf>
    <xf numFmtId="0" fontId="9" fillId="19" borderId="16" xfId="1" applyNumberFormat="1" applyFont="1" applyFill="1" applyBorder="1" applyAlignment="1" applyProtection="1">
      <alignment horizontal="center"/>
    </xf>
    <xf numFmtId="0" fontId="9" fillId="18" borderId="10" xfId="1" applyNumberFormat="1" applyFont="1" applyFill="1" applyBorder="1" applyAlignment="1" applyProtection="1">
      <alignment horizontal="center"/>
    </xf>
    <xf numFmtId="0" fontId="9" fillId="18" borderId="12" xfId="1" applyNumberFormat="1" applyFont="1" applyFill="1" applyBorder="1" applyAlignment="1" applyProtection="1">
      <alignment horizontal="center"/>
    </xf>
    <xf numFmtId="0" fontId="9" fillId="18" borderId="19" xfId="1" applyNumberFormat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20" xfId="1" applyFont="1" applyFill="1" applyBorder="1" applyProtection="1">
      <protection locked="0"/>
    </xf>
    <xf numFmtId="0" fontId="9" fillId="18" borderId="16" xfId="1" applyNumberFormat="1" applyFont="1" applyFill="1" applyBorder="1" applyAlignment="1" applyProtection="1">
      <alignment horizontal="center"/>
    </xf>
    <xf numFmtId="49" fontId="9" fillId="19" borderId="25" xfId="1" applyNumberFormat="1" applyFont="1" applyFill="1" applyBorder="1" applyAlignment="1" applyProtection="1">
      <alignment horizontal="center"/>
      <protection locked="0"/>
    </xf>
    <xf numFmtId="49" fontId="9" fillId="19" borderId="18" xfId="1" applyNumberFormat="1" applyFont="1" applyFill="1" applyBorder="1" applyAlignment="1" applyProtection="1">
      <alignment horizontal="center"/>
      <protection locked="0"/>
    </xf>
    <xf numFmtId="0" fontId="9" fillId="19" borderId="18" xfId="1" applyFont="1" applyFill="1" applyBorder="1" applyAlignment="1" applyProtection="1">
      <alignment horizontal="center" vertical="center"/>
      <protection locked="0"/>
    </xf>
    <xf numFmtId="0" fontId="9" fillId="18" borderId="18" xfId="1" applyNumberFormat="1" applyFont="1" applyFill="1" applyBorder="1" applyAlignment="1" applyProtection="1">
      <alignment horizontal="center"/>
    </xf>
    <xf numFmtId="0" fontId="9" fillId="18" borderId="18" xfId="1" applyNumberFormat="1" applyFont="1" applyFill="1" applyBorder="1" applyAlignment="1" applyProtection="1">
      <alignment horizontal="center"/>
      <protection locked="0"/>
    </xf>
    <xf numFmtId="0" fontId="9" fillId="0" borderId="18" xfId="1" applyFont="1" applyFill="1" applyBorder="1" applyAlignment="1" applyProtection="1">
      <alignment horizontal="center" vertical="center"/>
    </xf>
    <xf numFmtId="0" fontId="9" fillId="19" borderId="26" xfId="1" applyFont="1" applyFill="1" applyBorder="1" applyProtection="1">
      <protection locked="0"/>
    </xf>
    <xf numFmtId="0" fontId="9" fillId="18" borderId="12" xfId="1" applyNumberFormat="1" applyFont="1" applyFill="1" applyBorder="1" applyAlignment="1" applyProtection="1">
      <alignment horizontal="center"/>
      <protection locked="0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9" fillId="16" borderId="0" xfId="1" applyFont="1" applyFill="1" applyBorder="1" applyAlignment="1" applyProtection="1">
      <alignment horizontal="center" vertical="center"/>
    </xf>
    <xf numFmtId="0" fontId="15" fillId="20" borderId="31" xfId="0" applyFont="1" applyFill="1" applyBorder="1" applyAlignment="1">
      <alignment wrapText="1"/>
    </xf>
    <xf numFmtId="0" fontId="15" fillId="20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33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34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9" xfId="1" applyNumberFormat="1" applyFont="1" applyFill="1" applyBorder="1" applyAlignment="1" applyProtection="1">
      <alignment horizontal="center"/>
    </xf>
    <xf numFmtId="0" fontId="9" fillId="19" borderId="27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35" xfId="1" applyNumberFormat="1" applyFont="1" applyFill="1" applyBorder="1" applyAlignment="1" applyProtection="1">
      <alignment horizontal="center" wrapText="1"/>
    </xf>
    <xf numFmtId="49" fontId="20" fillId="18" borderId="22" xfId="1" applyNumberFormat="1" applyFont="1" applyFill="1" applyBorder="1" applyAlignment="1" applyProtection="1">
      <alignment horizontal="center" wrapText="1"/>
    </xf>
    <xf numFmtId="49" fontId="20" fillId="18" borderId="36" xfId="1" applyNumberFormat="1" applyFont="1" applyFill="1" applyBorder="1" applyAlignment="1" applyProtection="1">
      <alignment horizontal="center" wrapText="1"/>
    </xf>
    <xf numFmtId="0" fontId="20" fillId="18" borderId="22" xfId="1" applyFont="1" applyFill="1" applyBorder="1" applyAlignment="1" applyProtection="1">
      <alignment horizontal="center" wrapText="1"/>
    </xf>
    <xf numFmtId="42" fontId="9" fillId="19" borderId="30" xfId="1" applyNumberFormat="1" applyFont="1" applyFill="1" applyBorder="1" applyAlignment="1" applyProtection="1">
      <alignment horizontal="center" vertical="center"/>
      <protection locked="0"/>
    </xf>
    <xf numFmtId="42" fontId="9" fillId="19" borderId="10" xfId="1" applyNumberFormat="1" applyFont="1" applyFill="1" applyBorder="1" applyAlignment="1" applyProtection="1">
      <alignment horizontal="center"/>
    </xf>
    <xf numFmtId="42" fontId="9" fillId="19" borderId="10" xfId="1" applyNumberFormat="1" applyFont="1" applyFill="1" applyBorder="1" applyAlignment="1" applyProtection="1">
      <alignment horizontal="center"/>
      <protection locked="0"/>
    </xf>
    <xf numFmtId="42" fontId="9" fillId="19" borderId="10" xfId="1" applyNumberFormat="1" applyFont="1" applyFill="1" applyBorder="1" applyAlignment="1" applyProtection="1">
      <alignment horizontal="center" vertical="center"/>
      <protection locked="0"/>
    </xf>
    <xf numFmtId="42" fontId="9" fillId="19" borderId="28" xfId="1" applyNumberFormat="1" applyFont="1" applyFill="1" applyBorder="1" applyAlignment="1" applyProtection="1">
      <alignment horizontal="center" vertical="center"/>
      <protection locked="0"/>
    </xf>
    <xf numFmtId="42" fontId="9" fillId="19" borderId="12" xfId="1" applyNumberFormat="1" applyFont="1" applyFill="1" applyBorder="1" applyAlignment="1" applyProtection="1">
      <alignment horizontal="center"/>
    </xf>
    <xf numFmtId="42" fontId="9" fillId="19" borderId="12" xfId="1" applyNumberFormat="1" applyFont="1" applyFill="1" applyBorder="1" applyAlignment="1" applyProtection="1">
      <alignment horizontal="center"/>
      <protection locked="0"/>
    </xf>
    <xf numFmtId="42" fontId="9" fillId="19" borderId="12" xfId="1" applyNumberFormat="1" applyFont="1" applyFill="1" applyBorder="1" applyAlignment="1" applyProtection="1">
      <alignment horizontal="center" vertical="center"/>
      <protection locked="0"/>
    </xf>
    <xf numFmtId="42" fontId="9" fillId="19" borderId="16" xfId="1" applyNumberFormat="1" applyFont="1" applyFill="1" applyBorder="1" applyAlignment="1" applyProtection="1">
      <alignment horizontal="center" vertical="center"/>
      <protection locked="0"/>
    </xf>
    <xf numFmtId="42" fontId="9" fillId="19" borderId="16" xfId="1" applyNumberFormat="1" applyFont="1" applyFill="1" applyBorder="1" applyAlignment="1" applyProtection="1">
      <alignment horizontal="center"/>
      <protection locked="0"/>
    </xf>
    <xf numFmtId="42" fontId="9" fillId="19" borderId="16" xfId="1" applyNumberFormat="1" applyFont="1" applyFill="1" applyBorder="1" applyAlignment="1" applyProtection="1">
      <alignment horizontal="center"/>
    </xf>
    <xf numFmtId="42" fontId="9" fillId="19" borderId="19" xfId="1" applyNumberFormat="1" applyFont="1" applyFill="1" applyBorder="1" applyAlignment="1" applyProtection="1">
      <alignment horizontal="center" vertical="center"/>
      <protection locked="0"/>
    </xf>
    <xf numFmtId="164" fontId="9" fillId="19" borderId="12" xfId="1" applyNumberFormat="1" applyFont="1" applyFill="1" applyBorder="1" applyAlignment="1" applyProtection="1">
      <alignment horizontal="center" vertical="center"/>
      <protection locked="0"/>
    </xf>
    <xf numFmtId="164" fontId="9" fillId="19" borderId="10" xfId="1" applyNumberFormat="1" applyFont="1" applyFill="1" applyBorder="1" applyAlignment="1" applyProtection="1">
      <alignment horizontal="center" vertical="center"/>
      <protection locked="0"/>
    </xf>
    <xf numFmtId="49" fontId="9" fillId="19" borderId="37" xfId="1" applyNumberFormat="1" applyFont="1" applyFill="1" applyBorder="1" applyAlignment="1" applyProtection="1">
      <alignment horizontal="center"/>
      <protection locked="0"/>
    </xf>
    <xf numFmtId="49" fontId="9" fillId="19" borderId="19" xfId="1" applyNumberFormat="1" applyFont="1" applyFill="1" applyBorder="1" applyAlignment="1" applyProtection="1">
      <alignment horizontal="center"/>
      <protection locked="0"/>
    </xf>
    <xf numFmtId="0" fontId="9" fillId="0" borderId="19" xfId="1" applyNumberFormat="1" applyFont="1" applyFill="1" applyBorder="1" applyAlignment="1" applyProtection="1">
      <alignment horizontal="center"/>
    </xf>
    <xf numFmtId="42" fontId="9" fillId="19" borderId="11" xfId="1" applyNumberFormat="1" applyFont="1" applyFill="1" applyBorder="1" applyAlignment="1" applyProtection="1">
      <alignment horizontal="center" vertical="center"/>
      <protection locked="0"/>
    </xf>
    <xf numFmtId="42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17" xfId="1" applyNumberFormat="1" applyFont="1" applyFill="1" applyBorder="1" applyAlignment="1" applyProtection="1">
      <alignment horizontal="center" vertical="center"/>
      <protection locked="0"/>
    </xf>
    <xf numFmtId="42" fontId="9" fillId="19" borderId="38" xfId="1" applyNumberFormat="1" applyFont="1" applyFill="1" applyBorder="1" applyAlignment="1" applyProtection="1">
      <alignment horizontal="center" vertical="center"/>
      <protection locked="0"/>
    </xf>
    <xf numFmtId="164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19" borderId="39" xfId="1" applyNumberFormat="1" applyFont="1" applyFill="1" applyBorder="1" applyAlignment="1" applyProtection="1">
      <alignment horizontal="center"/>
    </xf>
    <xf numFmtId="0" fontId="9" fillId="0" borderId="22" xfId="1" applyNumberFormat="1" applyFont="1" applyFill="1" applyBorder="1" applyAlignment="1" applyProtection="1">
      <alignment horizontal="center"/>
    </xf>
    <xf numFmtId="42" fontId="9" fillId="19" borderId="40" xfId="1" applyNumberFormat="1" applyFont="1" applyFill="1" applyBorder="1" applyAlignment="1" applyProtection="1">
      <alignment horizontal="center" vertical="center"/>
      <protection locked="0"/>
    </xf>
    <xf numFmtId="42" fontId="9" fillId="19" borderId="18" xfId="1" applyNumberFormat="1" applyFont="1" applyFill="1" applyBorder="1" applyAlignment="1" applyProtection="1">
      <alignment horizontal="center"/>
    </xf>
    <xf numFmtId="42" fontId="9" fillId="19" borderId="18" xfId="1" applyNumberFormat="1" applyFont="1" applyFill="1" applyBorder="1" applyAlignment="1" applyProtection="1">
      <alignment horizontal="center"/>
      <protection locked="0"/>
    </xf>
    <xf numFmtId="42" fontId="9" fillId="19" borderId="18" xfId="1" applyNumberFormat="1" applyFont="1" applyFill="1" applyBorder="1" applyAlignment="1" applyProtection="1">
      <alignment horizontal="center" vertical="center"/>
      <protection locked="0"/>
    </xf>
    <xf numFmtId="164" fontId="9" fillId="19" borderId="18" xfId="1" applyNumberFormat="1" applyFont="1" applyFill="1" applyBorder="1" applyAlignment="1" applyProtection="1">
      <alignment horizontal="center" vertical="center"/>
      <protection locked="0"/>
    </xf>
    <xf numFmtId="42" fontId="9" fillId="19" borderId="26" xfId="1" applyNumberFormat="1" applyFont="1" applyFill="1" applyBorder="1" applyAlignment="1" applyProtection="1">
      <alignment horizontal="center" vertical="center"/>
      <protection locked="0"/>
    </xf>
    <xf numFmtId="42" fontId="9" fillId="0" borderId="0" xfId="1" applyNumberFormat="1" applyFont="1" applyFill="1" applyBorder="1" applyProtection="1"/>
    <xf numFmtId="0" fontId="15" fillId="21" borderId="31" xfId="0" applyFont="1" applyFill="1" applyBorder="1" applyAlignment="1">
      <alignment horizontal="center" wrapText="1"/>
    </xf>
    <xf numFmtId="0" fontId="15" fillId="21" borderId="21" xfId="0" applyFont="1" applyFill="1" applyBorder="1" applyAlignment="1">
      <alignment horizontal="center" wrapText="1"/>
    </xf>
    <xf numFmtId="0" fontId="15" fillId="21" borderId="32" xfId="0" applyFont="1" applyFill="1" applyBorder="1" applyAlignment="1">
      <alignment horizontal="center" wrapText="1"/>
    </xf>
    <xf numFmtId="0" fontId="15" fillId="22" borderId="21" xfId="0" applyFont="1" applyFill="1" applyBorder="1" applyAlignment="1">
      <alignment horizontal="center" wrapText="1"/>
    </xf>
    <xf numFmtId="0" fontId="15" fillId="22" borderId="32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22" xfId="1" applyFont="1" applyFill="1" applyBorder="1" applyAlignment="1" applyProtection="1">
      <alignment horizontal="left" vertical="top" wrapText="1"/>
      <protection locked="0"/>
    </xf>
    <xf numFmtId="0" fontId="14" fillId="19" borderId="18" xfId="1" applyFont="1" applyFill="1" applyBorder="1" applyAlignment="1" applyProtection="1">
      <alignment horizontal="left" vertical="top" wrapText="1"/>
      <protection locked="0"/>
    </xf>
  </cellXfs>
  <cellStyles count="137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Comma 2" xfId="63"/>
    <cellStyle name="Comma 2 2" xfId="64"/>
    <cellStyle name="Comma 2 2 2" xfId="65"/>
    <cellStyle name="Comma 2 3" xfId="66"/>
    <cellStyle name="Comma 2 3 2" xfId="67"/>
    <cellStyle name="Comma 2 4" xfId="68"/>
    <cellStyle name="Currency 2" xfId="69"/>
    <cellStyle name="Currency 2 2" xfId="70"/>
    <cellStyle name="Currency 3" xfId="71"/>
    <cellStyle name="Currency 3 2" xfId="72"/>
    <cellStyle name="Currency 3 2 2" xfId="73"/>
    <cellStyle name="Currency 3 2 2 2" xfId="74"/>
    <cellStyle name="Currency 3 2 3" xfId="75"/>
    <cellStyle name="Currency 3 2 3 2" xfId="76"/>
    <cellStyle name="Currency 3 2 4" xfId="77"/>
    <cellStyle name="Currency 3 3" xfId="78"/>
    <cellStyle name="Currency 3 3 2" xfId="79"/>
    <cellStyle name="Currency 3 4" xfId="80"/>
    <cellStyle name="Currency 3 4 2" xfId="81"/>
    <cellStyle name="Currency 3 5" xfId="82"/>
    <cellStyle name="Currency 4" xfId="83"/>
    <cellStyle name="Currency 5" xfId="84"/>
    <cellStyle name="Currency 5 2" xfId="85"/>
    <cellStyle name="Currency 5 2 2" xfId="86"/>
    <cellStyle name="Currency 5 3" xfId="87"/>
    <cellStyle name="Currency 5 3 2" xfId="88"/>
    <cellStyle name="Currency 5 4" xfId="89"/>
    <cellStyle name="Currency 6" xfId="90"/>
    <cellStyle name="Currency 6 2" xfId="91"/>
    <cellStyle name="Currency 7" xfId="92"/>
    <cellStyle name="Currency 7 2" xfId="93"/>
    <cellStyle name="Normal" xfId="0" builtinId="0"/>
    <cellStyle name="Normal 2" xfId="1"/>
    <cellStyle name="Normal 2 2" xfId="94"/>
    <cellStyle name="Normal 2 3" xfId="95"/>
    <cellStyle name="Normal 3" xfId="2"/>
    <cellStyle name="Normal 3 2" xfId="96"/>
    <cellStyle name="Normal 3 2 2" xfId="97"/>
    <cellStyle name="Normal 3 2 2 2" xfId="98"/>
    <cellStyle name="Normal 3 2 3" xfId="99"/>
    <cellStyle name="Normal 3 2 3 2" xfId="100"/>
    <cellStyle name="Normal 3 2 4" xfId="101"/>
    <cellStyle name="Normal 3 3" xfId="102"/>
    <cellStyle name="Normal 3 3 2" xfId="103"/>
    <cellStyle name="Normal 3 4" xfId="104"/>
    <cellStyle name="Normal 3 4 2" xfId="105"/>
    <cellStyle name="Normal 3 5" xfId="106"/>
    <cellStyle name="Normal 4" xfId="107"/>
    <cellStyle name="Normal 4 2" xfId="108"/>
    <cellStyle name="Normal 5" xfId="109"/>
    <cellStyle name="Normal 6" xfId="110"/>
    <cellStyle name="Normal 6 2" xfId="111"/>
    <cellStyle name="Normal 6 2 2" xfId="112"/>
    <cellStyle name="Normal 6 2 2 2" xfId="113"/>
    <cellStyle name="Normal 6 2 3" xfId="114"/>
    <cellStyle name="Normal 6 2 3 2" xfId="115"/>
    <cellStyle name="Normal 6 2 4" xfId="116"/>
    <cellStyle name="Normal 7" xfId="117"/>
    <cellStyle name="Normal 7 2" xfId="118"/>
    <cellStyle name="Normal 7 2 2" xfId="119"/>
    <cellStyle name="Normal 7 3" xfId="120"/>
    <cellStyle name="Normal 7 3 2" xfId="121"/>
    <cellStyle name="Normal 7 4" xfId="122"/>
    <cellStyle name="Normal 8" xfId="123"/>
    <cellStyle name="Normal 8 2" xfId="124"/>
    <cellStyle name="Normal 9" xfId="125"/>
    <cellStyle name="Normal 9 2" xfId="126"/>
    <cellStyle name="Note 2" xfId="127"/>
    <cellStyle name="Note 2 2" xfId="128"/>
    <cellStyle name="Note 2 2 2" xfId="129"/>
    <cellStyle name="Note 2 3" xfId="130"/>
    <cellStyle name="Note 2 3 2" xfId="131"/>
    <cellStyle name="Note 2 4" xfId="132"/>
    <cellStyle name="Note 3" xfId="133"/>
    <cellStyle name="Note 3 2" xfId="134"/>
    <cellStyle name="Note 4" xfId="135"/>
    <cellStyle name="Note 4 2" xfId="13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4" sqref="G4"/>
    </sheetView>
  </sheetViews>
  <sheetFormatPr defaultRowHeight="14.5" x14ac:dyDescent="0.35"/>
  <cols>
    <col min="2" max="2" width="36.453125" customWidth="1"/>
    <col min="3" max="4" width="8" customWidth="1"/>
    <col min="5" max="5" width="18" customWidth="1"/>
    <col min="6" max="6" width="6.54296875" customWidth="1"/>
    <col min="7" max="8" width="27.453125" customWidth="1"/>
    <col min="9" max="9" width="36.6328125" customWidth="1"/>
    <col min="10" max="10" width="18.36328125" customWidth="1"/>
    <col min="11" max="11" width="36.6328125" customWidth="1"/>
    <col min="12" max="12" width="27.453125" customWidth="1"/>
    <col min="13" max="13" width="27.6328125" customWidth="1"/>
    <col min="14" max="14" width="36.54296875" customWidth="1"/>
    <col min="15" max="15" width="18.36328125" customWidth="1"/>
    <col min="248" max="248" width="36.453125" customWidth="1"/>
    <col min="249" max="250" width="8" customWidth="1"/>
    <col min="251" max="251" width="18" customWidth="1"/>
    <col min="252" max="252" width="6.54296875" customWidth="1"/>
    <col min="253" max="254" width="10.453125" customWidth="1"/>
    <col min="255" max="255" width="10.6328125" customWidth="1"/>
    <col min="256" max="262" width="7.453125" customWidth="1"/>
    <col min="263" max="264" width="27.453125" customWidth="1"/>
    <col min="265" max="265" width="36.6328125" customWidth="1"/>
    <col min="266" max="266" width="18.36328125" customWidth="1"/>
    <col min="267" max="267" width="36.6328125" customWidth="1"/>
    <col min="268" max="268" width="27.453125" customWidth="1"/>
    <col min="269" max="269" width="27.6328125" customWidth="1"/>
    <col min="270" max="270" width="36.54296875" customWidth="1"/>
    <col min="271" max="271" width="18.36328125" customWidth="1"/>
    <col min="504" max="504" width="36.453125" customWidth="1"/>
    <col min="505" max="506" width="8" customWidth="1"/>
    <col min="507" max="507" width="18" customWidth="1"/>
    <col min="508" max="508" width="6.54296875" customWidth="1"/>
    <col min="509" max="510" width="10.453125" customWidth="1"/>
    <col min="511" max="511" width="10.6328125" customWidth="1"/>
    <col min="512" max="518" width="7.453125" customWidth="1"/>
    <col min="519" max="520" width="27.453125" customWidth="1"/>
    <col min="521" max="521" width="36.6328125" customWidth="1"/>
    <col min="522" max="522" width="18.36328125" customWidth="1"/>
    <col min="523" max="523" width="36.6328125" customWidth="1"/>
    <col min="524" max="524" width="27.453125" customWidth="1"/>
    <col min="525" max="525" width="27.6328125" customWidth="1"/>
    <col min="526" max="526" width="36.54296875" customWidth="1"/>
    <col min="527" max="527" width="18.36328125" customWidth="1"/>
    <col min="760" max="760" width="36.453125" customWidth="1"/>
    <col min="761" max="762" width="8" customWidth="1"/>
    <col min="763" max="763" width="18" customWidth="1"/>
    <col min="764" max="764" width="6.54296875" customWidth="1"/>
    <col min="765" max="766" width="10.453125" customWidth="1"/>
    <col min="767" max="767" width="10.6328125" customWidth="1"/>
    <col min="768" max="774" width="7.453125" customWidth="1"/>
    <col min="775" max="776" width="27.453125" customWidth="1"/>
    <col min="777" max="777" width="36.6328125" customWidth="1"/>
    <col min="778" max="778" width="18.36328125" customWidth="1"/>
    <col min="779" max="779" width="36.6328125" customWidth="1"/>
    <col min="780" max="780" width="27.453125" customWidth="1"/>
    <col min="781" max="781" width="27.6328125" customWidth="1"/>
    <col min="782" max="782" width="36.54296875" customWidth="1"/>
    <col min="783" max="783" width="18.36328125" customWidth="1"/>
    <col min="1016" max="1016" width="36.453125" customWidth="1"/>
    <col min="1017" max="1018" width="8" customWidth="1"/>
    <col min="1019" max="1019" width="18" customWidth="1"/>
    <col min="1020" max="1020" width="6.54296875" customWidth="1"/>
    <col min="1021" max="1022" width="10.453125" customWidth="1"/>
    <col min="1023" max="1023" width="10.6328125" customWidth="1"/>
    <col min="1024" max="1030" width="7.453125" customWidth="1"/>
    <col min="1031" max="1032" width="27.453125" customWidth="1"/>
    <col min="1033" max="1033" width="36.6328125" customWidth="1"/>
    <col min="1034" max="1034" width="18.36328125" customWidth="1"/>
    <col min="1035" max="1035" width="36.6328125" customWidth="1"/>
    <col min="1036" max="1036" width="27.453125" customWidth="1"/>
    <col min="1037" max="1037" width="27.6328125" customWidth="1"/>
    <col min="1038" max="1038" width="36.54296875" customWidth="1"/>
    <col min="1039" max="1039" width="18.36328125" customWidth="1"/>
    <col min="1272" max="1272" width="36.453125" customWidth="1"/>
    <col min="1273" max="1274" width="8" customWidth="1"/>
    <col min="1275" max="1275" width="18" customWidth="1"/>
    <col min="1276" max="1276" width="6.54296875" customWidth="1"/>
    <col min="1277" max="1278" width="10.453125" customWidth="1"/>
    <col min="1279" max="1279" width="10.6328125" customWidth="1"/>
    <col min="1280" max="1286" width="7.453125" customWidth="1"/>
    <col min="1287" max="1288" width="27.453125" customWidth="1"/>
    <col min="1289" max="1289" width="36.6328125" customWidth="1"/>
    <col min="1290" max="1290" width="18.36328125" customWidth="1"/>
    <col min="1291" max="1291" width="36.6328125" customWidth="1"/>
    <col min="1292" max="1292" width="27.453125" customWidth="1"/>
    <col min="1293" max="1293" width="27.6328125" customWidth="1"/>
    <col min="1294" max="1294" width="36.54296875" customWidth="1"/>
    <col min="1295" max="1295" width="18.36328125" customWidth="1"/>
    <col min="1528" max="1528" width="36.453125" customWidth="1"/>
    <col min="1529" max="1530" width="8" customWidth="1"/>
    <col min="1531" max="1531" width="18" customWidth="1"/>
    <col min="1532" max="1532" width="6.54296875" customWidth="1"/>
    <col min="1533" max="1534" width="10.453125" customWidth="1"/>
    <col min="1535" max="1535" width="10.6328125" customWidth="1"/>
    <col min="1536" max="1542" width="7.453125" customWidth="1"/>
    <col min="1543" max="1544" width="27.453125" customWidth="1"/>
    <col min="1545" max="1545" width="36.6328125" customWidth="1"/>
    <col min="1546" max="1546" width="18.36328125" customWidth="1"/>
    <col min="1547" max="1547" width="36.6328125" customWidth="1"/>
    <col min="1548" max="1548" width="27.453125" customWidth="1"/>
    <col min="1549" max="1549" width="27.6328125" customWidth="1"/>
    <col min="1550" max="1550" width="36.54296875" customWidth="1"/>
    <col min="1551" max="1551" width="18.36328125" customWidth="1"/>
    <col min="1784" max="1784" width="36.453125" customWidth="1"/>
    <col min="1785" max="1786" width="8" customWidth="1"/>
    <col min="1787" max="1787" width="18" customWidth="1"/>
    <col min="1788" max="1788" width="6.54296875" customWidth="1"/>
    <col min="1789" max="1790" width="10.453125" customWidth="1"/>
    <col min="1791" max="1791" width="10.6328125" customWidth="1"/>
    <col min="1792" max="1798" width="7.453125" customWidth="1"/>
    <col min="1799" max="1800" width="27.453125" customWidth="1"/>
    <col min="1801" max="1801" width="36.6328125" customWidth="1"/>
    <col min="1802" max="1802" width="18.36328125" customWidth="1"/>
    <col min="1803" max="1803" width="36.6328125" customWidth="1"/>
    <col min="1804" max="1804" width="27.453125" customWidth="1"/>
    <col min="1805" max="1805" width="27.6328125" customWidth="1"/>
    <col min="1806" max="1806" width="36.54296875" customWidth="1"/>
    <col min="1807" max="1807" width="18.36328125" customWidth="1"/>
    <col min="2040" max="2040" width="36.453125" customWidth="1"/>
    <col min="2041" max="2042" width="8" customWidth="1"/>
    <col min="2043" max="2043" width="18" customWidth="1"/>
    <col min="2044" max="2044" width="6.54296875" customWidth="1"/>
    <col min="2045" max="2046" width="10.453125" customWidth="1"/>
    <col min="2047" max="2047" width="10.6328125" customWidth="1"/>
    <col min="2048" max="2054" width="7.453125" customWidth="1"/>
    <col min="2055" max="2056" width="27.453125" customWidth="1"/>
    <col min="2057" max="2057" width="36.6328125" customWidth="1"/>
    <col min="2058" max="2058" width="18.36328125" customWidth="1"/>
    <col min="2059" max="2059" width="36.6328125" customWidth="1"/>
    <col min="2060" max="2060" width="27.453125" customWidth="1"/>
    <col min="2061" max="2061" width="27.6328125" customWidth="1"/>
    <col min="2062" max="2062" width="36.54296875" customWidth="1"/>
    <col min="2063" max="2063" width="18.36328125" customWidth="1"/>
    <col min="2296" max="2296" width="36.453125" customWidth="1"/>
    <col min="2297" max="2298" width="8" customWidth="1"/>
    <col min="2299" max="2299" width="18" customWidth="1"/>
    <col min="2300" max="2300" width="6.54296875" customWidth="1"/>
    <col min="2301" max="2302" width="10.453125" customWidth="1"/>
    <col min="2303" max="2303" width="10.6328125" customWidth="1"/>
    <col min="2304" max="2310" width="7.453125" customWidth="1"/>
    <col min="2311" max="2312" width="27.453125" customWidth="1"/>
    <col min="2313" max="2313" width="36.6328125" customWidth="1"/>
    <col min="2314" max="2314" width="18.36328125" customWidth="1"/>
    <col min="2315" max="2315" width="36.6328125" customWidth="1"/>
    <col min="2316" max="2316" width="27.453125" customWidth="1"/>
    <col min="2317" max="2317" width="27.6328125" customWidth="1"/>
    <col min="2318" max="2318" width="36.54296875" customWidth="1"/>
    <col min="2319" max="2319" width="18.36328125" customWidth="1"/>
    <col min="2552" max="2552" width="36.453125" customWidth="1"/>
    <col min="2553" max="2554" width="8" customWidth="1"/>
    <col min="2555" max="2555" width="18" customWidth="1"/>
    <col min="2556" max="2556" width="6.54296875" customWidth="1"/>
    <col min="2557" max="2558" width="10.453125" customWidth="1"/>
    <col min="2559" max="2559" width="10.6328125" customWidth="1"/>
    <col min="2560" max="2566" width="7.453125" customWidth="1"/>
    <col min="2567" max="2568" width="27.453125" customWidth="1"/>
    <col min="2569" max="2569" width="36.6328125" customWidth="1"/>
    <col min="2570" max="2570" width="18.36328125" customWidth="1"/>
    <col min="2571" max="2571" width="36.6328125" customWidth="1"/>
    <col min="2572" max="2572" width="27.453125" customWidth="1"/>
    <col min="2573" max="2573" width="27.6328125" customWidth="1"/>
    <col min="2574" max="2574" width="36.54296875" customWidth="1"/>
    <col min="2575" max="2575" width="18.36328125" customWidth="1"/>
    <col min="2808" max="2808" width="36.453125" customWidth="1"/>
    <col min="2809" max="2810" width="8" customWidth="1"/>
    <col min="2811" max="2811" width="18" customWidth="1"/>
    <col min="2812" max="2812" width="6.54296875" customWidth="1"/>
    <col min="2813" max="2814" width="10.453125" customWidth="1"/>
    <col min="2815" max="2815" width="10.6328125" customWidth="1"/>
    <col min="2816" max="2822" width="7.453125" customWidth="1"/>
    <col min="2823" max="2824" width="27.453125" customWidth="1"/>
    <col min="2825" max="2825" width="36.6328125" customWidth="1"/>
    <col min="2826" max="2826" width="18.36328125" customWidth="1"/>
    <col min="2827" max="2827" width="36.6328125" customWidth="1"/>
    <col min="2828" max="2828" width="27.453125" customWidth="1"/>
    <col min="2829" max="2829" width="27.6328125" customWidth="1"/>
    <col min="2830" max="2830" width="36.54296875" customWidth="1"/>
    <col min="2831" max="2831" width="18.36328125" customWidth="1"/>
    <col min="3064" max="3064" width="36.453125" customWidth="1"/>
    <col min="3065" max="3066" width="8" customWidth="1"/>
    <col min="3067" max="3067" width="18" customWidth="1"/>
    <col min="3068" max="3068" width="6.54296875" customWidth="1"/>
    <col min="3069" max="3070" width="10.453125" customWidth="1"/>
    <col min="3071" max="3071" width="10.6328125" customWidth="1"/>
    <col min="3072" max="3078" width="7.453125" customWidth="1"/>
    <col min="3079" max="3080" width="27.453125" customWidth="1"/>
    <col min="3081" max="3081" width="36.6328125" customWidth="1"/>
    <col min="3082" max="3082" width="18.36328125" customWidth="1"/>
    <col min="3083" max="3083" width="36.6328125" customWidth="1"/>
    <col min="3084" max="3084" width="27.453125" customWidth="1"/>
    <col min="3085" max="3085" width="27.6328125" customWidth="1"/>
    <col min="3086" max="3086" width="36.54296875" customWidth="1"/>
    <col min="3087" max="3087" width="18.36328125" customWidth="1"/>
    <col min="3320" max="3320" width="36.453125" customWidth="1"/>
    <col min="3321" max="3322" width="8" customWidth="1"/>
    <col min="3323" max="3323" width="18" customWidth="1"/>
    <col min="3324" max="3324" width="6.54296875" customWidth="1"/>
    <col min="3325" max="3326" width="10.453125" customWidth="1"/>
    <col min="3327" max="3327" width="10.6328125" customWidth="1"/>
    <col min="3328" max="3334" width="7.453125" customWidth="1"/>
    <col min="3335" max="3336" width="27.453125" customWidth="1"/>
    <col min="3337" max="3337" width="36.6328125" customWidth="1"/>
    <col min="3338" max="3338" width="18.36328125" customWidth="1"/>
    <col min="3339" max="3339" width="36.6328125" customWidth="1"/>
    <col min="3340" max="3340" width="27.453125" customWidth="1"/>
    <col min="3341" max="3341" width="27.6328125" customWidth="1"/>
    <col min="3342" max="3342" width="36.54296875" customWidth="1"/>
    <col min="3343" max="3343" width="18.36328125" customWidth="1"/>
    <col min="3576" max="3576" width="36.453125" customWidth="1"/>
    <col min="3577" max="3578" width="8" customWidth="1"/>
    <col min="3579" max="3579" width="18" customWidth="1"/>
    <col min="3580" max="3580" width="6.54296875" customWidth="1"/>
    <col min="3581" max="3582" width="10.453125" customWidth="1"/>
    <col min="3583" max="3583" width="10.6328125" customWidth="1"/>
    <col min="3584" max="3590" width="7.453125" customWidth="1"/>
    <col min="3591" max="3592" width="27.453125" customWidth="1"/>
    <col min="3593" max="3593" width="36.6328125" customWidth="1"/>
    <col min="3594" max="3594" width="18.36328125" customWidth="1"/>
    <col min="3595" max="3595" width="36.6328125" customWidth="1"/>
    <col min="3596" max="3596" width="27.453125" customWidth="1"/>
    <col min="3597" max="3597" width="27.6328125" customWidth="1"/>
    <col min="3598" max="3598" width="36.54296875" customWidth="1"/>
    <col min="3599" max="3599" width="18.36328125" customWidth="1"/>
    <col min="3832" max="3832" width="36.453125" customWidth="1"/>
    <col min="3833" max="3834" width="8" customWidth="1"/>
    <col min="3835" max="3835" width="18" customWidth="1"/>
    <col min="3836" max="3836" width="6.54296875" customWidth="1"/>
    <col min="3837" max="3838" width="10.453125" customWidth="1"/>
    <col min="3839" max="3839" width="10.6328125" customWidth="1"/>
    <col min="3840" max="3846" width="7.453125" customWidth="1"/>
    <col min="3847" max="3848" width="27.453125" customWidth="1"/>
    <col min="3849" max="3849" width="36.6328125" customWidth="1"/>
    <col min="3850" max="3850" width="18.36328125" customWidth="1"/>
    <col min="3851" max="3851" width="36.6328125" customWidth="1"/>
    <col min="3852" max="3852" width="27.453125" customWidth="1"/>
    <col min="3853" max="3853" width="27.6328125" customWidth="1"/>
    <col min="3854" max="3854" width="36.54296875" customWidth="1"/>
    <col min="3855" max="3855" width="18.36328125" customWidth="1"/>
    <col min="4088" max="4088" width="36.453125" customWidth="1"/>
    <col min="4089" max="4090" width="8" customWidth="1"/>
    <col min="4091" max="4091" width="18" customWidth="1"/>
    <col min="4092" max="4092" width="6.54296875" customWidth="1"/>
    <col min="4093" max="4094" width="10.453125" customWidth="1"/>
    <col min="4095" max="4095" width="10.6328125" customWidth="1"/>
    <col min="4096" max="4102" width="7.453125" customWidth="1"/>
    <col min="4103" max="4104" width="27.453125" customWidth="1"/>
    <col min="4105" max="4105" width="36.6328125" customWidth="1"/>
    <col min="4106" max="4106" width="18.36328125" customWidth="1"/>
    <col min="4107" max="4107" width="36.6328125" customWidth="1"/>
    <col min="4108" max="4108" width="27.453125" customWidth="1"/>
    <col min="4109" max="4109" width="27.6328125" customWidth="1"/>
    <col min="4110" max="4110" width="36.54296875" customWidth="1"/>
    <col min="4111" max="4111" width="18.36328125" customWidth="1"/>
    <col min="4344" max="4344" width="36.453125" customWidth="1"/>
    <col min="4345" max="4346" width="8" customWidth="1"/>
    <col min="4347" max="4347" width="18" customWidth="1"/>
    <col min="4348" max="4348" width="6.54296875" customWidth="1"/>
    <col min="4349" max="4350" width="10.453125" customWidth="1"/>
    <col min="4351" max="4351" width="10.6328125" customWidth="1"/>
    <col min="4352" max="4358" width="7.453125" customWidth="1"/>
    <col min="4359" max="4360" width="27.453125" customWidth="1"/>
    <col min="4361" max="4361" width="36.6328125" customWidth="1"/>
    <col min="4362" max="4362" width="18.36328125" customWidth="1"/>
    <col min="4363" max="4363" width="36.6328125" customWidth="1"/>
    <col min="4364" max="4364" width="27.453125" customWidth="1"/>
    <col min="4365" max="4365" width="27.6328125" customWidth="1"/>
    <col min="4366" max="4366" width="36.54296875" customWidth="1"/>
    <col min="4367" max="4367" width="18.36328125" customWidth="1"/>
    <col min="4600" max="4600" width="36.453125" customWidth="1"/>
    <col min="4601" max="4602" width="8" customWidth="1"/>
    <col min="4603" max="4603" width="18" customWidth="1"/>
    <col min="4604" max="4604" width="6.54296875" customWidth="1"/>
    <col min="4605" max="4606" width="10.453125" customWidth="1"/>
    <col min="4607" max="4607" width="10.6328125" customWidth="1"/>
    <col min="4608" max="4614" width="7.453125" customWidth="1"/>
    <col min="4615" max="4616" width="27.453125" customWidth="1"/>
    <col min="4617" max="4617" width="36.6328125" customWidth="1"/>
    <col min="4618" max="4618" width="18.36328125" customWidth="1"/>
    <col min="4619" max="4619" width="36.6328125" customWidth="1"/>
    <col min="4620" max="4620" width="27.453125" customWidth="1"/>
    <col min="4621" max="4621" width="27.6328125" customWidth="1"/>
    <col min="4622" max="4622" width="36.54296875" customWidth="1"/>
    <col min="4623" max="4623" width="18.36328125" customWidth="1"/>
    <col min="4856" max="4856" width="36.453125" customWidth="1"/>
    <col min="4857" max="4858" width="8" customWidth="1"/>
    <col min="4859" max="4859" width="18" customWidth="1"/>
    <col min="4860" max="4860" width="6.54296875" customWidth="1"/>
    <col min="4861" max="4862" width="10.453125" customWidth="1"/>
    <col min="4863" max="4863" width="10.6328125" customWidth="1"/>
    <col min="4864" max="4870" width="7.453125" customWidth="1"/>
    <col min="4871" max="4872" width="27.453125" customWidth="1"/>
    <col min="4873" max="4873" width="36.6328125" customWidth="1"/>
    <col min="4874" max="4874" width="18.36328125" customWidth="1"/>
    <col min="4875" max="4875" width="36.6328125" customWidth="1"/>
    <col min="4876" max="4876" width="27.453125" customWidth="1"/>
    <col min="4877" max="4877" width="27.6328125" customWidth="1"/>
    <col min="4878" max="4878" width="36.54296875" customWidth="1"/>
    <col min="4879" max="4879" width="18.36328125" customWidth="1"/>
    <col min="5112" max="5112" width="36.453125" customWidth="1"/>
    <col min="5113" max="5114" width="8" customWidth="1"/>
    <col min="5115" max="5115" width="18" customWidth="1"/>
    <col min="5116" max="5116" width="6.54296875" customWidth="1"/>
    <col min="5117" max="5118" width="10.453125" customWidth="1"/>
    <col min="5119" max="5119" width="10.6328125" customWidth="1"/>
    <col min="5120" max="5126" width="7.453125" customWidth="1"/>
    <col min="5127" max="5128" width="27.453125" customWidth="1"/>
    <col min="5129" max="5129" width="36.6328125" customWidth="1"/>
    <col min="5130" max="5130" width="18.36328125" customWidth="1"/>
    <col min="5131" max="5131" width="36.6328125" customWidth="1"/>
    <col min="5132" max="5132" width="27.453125" customWidth="1"/>
    <col min="5133" max="5133" width="27.6328125" customWidth="1"/>
    <col min="5134" max="5134" width="36.54296875" customWidth="1"/>
    <col min="5135" max="5135" width="18.36328125" customWidth="1"/>
    <col min="5368" max="5368" width="36.453125" customWidth="1"/>
    <col min="5369" max="5370" width="8" customWidth="1"/>
    <col min="5371" max="5371" width="18" customWidth="1"/>
    <col min="5372" max="5372" width="6.54296875" customWidth="1"/>
    <col min="5373" max="5374" width="10.453125" customWidth="1"/>
    <col min="5375" max="5375" width="10.6328125" customWidth="1"/>
    <col min="5376" max="5382" width="7.453125" customWidth="1"/>
    <col min="5383" max="5384" width="27.453125" customWidth="1"/>
    <col min="5385" max="5385" width="36.6328125" customWidth="1"/>
    <col min="5386" max="5386" width="18.36328125" customWidth="1"/>
    <col min="5387" max="5387" width="36.6328125" customWidth="1"/>
    <col min="5388" max="5388" width="27.453125" customWidth="1"/>
    <col min="5389" max="5389" width="27.6328125" customWidth="1"/>
    <col min="5390" max="5390" width="36.54296875" customWidth="1"/>
    <col min="5391" max="5391" width="18.36328125" customWidth="1"/>
    <col min="5624" max="5624" width="36.453125" customWidth="1"/>
    <col min="5625" max="5626" width="8" customWidth="1"/>
    <col min="5627" max="5627" width="18" customWidth="1"/>
    <col min="5628" max="5628" width="6.54296875" customWidth="1"/>
    <col min="5629" max="5630" width="10.453125" customWidth="1"/>
    <col min="5631" max="5631" width="10.6328125" customWidth="1"/>
    <col min="5632" max="5638" width="7.453125" customWidth="1"/>
    <col min="5639" max="5640" width="27.453125" customWidth="1"/>
    <col min="5641" max="5641" width="36.6328125" customWidth="1"/>
    <col min="5642" max="5642" width="18.36328125" customWidth="1"/>
    <col min="5643" max="5643" width="36.6328125" customWidth="1"/>
    <col min="5644" max="5644" width="27.453125" customWidth="1"/>
    <col min="5645" max="5645" width="27.6328125" customWidth="1"/>
    <col min="5646" max="5646" width="36.54296875" customWidth="1"/>
    <col min="5647" max="5647" width="18.36328125" customWidth="1"/>
    <col min="5880" max="5880" width="36.453125" customWidth="1"/>
    <col min="5881" max="5882" width="8" customWidth="1"/>
    <col min="5883" max="5883" width="18" customWidth="1"/>
    <col min="5884" max="5884" width="6.54296875" customWidth="1"/>
    <col min="5885" max="5886" width="10.453125" customWidth="1"/>
    <col min="5887" max="5887" width="10.6328125" customWidth="1"/>
    <col min="5888" max="5894" width="7.453125" customWidth="1"/>
    <col min="5895" max="5896" width="27.453125" customWidth="1"/>
    <col min="5897" max="5897" width="36.6328125" customWidth="1"/>
    <col min="5898" max="5898" width="18.36328125" customWidth="1"/>
    <col min="5899" max="5899" width="36.6328125" customWidth="1"/>
    <col min="5900" max="5900" width="27.453125" customWidth="1"/>
    <col min="5901" max="5901" width="27.6328125" customWidth="1"/>
    <col min="5902" max="5902" width="36.54296875" customWidth="1"/>
    <col min="5903" max="5903" width="18.36328125" customWidth="1"/>
    <col min="6136" max="6136" width="36.453125" customWidth="1"/>
    <col min="6137" max="6138" width="8" customWidth="1"/>
    <col min="6139" max="6139" width="18" customWidth="1"/>
    <col min="6140" max="6140" width="6.54296875" customWidth="1"/>
    <col min="6141" max="6142" width="10.453125" customWidth="1"/>
    <col min="6143" max="6143" width="10.6328125" customWidth="1"/>
    <col min="6144" max="6150" width="7.453125" customWidth="1"/>
    <col min="6151" max="6152" width="27.453125" customWidth="1"/>
    <col min="6153" max="6153" width="36.6328125" customWidth="1"/>
    <col min="6154" max="6154" width="18.36328125" customWidth="1"/>
    <col min="6155" max="6155" width="36.6328125" customWidth="1"/>
    <col min="6156" max="6156" width="27.453125" customWidth="1"/>
    <col min="6157" max="6157" width="27.6328125" customWidth="1"/>
    <col min="6158" max="6158" width="36.54296875" customWidth="1"/>
    <col min="6159" max="6159" width="18.36328125" customWidth="1"/>
    <col min="6392" max="6392" width="36.453125" customWidth="1"/>
    <col min="6393" max="6394" width="8" customWidth="1"/>
    <col min="6395" max="6395" width="18" customWidth="1"/>
    <col min="6396" max="6396" width="6.54296875" customWidth="1"/>
    <col min="6397" max="6398" width="10.453125" customWidth="1"/>
    <col min="6399" max="6399" width="10.6328125" customWidth="1"/>
    <col min="6400" max="6406" width="7.453125" customWidth="1"/>
    <col min="6407" max="6408" width="27.453125" customWidth="1"/>
    <col min="6409" max="6409" width="36.6328125" customWidth="1"/>
    <col min="6410" max="6410" width="18.36328125" customWidth="1"/>
    <col min="6411" max="6411" width="36.6328125" customWidth="1"/>
    <col min="6412" max="6412" width="27.453125" customWidth="1"/>
    <col min="6413" max="6413" width="27.6328125" customWidth="1"/>
    <col min="6414" max="6414" width="36.54296875" customWidth="1"/>
    <col min="6415" max="6415" width="18.36328125" customWidth="1"/>
    <col min="6648" max="6648" width="36.453125" customWidth="1"/>
    <col min="6649" max="6650" width="8" customWidth="1"/>
    <col min="6651" max="6651" width="18" customWidth="1"/>
    <col min="6652" max="6652" width="6.54296875" customWidth="1"/>
    <col min="6653" max="6654" width="10.453125" customWidth="1"/>
    <col min="6655" max="6655" width="10.6328125" customWidth="1"/>
    <col min="6656" max="6662" width="7.453125" customWidth="1"/>
    <col min="6663" max="6664" width="27.453125" customWidth="1"/>
    <col min="6665" max="6665" width="36.6328125" customWidth="1"/>
    <col min="6666" max="6666" width="18.36328125" customWidth="1"/>
    <col min="6667" max="6667" width="36.6328125" customWidth="1"/>
    <col min="6668" max="6668" width="27.453125" customWidth="1"/>
    <col min="6669" max="6669" width="27.6328125" customWidth="1"/>
    <col min="6670" max="6670" width="36.54296875" customWidth="1"/>
    <col min="6671" max="6671" width="18.36328125" customWidth="1"/>
    <col min="6904" max="6904" width="36.453125" customWidth="1"/>
    <col min="6905" max="6906" width="8" customWidth="1"/>
    <col min="6907" max="6907" width="18" customWidth="1"/>
    <col min="6908" max="6908" width="6.54296875" customWidth="1"/>
    <col min="6909" max="6910" width="10.453125" customWidth="1"/>
    <col min="6911" max="6911" width="10.6328125" customWidth="1"/>
    <col min="6912" max="6918" width="7.453125" customWidth="1"/>
    <col min="6919" max="6920" width="27.453125" customWidth="1"/>
    <col min="6921" max="6921" width="36.6328125" customWidth="1"/>
    <col min="6922" max="6922" width="18.36328125" customWidth="1"/>
    <col min="6923" max="6923" width="36.6328125" customWidth="1"/>
    <col min="6924" max="6924" width="27.453125" customWidth="1"/>
    <col min="6925" max="6925" width="27.6328125" customWidth="1"/>
    <col min="6926" max="6926" width="36.54296875" customWidth="1"/>
    <col min="6927" max="6927" width="18.36328125" customWidth="1"/>
    <col min="7160" max="7160" width="36.453125" customWidth="1"/>
    <col min="7161" max="7162" width="8" customWidth="1"/>
    <col min="7163" max="7163" width="18" customWidth="1"/>
    <col min="7164" max="7164" width="6.54296875" customWidth="1"/>
    <col min="7165" max="7166" width="10.453125" customWidth="1"/>
    <col min="7167" max="7167" width="10.6328125" customWidth="1"/>
    <col min="7168" max="7174" width="7.453125" customWidth="1"/>
    <col min="7175" max="7176" width="27.453125" customWidth="1"/>
    <col min="7177" max="7177" width="36.6328125" customWidth="1"/>
    <col min="7178" max="7178" width="18.36328125" customWidth="1"/>
    <col min="7179" max="7179" width="36.6328125" customWidth="1"/>
    <col min="7180" max="7180" width="27.453125" customWidth="1"/>
    <col min="7181" max="7181" width="27.6328125" customWidth="1"/>
    <col min="7182" max="7182" width="36.54296875" customWidth="1"/>
    <col min="7183" max="7183" width="18.36328125" customWidth="1"/>
    <col min="7416" max="7416" width="36.453125" customWidth="1"/>
    <col min="7417" max="7418" width="8" customWidth="1"/>
    <col min="7419" max="7419" width="18" customWidth="1"/>
    <col min="7420" max="7420" width="6.54296875" customWidth="1"/>
    <col min="7421" max="7422" width="10.453125" customWidth="1"/>
    <col min="7423" max="7423" width="10.6328125" customWidth="1"/>
    <col min="7424" max="7430" width="7.453125" customWidth="1"/>
    <col min="7431" max="7432" width="27.453125" customWidth="1"/>
    <col min="7433" max="7433" width="36.6328125" customWidth="1"/>
    <col min="7434" max="7434" width="18.36328125" customWidth="1"/>
    <col min="7435" max="7435" width="36.6328125" customWidth="1"/>
    <col min="7436" max="7436" width="27.453125" customWidth="1"/>
    <col min="7437" max="7437" width="27.6328125" customWidth="1"/>
    <col min="7438" max="7438" width="36.54296875" customWidth="1"/>
    <col min="7439" max="7439" width="18.36328125" customWidth="1"/>
    <col min="7672" max="7672" width="36.453125" customWidth="1"/>
    <col min="7673" max="7674" width="8" customWidth="1"/>
    <col min="7675" max="7675" width="18" customWidth="1"/>
    <col min="7676" max="7676" width="6.54296875" customWidth="1"/>
    <col min="7677" max="7678" width="10.453125" customWidth="1"/>
    <col min="7679" max="7679" width="10.6328125" customWidth="1"/>
    <col min="7680" max="7686" width="7.453125" customWidth="1"/>
    <col min="7687" max="7688" width="27.453125" customWidth="1"/>
    <col min="7689" max="7689" width="36.6328125" customWidth="1"/>
    <col min="7690" max="7690" width="18.36328125" customWidth="1"/>
    <col min="7691" max="7691" width="36.6328125" customWidth="1"/>
    <col min="7692" max="7692" width="27.453125" customWidth="1"/>
    <col min="7693" max="7693" width="27.6328125" customWidth="1"/>
    <col min="7694" max="7694" width="36.54296875" customWidth="1"/>
    <col min="7695" max="7695" width="18.36328125" customWidth="1"/>
    <col min="7928" max="7928" width="36.453125" customWidth="1"/>
    <col min="7929" max="7930" width="8" customWidth="1"/>
    <col min="7931" max="7931" width="18" customWidth="1"/>
    <col min="7932" max="7932" width="6.54296875" customWidth="1"/>
    <col min="7933" max="7934" width="10.453125" customWidth="1"/>
    <col min="7935" max="7935" width="10.6328125" customWidth="1"/>
    <col min="7936" max="7942" width="7.453125" customWidth="1"/>
    <col min="7943" max="7944" width="27.453125" customWidth="1"/>
    <col min="7945" max="7945" width="36.6328125" customWidth="1"/>
    <col min="7946" max="7946" width="18.36328125" customWidth="1"/>
    <col min="7947" max="7947" width="36.6328125" customWidth="1"/>
    <col min="7948" max="7948" width="27.453125" customWidth="1"/>
    <col min="7949" max="7949" width="27.6328125" customWidth="1"/>
    <col min="7950" max="7950" width="36.54296875" customWidth="1"/>
    <col min="7951" max="7951" width="18.36328125" customWidth="1"/>
    <col min="8184" max="8184" width="36.453125" customWidth="1"/>
    <col min="8185" max="8186" width="8" customWidth="1"/>
    <col min="8187" max="8187" width="18" customWidth="1"/>
    <col min="8188" max="8188" width="6.54296875" customWidth="1"/>
    <col min="8189" max="8190" width="10.453125" customWidth="1"/>
    <col min="8191" max="8191" width="10.6328125" customWidth="1"/>
    <col min="8192" max="8198" width="7.453125" customWidth="1"/>
    <col min="8199" max="8200" width="27.453125" customWidth="1"/>
    <col min="8201" max="8201" width="36.6328125" customWidth="1"/>
    <col min="8202" max="8202" width="18.36328125" customWidth="1"/>
    <col min="8203" max="8203" width="36.6328125" customWidth="1"/>
    <col min="8204" max="8204" width="27.453125" customWidth="1"/>
    <col min="8205" max="8205" width="27.6328125" customWidth="1"/>
    <col min="8206" max="8206" width="36.54296875" customWidth="1"/>
    <col min="8207" max="8207" width="18.36328125" customWidth="1"/>
    <col min="8440" max="8440" width="36.453125" customWidth="1"/>
    <col min="8441" max="8442" width="8" customWidth="1"/>
    <col min="8443" max="8443" width="18" customWidth="1"/>
    <col min="8444" max="8444" width="6.54296875" customWidth="1"/>
    <col min="8445" max="8446" width="10.453125" customWidth="1"/>
    <col min="8447" max="8447" width="10.6328125" customWidth="1"/>
    <col min="8448" max="8454" width="7.453125" customWidth="1"/>
    <col min="8455" max="8456" width="27.453125" customWidth="1"/>
    <col min="8457" max="8457" width="36.6328125" customWidth="1"/>
    <col min="8458" max="8458" width="18.36328125" customWidth="1"/>
    <col min="8459" max="8459" width="36.6328125" customWidth="1"/>
    <col min="8460" max="8460" width="27.453125" customWidth="1"/>
    <col min="8461" max="8461" width="27.6328125" customWidth="1"/>
    <col min="8462" max="8462" width="36.54296875" customWidth="1"/>
    <col min="8463" max="8463" width="18.36328125" customWidth="1"/>
    <col min="8696" max="8696" width="36.453125" customWidth="1"/>
    <col min="8697" max="8698" width="8" customWidth="1"/>
    <col min="8699" max="8699" width="18" customWidth="1"/>
    <col min="8700" max="8700" width="6.54296875" customWidth="1"/>
    <col min="8701" max="8702" width="10.453125" customWidth="1"/>
    <col min="8703" max="8703" width="10.6328125" customWidth="1"/>
    <col min="8704" max="8710" width="7.453125" customWidth="1"/>
    <col min="8711" max="8712" width="27.453125" customWidth="1"/>
    <col min="8713" max="8713" width="36.6328125" customWidth="1"/>
    <col min="8714" max="8714" width="18.36328125" customWidth="1"/>
    <col min="8715" max="8715" width="36.6328125" customWidth="1"/>
    <col min="8716" max="8716" width="27.453125" customWidth="1"/>
    <col min="8717" max="8717" width="27.6328125" customWidth="1"/>
    <col min="8718" max="8718" width="36.54296875" customWidth="1"/>
    <col min="8719" max="8719" width="18.36328125" customWidth="1"/>
    <col min="8952" max="8952" width="36.453125" customWidth="1"/>
    <col min="8953" max="8954" width="8" customWidth="1"/>
    <col min="8955" max="8955" width="18" customWidth="1"/>
    <col min="8956" max="8956" width="6.54296875" customWidth="1"/>
    <col min="8957" max="8958" width="10.453125" customWidth="1"/>
    <col min="8959" max="8959" width="10.6328125" customWidth="1"/>
    <col min="8960" max="8966" width="7.453125" customWidth="1"/>
    <col min="8967" max="8968" width="27.453125" customWidth="1"/>
    <col min="8969" max="8969" width="36.6328125" customWidth="1"/>
    <col min="8970" max="8970" width="18.36328125" customWidth="1"/>
    <col min="8971" max="8971" width="36.6328125" customWidth="1"/>
    <col min="8972" max="8972" width="27.453125" customWidth="1"/>
    <col min="8973" max="8973" width="27.6328125" customWidth="1"/>
    <col min="8974" max="8974" width="36.54296875" customWidth="1"/>
    <col min="8975" max="8975" width="18.36328125" customWidth="1"/>
    <col min="9208" max="9208" width="36.453125" customWidth="1"/>
    <col min="9209" max="9210" width="8" customWidth="1"/>
    <col min="9211" max="9211" width="18" customWidth="1"/>
    <col min="9212" max="9212" width="6.54296875" customWidth="1"/>
    <col min="9213" max="9214" width="10.453125" customWidth="1"/>
    <col min="9215" max="9215" width="10.6328125" customWidth="1"/>
    <col min="9216" max="9222" width="7.453125" customWidth="1"/>
    <col min="9223" max="9224" width="27.453125" customWidth="1"/>
    <col min="9225" max="9225" width="36.6328125" customWidth="1"/>
    <col min="9226" max="9226" width="18.36328125" customWidth="1"/>
    <col min="9227" max="9227" width="36.6328125" customWidth="1"/>
    <col min="9228" max="9228" width="27.453125" customWidth="1"/>
    <col min="9229" max="9229" width="27.6328125" customWidth="1"/>
    <col min="9230" max="9230" width="36.54296875" customWidth="1"/>
    <col min="9231" max="9231" width="18.36328125" customWidth="1"/>
    <col min="9464" max="9464" width="36.453125" customWidth="1"/>
    <col min="9465" max="9466" width="8" customWidth="1"/>
    <col min="9467" max="9467" width="18" customWidth="1"/>
    <col min="9468" max="9468" width="6.54296875" customWidth="1"/>
    <col min="9469" max="9470" width="10.453125" customWidth="1"/>
    <col min="9471" max="9471" width="10.6328125" customWidth="1"/>
    <col min="9472" max="9478" width="7.453125" customWidth="1"/>
    <col min="9479" max="9480" width="27.453125" customWidth="1"/>
    <col min="9481" max="9481" width="36.6328125" customWidth="1"/>
    <col min="9482" max="9482" width="18.36328125" customWidth="1"/>
    <col min="9483" max="9483" width="36.6328125" customWidth="1"/>
    <col min="9484" max="9484" width="27.453125" customWidth="1"/>
    <col min="9485" max="9485" width="27.6328125" customWidth="1"/>
    <col min="9486" max="9486" width="36.54296875" customWidth="1"/>
    <col min="9487" max="9487" width="18.36328125" customWidth="1"/>
    <col min="9720" max="9720" width="36.453125" customWidth="1"/>
    <col min="9721" max="9722" width="8" customWidth="1"/>
    <col min="9723" max="9723" width="18" customWidth="1"/>
    <col min="9724" max="9724" width="6.54296875" customWidth="1"/>
    <col min="9725" max="9726" width="10.453125" customWidth="1"/>
    <col min="9727" max="9727" width="10.6328125" customWidth="1"/>
    <col min="9728" max="9734" width="7.453125" customWidth="1"/>
    <col min="9735" max="9736" width="27.453125" customWidth="1"/>
    <col min="9737" max="9737" width="36.6328125" customWidth="1"/>
    <col min="9738" max="9738" width="18.36328125" customWidth="1"/>
    <col min="9739" max="9739" width="36.6328125" customWidth="1"/>
    <col min="9740" max="9740" width="27.453125" customWidth="1"/>
    <col min="9741" max="9741" width="27.6328125" customWidth="1"/>
    <col min="9742" max="9742" width="36.54296875" customWidth="1"/>
    <col min="9743" max="9743" width="18.36328125" customWidth="1"/>
    <col min="9976" max="9976" width="36.453125" customWidth="1"/>
    <col min="9977" max="9978" width="8" customWidth="1"/>
    <col min="9979" max="9979" width="18" customWidth="1"/>
    <col min="9980" max="9980" width="6.54296875" customWidth="1"/>
    <col min="9981" max="9982" width="10.453125" customWidth="1"/>
    <col min="9983" max="9983" width="10.6328125" customWidth="1"/>
    <col min="9984" max="9990" width="7.453125" customWidth="1"/>
    <col min="9991" max="9992" width="27.453125" customWidth="1"/>
    <col min="9993" max="9993" width="36.6328125" customWidth="1"/>
    <col min="9994" max="9994" width="18.36328125" customWidth="1"/>
    <col min="9995" max="9995" width="36.6328125" customWidth="1"/>
    <col min="9996" max="9996" width="27.453125" customWidth="1"/>
    <col min="9997" max="9997" width="27.6328125" customWidth="1"/>
    <col min="9998" max="9998" width="36.54296875" customWidth="1"/>
    <col min="9999" max="9999" width="18.36328125" customWidth="1"/>
    <col min="10232" max="10232" width="36.453125" customWidth="1"/>
    <col min="10233" max="10234" width="8" customWidth="1"/>
    <col min="10235" max="10235" width="18" customWidth="1"/>
    <col min="10236" max="10236" width="6.54296875" customWidth="1"/>
    <col min="10237" max="10238" width="10.453125" customWidth="1"/>
    <col min="10239" max="10239" width="10.6328125" customWidth="1"/>
    <col min="10240" max="10246" width="7.453125" customWidth="1"/>
    <col min="10247" max="10248" width="27.453125" customWidth="1"/>
    <col min="10249" max="10249" width="36.6328125" customWidth="1"/>
    <col min="10250" max="10250" width="18.36328125" customWidth="1"/>
    <col min="10251" max="10251" width="36.6328125" customWidth="1"/>
    <col min="10252" max="10252" width="27.453125" customWidth="1"/>
    <col min="10253" max="10253" width="27.6328125" customWidth="1"/>
    <col min="10254" max="10254" width="36.54296875" customWidth="1"/>
    <col min="10255" max="10255" width="18.36328125" customWidth="1"/>
    <col min="10488" max="10488" width="36.453125" customWidth="1"/>
    <col min="10489" max="10490" width="8" customWidth="1"/>
    <col min="10491" max="10491" width="18" customWidth="1"/>
    <col min="10492" max="10492" width="6.54296875" customWidth="1"/>
    <col min="10493" max="10494" width="10.453125" customWidth="1"/>
    <col min="10495" max="10495" width="10.6328125" customWidth="1"/>
    <col min="10496" max="10502" width="7.453125" customWidth="1"/>
    <col min="10503" max="10504" width="27.453125" customWidth="1"/>
    <col min="10505" max="10505" width="36.6328125" customWidth="1"/>
    <col min="10506" max="10506" width="18.36328125" customWidth="1"/>
    <col min="10507" max="10507" width="36.6328125" customWidth="1"/>
    <col min="10508" max="10508" width="27.453125" customWidth="1"/>
    <col min="10509" max="10509" width="27.6328125" customWidth="1"/>
    <col min="10510" max="10510" width="36.54296875" customWidth="1"/>
    <col min="10511" max="10511" width="18.36328125" customWidth="1"/>
    <col min="10744" max="10744" width="36.453125" customWidth="1"/>
    <col min="10745" max="10746" width="8" customWidth="1"/>
    <col min="10747" max="10747" width="18" customWidth="1"/>
    <col min="10748" max="10748" width="6.54296875" customWidth="1"/>
    <col min="10749" max="10750" width="10.453125" customWidth="1"/>
    <col min="10751" max="10751" width="10.6328125" customWidth="1"/>
    <col min="10752" max="10758" width="7.453125" customWidth="1"/>
    <col min="10759" max="10760" width="27.453125" customWidth="1"/>
    <col min="10761" max="10761" width="36.6328125" customWidth="1"/>
    <col min="10762" max="10762" width="18.36328125" customWidth="1"/>
    <col min="10763" max="10763" width="36.6328125" customWidth="1"/>
    <col min="10764" max="10764" width="27.453125" customWidth="1"/>
    <col min="10765" max="10765" width="27.6328125" customWidth="1"/>
    <col min="10766" max="10766" width="36.54296875" customWidth="1"/>
    <col min="10767" max="10767" width="18.36328125" customWidth="1"/>
    <col min="11000" max="11000" width="36.453125" customWidth="1"/>
    <col min="11001" max="11002" width="8" customWidth="1"/>
    <col min="11003" max="11003" width="18" customWidth="1"/>
    <col min="11004" max="11004" width="6.54296875" customWidth="1"/>
    <col min="11005" max="11006" width="10.453125" customWidth="1"/>
    <col min="11007" max="11007" width="10.6328125" customWidth="1"/>
    <col min="11008" max="11014" width="7.453125" customWidth="1"/>
    <col min="11015" max="11016" width="27.453125" customWidth="1"/>
    <col min="11017" max="11017" width="36.6328125" customWidth="1"/>
    <col min="11018" max="11018" width="18.36328125" customWidth="1"/>
    <col min="11019" max="11019" width="36.6328125" customWidth="1"/>
    <col min="11020" max="11020" width="27.453125" customWidth="1"/>
    <col min="11021" max="11021" width="27.6328125" customWidth="1"/>
    <col min="11022" max="11022" width="36.54296875" customWidth="1"/>
    <col min="11023" max="11023" width="18.36328125" customWidth="1"/>
    <col min="11256" max="11256" width="36.453125" customWidth="1"/>
    <col min="11257" max="11258" width="8" customWidth="1"/>
    <col min="11259" max="11259" width="18" customWidth="1"/>
    <col min="11260" max="11260" width="6.54296875" customWidth="1"/>
    <col min="11261" max="11262" width="10.453125" customWidth="1"/>
    <col min="11263" max="11263" width="10.6328125" customWidth="1"/>
    <col min="11264" max="11270" width="7.453125" customWidth="1"/>
    <col min="11271" max="11272" width="27.453125" customWidth="1"/>
    <col min="11273" max="11273" width="36.6328125" customWidth="1"/>
    <col min="11274" max="11274" width="18.36328125" customWidth="1"/>
    <col min="11275" max="11275" width="36.6328125" customWidth="1"/>
    <col min="11276" max="11276" width="27.453125" customWidth="1"/>
    <col min="11277" max="11277" width="27.6328125" customWidth="1"/>
    <col min="11278" max="11278" width="36.54296875" customWidth="1"/>
    <col min="11279" max="11279" width="18.36328125" customWidth="1"/>
    <col min="11512" max="11512" width="36.453125" customWidth="1"/>
    <col min="11513" max="11514" width="8" customWidth="1"/>
    <col min="11515" max="11515" width="18" customWidth="1"/>
    <col min="11516" max="11516" width="6.54296875" customWidth="1"/>
    <col min="11517" max="11518" width="10.453125" customWidth="1"/>
    <col min="11519" max="11519" width="10.6328125" customWidth="1"/>
    <col min="11520" max="11526" width="7.453125" customWidth="1"/>
    <col min="11527" max="11528" width="27.453125" customWidth="1"/>
    <col min="11529" max="11529" width="36.6328125" customWidth="1"/>
    <col min="11530" max="11530" width="18.36328125" customWidth="1"/>
    <col min="11531" max="11531" width="36.6328125" customWidth="1"/>
    <col min="11532" max="11532" width="27.453125" customWidth="1"/>
    <col min="11533" max="11533" width="27.6328125" customWidth="1"/>
    <col min="11534" max="11534" width="36.54296875" customWidth="1"/>
    <col min="11535" max="11535" width="18.36328125" customWidth="1"/>
    <col min="11768" max="11768" width="36.453125" customWidth="1"/>
    <col min="11769" max="11770" width="8" customWidth="1"/>
    <col min="11771" max="11771" width="18" customWidth="1"/>
    <col min="11772" max="11772" width="6.54296875" customWidth="1"/>
    <col min="11773" max="11774" width="10.453125" customWidth="1"/>
    <col min="11775" max="11775" width="10.6328125" customWidth="1"/>
    <col min="11776" max="11782" width="7.453125" customWidth="1"/>
    <col min="11783" max="11784" width="27.453125" customWidth="1"/>
    <col min="11785" max="11785" width="36.6328125" customWidth="1"/>
    <col min="11786" max="11786" width="18.36328125" customWidth="1"/>
    <col min="11787" max="11787" width="36.6328125" customWidth="1"/>
    <col min="11788" max="11788" width="27.453125" customWidth="1"/>
    <col min="11789" max="11789" width="27.6328125" customWidth="1"/>
    <col min="11790" max="11790" width="36.54296875" customWidth="1"/>
    <col min="11791" max="11791" width="18.36328125" customWidth="1"/>
    <col min="12024" max="12024" width="36.453125" customWidth="1"/>
    <col min="12025" max="12026" width="8" customWidth="1"/>
    <col min="12027" max="12027" width="18" customWidth="1"/>
    <col min="12028" max="12028" width="6.54296875" customWidth="1"/>
    <col min="12029" max="12030" width="10.453125" customWidth="1"/>
    <col min="12031" max="12031" width="10.6328125" customWidth="1"/>
    <col min="12032" max="12038" width="7.453125" customWidth="1"/>
    <col min="12039" max="12040" width="27.453125" customWidth="1"/>
    <col min="12041" max="12041" width="36.6328125" customWidth="1"/>
    <col min="12042" max="12042" width="18.36328125" customWidth="1"/>
    <col min="12043" max="12043" width="36.6328125" customWidth="1"/>
    <col min="12044" max="12044" width="27.453125" customWidth="1"/>
    <col min="12045" max="12045" width="27.6328125" customWidth="1"/>
    <col min="12046" max="12046" width="36.54296875" customWidth="1"/>
    <col min="12047" max="12047" width="18.36328125" customWidth="1"/>
    <col min="12280" max="12280" width="36.453125" customWidth="1"/>
    <col min="12281" max="12282" width="8" customWidth="1"/>
    <col min="12283" max="12283" width="18" customWidth="1"/>
    <col min="12284" max="12284" width="6.54296875" customWidth="1"/>
    <col min="12285" max="12286" width="10.453125" customWidth="1"/>
    <col min="12287" max="12287" width="10.6328125" customWidth="1"/>
    <col min="12288" max="12294" width="7.453125" customWidth="1"/>
    <col min="12295" max="12296" width="27.453125" customWidth="1"/>
    <col min="12297" max="12297" width="36.6328125" customWidth="1"/>
    <col min="12298" max="12298" width="18.36328125" customWidth="1"/>
    <col min="12299" max="12299" width="36.6328125" customWidth="1"/>
    <col min="12300" max="12300" width="27.453125" customWidth="1"/>
    <col min="12301" max="12301" width="27.6328125" customWidth="1"/>
    <col min="12302" max="12302" width="36.54296875" customWidth="1"/>
    <col min="12303" max="12303" width="18.36328125" customWidth="1"/>
    <col min="12536" max="12536" width="36.453125" customWidth="1"/>
    <col min="12537" max="12538" width="8" customWidth="1"/>
    <col min="12539" max="12539" width="18" customWidth="1"/>
    <col min="12540" max="12540" width="6.54296875" customWidth="1"/>
    <col min="12541" max="12542" width="10.453125" customWidth="1"/>
    <col min="12543" max="12543" width="10.6328125" customWidth="1"/>
    <col min="12544" max="12550" width="7.453125" customWidth="1"/>
    <col min="12551" max="12552" width="27.453125" customWidth="1"/>
    <col min="12553" max="12553" width="36.6328125" customWidth="1"/>
    <col min="12554" max="12554" width="18.36328125" customWidth="1"/>
    <col min="12555" max="12555" width="36.6328125" customWidth="1"/>
    <col min="12556" max="12556" width="27.453125" customWidth="1"/>
    <col min="12557" max="12557" width="27.6328125" customWidth="1"/>
    <col min="12558" max="12558" width="36.54296875" customWidth="1"/>
    <col min="12559" max="12559" width="18.36328125" customWidth="1"/>
    <col min="12792" max="12792" width="36.453125" customWidth="1"/>
    <col min="12793" max="12794" width="8" customWidth="1"/>
    <col min="12795" max="12795" width="18" customWidth="1"/>
    <col min="12796" max="12796" width="6.54296875" customWidth="1"/>
    <col min="12797" max="12798" width="10.453125" customWidth="1"/>
    <col min="12799" max="12799" width="10.6328125" customWidth="1"/>
    <col min="12800" max="12806" width="7.453125" customWidth="1"/>
    <col min="12807" max="12808" width="27.453125" customWidth="1"/>
    <col min="12809" max="12809" width="36.6328125" customWidth="1"/>
    <col min="12810" max="12810" width="18.36328125" customWidth="1"/>
    <col min="12811" max="12811" width="36.6328125" customWidth="1"/>
    <col min="12812" max="12812" width="27.453125" customWidth="1"/>
    <col min="12813" max="12813" width="27.6328125" customWidth="1"/>
    <col min="12814" max="12814" width="36.54296875" customWidth="1"/>
    <col min="12815" max="12815" width="18.36328125" customWidth="1"/>
    <col min="13048" max="13048" width="36.453125" customWidth="1"/>
    <col min="13049" max="13050" width="8" customWidth="1"/>
    <col min="13051" max="13051" width="18" customWidth="1"/>
    <col min="13052" max="13052" width="6.54296875" customWidth="1"/>
    <col min="13053" max="13054" width="10.453125" customWidth="1"/>
    <col min="13055" max="13055" width="10.6328125" customWidth="1"/>
    <col min="13056" max="13062" width="7.453125" customWidth="1"/>
    <col min="13063" max="13064" width="27.453125" customWidth="1"/>
    <col min="13065" max="13065" width="36.6328125" customWidth="1"/>
    <col min="13066" max="13066" width="18.36328125" customWidth="1"/>
    <col min="13067" max="13067" width="36.6328125" customWidth="1"/>
    <col min="13068" max="13068" width="27.453125" customWidth="1"/>
    <col min="13069" max="13069" width="27.6328125" customWidth="1"/>
    <col min="13070" max="13070" width="36.54296875" customWidth="1"/>
    <col min="13071" max="13071" width="18.36328125" customWidth="1"/>
    <col min="13304" max="13304" width="36.453125" customWidth="1"/>
    <col min="13305" max="13306" width="8" customWidth="1"/>
    <col min="13307" max="13307" width="18" customWidth="1"/>
    <col min="13308" max="13308" width="6.54296875" customWidth="1"/>
    <col min="13309" max="13310" width="10.453125" customWidth="1"/>
    <col min="13311" max="13311" width="10.6328125" customWidth="1"/>
    <col min="13312" max="13318" width="7.453125" customWidth="1"/>
    <col min="13319" max="13320" width="27.453125" customWidth="1"/>
    <col min="13321" max="13321" width="36.6328125" customWidth="1"/>
    <col min="13322" max="13322" width="18.36328125" customWidth="1"/>
    <col min="13323" max="13323" width="36.6328125" customWidth="1"/>
    <col min="13324" max="13324" width="27.453125" customWidth="1"/>
    <col min="13325" max="13325" width="27.6328125" customWidth="1"/>
    <col min="13326" max="13326" width="36.54296875" customWidth="1"/>
    <col min="13327" max="13327" width="18.36328125" customWidth="1"/>
    <col min="13560" max="13560" width="36.453125" customWidth="1"/>
    <col min="13561" max="13562" width="8" customWidth="1"/>
    <col min="13563" max="13563" width="18" customWidth="1"/>
    <col min="13564" max="13564" width="6.54296875" customWidth="1"/>
    <col min="13565" max="13566" width="10.453125" customWidth="1"/>
    <col min="13567" max="13567" width="10.6328125" customWidth="1"/>
    <col min="13568" max="13574" width="7.453125" customWidth="1"/>
    <col min="13575" max="13576" width="27.453125" customWidth="1"/>
    <col min="13577" max="13577" width="36.6328125" customWidth="1"/>
    <col min="13578" max="13578" width="18.36328125" customWidth="1"/>
    <col min="13579" max="13579" width="36.6328125" customWidth="1"/>
    <col min="13580" max="13580" width="27.453125" customWidth="1"/>
    <col min="13581" max="13581" width="27.6328125" customWidth="1"/>
    <col min="13582" max="13582" width="36.54296875" customWidth="1"/>
    <col min="13583" max="13583" width="18.36328125" customWidth="1"/>
    <col min="13816" max="13816" width="36.453125" customWidth="1"/>
    <col min="13817" max="13818" width="8" customWidth="1"/>
    <col min="13819" max="13819" width="18" customWidth="1"/>
    <col min="13820" max="13820" width="6.54296875" customWidth="1"/>
    <col min="13821" max="13822" width="10.453125" customWidth="1"/>
    <col min="13823" max="13823" width="10.6328125" customWidth="1"/>
    <col min="13824" max="13830" width="7.453125" customWidth="1"/>
    <col min="13831" max="13832" width="27.453125" customWidth="1"/>
    <col min="13833" max="13833" width="36.6328125" customWidth="1"/>
    <col min="13834" max="13834" width="18.36328125" customWidth="1"/>
    <col min="13835" max="13835" width="36.6328125" customWidth="1"/>
    <col min="13836" max="13836" width="27.453125" customWidth="1"/>
    <col min="13837" max="13837" width="27.6328125" customWidth="1"/>
    <col min="13838" max="13838" width="36.54296875" customWidth="1"/>
    <col min="13839" max="13839" width="18.36328125" customWidth="1"/>
    <col min="14072" max="14072" width="36.453125" customWidth="1"/>
    <col min="14073" max="14074" width="8" customWidth="1"/>
    <col min="14075" max="14075" width="18" customWidth="1"/>
    <col min="14076" max="14076" width="6.54296875" customWidth="1"/>
    <col min="14077" max="14078" width="10.453125" customWidth="1"/>
    <col min="14079" max="14079" width="10.6328125" customWidth="1"/>
    <col min="14080" max="14086" width="7.453125" customWidth="1"/>
    <col min="14087" max="14088" width="27.453125" customWidth="1"/>
    <col min="14089" max="14089" width="36.6328125" customWidth="1"/>
    <col min="14090" max="14090" width="18.36328125" customWidth="1"/>
    <col min="14091" max="14091" width="36.6328125" customWidth="1"/>
    <col min="14092" max="14092" width="27.453125" customWidth="1"/>
    <col min="14093" max="14093" width="27.6328125" customWidth="1"/>
    <col min="14094" max="14094" width="36.54296875" customWidth="1"/>
    <col min="14095" max="14095" width="18.36328125" customWidth="1"/>
    <col min="14328" max="14328" width="36.453125" customWidth="1"/>
    <col min="14329" max="14330" width="8" customWidth="1"/>
    <col min="14331" max="14331" width="18" customWidth="1"/>
    <col min="14332" max="14332" width="6.54296875" customWidth="1"/>
    <col min="14333" max="14334" width="10.453125" customWidth="1"/>
    <col min="14335" max="14335" width="10.6328125" customWidth="1"/>
    <col min="14336" max="14342" width="7.453125" customWidth="1"/>
    <col min="14343" max="14344" width="27.453125" customWidth="1"/>
    <col min="14345" max="14345" width="36.6328125" customWidth="1"/>
    <col min="14346" max="14346" width="18.36328125" customWidth="1"/>
    <col min="14347" max="14347" width="36.6328125" customWidth="1"/>
    <col min="14348" max="14348" width="27.453125" customWidth="1"/>
    <col min="14349" max="14349" width="27.6328125" customWidth="1"/>
    <col min="14350" max="14350" width="36.54296875" customWidth="1"/>
    <col min="14351" max="14351" width="18.36328125" customWidth="1"/>
    <col min="14584" max="14584" width="36.453125" customWidth="1"/>
    <col min="14585" max="14586" width="8" customWidth="1"/>
    <col min="14587" max="14587" width="18" customWidth="1"/>
    <col min="14588" max="14588" width="6.54296875" customWidth="1"/>
    <col min="14589" max="14590" width="10.453125" customWidth="1"/>
    <col min="14591" max="14591" width="10.6328125" customWidth="1"/>
    <col min="14592" max="14598" width="7.453125" customWidth="1"/>
    <col min="14599" max="14600" width="27.453125" customWidth="1"/>
    <col min="14601" max="14601" width="36.6328125" customWidth="1"/>
    <col min="14602" max="14602" width="18.36328125" customWidth="1"/>
    <col min="14603" max="14603" width="36.6328125" customWidth="1"/>
    <col min="14604" max="14604" width="27.453125" customWidth="1"/>
    <col min="14605" max="14605" width="27.6328125" customWidth="1"/>
    <col min="14606" max="14606" width="36.54296875" customWidth="1"/>
    <col min="14607" max="14607" width="18.36328125" customWidth="1"/>
    <col min="14840" max="14840" width="36.453125" customWidth="1"/>
    <col min="14841" max="14842" width="8" customWidth="1"/>
    <col min="14843" max="14843" width="18" customWidth="1"/>
    <col min="14844" max="14844" width="6.54296875" customWidth="1"/>
    <col min="14845" max="14846" width="10.453125" customWidth="1"/>
    <col min="14847" max="14847" width="10.6328125" customWidth="1"/>
    <col min="14848" max="14854" width="7.453125" customWidth="1"/>
    <col min="14855" max="14856" width="27.453125" customWidth="1"/>
    <col min="14857" max="14857" width="36.6328125" customWidth="1"/>
    <col min="14858" max="14858" width="18.36328125" customWidth="1"/>
    <col min="14859" max="14859" width="36.6328125" customWidth="1"/>
    <col min="14860" max="14860" width="27.453125" customWidth="1"/>
    <col min="14861" max="14861" width="27.6328125" customWidth="1"/>
    <col min="14862" max="14862" width="36.54296875" customWidth="1"/>
    <col min="14863" max="14863" width="18.36328125" customWidth="1"/>
    <col min="15096" max="15096" width="36.453125" customWidth="1"/>
    <col min="15097" max="15098" width="8" customWidth="1"/>
    <col min="15099" max="15099" width="18" customWidth="1"/>
    <col min="15100" max="15100" width="6.54296875" customWidth="1"/>
    <col min="15101" max="15102" width="10.453125" customWidth="1"/>
    <col min="15103" max="15103" width="10.6328125" customWidth="1"/>
    <col min="15104" max="15110" width="7.453125" customWidth="1"/>
    <col min="15111" max="15112" width="27.453125" customWidth="1"/>
    <col min="15113" max="15113" width="36.6328125" customWidth="1"/>
    <col min="15114" max="15114" width="18.36328125" customWidth="1"/>
    <col min="15115" max="15115" width="36.6328125" customWidth="1"/>
    <col min="15116" max="15116" width="27.453125" customWidth="1"/>
    <col min="15117" max="15117" width="27.6328125" customWidth="1"/>
    <col min="15118" max="15118" width="36.54296875" customWidth="1"/>
    <col min="15119" max="15119" width="18.36328125" customWidth="1"/>
    <col min="15352" max="15352" width="36.453125" customWidth="1"/>
    <col min="15353" max="15354" width="8" customWidth="1"/>
    <col min="15355" max="15355" width="18" customWidth="1"/>
    <col min="15356" max="15356" width="6.54296875" customWidth="1"/>
    <col min="15357" max="15358" width="10.453125" customWidth="1"/>
    <col min="15359" max="15359" width="10.6328125" customWidth="1"/>
    <col min="15360" max="15366" width="7.453125" customWidth="1"/>
    <col min="15367" max="15368" width="27.453125" customWidth="1"/>
    <col min="15369" max="15369" width="36.6328125" customWidth="1"/>
    <col min="15370" max="15370" width="18.36328125" customWidth="1"/>
    <col min="15371" max="15371" width="36.6328125" customWidth="1"/>
    <col min="15372" max="15372" width="27.453125" customWidth="1"/>
    <col min="15373" max="15373" width="27.6328125" customWidth="1"/>
    <col min="15374" max="15374" width="36.54296875" customWidth="1"/>
    <col min="15375" max="15375" width="18.36328125" customWidth="1"/>
    <col min="15608" max="15608" width="36.453125" customWidth="1"/>
    <col min="15609" max="15610" width="8" customWidth="1"/>
    <col min="15611" max="15611" width="18" customWidth="1"/>
    <col min="15612" max="15612" width="6.54296875" customWidth="1"/>
    <col min="15613" max="15614" width="10.453125" customWidth="1"/>
    <col min="15615" max="15615" width="10.6328125" customWidth="1"/>
    <col min="15616" max="15622" width="7.453125" customWidth="1"/>
    <col min="15623" max="15624" width="27.453125" customWidth="1"/>
    <col min="15625" max="15625" width="36.6328125" customWidth="1"/>
    <col min="15626" max="15626" width="18.36328125" customWidth="1"/>
    <col min="15627" max="15627" width="36.6328125" customWidth="1"/>
    <col min="15628" max="15628" width="27.453125" customWidth="1"/>
    <col min="15629" max="15629" width="27.6328125" customWidth="1"/>
    <col min="15630" max="15630" width="36.54296875" customWidth="1"/>
    <col min="15631" max="15631" width="18.36328125" customWidth="1"/>
    <col min="15864" max="15864" width="36.453125" customWidth="1"/>
    <col min="15865" max="15866" width="8" customWidth="1"/>
    <col min="15867" max="15867" width="18" customWidth="1"/>
    <col min="15868" max="15868" width="6.54296875" customWidth="1"/>
    <col min="15869" max="15870" width="10.453125" customWidth="1"/>
    <col min="15871" max="15871" width="10.6328125" customWidth="1"/>
    <col min="15872" max="15878" width="7.453125" customWidth="1"/>
    <col min="15879" max="15880" width="27.453125" customWidth="1"/>
    <col min="15881" max="15881" width="36.6328125" customWidth="1"/>
    <col min="15882" max="15882" width="18.36328125" customWidth="1"/>
    <col min="15883" max="15883" width="36.6328125" customWidth="1"/>
    <col min="15884" max="15884" width="27.453125" customWidth="1"/>
    <col min="15885" max="15885" width="27.6328125" customWidth="1"/>
    <col min="15886" max="15886" width="36.54296875" customWidth="1"/>
    <col min="15887" max="15887" width="18.36328125" customWidth="1"/>
    <col min="16120" max="16120" width="36.453125" customWidth="1"/>
    <col min="16121" max="16122" width="8" customWidth="1"/>
    <col min="16123" max="16123" width="18" customWidth="1"/>
    <col min="16124" max="16124" width="6.54296875" customWidth="1"/>
    <col min="16125" max="16126" width="10.453125" customWidth="1"/>
    <col min="16127" max="16127" width="10.6328125" customWidth="1"/>
    <col min="16128" max="16134" width="7.453125" customWidth="1"/>
    <col min="16135" max="16136" width="27.453125" customWidth="1"/>
    <col min="16137" max="16137" width="36.6328125" customWidth="1"/>
    <col min="16138" max="16138" width="18.36328125" customWidth="1"/>
    <col min="16139" max="16139" width="36.6328125" customWidth="1"/>
    <col min="16140" max="16140" width="27.453125" customWidth="1"/>
    <col min="16141" max="16141" width="27.6328125" customWidth="1"/>
    <col min="16142" max="16142" width="36.54296875" customWidth="1"/>
    <col min="16143" max="16143" width="18.36328125" customWidth="1"/>
  </cols>
  <sheetData>
    <row r="1" spans="1:15" s="91" customFormat="1" ht="15" customHeight="1" x14ac:dyDescent="0.35">
      <c r="A1" s="89"/>
      <c r="B1" s="89"/>
      <c r="C1" s="90"/>
      <c r="D1" s="90"/>
      <c r="E1" s="90"/>
      <c r="F1" s="90"/>
      <c r="G1" s="141" t="s">
        <v>47</v>
      </c>
      <c r="H1" s="142"/>
      <c r="I1" s="142"/>
      <c r="J1" s="143"/>
      <c r="K1" s="144" t="s">
        <v>48</v>
      </c>
      <c r="L1" s="144"/>
      <c r="M1" s="144"/>
      <c r="N1" s="144"/>
      <c r="O1" s="145"/>
    </row>
    <row r="2" spans="1:15" s="95" customFormat="1" ht="58.5" thickBot="1" x14ac:dyDescent="0.4">
      <c r="A2" s="92" t="s">
        <v>49</v>
      </c>
      <c r="B2" s="92" t="s">
        <v>50</v>
      </c>
      <c r="C2" s="93" t="s">
        <v>51</v>
      </c>
      <c r="D2" s="93" t="s">
        <v>52</v>
      </c>
      <c r="E2" s="93" t="s">
        <v>53</v>
      </c>
      <c r="F2" s="93" t="s">
        <v>7</v>
      </c>
      <c r="G2" s="92" t="s">
        <v>54</v>
      </c>
      <c r="H2" s="93" t="s">
        <v>55</v>
      </c>
      <c r="I2" s="93" t="s">
        <v>56</v>
      </c>
      <c r="J2" s="94" t="s">
        <v>57</v>
      </c>
      <c r="K2" s="93" t="s">
        <v>58</v>
      </c>
      <c r="L2" s="93" t="s">
        <v>54</v>
      </c>
      <c r="M2" s="93" t="s">
        <v>55</v>
      </c>
      <c r="N2" s="93" t="s">
        <v>56</v>
      </c>
      <c r="O2" s="94" t="s">
        <v>57</v>
      </c>
    </row>
  </sheetData>
  <mergeCells count="2">
    <mergeCell ref="G1:J1"/>
    <mergeCell ref="K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T80"/>
  <sheetViews>
    <sheetView topLeftCell="A15" zoomScale="90" zoomScaleNormal="90" zoomScalePageLayoutView="90" workbookViewId="0">
      <pane xSplit="10" topLeftCell="AC1" activePane="topRight" state="frozen"/>
      <selection pane="topRight" activeCell="AD21" sqref="AD21"/>
    </sheetView>
  </sheetViews>
  <sheetFormatPr defaultColWidth="8.90625" defaultRowHeight="12.5" x14ac:dyDescent="0.25"/>
  <cols>
    <col min="1" max="1" width="3.453125" style="9" customWidth="1"/>
    <col min="2" max="2" width="7.08984375" style="17" customWidth="1"/>
    <col min="3" max="3" width="9.36328125" style="17" customWidth="1"/>
    <col min="4" max="4" width="8.90625" style="17" customWidth="1"/>
    <col min="5" max="5" width="17.453125" style="17" bestFit="1" customWidth="1"/>
    <col min="6" max="6" width="17.453125" style="17" customWidth="1"/>
    <col min="7" max="7" width="16.453125" style="17" customWidth="1"/>
    <col min="8" max="9" width="16.36328125" style="17" customWidth="1"/>
    <col min="10" max="10" width="16.453125" style="17" customWidth="1"/>
    <col min="11" max="12" width="10.453125" style="17" customWidth="1"/>
    <col min="13" max="16" width="14.6328125" style="17" customWidth="1"/>
    <col min="17" max="19" width="16.08984375" style="17" customWidth="1"/>
    <col min="20" max="39" width="9.36328125" style="17" customWidth="1"/>
    <col min="40" max="40" width="8.90625" style="17"/>
    <col min="41" max="72" width="8.90625" style="9"/>
    <col min="73" max="16384" width="8.90625" style="17"/>
  </cols>
  <sheetData>
    <row r="1" spans="1:40" s="2" customFormat="1" ht="17.5" x14ac:dyDescent="0.35">
      <c r="A1" s="1" t="s">
        <v>0</v>
      </c>
    </row>
    <row r="2" spans="1:40" s="2" customFormat="1" ht="12.75" customHeight="1" x14ac:dyDescent="0.4">
      <c r="A2" s="3" t="s">
        <v>1</v>
      </c>
      <c r="B2" s="4"/>
    </row>
    <row r="3" spans="1:40" s="2" customFormat="1" ht="12.75" customHeight="1" x14ac:dyDescent="0.4">
      <c r="A3" s="3" t="s">
        <v>2</v>
      </c>
      <c r="B3" s="4"/>
    </row>
    <row r="4" spans="1:40" s="2" customFormat="1" ht="10.5" customHeight="1" x14ac:dyDescent="0.25">
      <c r="A4" s="96" t="s">
        <v>59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8"/>
    </row>
    <row r="5" spans="1:40" s="2" customFormat="1" ht="6" customHeight="1" x14ac:dyDescent="0.25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</row>
    <row r="6" spans="1:40" s="9" customFormat="1" ht="13" thickBot="1" x14ac:dyDescent="0.3">
      <c r="C6" s="10"/>
      <c r="D6" s="10"/>
      <c r="E6" s="11"/>
      <c r="F6" s="11"/>
      <c r="G6" s="10"/>
      <c r="H6" s="11"/>
      <c r="I6" s="11"/>
      <c r="J6" s="12"/>
      <c r="K6" s="13"/>
      <c r="L6" s="13"/>
      <c r="M6" s="14"/>
      <c r="N6" s="14"/>
      <c r="O6" s="14"/>
      <c r="P6" s="14"/>
      <c r="Q6" s="11"/>
      <c r="R6" s="11"/>
      <c r="S6" s="11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</row>
    <row r="7" spans="1:40" s="17" customFormat="1" ht="13" thickBot="1" x14ac:dyDescent="0.3">
      <c r="A7" s="9"/>
      <c r="B7" s="148" t="s">
        <v>3</v>
      </c>
      <c r="C7" s="149"/>
      <c r="D7" s="149"/>
      <c r="E7" s="149"/>
      <c r="F7" s="149"/>
      <c r="G7" s="149"/>
      <c r="H7" s="149"/>
      <c r="I7" s="149"/>
      <c r="J7" s="149"/>
      <c r="K7" s="15"/>
      <c r="L7" s="16"/>
      <c r="M7" s="148" t="s">
        <v>4</v>
      </c>
      <c r="N7" s="149"/>
      <c r="O7" s="149"/>
      <c r="P7" s="149"/>
      <c r="Q7" s="149"/>
      <c r="R7" s="149"/>
      <c r="S7" s="150"/>
      <c r="T7" s="151" t="s">
        <v>5</v>
      </c>
      <c r="U7" s="152"/>
      <c r="V7" s="152"/>
      <c r="W7" s="152"/>
      <c r="X7" s="152"/>
      <c r="Y7" s="152"/>
      <c r="Z7" s="153"/>
      <c r="AA7" s="151" t="s">
        <v>39</v>
      </c>
      <c r="AB7" s="152"/>
      <c r="AC7" s="152"/>
      <c r="AD7" s="152"/>
      <c r="AE7" s="152"/>
      <c r="AF7" s="152"/>
      <c r="AG7" s="153"/>
      <c r="AH7" s="151" t="s">
        <v>6</v>
      </c>
      <c r="AI7" s="152"/>
      <c r="AJ7" s="152"/>
      <c r="AK7" s="152"/>
      <c r="AL7" s="152"/>
      <c r="AM7" s="152"/>
      <c r="AN7" s="153"/>
    </row>
    <row r="8" spans="1:40" s="17" customFormat="1" ht="50.5" thickBot="1" x14ac:dyDescent="0.3">
      <c r="A8" s="9"/>
      <c r="B8" s="18" t="s">
        <v>7</v>
      </c>
      <c r="C8" s="19" t="s">
        <v>8</v>
      </c>
      <c r="D8" s="20" t="s">
        <v>9</v>
      </c>
      <c r="E8" s="19" t="s">
        <v>33</v>
      </c>
      <c r="F8" s="21" t="s">
        <v>37</v>
      </c>
      <c r="G8" s="18" t="s">
        <v>10</v>
      </c>
      <c r="H8" s="22" t="s">
        <v>11</v>
      </c>
      <c r="I8" s="22" t="s">
        <v>12</v>
      </c>
      <c r="J8" s="22" t="s">
        <v>60</v>
      </c>
      <c r="K8" s="23" t="s">
        <v>26</v>
      </c>
      <c r="L8" s="24" t="s">
        <v>27</v>
      </c>
      <c r="M8" s="21" t="s">
        <v>13</v>
      </c>
      <c r="N8" s="19" t="s">
        <v>14</v>
      </c>
      <c r="O8" s="19" t="s">
        <v>15</v>
      </c>
      <c r="P8" s="19" t="s">
        <v>16</v>
      </c>
      <c r="Q8" s="20" t="s">
        <v>42</v>
      </c>
      <c r="R8" s="20" t="s">
        <v>40</v>
      </c>
      <c r="S8" s="20" t="s">
        <v>41</v>
      </c>
      <c r="T8" s="25" t="s">
        <v>17</v>
      </c>
      <c r="U8" s="22" t="s">
        <v>18</v>
      </c>
      <c r="V8" s="22" t="s">
        <v>19</v>
      </c>
      <c r="W8" s="22" t="s">
        <v>20</v>
      </c>
      <c r="X8" s="22" t="s">
        <v>21</v>
      </c>
      <c r="Y8" s="22" t="s">
        <v>22</v>
      </c>
      <c r="Z8" s="26" t="s">
        <v>23</v>
      </c>
      <c r="AA8" s="25" t="s">
        <v>17</v>
      </c>
      <c r="AB8" s="22" t="s">
        <v>18</v>
      </c>
      <c r="AC8" s="22" t="s">
        <v>19</v>
      </c>
      <c r="AD8" s="22" t="s">
        <v>20</v>
      </c>
      <c r="AE8" s="22" t="s">
        <v>21</v>
      </c>
      <c r="AF8" s="22" t="s">
        <v>22</v>
      </c>
      <c r="AG8" s="26" t="s">
        <v>23</v>
      </c>
      <c r="AH8" s="25" t="s">
        <v>17</v>
      </c>
      <c r="AI8" s="22" t="s">
        <v>18</v>
      </c>
      <c r="AJ8" s="22" t="s">
        <v>19</v>
      </c>
      <c r="AK8" s="22" t="s">
        <v>20</v>
      </c>
      <c r="AL8" s="22" t="s">
        <v>21</v>
      </c>
      <c r="AM8" s="22" t="s">
        <v>22</v>
      </c>
      <c r="AN8" s="26" t="s">
        <v>23</v>
      </c>
    </row>
    <row r="9" spans="1:40" s="17" customFormat="1" x14ac:dyDescent="0.25">
      <c r="A9" s="9"/>
      <c r="B9" s="27"/>
      <c r="C9" s="28"/>
      <c r="D9" s="28"/>
      <c r="E9" s="29" t="s">
        <v>28</v>
      </c>
      <c r="F9" s="29" t="s">
        <v>34</v>
      </c>
      <c r="G9" s="30" t="s">
        <v>24</v>
      </c>
      <c r="H9" s="31">
        <v>2014</v>
      </c>
      <c r="I9" s="32"/>
      <c r="J9" s="32"/>
      <c r="K9" s="33"/>
      <c r="L9" s="33"/>
      <c r="M9" s="34"/>
      <c r="N9" s="34"/>
      <c r="O9" s="34"/>
      <c r="P9" s="34"/>
      <c r="Q9" s="34"/>
      <c r="R9" s="34"/>
      <c r="S9" s="34"/>
      <c r="T9" s="35">
        <f>IF(SUM(U9:Z9)&gt;M9,"ERROR",(SUM(U9:Z9)))</f>
        <v>0</v>
      </c>
      <c r="U9" s="36"/>
      <c r="V9" s="36"/>
      <c r="W9" s="36"/>
      <c r="X9" s="36"/>
      <c r="Y9" s="36"/>
      <c r="Z9" s="36"/>
      <c r="AA9" s="35">
        <f>IF(SUM(AB9:AG9)&gt;M9,"ERROR",(SUM(AB9:AG9)))</f>
        <v>0</v>
      </c>
      <c r="AB9" s="36"/>
      <c r="AC9" s="36"/>
      <c r="AD9" s="36"/>
      <c r="AE9" s="36"/>
      <c r="AF9" s="36"/>
      <c r="AG9" s="36"/>
      <c r="AH9" s="35">
        <f t="shared" ref="AH9:AH37" si="0">IF(SUM(AI9:AN9)&gt;M9,"ERROR",(SUM(AI9:AN9)))</f>
        <v>0</v>
      </c>
      <c r="AI9" s="36"/>
      <c r="AJ9" s="36"/>
      <c r="AK9" s="36"/>
      <c r="AL9" s="36"/>
      <c r="AM9" s="36"/>
      <c r="AN9" s="37"/>
    </row>
    <row r="10" spans="1:40" s="17" customFormat="1" x14ac:dyDescent="0.25">
      <c r="A10" s="9"/>
      <c r="B10" s="38"/>
      <c r="C10" s="39"/>
      <c r="D10" s="39"/>
      <c r="E10" s="40" t="s">
        <v>29</v>
      </c>
      <c r="F10" s="40" t="s">
        <v>35</v>
      </c>
      <c r="G10" s="41" t="s">
        <v>24</v>
      </c>
      <c r="H10" s="40">
        <v>2014</v>
      </c>
      <c r="I10" s="42"/>
      <c r="J10" s="42"/>
      <c r="K10" s="43"/>
      <c r="L10" s="43"/>
      <c r="M10" s="44"/>
      <c r="N10" s="44"/>
      <c r="O10" s="44"/>
      <c r="P10" s="44"/>
      <c r="Q10" s="44"/>
      <c r="R10" s="44"/>
      <c r="S10" s="44"/>
      <c r="T10" s="45">
        <f>IF(SUM(U10:Z10)&gt;M10,"ERROR",(SUM(U10:Z10)))</f>
        <v>0</v>
      </c>
      <c r="U10" s="46"/>
      <c r="V10" s="46"/>
      <c r="W10" s="46"/>
      <c r="X10" s="46"/>
      <c r="Y10" s="46"/>
      <c r="Z10" s="46"/>
      <c r="AA10" s="45">
        <f>IF(SUM(AB10:AG10)&gt;M10,"ERROR",(SUM(AB10:AG10)))</f>
        <v>0</v>
      </c>
      <c r="AB10" s="46"/>
      <c r="AC10" s="46"/>
      <c r="AD10" s="46"/>
      <c r="AE10" s="46"/>
      <c r="AF10" s="46"/>
      <c r="AG10" s="46"/>
      <c r="AH10" s="45">
        <f t="shared" si="0"/>
        <v>0</v>
      </c>
      <c r="AI10" s="46"/>
      <c r="AJ10" s="46"/>
      <c r="AK10" s="46"/>
      <c r="AL10" s="46"/>
      <c r="AM10" s="46"/>
      <c r="AN10" s="47"/>
    </row>
    <row r="11" spans="1:40" s="9" customFormat="1" x14ac:dyDescent="0.25">
      <c r="B11" s="38"/>
      <c r="C11" s="39"/>
      <c r="D11" s="39"/>
      <c r="E11" s="40" t="s">
        <v>30</v>
      </c>
      <c r="F11" s="48" t="s">
        <v>46</v>
      </c>
      <c r="G11" s="41" t="s">
        <v>24</v>
      </c>
      <c r="H11" s="40">
        <v>2014</v>
      </c>
      <c r="I11" s="42"/>
      <c r="J11" s="42"/>
      <c r="K11" s="43"/>
      <c r="L11" s="43"/>
      <c r="M11" s="44"/>
      <c r="N11" s="44"/>
      <c r="O11" s="44"/>
      <c r="P11" s="44"/>
      <c r="Q11" s="44"/>
      <c r="R11" s="44"/>
      <c r="S11" s="44"/>
      <c r="T11" s="45">
        <f>IF(SUM(U11:Z11)&gt;M11,"ERROR",(SUM(U11:Z11)))</f>
        <v>0</v>
      </c>
      <c r="U11" s="46"/>
      <c r="V11" s="46"/>
      <c r="W11" s="46"/>
      <c r="X11" s="46"/>
      <c r="Y11" s="46"/>
      <c r="Z11" s="46"/>
      <c r="AA11" s="45">
        <f>IF(SUM(AB11:AG11)&gt;M11,"ERROR",(SUM(AB11:AG11)))</f>
        <v>0</v>
      </c>
      <c r="AB11" s="46"/>
      <c r="AC11" s="46"/>
      <c r="AD11" s="46"/>
      <c r="AE11" s="46"/>
      <c r="AF11" s="46"/>
      <c r="AG11" s="46"/>
      <c r="AH11" s="45">
        <f t="shared" si="0"/>
        <v>0</v>
      </c>
      <c r="AI11" s="46"/>
      <c r="AJ11" s="46"/>
      <c r="AK11" s="46"/>
      <c r="AL11" s="46"/>
      <c r="AM11" s="46"/>
      <c r="AN11" s="47"/>
    </row>
    <row r="12" spans="1:40" s="9" customFormat="1" x14ac:dyDescent="0.25">
      <c r="B12" s="38"/>
      <c r="C12" s="39"/>
      <c r="D12" s="39"/>
      <c r="E12" s="40" t="s">
        <v>31</v>
      </c>
      <c r="F12" s="46" t="s">
        <v>36</v>
      </c>
      <c r="G12" s="41" t="s">
        <v>24</v>
      </c>
      <c r="H12" s="40">
        <v>2014</v>
      </c>
      <c r="I12" s="42"/>
      <c r="J12" s="42"/>
      <c r="K12" s="43"/>
      <c r="L12" s="43"/>
      <c r="M12" s="44"/>
      <c r="N12" s="44"/>
      <c r="O12" s="44"/>
      <c r="P12" s="44"/>
      <c r="Q12" s="44"/>
      <c r="R12" s="44"/>
      <c r="S12" s="44"/>
      <c r="T12" s="45"/>
      <c r="U12" s="46"/>
      <c r="V12" s="46"/>
      <c r="W12" s="46"/>
      <c r="X12" s="46"/>
      <c r="Y12" s="46"/>
      <c r="Z12" s="46"/>
      <c r="AA12" s="45"/>
      <c r="AB12" s="46"/>
      <c r="AC12" s="46"/>
      <c r="AD12" s="46"/>
      <c r="AE12" s="46"/>
      <c r="AF12" s="46"/>
      <c r="AG12" s="46"/>
      <c r="AH12" s="45">
        <f t="shared" si="0"/>
        <v>0</v>
      </c>
      <c r="AI12" s="46"/>
      <c r="AJ12" s="46"/>
      <c r="AK12" s="46"/>
      <c r="AL12" s="46"/>
      <c r="AM12" s="46"/>
      <c r="AN12" s="47"/>
    </row>
    <row r="13" spans="1:40" s="9" customFormat="1" x14ac:dyDescent="0.25">
      <c r="B13" s="38"/>
      <c r="C13" s="39"/>
      <c r="D13" s="39"/>
      <c r="E13" s="40" t="s">
        <v>32</v>
      </c>
      <c r="F13" s="46" t="s">
        <v>36</v>
      </c>
      <c r="G13" s="41" t="s">
        <v>24</v>
      </c>
      <c r="H13" s="40">
        <v>2014</v>
      </c>
      <c r="I13" s="42"/>
      <c r="J13" s="42"/>
      <c r="K13" s="43"/>
      <c r="L13" s="43"/>
      <c r="M13" s="44"/>
      <c r="N13" s="44"/>
      <c r="O13" s="44"/>
      <c r="P13" s="44"/>
      <c r="Q13" s="44"/>
      <c r="R13" s="44"/>
      <c r="S13" s="44"/>
      <c r="T13" s="45"/>
      <c r="U13" s="46"/>
      <c r="V13" s="46"/>
      <c r="W13" s="46"/>
      <c r="X13" s="46"/>
      <c r="Y13" s="46"/>
      <c r="Z13" s="46"/>
      <c r="AA13" s="45"/>
      <c r="AB13" s="46"/>
      <c r="AC13" s="46"/>
      <c r="AD13" s="46"/>
      <c r="AE13" s="46"/>
      <c r="AF13" s="46"/>
      <c r="AG13" s="46"/>
      <c r="AH13" s="45">
        <f t="shared" si="0"/>
        <v>0</v>
      </c>
      <c r="AI13" s="46"/>
      <c r="AJ13" s="46"/>
      <c r="AK13" s="46"/>
      <c r="AL13" s="46"/>
      <c r="AM13" s="46"/>
      <c r="AN13" s="47"/>
    </row>
    <row r="14" spans="1:40" s="9" customFormat="1" x14ac:dyDescent="0.25">
      <c r="B14" s="38"/>
      <c r="C14" s="39"/>
      <c r="D14" s="39"/>
      <c r="E14" s="40" t="s">
        <v>45</v>
      </c>
      <c r="F14" s="40" t="s">
        <v>38</v>
      </c>
      <c r="G14" s="41" t="s">
        <v>24</v>
      </c>
      <c r="H14" s="40">
        <v>2014</v>
      </c>
      <c r="I14" s="42"/>
      <c r="J14" s="42"/>
      <c r="K14" s="43"/>
      <c r="L14" s="43"/>
      <c r="M14" s="44"/>
      <c r="N14" s="44"/>
      <c r="O14" s="44"/>
      <c r="P14" s="44"/>
      <c r="Q14" s="44"/>
      <c r="R14" s="44"/>
      <c r="S14" s="44"/>
      <c r="T14" s="45">
        <f>IF(SUM(U14:Z14)&gt;M14,"ERROR",(SUM(U14:Z14)))</f>
        <v>0</v>
      </c>
      <c r="U14" s="46"/>
      <c r="V14" s="46"/>
      <c r="W14" s="46"/>
      <c r="X14" s="46"/>
      <c r="Y14" s="46"/>
      <c r="Z14" s="46"/>
      <c r="AA14" s="45">
        <f>IF(SUM(AB14:AG14)&gt;M14,"ERROR",(SUM(AB14:AG14)))</f>
        <v>0</v>
      </c>
      <c r="AB14" s="46"/>
      <c r="AC14" s="46"/>
      <c r="AD14" s="46"/>
      <c r="AE14" s="46"/>
      <c r="AF14" s="46"/>
      <c r="AG14" s="46"/>
      <c r="AH14" s="45">
        <f t="shared" si="0"/>
        <v>0</v>
      </c>
      <c r="AI14" s="46"/>
      <c r="AJ14" s="46"/>
      <c r="AK14" s="46"/>
      <c r="AL14" s="46"/>
      <c r="AM14" s="46"/>
      <c r="AN14" s="47"/>
    </row>
    <row r="15" spans="1:40" s="9" customFormat="1" ht="13" thickBot="1" x14ac:dyDescent="0.3">
      <c r="B15" s="38"/>
      <c r="C15" s="39"/>
      <c r="D15" s="39"/>
      <c r="E15" s="40" t="s">
        <v>45</v>
      </c>
      <c r="F15" s="40" t="s">
        <v>46</v>
      </c>
      <c r="G15" s="40" t="s">
        <v>24</v>
      </c>
      <c r="H15" s="49">
        <v>2014</v>
      </c>
      <c r="I15" s="46"/>
      <c r="J15" s="46"/>
      <c r="K15" s="43"/>
      <c r="L15" s="43"/>
      <c r="M15" s="44"/>
      <c r="N15" s="44"/>
      <c r="O15" s="44"/>
      <c r="P15" s="44"/>
      <c r="Q15" s="44"/>
      <c r="R15" s="44"/>
      <c r="S15" s="44"/>
      <c r="T15" s="45"/>
      <c r="U15" s="46"/>
      <c r="V15" s="46"/>
      <c r="W15" s="46"/>
      <c r="X15" s="46"/>
      <c r="Y15" s="46"/>
      <c r="Z15" s="46"/>
      <c r="AA15" s="45"/>
      <c r="AB15" s="46"/>
      <c r="AC15" s="46"/>
      <c r="AD15" s="46"/>
      <c r="AE15" s="46"/>
      <c r="AF15" s="46"/>
      <c r="AG15" s="46"/>
      <c r="AH15" s="45">
        <f t="shared" si="0"/>
        <v>0</v>
      </c>
      <c r="AI15" s="46"/>
      <c r="AJ15" s="46"/>
      <c r="AK15" s="46"/>
      <c r="AL15" s="46"/>
      <c r="AM15" s="46"/>
      <c r="AN15" s="47"/>
    </row>
    <row r="16" spans="1:40" s="9" customFormat="1" x14ac:dyDescent="0.25">
      <c r="B16" s="27"/>
      <c r="C16" s="28"/>
      <c r="D16" s="28"/>
      <c r="E16" s="29" t="s">
        <v>28</v>
      </c>
      <c r="F16" s="29" t="s">
        <v>34</v>
      </c>
      <c r="G16" s="29" t="s">
        <v>24</v>
      </c>
      <c r="H16" s="31">
        <v>2013</v>
      </c>
      <c r="I16" s="36"/>
      <c r="J16" s="36"/>
      <c r="K16" s="33"/>
      <c r="L16" s="33"/>
      <c r="M16" s="34"/>
      <c r="N16" s="34"/>
      <c r="O16" s="34"/>
      <c r="P16" s="34"/>
      <c r="Q16" s="34"/>
      <c r="R16" s="34"/>
      <c r="S16" s="34"/>
      <c r="T16" s="35">
        <f>IF(SUM(U16:Z16)&gt;M16,"ERROR",(SUM(U16:Z16)))</f>
        <v>0</v>
      </c>
      <c r="U16" s="36"/>
      <c r="V16" s="36"/>
      <c r="W16" s="36"/>
      <c r="X16" s="36"/>
      <c r="Y16" s="36"/>
      <c r="Z16" s="36"/>
      <c r="AA16" s="35">
        <f>IF(SUM(AB16:AG16)&gt;M16,"ERROR",(SUM(AB16:AG16)))</f>
        <v>0</v>
      </c>
      <c r="AB16" s="36"/>
      <c r="AC16" s="36"/>
      <c r="AD16" s="36"/>
      <c r="AE16" s="36"/>
      <c r="AF16" s="36"/>
      <c r="AG16" s="36"/>
      <c r="AH16" s="35">
        <f t="shared" si="0"/>
        <v>0</v>
      </c>
      <c r="AI16" s="36"/>
      <c r="AJ16" s="36"/>
      <c r="AK16" s="36"/>
      <c r="AL16" s="36"/>
      <c r="AM16" s="36"/>
      <c r="AN16" s="37"/>
    </row>
    <row r="17" spans="2:40" s="9" customFormat="1" x14ac:dyDescent="0.25">
      <c r="B17" s="38"/>
      <c r="C17" s="39"/>
      <c r="D17" s="39"/>
      <c r="E17" s="40" t="s">
        <v>29</v>
      </c>
      <c r="F17" s="40" t="s">
        <v>35</v>
      </c>
      <c r="G17" s="41" t="s">
        <v>24</v>
      </c>
      <c r="H17" s="40">
        <v>2013</v>
      </c>
      <c r="I17" s="42"/>
      <c r="J17" s="42"/>
      <c r="K17" s="43"/>
      <c r="L17" s="43"/>
      <c r="M17" s="44"/>
      <c r="N17" s="44"/>
      <c r="O17" s="44"/>
      <c r="P17" s="44"/>
      <c r="Q17" s="44"/>
      <c r="R17" s="44"/>
      <c r="S17" s="44"/>
      <c r="T17" s="45">
        <f>IF(SUM(U17:Z17)&gt;M17,"ERROR",(SUM(U17:Z17)))</f>
        <v>0</v>
      </c>
      <c r="U17" s="46"/>
      <c r="V17" s="46"/>
      <c r="W17" s="46"/>
      <c r="X17" s="46"/>
      <c r="Y17" s="46"/>
      <c r="Z17" s="46"/>
      <c r="AA17" s="45">
        <f>IF(SUM(AB17:AG17)&gt;M17,"ERROR",(SUM(AB17:AG17)))</f>
        <v>0</v>
      </c>
      <c r="AB17" s="46"/>
      <c r="AC17" s="46"/>
      <c r="AD17" s="46"/>
      <c r="AE17" s="46"/>
      <c r="AF17" s="46"/>
      <c r="AG17" s="46"/>
      <c r="AH17" s="45">
        <f t="shared" si="0"/>
        <v>0</v>
      </c>
      <c r="AI17" s="46"/>
      <c r="AJ17" s="46"/>
      <c r="AK17" s="46"/>
      <c r="AL17" s="46"/>
      <c r="AM17" s="46"/>
      <c r="AN17" s="47"/>
    </row>
    <row r="18" spans="2:40" s="9" customFormat="1" x14ac:dyDescent="0.25">
      <c r="B18" s="38"/>
      <c r="C18" s="39"/>
      <c r="D18" s="39"/>
      <c r="E18" s="40" t="s">
        <v>30</v>
      </c>
      <c r="F18" s="48" t="s">
        <v>46</v>
      </c>
      <c r="G18" s="41" t="s">
        <v>24</v>
      </c>
      <c r="H18" s="40">
        <v>2013</v>
      </c>
      <c r="I18" s="42"/>
      <c r="J18" s="42"/>
      <c r="K18" s="43"/>
      <c r="L18" s="43"/>
      <c r="M18" s="44"/>
      <c r="N18" s="44"/>
      <c r="O18" s="44"/>
      <c r="P18" s="44"/>
      <c r="Q18" s="44"/>
      <c r="R18" s="44"/>
      <c r="S18" s="44"/>
      <c r="T18" s="45">
        <f>IF(SUM(U18:Z18)&gt;M18,"ERROR",(SUM(U18:Z18)))</f>
        <v>0</v>
      </c>
      <c r="U18" s="46"/>
      <c r="V18" s="46"/>
      <c r="W18" s="46"/>
      <c r="X18" s="46"/>
      <c r="Y18" s="46"/>
      <c r="Z18" s="46"/>
      <c r="AA18" s="45">
        <f>IF(SUM(AB18:AG18)&gt;M18,"ERROR",(SUM(AB18:AG18)))</f>
        <v>0</v>
      </c>
      <c r="AB18" s="46"/>
      <c r="AC18" s="46"/>
      <c r="AD18" s="46"/>
      <c r="AE18" s="46"/>
      <c r="AF18" s="46"/>
      <c r="AG18" s="46"/>
      <c r="AH18" s="45">
        <f t="shared" si="0"/>
        <v>0</v>
      </c>
      <c r="AI18" s="46"/>
      <c r="AJ18" s="46"/>
      <c r="AK18" s="46"/>
      <c r="AL18" s="46"/>
      <c r="AM18" s="46"/>
      <c r="AN18" s="47"/>
    </row>
    <row r="19" spans="2:40" s="9" customFormat="1" x14ac:dyDescent="0.25">
      <c r="B19" s="38"/>
      <c r="C19" s="39"/>
      <c r="D19" s="39"/>
      <c r="E19" s="40" t="s">
        <v>31</v>
      </c>
      <c r="F19" s="46" t="s">
        <v>36</v>
      </c>
      <c r="G19" s="41" t="s">
        <v>24</v>
      </c>
      <c r="H19" s="40">
        <v>2013</v>
      </c>
      <c r="I19" s="42"/>
      <c r="J19" s="42"/>
      <c r="K19" s="43"/>
      <c r="L19" s="43"/>
      <c r="M19" s="44"/>
      <c r="N19" s="44"/>
      <c r="O19" s="44"/>
      <c r="P19" s="44"/>
      <c r="Q19" s="44"/>
      <c r="R19" s="44"/>
      <c r="S19" s="44"/>
      <c r="T19" s="45"/>
      <c r="U19" s="46"/>
      <c r="V19" s="46"/>
      <c r="W19" s="46"/>
      <c r="X19" s="46"/>
      <c r="Y19" s="46"/>
      <c r="Z19" s="46"/>
      <c r="AA19" s="45"/>
      <c r="AB19" s="46"/>
      <c r="AC19" s="46"/>
      <c r="AD19" s="46"/>
      <c r="AE19" s="46"/>
      <c r="AF19" s="46"/>
      <c r="AG19" s="46"/>
      <c r="AH19" s="45">
        <f t="shared" si="0"/>
        <v>0</v>
      </c>
      <c r="AI19" s="46"/>
      <c r="AJ19" s="46"/>
      <c r="AK19" s="46"/>
      <c r="AL19" s="46"/>
      <c r="AM19" s="46"/>
      <c r="AN19" s="47"/>
    </row>
    <row r="20" spans="2:40" s="9" customFormat="1" x14ac:dyDescent="0.25">
      <c r="B20" s="38"/>
      <c r="C20" s="39"/>
      <c r="D20" s="39"/>
      <c r="E20" s="40" t="s">
        <v>32</v>
      </c>
      <c r="F20" s="46" t="s">
        <v>36</v>
      </c>
      <c r="G20" s="41" t="s">
        <v>24</v>
      </c>
      <c r="H20" s="40">
        <v>2013</v>
      </c>
      <c r="I20" s="42"/>
      <c r="J20" s="42"/>
      <c r="K20" s="43"/>
      <c r="L20" s="43"/>
      <c r="M20" s="44"/>
      <c r="N20" s="44"/>
      <c r="O20" s="44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5"/>
      <c r="AB20" s="46"/>
      <c r="AC20" s="46"/>
      <c r="AD20" s="46"/>
      <c r="AE20" s="46"/>
      <c r="AF20" s="46"/>
      <c r="AG20" s="46"/>
      <c r="AH20" s="45">
        <f t="shared" si="0"/>
        <v>0</v>
      </c>
      <c r="AI20" s="46"/>
      <c r="AJ20" s="46"/>
      <c r="AK20" s="46"/>
      <c r="AL20" s="46"/>
      <c r="AM20" s="46"/>
      <c r="AN20" s="47"/>
    </row>
    <row r="21" spans="2:40" s="9" customFormat="1" x14ac:dyDescent="0.25">
      <c r="B21" s="38"/>
      <c r="C21" s="39"/>
      <c r="D21" s="39"/>
      <c r="E21" s="40" t="s">
        <v>45</v>
      </c>
      <c r="F21" s="40" t="s">
        <v>38</v>
      </c>
      <c r="G21" s="41" t="s">
        <v>24</v>
      </c>
      <c r="H21" s="40">
        <v>2013</v>
      </c>
      <c r="I21" s="42"/>
      <c r="J21" s="42"/>
      <c r="K21" s="43"/>
      <c r="L21" s="43"/>
      <c r="M21" s="44"/>
      <c r="N21" s="44"/>
      <c r="O21" s="44"/>
      <c r="P21" s="44"/>
      <c r="Q21" s="44"/>
      <c r="R21" s="44"/>
      <c r="S21" s="44"/>
      <c r="T21" s="45">
        <f>IF(SUM(U21:Z21)&gt;M21,"ERROR",(SUM(U21:Z21)))</f>
        <v>0</v>
      </c>
      <c r="U21" s="46"/>
      <c r="V21" s="46"/>
      <c r="W21" s="46"/>
      <c r="X21" s="46"/>
      <c r="Y21" s="46"/>
      <c r="Z21" s="46"/>
      <c r="AA21" s="45">
        <f>IF(SUM(AB21:AG21)&gt;M21,"ERROR",(SUM(AB21:AG21)))</f>
        <v>0</v>
      </c>
      <c r="AB21" s="46"/>
      <c r="AC21" s="46"/>
      <c r="AD21" s="46"/>
      <c r="AE21" s="46"/>
      <c r="AF21" s="46"/>
      <c r="AG21" s="46"/>
      <c r="AH21" s="45">
        <f t="shared" si="0"/>
        <v>0</v>
      </c>
      <c r="AI21" s="46"/>
      <c r="AJ21" s="46"/>
      <c r="AK21" s="46"/>
      <c r="AL21" s="46"/>
      <c r="AM21" s="46"/>
      <c r="AN21" s="47"/>
    </row>
    <row r="22" spans="2:40" s="9" customFormat="1" ht="13" thickBot="1" x14ac:dyDescent="0.3">
      <c r="B22" s="50"/>
      <c r="C22" s="51"/>
      <c r="D22" s="51"/>
      <c r="E22" s="52" t="s">
        <v>45</v>
      </c>
      <c r="F22" s="52" t="s">
        <v>46</v>
      </c>
      <c r="G22" s="52" t="s">
        <v>24</v>
      </c>
      <c r="H22" s="49">
        <v>2013</v>
      </c>
      <c r="I22" s="53"/>
      <c r="J22" s="53"/>
      <c r="K22" s="54"/>
      <c r="L22" s="54"/>
      <c r="M22" s="55"/>
      <c r="N22" s="55"/>
      <c r="O22" s="55"/>
      <c r="P22" s="55"/>
      <c r="Q22" s="55"/>
      <c r="R22" s="55"/>
      <c r="S22" s="55"/>
      <c r="T22" s="56"/>
      <c r="U22" s="53"/>
      <c r="V22" s="53"/>
      <c r="W22" s="53"/>
      <c r="X22" s="53"/>
      <c r="Y22" s="53"/>
      <c r="Z22" s="53"/>
      <c r="AA22" s="56"/>
      <c r="AB22" s="53"/>
      <c r="AC22" s="53"/>
      <c r="AD22" s="53"/>
      <c r="AE22" s="53"/>
      <c r="AF22" s="53"/>
      <c r="AG22" s="53"/>
      <c r="AH22" s="56">
        <f t="shared" si="0"/>
        <v>0</v>
      </c>
      <c r="AI22" s="53"/>
      <c r="AJ22" s="53"/>
      <c r="AK22" s="53"/>
      <c r="AL22" s="53"/>
      <c r="AM22" s="53"/>
      <c r="AN22" s="57"/>
    </row>
    <row r="23" spans="2:40" s="9" customFormat="1" x14ac:dyDescent="0.25">
      <c r="B23" s="27"/>
      <c r="C23" s="28"/>
      <c r="D23" s="28"/>
      <c r="E23" s="29" t="s">
        <v>28</v>
      </c>
      <c r="F23" s="29" t="s">
        <v>34</v>
      </c>
      <c r="G23" s="29" t="s">
        <v>24</v>
      </c>
      <c r="H23" s="31">
        <v>2012</v>
      </c>
      <c r="I23" s="36"/>
      <c r="J23" s="36"/>
      <c r="K23" s="33"/>
      <c r="L23" s="33"/>
      <c r="M23" s="34"/>
      <c r="N23" s="34"/>
      <c r="O23" s="34"/>
      <c r="P23" s="34"/>
      <c r="Q23" s="34"/>
      <c r="R23" s="34"/>
      <c r="S23" s="34"/>
      <c r="T23" s="35">
        <f>IF(SUM(U23:Z23)&gt;M23,"ERROR",(SUM(U23:Z23)))</f>
        <v>0</v>
      </c>
      <c r="U23" s="36"/>
      <c r="V23" s="36"/>
      <c r="W23" s="36"/>
      <c r="X23" s="36"/>
      <c r="Y23" s="36"/>
      <c r="Z23" s="36"/>
      <c r="AA23" s="35">
        <f>IF(SUM(AB23:AG23)&gt;M23,"ERROR",(SUM(AB23:AG23)))</f>
        <v>0</v>
      </c>
      <c r="AB23" s="36"/>
      <c r="AC23" s="36"/>
      <c r="AD23" s="36"/>
      <c r="AE23" s="36"/>
      <c r="AF23" s="36"/>
      <c r="AG23" s="36"/>
      <c r="AH23" s="35">
        <f t="shared" si="0"/>
        <v>0</v>
      </c>
      <c r="AI23" s="36"/>
      <c r="AJ23" s="36"/>
      <c r="AK23" s="36"/>
      <c r="AL23" s="36"/>
      <c r="AM23" s="36"/>
      <c r="AN23" s="37"/>
    </row>
    <row r="24" spans="2:40" s="9" customFormat="1" x14ac:dyDescent="0.25">
      <c r="B24" s="38"/>
      <c r="C24" s="39"/>
      <c r="D24" s="39"/>
      <c r="E24" s="40" t="s">
        <v>29</v>
      </c>
      <c r="F24" s="40" t="s">
        <v>35</v>
      </c>
      <c r="G24" s="41" t="s">
        <v>24</v>
      </c>
      <c r="H24" s="40">
        <v>2012</v>
      </c>
      <c r="I24" s="42"/>
      <c r="J24" s="42"/>
      <c r="K24" s="43"/>
      <c r="L24" s="43"/>
      <c r="M24" s="44"/>
      <c r="N24" s="44"/>
      <c r="O24" s="44"/>
      <c r="P24" s="44"/>
      <c r="Q24" s="44"/>
      <c r="R24" s="44"/>
      <c r="S24" s="44"/>
      <c r="T24" s="45">
        <f>IF(SUM(U24:Z24)&gt;M24,"ERROR",(SUM(U24:Z24)))</f>
        <v>0</v>
      </c>
      <c r="U24" s="46"/>
      <c r="V24" s="46"/>
      <c r="W24" s="46"/>
      <c r="X24" s="46"/>
      <c r="Y24" s="46"/>
      <c r="Z24" s="46"/>
      <c r="AA24" s="45">
        <f>IF(SUM(AB24:AG24)&gt;M24,"ERROR",(SUM(AB24:AG24)))</f>
        <v>0</v>
      </c>
      <c r="AB24" s="46"/>
      <c r="AC24" s="46"/>
      <c r="AD24" s="46"/>
      <c r="AE24" s="46"/>
      <c r="AF24" s="46"/>
      <c r="AG24" s="46"/>
      <c r="AH24" s="45">
        <f t="shared" si="0"/>
        <v>0</v>
      </c>
      <c r="AI24" s="46"/>
      <c r="AJ24" s="46"/>
      <c r="AK24" s="46"/>
      <c r="AL24" s="46"/>
      <c r="AM24" s="46"/>
      <c r="AN24" s="47"/>
    </row>
    <row r="25" spans="2:40" s="9" customFormat="1" x14ac:dyDescent="0.25">
      <c r="B25" s="38"/>
      <c r="C25" s="39"/>
      <c r="D25" s="39"/>
      <c r="E25" s="40" t="s">
        <v>30</v>
      </c>
      <c r="F25" s="48" t="s">
        <v>46</v>
      </c>
      <c r="G25" s="41" t="s">
        <v>24</v>
      </c>
      <c r="H25" s="40">
        <v>2012</v>
      </c>
      <c r="I25" s="42"/>
      <c r="J25" s="42"/>
      <c r="K25" s="43"/>
      <c r="L25" s="43"/>
      <c r="M25" s="44"/>
      <c r="N25" s="44"/>
      <c r="O25" s="44"/>
      <c r="P25" s="44"/>
      <c r="Q25" s="44"/>
      <c r="R25" s="44"/>
      <c r="S25" s="44"/>
      <c r="T25" s="45">
        <f>IF(SUM(U25:Z25)&gt;M25,"ERROR",(SUM(U25:Z25)))</f>
        <v>0</v>
      </c>
      <c r="U25" s="46"/>
      <c r="V25" s="46"/>
      <c r="W25" s="46"/>
      <c r="X25" s="46"/>
      <c r="Y25" s="46"/>
      <c r="Z25" s="46"/>
      <c r="AA25" s="45">
        <f>IF(SUM(AB25:AG25)&gt;M25,"ERROR",(SUM(AB25:AG25)))</f>
        <v>0</v>
      </c>
      <c r="AB25" s="46"/>
      <c r="AC25" s="46"/>
      <c r="AD25" s="46"/>
      <c r="AE25" s="46"/>
      <c r="AF25" s="46"/>
      <c r="AG25" s="46"/>
      <c r="AH25" s="45">
        <f t="shared" si="0"/>
        <v>0</v>
      </c>
      <c r="AI25" s="46"/>
      <c r="AJ25" s="46"/>
      <c r="AK25" s="46"/>
      <c r="AL25" s="46"/>
      <c r="AM25" s="46"/>
      <c r="AN25" s="47"/>
    </row>
    <row r="26" spans="2:40" s="9" customFormat="1" x14ac:dyDescent="0.25">
      <c r="B26" s="38"/>
      <c r="C26" s="39"/>
      <c r="D26" s="39"/>
      <c r="E26" s="40" t="s">
        <v>31</v>
      </c>
      <c r="F26" s="46" t="s">
        <v>36</v>
      </c>
      <c r="G26" s="41" t="s">
        <v>24</v>
      </c>
      <c r="H26" s="40">
        <v>2012</v>
      </c>
      <c r="I26" s="42"/>
      <c r="J26" s="42"/>
      <c r="K26" s="43"/>
      <c r="L26" s="43"/>
      <c r="M26" s="44"/>
      <c r="N26" s="44"/>
      <c r="O26" s="44"/>
      <c r="P26" s="44"/>
      <c r="Q26" s="44"/>
      <c r="R26" s="44"/>
      <c r="S26" s="44"/>
      <c r="T26" s="45"/>
      <c r="U26" s="46"/>
      <c r="V26" s="46"/>
      <c r="W26" s="46"/>
      <c r="X26" s="46"/>
      <c r="Y26" s="46"/>
      <c r="Z26" s="46"/>
      <c r="AA26" s="45"/>
      <c r="AB26" s="46"/>
      <c r="AC26" s="46"/>
      <c r="AD26" s="46"/>
      <c r="AE26" s="46"/>
      <c r="AF26" s="46"/>
      <c r="AG26" s="46"/>
      <c r="AH26" s="45">
        <f t="shared" si="0"/>
        <v>0</v>
      </c>
      <c r="AI26" s="46"/>
      <c r="AJ26" s="46"/>
      <c r="AK26" s="46"/>
      <c r="AL26" s="46"/>
      <c r="AM26" s="46"/>
      <c r="AN26" s="47"/>
    </row>
    <row r="27" spans="2:40" s="9" customFormat="1" x14ac:dyDescent="0.25">
      <c r="B27" s="38"/>
      <c r="C27" s="39"/>
      <c r="D27" s="39"/>
      <c r="E27" s="40" t="s">
        <v>32</v>
      </c>
      <c r="F27" s="46" t="s">
        <v>36</v>
      </c>
      <c r="G27" s="41" t="s">
        <v>24</v>
      </c>
      <c r="H27" s="40">
        <v>2012</v>
      </c>
      <c r="I27" s="42"/>
      <c r="J27" s="42"/>
      <c r="K27" s="43"/>
      <c r="L27" s="43"/>
      <c r="M27" s="44"/>
      <c r="N27" s="44"/>
      <c r="O27" s="44"/>
      <c r="P27" s="44"/>
      <c r="Q27" s="44"/>
      <c r="R27" s="44"/>
      <c r="S27" s="44"/>
      <c r="T27" s="45"/>
      <c r="U27" s="46"/>
      <c r="V27" s="46"/>
      <c r="W27" s="46"/>
      <c r="X27" s="46"/>
      <c r="Y27" s="46"/>
      <c r="Z27" s="46"/>
      <c r="AA27" s="45"/>
      <c r="AB27" s="46"/>
      <c r="AC27" s="46"/>
      <c r="AD27" s="46"/>
      <c r="AE27" s="46"/>
      <c r="AF27" s="46"/>
      <c r="AG27" s="46"/>
      <c r="AH27" s="45">
        <f t="shared" si="0"/>
        <v>0</v>
      </c>
      <c r="AI27" s="46"/>
      <c r="AJ27" s="46"/>
      <c r="AK27" s="46"/>
      <c r="AL27" s="46"/>
      <c r="AM27" s="46"/>
      <c r="AN27" s="47"/>
    </row>
    <row r="28" spans="2:40" s="9" customFormat="1" x14ac:dyDescent="0.25">
      <c r="B28" s="38"/>
      <c r="C28" s="39"/>
      <c r="D28" s="39"/>
      <c r="E28" s="40" t="s">
        <v>45</v>
      </c>
      <c r="F28" s="40" t="s">
        <v>38</v>
      </c>
      <c r="G28" s="41" t="s">
        <v>24</v>
      </c>
      <c r="H28" s="40">
        <v>2012</v>
      </c>
      <c r="I28" s="42"/>
      <c r="J28" s="42"/>
      <c r="K28" s="43"/>
      <c r="L28" s="43"/>
      <c r="M28" s="44"/>
      <c r="N28" s="44"/>
      <c r="O28" s="44"/>
      <c r="P28" s="44"/>
      <c r="Q28" s="44"/>
      <c r="R28" s="44"/>
      <c r="S28" s="44"/>
      <c r="T28" s="45">
        <f>IF(SUM(U28:Z28)&gt;M28,"ERROR",(SUM(U28:Z28)))</f>
        <v>0</v>
      </c>
      <c r="U28" s="46"/>
      <c r="V28" s="46"/>
      <c r="W28" s="46"/>
      <c r="X28" s="46"/>
      <c r="Y28" s="46"/>
      <c r="Z28" s="46"/>
      <c r="AA28" s="45">
        <f>IF(SUM(AB28:AG28)&gt;M28,"ERROR",(SUM(AB28:AG28)))</f>
        <v>0</v>
      </c>
      <c r="AB28" s="46"/>
      <c r="AC28" s="46"/>
      <c r="AD28" s="46"/>
      <c r="AE28" s="46"/>
      <c r="AF28" s="46"/>
      <c r="AG28" s="46"/>
      <c r="AH28" s="45">
        <f t="shared" si="0"/>
        <v>0</v>
      </c>
      <c r="AI28" s="46"/>
      <c r="AJ28" s="46"/>
      <c r="AK28" s="46"/>
      <c r="AL28" s="46"/>
      <c r="AM28" s="46"/>
      <c r="AN28" s="47"/>
    </row>
    <row r="29" spans="2:40" s="9" customFormat="1" ht="13" thickBot="1" x14ac:dyDescent="0.3">
      <c r="B29" s="50"/>
      <c r="C29" s="51"/>
      <c r="D29" s="51"/>
      <c r="E29" s="52" t="s">
        <v>45</v>
      </c>
      <c r="F29" s="52" t="s">
        <v>46</v>
      </c>
      <c r="G29" s="52" t="s">
        <v>24</v>
      </c>
      <c r="H29" s="49">
        <v>2012</v>
      </c>
      <c r="I29" s="53"/>
      <c r="J29" s="53"/>
      <c r="K29" s="58"/>
      <c r="L29" s="58"/>
      <c r="M29" s="55"/>
      <c r="N29" s="55"/>
      <c r="O29" s="55"/>
      <c r="P29" s="55"/>
      <c r="Q29" s="55"/>
      <c r="R29" s="55"/>
      <c r="S29" s="55"/>
      <c r="T29" s="56"/>
      <c r="U29" s="53"/>
      <c r="V29" s="53"/>
      <c r="W29" s="53"/>
      <c r="X29" s="53"/>
      <c r="Y29" s="53"/>
      <c r="Z29" s="53"/>
      <c r="AA29" s="56"/>
      <c r="AB29" s="53"/>
      <c r="AC29" s="53"/>
      <c r="AD29" s="53"/>
      <c r="AE29" s="53"/>
      <c r="AF29" s="53"/>
      <c r="AG29" s="53"/>
      <c r="AH29" s="56">
        <f t="shared" si="0"/>
        <v>0</v>
      </c>
      <c r="AI29" s="53"/>
      <c r="AJ29" s="53"/>
      <c r="AK29" s="53"/>
      <c r="AL29" s="53"/>
      <c r="AM29" s="53"/>
      <c r="AN29" s="57"/>
    </row>
    <row r="30" spans="2:40" s="9" customFormat="1" x14ac:dyDescent="0.25">
      <c r="B30" s="27"/>
      <c r="C30" s="28"/>
      <c r="D30" s="28"/>
      <c r="E30" s="29" t="s">
        <v>28</v>
      </c>
      <c r="F30" s="29" t="s">
        <v>34</v>
      </c>
      <c r="G30" s="29" t="s">
        <v>24</v>
      </c>
      <c r="H30" s="31">
        <v>2011</v>
      </c>
      <c r="I30" s="36"/>
      <c r="J30" s="36"/>
      <c r="K30" s="33"/>
      <c r="L30" s="33"/>
      <c r="M30" s="34"/>
      <c r="N30" s="34"/>
      <c r="O30" s="34"/>
      <c r="P30" s="34"/>
      <c r="Q30" s="34"/>
      <c r="R30" s="34"/>
      <c r="S30" s="34"/>
      <c r="T30" s="35">
        <f>IF(SUM(U30:Z30)&gt;M30,"ERROR",(SUM(U30:Z30)))</f>
        <v>0</v>
      </c>
      <c r="U30" s="36"/>
      <c r="V30" s="36"/>
      <c r="W30" s="36"/>
      <c r="X30" s="36"/>
      <c r="Y30" s="36"/>
      <c r="Z30" s="36"/>
      <c r="AA30" s="35">
        <f>IF(SUM(AB30:AG30)&gt;M30,"ERROR",(SUM(AB30:AG30)))</f>
        <v>0</v>
      </c>
      <c r="AB30" s="36"/>
      <c r="AC30" s="36"/>
      <c r="AD30" s="36"/>
      <c r="AE30" s="36"/>
      <c r="AF30" s="36"/>
      <c r="AG30" s="36"/>
      <c r="AH30" s="35">
        <f t="shared" si="0"/>
        <v>0</v>
      </c>
      <c r="AI30" s="36"/>
      <c r="AJ30" s="36"/>
      <c r="AK30" s="36"/>
      <c r="AL30" s="36"/>
      <c r="AM30" s="36"/>
      <c r="AN30" s="37"/>
    </row>
    <row r="31" spans="2:40" s="9" customFormat="1" x14ac:dyDescent="0.25">
      <c r="B31" s="38"/>
      <c r="C31" s="39"/>
      <c r="D31" s="39"/>
      <c r="E31" s="40" t="s">
        <v>29</v>
      </c>
      <c r="F31" s="40" t="s">
        <v>35</v>
      </c>
      <c r="G31" s="41" t="s">
        <v>24</v>
      </c>
      <c r="H31" s="40">
        <v>2011</v>
      </c>
      <c r="I31" s="42"/>
      <c r="J31" s="42"/>
      <c r="K31" s="43"/>
      <c r="L31" s="43"/>
      <c r="M31" s="44"/>
      <c r="N31" s="44"/>
      <c r="O31" s="44"/>
      <c r="P31" s="44"/>
      <c r="Q31" s="44"/>
      <c r="R31" s="44"/>
      <c r="S31" s="44"/>
      <c r="T31" s="45">
        <f>IF(SUM(U31:Z31)&gt;M31,"ERROR",(SUM(U31:Z31)))</f>
        <v>0</v>
      </c>
      <c r="U31" s="46"/>
      <c r="V31" s="46"/>
      <c r="W31" s="46"/>
      <c r="X31" s="46"/>
      <c r="Y31" s="46"/>
      <c r="Z31" s="46"/>
      <c r="AA31" s="45">
        <f>IF(SUM(AB31:AG31)&gt;M31,"ERROR",(SUM(AB31:AG31)))</f>
        <v>0</v>
      </c>
      <c r="AB31" s="46"/>
      <c r="AC31" s="46"/>
      <c r="AD31" s="46"/>
      <c r="AE31" s="46"/>
      <c r="AF31" s="46"/>
      <c r="AG31" s="46"/>
      <c r="AH31" s="45">
        <f t="shared" si="0"/>
        <v>0</v>
      </c>
      <c r="AI31" s="46"/>
      <c r="AJ31" s="46"/>
      <c r="AK31" s="46"/>
      <c r="AL31" s="46"/>
      <c r="AM31" s="46"/>
      <c r="AN31" s="47"/>
    </row>
    <row r="32" spans="2:40" s="9" customFormat="1" x14ac:dyDescent="0.25">
      <c r="B32" s="38"/>
      <c r="C32" s="39"/>
      <c r="D32" s="39"/>
      <c r="E32" s="40" t="s">
        <v>30</v>
      </c>
      <c r="F32" s="48" t="s">
        <v>46</v>
      </c>
      <c r="G32" s="41" t="s">
        <v>24</v>
      </c>
      <c r="H32" s="40">
        <v>2011</v>
      </c>
      <c r="I32" s="42"/>
      <c r="J32" s="42"/>
      <c r="K32" s="43"/>
      <c r="L32" s="43"/>
      <c r="M32" s="44"/>
      <c r="N32" s="44"/>
      <c r="O32" s="44"/>
      <c r="P32" s="44"/>
      <c r="Q32" s="44"/>
      <c r="R32" s="44"/>
      <c r="S32" s="44"/>
      <c r="T32" s="45">
        <f>IF(SUM(U32:Z32)&gt;M32,"ERROR",(SUM(U32:Z32)))</f>
        <v>0</v>
      </c>
      <c r="U32" s="46"/>
      <c r="V32" s="46"/>
      <c r="W32" s="46"/>
      <c r="X32" s="46"/>
      <c r="Y32" s="46"/>
      <c r="Z32" s="46"/>
      <c r="AA32" s="45">
        <f>IF(SUM(AB32:AG32)&gt;M32,"ERROR",(SUM(AB32:AG32)))</f>
        <v>0</v>
      </c>
      <c r="AB32" s="46"/>
      <c r="AC32" s="46"/>
      <c r="AD32" s="46"/>
      <c r="AE32" s="46"/>
      <c r="AF32" s="46"/>
      <c r="AG32" s="46"/>
      <c r="AH32" s="45">
        <f t="shared" si="0"/>
        <v>0</v>
      </c>
      <c r="AI32" s="46"/>
      <c r="AJ32" s="46"/>
      <c r="AK32" s="46"/>
      <c r="AL32" s="46"/>
      <c r="AM32" s="46"/>
      <c r="AN32" s="47"/>
    </row>
    <row r="33" spans="2:40" s="9" customFormat="1" x14ac:dyDescent="0.25">
      <c r="B33" s="38"/>
      <c r="C33" s="39"/>
      <c r="D33" s="39"/>
      <c r="E33" s="40" t="s">
        <v>31</v>
      </c>
      <c r="F33" s="46" t="s">
        <v>36</v>
      </c>
      <c r="G33" s="41" t="s">
        <v>24</v>
      </c>
      <c r="H33" s="40">
        <v>2011</v>
      </c>
      <c r="I33" s="42"/>
      <c r="J33" s="42"/>
      <c r="K33" s="43"/>
      <c r="L33" s="43"/>
      <c r="M33" s="44"/>
      <c r="N33" s="44"/>
      <c r="O33" s="44"/>
      <c r="P33" s="44"/>
      <c r="Q33" s="44"/>
      <c r="R33" s="44"/>
      <c r="S33" s="44"/>
      <c r="T33" s="45"/>
      <c r="U33" s="46"/>
      <c r="V33" s="46"/>
      <c r="W33" s="46"/>
      <c r="X33" s="46"/>
      <c r="Y33" s="46"/>
      <c r="Z33" s="46"/>
      <c r="AA33" s="45"/>
      <c r="AB33" s="46"/>
      <c r="AC33" s="46"/>
      <c r="AD33" s="46"/>
      <c r="AE33" s="46"/>
      <c r="AF33" s="46"/>
      <c r="AG33" s="46"/>
      <c r="AH33" s="45">
        <f t="shared" si="0"/>
        <v>0</v>
      </c>
      <c r="AI33" s="46"/>
      <c r="AJ33" s="46"/>
      <c r="AK33" s="46"/>
      <c r="AL33" s="46"/>
      <c r="AM33" s="46"/>
      <c r="AN33" s="47"/>
    </row>
    <row r="34" spans="2:40" s="9" customFormat="1" x14ac:dyDescent="0.25">
      <c r="B34" s="38"/>
      <c r="C34" s="39"/>
      <c r="D34" s="39"/>
      <c r="E34" s="40" t="s">
        <v>32</v>
      </c>
      <c r="F34" s="46" t="s">
        <v>36</v>
      </c>
      <c r="G34" s="41" t="s">
        <v>24</v>
      </c>
      <c r="H34" s="40">
        <v>2011</v>
      </c>
      <c r="I34" s="42"/>
      <c r="J34" s="42"/>
      <c r="K34" s="43"/>
      <c r="L34" s="43"/>
      <c r="M34" s="44"/>
      <c r="N34" s="44"/>
      <c r="O34" s="44"/>
      <c r="P34" s="44"/>
      <c r="Q34" s="44"/>
      <c r="R34" s="44"/>
      <c r="S34" s="44"/>
      <c r="T34" s="45"/>
      <c r="U34" s="46"/>
      <c r="V34" s="46"/>
      <c r="W34" s="46"/>
      <c r="X34" s="46"/>
      <c r="Y34" s="46"/>
      <c r="Z34" s="46"/>
      <c r="AA34" s="45"/>
      <c r="AB34" s="46"/>
      <c r="AC34" s="46"/>
      <c r="AD34" s="46"/>
      <c r="AE34" s="46"/>
      <c r="AF34" s="46"/>
      <c r="AG34" s="46"/>
      <c r="AH34" s="45">
        <f t="shared" si="0"/>
        <v>0</v>
      </c>
      <c r="AI34" s="46"/>
      <c r="AJ34" s="46"/>
      <c r="AK34" s="46"/>
      <c r="AL34" s="46"/>
      <c r="AM34" s="46"/>
      <c r="AN34" s="47"/>
    </row>
    <row r="35" spans="2:40" s="9" customFormat="1" x14ac:dyDescent="0.25">
      <c r="B35" s="38"/>
      <c r="C35" s="39"/>
      <c r="D35" s="39"/>
      <c r="E35" s="40" t="s">
        <v>45</v>
      </c>
      <c r="F35" s="40" t="s">
        <v>38</v>
      </c>
      <c r="G35" s="41" t="s">
        <v>24</v>
      </c>
      <c r="H35" s="40">
        <v>2011</v>
      </c>
      <c r="I35" s="42"/>
      <c r="J35" s="42"/>
      <c r="K35" s="43"/>
      <c r="L35" s="43"/>
      <c r="M35" s="44"/>
      <c r="N35" s="44"/>
      <c r="O35" s="44"/>
      <c r="P35" s="44"/>
      <c r="Q35" s="44"/>
      <c r="R35" s="44"/>
      <c r="S35" s="44"/>
      <c r="T35" s="45">
        <f>IF(SUM(U35:Z35)&gt;M35,"ERROR",(SUM(U35:Z35)))</f>
        <v>0</v>
      </c>
      <c r="U35" s="46"/>
      <c r="V35" s="46"/>
      <c r="W35" s="46"/>
      <c r="X35" s="46"/>
      <c r="Y35" s="46"/>
      <c r="Z35" s="46"/>
      <c r="AA35" s="45">
        <f>IF(SUM(AB35:AG35)&gt;M35,"ERROR",(SUM(AB35:AG35)))</f>
        <v>0</v>
      </c>
      <c r="AB35" s="46"/>
      <c r="AC35" s="46"/>
      <c r="AD35" s="46"/>
      <c r="AE35" s="46"/>
      <c r="AF35" s="46"/>
      <c r="AG35" s="46"/>
      <c r="AH35" s="45">
        <f t="shared" si="0"/>
        <v>0</v>
      </c>
      <c r="AI35" s="46"/>
      <c r="AJ35" s="46"/>
      <c r="AK35" s="46"/>
      <c r="AL35" s="46"/>
      <c r="AM35" s="46"/>
      <c r="AN35" s="47"/>
    </row>
    <row r="36" spans="2:40" s="9" customFormat="1" ht="13" thickBot="1" x14ac:dyDescent="0.3">
      <c r="B36" s="38"/>
      <c r="C36" s="39"/>
      <c r="D36" s="39"/>
      <c r="E36" s="40" t="s">
        <v>45</v>
      </c>
      <c r="F36" s="40" t="s">
        <v>46</v>
      </c>
      <c r="G36" s="40" t="s">
        <v>24</v>
      </c>
      <c r="H36" s="49">
        <v>2011</v>
      </c>
      <c r="I36" s="46"/>
      <c r="J36" s="46"/>
      <c r="K36" s="43"/>
      <c r="L36" s="43"/>
      <c r="M36" s="44"/>
      <c r="N36" s="44"/>
      <c r="O36" s="44"/>
      <c r="P36" s="44"/>
      <c r="Q36" s="44"/>
      <c r="R36" s="44"/>
      <c r="S36" s="44"/>
      <c r="T36" s="45"/>
      <c r="U36" s="46"/>
      <c r="V36" s="46"/>
      <c r="W36" s="46"/>
      <c r="X36" s="46"/>
      <c r="Y36" s="46"/>
      <c r="Z36" s="46"/>
      <c r="AA36" s="45"/>
      <c r="AB36" s="46"/>
      <c r="AC36" s="46"/>
      <c r="AD36" s="46"/>
      <c r="AE36" s="46"/>
      <c r="AF36" s="46"/>
      <c r="AG36" s="46"/>
      <c r="AH36" s="45">
        <f t="shared" si="0"/>
        <v>0</v>
      </c>
      <c r="AI36" s="46"/>
      <c r="AJ36" s="46"/>
      <c r="AK36" s="46"/>
      <c r="AL36" s="46"/>
      <c r="AM36" s="46"/>
      <c r="AN36" s="47"/>
    </row>
    <row r="37" spans="2:40" s="9" customFormat="1" x14ac:dyDescent="0.25">
      <c r="B37" s="27"/>
      <c r="C37" s="28"/>
      <c r="D37" s="28"/>
      <c r="E37" s="36"/>
      <c r="F37" s="29" t="s">
        <v>38</v>
      </c>
      <c r="G37" s="29" t="s">
        <v>25</v>
      </c>
      <c r="H37" s="29">
        <v>2014</v>
      </c>
      <c r="I37" s="36"/>
      <c r="J37" s="36"/>
      <c r="K37" s="59"/>
      <c r="L37" s="59"/>
      <c r="M37" s="59"/>
      <c r="N37" s="59"/>
      <c r="O37" s="59"/>
      <c r="P37" s="59"/>
      <c r="Q37" s="59"/>
      <c r="R37" s="59"/>
      <c r="S37" s="59"/>
      <c r="T37" s="35">
        <f>IF(SUM(U37:Z37)&gt;M37,"ERROR",(SUM(U37:Z37)))</f>
        <v>0</v>
      </c>
      <c r="U37" s="36"/>
      <c r="V37" s="36"/>
      <c r="W37" s="36"/>
      <c r="X37" s="36"/>
      <c r="Y37" s="36"/>
      <c r="Z37" s="36"/>
      <c r="AA37" s="35">
        <f>IF(SUM(AB37:AG37)&gt;M37,"ERROR",(SUM(AB37:AG37)))</f>
        <v>0</v>
      </c>
      <c r="AB37" s="36"/>
      <c r="AC37" s="36"/>
      <c r="AD37" s="36"/>
      <c r="AE37" s="36"/>
      <c r="AF37" s="36"/>
      <c r="AG37" s="36"/>
      <c r="AH37" s="35">
        <f t="shared" si="0"/>
        <v>0</v>
      </c>
      <c r="AI37" s="36"/>
      <c r="AJ37" s="36"/>
      <c r="AK37" s="36"/>
      <c r="AL37" s="36"/>
      <c r="AM37" s="36"/>
      <c r="AN37" s="37"/>
    </row>
    <row r="38" spans="2:40" s="9" customFormat="1" x14ac:dyDescent="0.25">
      <c r="B38" s="38"/>
      <c r="C38" s="39"/>
      <c r="D38" s="39"/>
      <c r="E38" s="46"/>
      <c r="F38" s="40" t="s">
        <v>46</v>
      </c>
      <c r="G38" s="40" t="s">
        <v>25</v>
      </c>
      <c r="H38" s="40">
        <v>2014</v>
      </c>
      <c r="I38" s="46"/>
      <c r="J38" s="46"/>
      <c r="K38" s="60"/>
      <c r="L38" s="60"/>
      <c r="M38" s="61"/>
      <c r="N38" s="61"/>
      <c r="O38" s="61"/>
      <c r="P38" s="61"/>
      <c r="Q38" s="61"/>
      <c r="R38" s="61"/>
      <c r="S38" s="61"/>
      <c r="T38" s="62"/>
      <c r="U38" s="63"/>
      <c r="V38" s="63"/>
      <c r="W38" s="63"/>
      <c r="X38" s="63"/>
      <c r="Y38" s="63"/>
      <c r="Z38" s="63"/>
      <c r="AA38" s="62"/>
      <c r="AB38" s="63"/>
      <c r="AC38" s="63"/>
      <c r="AD38" s="63"/>
      <c r="AE38" s="63"/>
      <c r="AF38" s="63"/>
      <c r="AG38" s="63"/>
      <c r="AH38" s="62"/>
      <c r="AI38" s="63"/>
      <c r="AJ38" s="63"/>
      <c r="AK38" s="63"/>
      <c r="AL38" s="63"/>
      <c r="AM38" s="63"/>
      <c r="AN38" s="64"/>
    </row>
    <row r="39" spans="2:40" s="9" customFormat="1" x14ac:dyDescent="0.25">
      <c r="B39" s="38"/>
      <c r="C39" s="39"/>
      <c r="D39" s="39"/>
      <c r="E39" s="46"/>
      <c r="F39" s="40" t="s">
        <v>38</v>
      </c>
      <c r="G39" s="40" t="s">
        <v>25</v>
      </c>
      <c r="H39" s="40">
        <v>2013</v>
      </c>
      <c r="I39" s="46"/>
      <c r="J39" s="46"/>
      <c r="K39" s="60"/>
      <c r="L39" s="60"/>
      <c r="M39" s="60"/>
      <c r="N39" s="60"/>
      <c r="O39" s="60"/>
      <c r="P39" s="60"/>
      <c r="Q39" s="60"/>
      <c r="R39" s="60"/>
      <c r="S39" s="60"/>
      <c r="T39" s="45">
        <f>IF(SUM(U39:Z39)&gt;M39,"ERROR",(SUM(U39:Z39)))</f>
        <v>0</v>
      </c>
      <c r="U39" s="46"/>
      <c r="V39" s="46"/>
      <c r="W39" s="46"/>
      <c r="X39" s="46"/>
      <c r="Y39" s="46"/>
      <c r="Z39" s="46"/>
      <c r="AA39" s="45">
        <f>IF(SUM(AB39:AG39)&gt;M39,"ERROR",(SUM(AB39:AG39)))</f>
        <v>0</v>
      </c>
      <c r="AB39" s="46"/>
      <c r="AC39" s="46"/>
      <c r="AD39" s="46"/>
      <c r="AE39" s="46"/>
      <c r="AF39" s="46"/>
      <c r="AG39" s="46"/>
      <c r="AH39" s="45">
        <f>IF(SUM(AI39:AN39)&gt;M39,"ERROR",(SUM(AI39:AN39)))</f>
        <v>0</v>
      </c>
      <c r="AI39" s="46"/>
      <c r="AJ39" s="46"/>
      <c r="AK39" s="46"/>
      <c r="AL39" s="46"/>
      <c r="AM39" s="46"/>
      <c r="AN39" s="47"/>
    </row>
    <row r="40" spans="2:40" s="9" customFormat="1" x14ac:dyDescent="0.25">
      <c r="B40" s="38"/>
      <c r="C40" s="39"/>
      <c r="D40" s="39"/>
      <c r="E40" s="46"/>
      <c r="F40" s="40" t="s">
        <v>46</v>
      </c>
      <c r="G40" s="40" t="s">
        <v>25</v>
      </c>
      <c r="H40" s="40">
        <v>2013</v>
      </c>
      <c r="I40" s="46"/>
      <c r="J40" s="46"/>
      <c r="K40" s="60"/>
      <c r="L40" s="60"/>
      <c r="M40" s="61"/>
      <c r="N40" s="61"/>
      <c r="O40" s="61"/>
      <c r="P40" s="61"/>
      <c r="Q40" s="61"/>
      <c r="R40" s="61"/>
      <c r="S40" s="61"/>
      <c r="T40" s="62"/>
      <c r="U40" s="63"/>
      <c r="V40" s="63"/>
      <c r="W40" s="63"/>
      <c r="X40" s="63"/>
      <c r="Y40" s="63"/>
      <c r="Z40" s="63"/>
      <c r="AA40" s="62"/>
      <c r="AB40" s="63"/>
      <c r="AC40" s="63"/>
      <c r="AD40" s="63"/>
      <c r="AE40" s="63"/>
      <c r="AF40" s="63"/>
      <c r="AG40" s="63"/>
      <c r="AH40" s="62"/>
      <c r="AI40" s="63"/>
      <c r="AJ40" s="63"/>
      <c r="AK40" s="63"/>
      <c r="AL40" s="63"/>
      <c r="AM40" s="63"/>
      <c r="AN40" s="64"/>
    </row>
    <row r="41" spans="2:40" s="9" customFormat="1" x14ac:dyDescent="0.25">
      <c r="B41" s="38"/>
      <c r="C41" s="39"/>
      <c r="D41" s="39"/>
      <c r="E41" s="46"/>
      <c r="F41" s="40" t="s">
        <v>38</v>
      </c>
      <c r="G41" s="40" t="s">
        <v>25</v>
      </c>
      <c r="H41" s="40">
        <v>2012</v>
      </c>
      <c r="I41" s="46"/>
      <c r="J41" s="46"/>
      <c r="K41" s="60"/>
      <c r="L41" s="60"/>
      <c r="M41" s="60"/>
      <c r="N41" s="60"/>
      <c r="O41" s="60"/>
      <c r="P41" s="60"/>
      <c r="Q41" s="60"/>
      <c r="R41" s="60"/>
      <c r="S41" s="60"/>
      <c r="T41" s="45">
        <f>IF(SUM(U41:Z41)&gt;M41,"ERROR",(SUM(U41:Z41)))</f>
        <v>0</v>
      </c>
      <c r="U41" s="46"/>
      <c r="V41" s="46"/>
      <c r="W41" s="46"/>
      <c r="X41" s="46"/>
      <c r="Y41" s="46"/>
      <c r="Z41" s="46"/>
      <c r="AA41" s="45">
        <f>IF(SUM(AB41:AG41)&gt;M41,"ERROR",(SUM(AB41:AG41)))</f>
        <v>0</v>
      </c>
      <c r="AB41" s="46"/>
      <c r="AC41" s="46"/>
      <c r="AD41" s="46"/>
      <c r="AE41" s="46"/>
      <c r="AF41" s="46"/>
      <c r="AG41" s="46"/>
      <c r="AH41" s="45">
        <f>IF(SUM(AI41:AN41)&gt;M41,"ERROR",(SUM(AI41:AN41)))</f>
        <v>0</v>
      </c>
      <c r="AI41" s="46"/>
      <c r="AJ41" s="46"/>
      <c r="AK41" s="46"/>
      <c r="AL41" s="46"/>
      <c r="AM41" s="46"/>
      <c r="AN41" s="47"/>
    </row>
    <row r="42" spans="2:40" s="9" customFormat="1" x14ac:dyDescent="0.25">
      <c r="B42" s="38"/>
      <c r="C42" s="39"/>
      <c r="D42" s="39"/>
      <c r="E42" s="46"/>
      <c r="F42" s="40" t="s">
        <v>46</v>
      </c>
      <c r="G42" s="40" t="s">
        <v>25</v>
      </c>
      <c r="H42" s="40">
        <v>2012</v>
      </c>
      <c r="I42" s="46"/>
      <c r="J42" s="46"/>
      <c r="K42" s="60"/>
      <c r="L42" s="60"/>
      <c r="M42" s="61"/>
      <c r="N42" s="61"/>
      <c r="O42" s="61"/>
      <c r="P42" s="61"/>
      <c r="Q42" s="61"/>
      <c r="R42" s="61"/>
      <c r="S42" s="61"/>
      <c r="T42" s="62"/>
      <c r="U42" s="63"/>
      <c r="V42" s="63"/>
      <c r="W42" s="63"/>
      <c r="X42" s="63"/>
      <c r="Y42" s="63"/>
      <c r="Z42" s="63"/>
      <c r="AA42" s="62"/>
      <c r="AB42" s="63"/>
      <c r="AC42" s="63"/>
      <c r="AD42" s="63"/>
      <c r="AE42" s="63"/>
      <c r="AF42" s="63"/>
      <c r="AG42" s="63"/>
      <c r="AH42" s="62"/>
      <c r="AI42" s="63"/>
      <c r="AJ42" s="63"/>
      <c r="AK42" s="63"/>
      <c r="AL42" s="63"/>
      <c r="AM42" s="63"/>
      <c r="AN42" s="64"/>
    </row>
    <row r="43" spans="2:40" s="9" customFormat="1" x14ac:dyDescent="0.25">
      <c r="B43" s="38"/>
      <c r="C43" s="39"/>
      <c r="D43" s="39"/>
      <c r="E43" s="46"/>
      <c r="F43" s="40" t="s">
        <v>38</v>
      </c>
      <c r="G43" s="40" t="s">
        <v>25</v>
      </c>
      <c r="H43" s="40">
        <v>2011</v>
      </c>
      <c r="I43" s="46"/>
      <c r="J43" s="46"/>
      <c r="K43" s="60"/>
      <c r="L43" s="60"/>
      <c r="M43" s="60"/>
      <c r="N43" s="60"/>
      <c r="O43" s="60"/>
      <c r="P43" s="60"/>
      <c r="Q43" s="60"/>
      <c r="R43" s="60"/>
      <c r="S43" s="60"/>
      <c r="T43" s="45">
        <f>IF(SUM(U43:Z43)&gt;M43,"ERROR",(SUM(U43:Z43)))</f>
        <v>0</v>
      </c>
      <c r="U43" s="46"/>
      <c r="V43" s="46"/>
      <c r="W43" s="46"/>
      <c r="X43" s="46"/>
      <c r="Y43" s="46"/>
      <c r="Z43" s="46"/>
      <c r="AA43" s="45">
        <f>IF(SUM(AB43:AG43)&gt;M43,"ERROR",(SUM(AB43:AG43)))</f>
        <v>0</v>
      </c>
      <c r="AB43" s="46"/>
      <c r="AC43" s="46"/>
      <c r="AD43" s="46"/>
      <c r="AE43" s="46"/>
      <c r="AF43" s="46"/>
      <c r="AG43" s="46"/>
      <c r="AH43" s="45">
        <f>IF(SUM(AI43:AN43)&gt;M43,"ERROR",(SUM(AI43:AN43)))</f>
        <v>0</v>
      </c>
      <c r="AI43" s="46"/>
      <c r="AJ43" s="46"/>
      <c r="AK43" s="46"/>
      <c r="AL43" s="46"/>
      <c r="AM43" s="46"/>
      <c r="AN43" s="47"/>
    </row>
    <row r="44" spans="2:40" s="9" customFormat="1" ht="13" thickBot="1" x14ac:dyDescent="0.3">
      <c r="B44" s="50"/>
      <c r="C44" s="51"/>
      <c r="D44" s="51"/>
      <c r="E44" s="53"/>
      <c r="F44" s="52" t="s">
        <v>46</v>
      </c>
      <c r="G44" s="52" t="s">
        <v>25</v>
      </c>
      <c r="H44" s="52">
        <v>2011</v>
      </c>
      <c r="I44" s="53"/>
      <c r="J44" s="53"/>
      <c r="K44" s="65"/>
      <c r="L44" s="65"/>
      <c r="M44" s="65"/>
      <c r="N44" s="65"/>
      <c r="O44" s="65"/>
      <c r="P44" s="65"/>
      <c r="Q44" s="65"/>
      <c r="R44" s="65"/>
      <c r="S44" s="65"/>
      <c r="T44" s="56"/>
      <c r="U44" s="53"/>
      <c r="V44" s="53"/>
      <c r="W44" s="53"/>
      <c r="X44" s="53"/>
      <c r="Y44" s="53"/>
      <c r="Z44" s="53"/>
      <c r="AA44" s="56"/>
      <c r="AB44" s="53"/>
      <c r="AC44" s="53"/>
      <c r="AD44" s="53"/>
      <c r="AE44" s="53"/>
      <c r="AF44" s="53"/>
      <c r="AG44" s="53"/>
      <c r="AH44" s="56"/>
      <c r="AI44" s="53"/>
      <c r="AJ44" s="53"/>
      <c r="AK44" s="53"/>
      <c r="AL44" s="53"/>
      <c r="AM44" s="53"/>
      <c r="AN44" s="57"/>
    </row>
    <row r="45" spans="2:40" s="9" customFormat="1" x14ac:dyDescent="0.25">
      <c r="B45" s="66"/>
      <c r="C45" s="67"/>
      <c r="D45" s="67"/>
      <c r="E45" s="68"/>
      <c r="F45" s="49" t="s">
        <v>38</v>
      </c>
      <c r="G45" s="49" t="s">
        <v>7</v>
      </c>
      <c r="H45" s="29">
        <v>2014</v>
      </c>
      <c r="I45" s="68"/>
      <c r="J45" s="68"/>
      <c r="K45" s="69"/>
      <c r="L45" s="69"/>
      <c r="M45" s="70"/>
      <c r="N45" s="70"/>
      <c r="O45" s="70"/>
      <c r="P45" s="70"/>
      <c r="Q45" s="70"/>
      <c r="R45" s="70"/>
      <c r="S45" s="70"/>
      <c r="T45" s="71">
        <f>IF(SUM(U45:Z45)&gt;M45,"ERROR",(SUM(U45:Z45)))</f>
        <v>0</v>
      </c>
      <c r="U45" s="68"/>
      <c r="V45" s="68"/>
      <c r="W45" s="68"/>
      <c r="X45" s="68"/>
      <c r="Y45" s="68"/>
      <c r="Z45" s="68"/>
      <c r="AA45" s="71">
        <f>IF(SUM(AB45:AG45)&gt;M45,"ERROR",(SUM(AB45:AG45)))</f>
        <v>0</v>
      </c>
      <c r="AB45" s="68"/>
      <c r="AC45" s="68"/>
      <c r="AD45" s="68"/>
      <c r="AE45" s="68"/>
      <c r="AF45" s="68"/>
      <c r="AG45" s="68"/>
      <c r="AH45" s="71">
        <f>IF(SUM(AI45:AN45)&gt;M45,"ERROR",(SUM(AI45:AN45)))</f>
        <v>0</v>
      </c>
      <c r="AI45" s="68"/>
      <c r="AJ45" s="68"/>
      <c r="AK45" s="68"/>
      <c r="AL45" s="68"/>
      <c r="AM45" s="68"/>
      <c r="AN45" s="72"/>
    </row>
    <row r="46" spans="2:40" s="9" customFormat="1" x14ac:dyDescent="0.25">
      <c r="B46" s="38"/>
      <c r="C46" s="39"/>
      <c r="D46" s="39"/>
      <c r="E46" s="46"/>
      <c r="F46" s="40" t="s">
        <v>46</v>
      </c>
      <c r="G46" s="40" t="s">
        <v>7</v>
      </c>
      <c r="H46" s="40">
        <v>2014</v>
      </c>
      <c r="I46" s="46"/>
      <c r="J46" s="46"/>
      <c r="K46" s="60"/>
      <c r="L46" s="60"/>
      <c r="M46" s="60"/>
      <c r="N46" s="60"/>
      <c r="O46" s="60"/>
      <c r="P46" s="60"/>
      <c r="Q46" s="60"/>
      <c r="R46" s="60"/>
      <c r="S46" s="60"/>
      <c r="T46" s="45"/>
      <c r="U46" s="46"/>
      <c r="V46" s="46"/>
      <c r="W46" s="46"/>
      <c r="X46" s="46"/>
      <c r="Y46" s="46"/>
      <c r="Z46" s="46"/>
      <c r="AA46" s="45"/>
      <c r="AB46" s="46"/>
      <c r="AC46" s="46"/>
      <c r="AD46" s="46"/>
      <c r="AE46" s="46"/>
      <c r="AF46" s="46"/>
      <c r="AG46" s="46"/>
      <c r="AH46" s="45"/>
      <c r="AI46" s="46"/>
      <c r="AJ46" s="46"/>
      <c r="AK46" s="46"/>
      <c r="AL46" s="46"/>
      <c r="AM46" s="46"/>
      <c r="AN46" s="47"/>
    </row>
    <row r="47" spans="2:40" s="9" customFormat="1" x14ac:dyDescent="0.25">
      <c r="B47" s="38"/>
      <c r="C47" s="39"/>
      <c r="D47" s="39"/>
      <c r="E47" s="46"/>
      <c r="F47" s="40" t="s">
        <v>38</v>
      </c>
      <c r="G47" s="40" t="s">
        <v>7</v>
      </c>
      <c r="H47" s="40">
        <v>2013</v>
      </c>
      <c r="I47" s="46"/>
      <c r="J47" s="46"/>
      <c r="K47" s="60"/>
      <c r="L47" s="60"/>
      <c r="M47" s="73"/>
      <c r="N47" s="73"/>
      <c r="O47" s="73"/>
      <c r="P47" s="73"/>
      <c r="Q47" s="73"/>
      <c r="R47" s="73"/>
      <c r="S47" s="73"/>
      <c r="T47" s="45">
        <f>IF(SUM(U47:Z47)&gt;M47,"ERROR",(SUM(U47:Z47)))</f>
        <v>0</v>
      </c>
      <c r="U47" s="46"/>
      <c r="V47" s="46"/>
      <c r="W47" s="46"/>
      <c r="X47" s="46"/>
      <c r="Y47" s="46"/>
      <c r="Z47" s="46"/>
      <c r="AA47" s="45">
        <f>IF(SUM(AB47:AG47)&gt;M47,"ERROR",(SUM(AB47:AG47)))</f>
        <v>0</v>
      </c>
      <c r="AB47" s="46"/>
      <c r="AC47" s="46"/>
      <c r="AD47" s="46"/>
      <c r="AE47" s="46"/>
      <c r="AF47" s="46"/>
      <c r="AG47" s="46"/>
      <c r="AH47" s="45">
        <f>IF(SUM(AI47:AN47)&gt;M47,"ERROR",(SUM(AI47:AN47)))</f>
        <v>0</v>
      </c>
      <c r="AI47" s="46"/>
      <c r="AJ47" s="46"/>
      <c r="AK47" s="46"/>
      <c r="AL47" s="46"/>
      <c r="AM47" s="46"/>
      <c r="AN47" s="47"/>
    </row>
    <row r="48" spans="2:40" s="9" customFormat="1" x14ac:dyDescent="0.25">
      <c r="B48" s="38"/>
      <c r="C48" s="39"/>
      <c r="D48" s="39"/>
      <c r="E48" s="46"/>
      <c r="F48" s="40" t="s">
        <v>46</v>
      </c>
      <c r="G48" s="40" t="s">
        <v>7</v>
      </c>
      <c r="H48" s="40">
        <v>2013</v>
      </c>
      <c r="I48" s="46"/>
      <c r="J48" s="46"/>
      <c r="K48" s="60"/>
      <c r="L48" s="60"/>
      <c r="M48" s="60"/>
      <c r="N48" s="60"/>
      <c r="O48" s="60"/>
      <c r="P48" s="60"/>
      <c r="Q48" s="60"/>
      <c r="R48" s="60"/>
      <c r="S48" s="60"/>
      <c r="T48" s="45"/>
      <c r="U48" s="46"/>
      <c r="V48" s="46"/>
      <c r="W48" s="46"/>
      <c r="X48" s="46"/>
      <c r="Y48" s="46"/>
      <c r="Z48" s="46"/>
      <c r="AA48" s="45"/>
      <c r="AB48" s="46"/>
      <c r="AC48" s="46"/>
      <c r="AD48" s="46"/>
      <c r="AE48" s="46"/>
      <c r="AF48" s="46"/>
      <c r="AG48" s="46"/>
      <c r="AH48" s="45"/>
      <c r="AI48" s="46"/>
      <c r="AJ48" s="46"/>
      <c r="AK48" s="46"/>
      <c r="AL48" s="46"/>
      <c r="AM48" s="46"/>
      <c r="AN48" s="47"/>
    </row>
    <row r="49" spans="2:40" s="9" customFormat="1" x14ac:dyDescent="0.25">
      <c r="B49" s="38"/>
      <c r="C49" s="39"/>
      <c r="D49" s="39"/>
      <c r="E49" s="46"/>
      <c r="F49" s="40" t="s">
        <v>38</v>
      </c>
      <c r="G49" s="40" t="s">
        <v>7</v>
      </c>
      <c r="H49" s="40">
        <v>2012</v>
      </c>
      <c r="I49" s="46"/>
      <c r="J49" s="46"/>
      <c r="K49" s="60"/>
      <c r="L49" s="60"/>
      <c r="M49" s="73"/>
      <c r="N49" s="73"/>
      <c r="O49" s="73"/>
      <c r="P49" s="73"/>
      <c r="Q49" s="73"/>
      <c r="R49" s="73"/>
      <c r="S49" s="73"/>
      <c r="T49" s="45">
        <f>IF(SUM(U49:Z49)&gt;M49,"ERROR",(SUM(U49:Z49)))</f>
        <v>0</v>
      </c>
      <c r="U49" s="46"/>
      <c r="V49" s="46"/>
      <c r="W49" s="46"/>
      <c r="X49" s="46"/>
      <c r="Y49" s="46"/>
      <c r="Z49" s="46"/>
      <c r="AA49" s="45">
        <f>IF(SUM(AB49:AG49)&gt;M49,"ERROR",(SUM(AB49:AG49)))</f>
        <v>0</v>
      </c>
      <c r="AB49" s="46"/>
      <c r="AC49" s="46"/>
      <c r="AD49" s="46"/>
      <c r="AE49" s="46"/>
      <c r="AF49" s="46"/>
      <c r="AG49" s="46"/>
      <c r="AH49" s="45">
        <f>IF(SUM(AI49:AN49)&gt;M49,"ERROR",(SUM(AI49:AN49)))</f>
        <v>0</v>
      </c>
      <c r="AI49" s="46"/>
      <c r="AJ49" s="46"/>
      <c r="AK49" s="46"/>
      <c r="AL49" s="46"/>
      <c r="AM49" s="46"/>
      <c r="AN49" s="47"/>
    </row>
    <row r="50" spans="2:40" s="9" customFormat="1" x14ac:dyDescent="0.25">
      <c r="B50" s="38"/>
      <c r="C50" s="39"/>
      <c r="D50" s="39"/>
      <c r="E50" s="46"/>
      <c r="F50" s="40" t="s">
        <v>46</v>
      </c>
      <c r="G50" s="40" t="s">
        <v>7</v>
      </c>
      <c r="H50" s="40">
        <v>2012</v>
      </c>
      <c r="I50" s="46"/>
      <c r="J50" s="46"/>
      <c r="K50" s="60"/>
      <c r="L50" s="60"/>
      <c r="M50" s="60"/>
      <c r="N50" s="60"/>
      <c r="O50" s="60"/>
      <c r="P50" s="60"/>
      <c r="Q50" s="60"/>
      <c r="R50" s="60"/>
      <c r="S50" s="60"/>
      <c r="T50" s="45"/>
      <c r="U50" s="46"/>
      <c r="V50" s="46"/>
      <c r="W50" s="46"/>
      <c r="X50" s="46"/>
      <c r="Y50" s="46"/>
      <c r="Z50" s="46"/>
      <c r="AA50" s="45"/>
      <c r="AB50" s="46"/>
      <c r="AC50" s="46"/>
      <c r="AD50" s="46"/>
      <c r="AE50" s="46"/>
      <c r="AF50" s="46"/>
      <c r="AG50" s="46"/>
      <c r="AH50" s="45"/>
      <c r="AI50" s="46"/>
      <c r="AJ50" s="46"/>
      <c r="AK50" s="46"/>
      <c r="AL50" s="46"/>
      <c r="AM50" s="46"/>
      <c r="AN50" s="47"/>
    </row>
    <row r="51" spans="2:40" s="9" customFormat="1" x14ac:dyDescent="0.25">
      <c r="B51" s="38"/>
      <c r="C51" s="39"/>
      <c r="D51" s="39"/>
      <c r="E51" s="46"/>
      <c r="F51" s="40" t="s">
        <v>38</v>
      </c>
      <c r="G51" s="40" t="s">
        <v>7</v>
      </c>
      <c r="H51" s="40">
        <v>2011</v>
      </c>
      <c r="I51" s="46"/>
      <c r="J51" s="46"/>
      <c r="K51" s="60"/>
      <c r="L51" s="60"/>
      <c r="M51" s="73"/>
      <c r="N51" s="73"/>
      <c r="O51" s="73"/>
      <c r="P51" s="73"/>
      <c r="Q51" s="73"/>
      <c r="R51" s="73"/>
      <c r="S51" s="73"/>
      <c r="T51" s="45">
        <f>IF(SUM(U51:Z51)&gt;M51,"ERROR",(SUM(U51:Z51)))</f>
        <v>0</v>
      </c>
      <c r="U51" s="46"/>
      <c r="V51" s="46"/>
      <c r="W51" s="46"/>
      <c r="X51" s="46"/>
      <c r="Y51" s="46"/>
      <c r="Z51" s="46"/>
      <c r="AA51" s="45">
        <f>IF(SUM(AB51:AG51)&gt;M51,"ERROR",(SUM(AB51:AG51)))</f>
        <v>0</v>
      </c>
      <c r="AB51" s="46"/>
      <c r="AC51" s="46"/>
      <c r="AD51" s="46"/>
      <c r="AE51" s="46"/>
      <c r="AF51" s="46"/>
      <c r="AG51" s="46"/>
      <c r="AH51" s="45">
        <f>IF(SUM(AI51:AN51)&gt;M51,"ERROR",(SUM(AI51:AN51)))</f>
        <v>0</v>
      </c>
      <c r="AI51" s="46"/>
      <c r="AJ51" s="46"/>
      <c r="AK51" s="46"/>
      <c r="AL51" s="46"/>
      <c r="AM51" s="46"/>
      <c r="AN51" s="47"/>
    </row>
    <row r="52" spans="2:40" s="9" customFormat="1" ht="13" thickBot="1" x14ac:dyDescent="0.3">
      <c r="B52" s="50"/>
      <c r="C52" s="51"/>
      <c r="D52" s="51"/>
      <c r="E52" s="53"/>
      <c r="F52" s="52" t="s">
        <v>46</v>
      </c>
      <c r="G52" s="52" t="s">
        <v>7</v>
      </c>
      <c r="H52" s="52">
        <v>2011</v>
      </c>
      <c r="I52" s="53"/>
      <c r="J52" s="53"/>
      <c r="K52" s="65"/>
      <c r="L52" s="65"/>
      <c r="M52" s="65"/>
      <c r="N52" s="65"/>
      <c r="O52" s="65"/>
      <c r="P52" s="65"/>
      <c r="Q52" s="65"/>
      <c r="R52" s="65"/>
      <c r="S52" s="65"/>
      <c r="T52" s="56"/>
      <c r="U52" s="53"/>
      <c r="V52" s="53"/>
      <c r="W52" s="53"/>
      <c r="X52" s="53"/>
      <c r="Y52" s="53"/>
      <c r="Z52" s="53"/>
      <c r="AA52" s="56"/>
      <c r="AB52" s="53"/>
      <c r="AC52" s="53"/>
      <c r="AD52" s="53"/>
      <c r="AE52" s="53"/>
      <c r="AF52" s="53"/>
      <c r="AG52" s="53"/>
      <c r="AH52" s="56"/>
      <c r="AI52" s="53"/>
      <c r="AJ52" s="53"/>
      <c r="AK52" s="53"/>
      <c r="AL52" s="53"/>
      <c r="AM52" s="53"/>
      <c r="AN52" s="57"/>
    </row>
    <row r="53" spans="2:40" s="9" customFormat="1" x14ac:dyDescent="0.25">
      <c r="B53" s="74"/>
      <c r="C53" s="75"/>
      <c r="D53" s="75"/>
      <c r="E53" s="76"/>
      <c r="F53" s="76"/>
      <c r="G53" s="76"/>
      <c r="H53" s="77"/>
      <c r="I53" s="77"/>
      <c r="J53" s="78"/>
      <c r="K53" s="76"/>
      <c r="L53" s="76"/>
      <c r="M53" s="76"/>
      <c r="N53" s="76"/>
      <c r="O53" s="76"/>
      <c r="P53" s="76"/>
      <c r="Q53" s="76"/>
      <c r="R53" s="76"/>
      <c r="S53" s="76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2:40" s="9" customFormat="1" x14ac:dyDescent="0.25">
      <c r="B54" s="75"/>
      <c r="C54" s="75"/>
      <c r="D54" s="75"/>
      <c r="E54" s="76"/>
      <c r="F54" s="76"/>
      <c r="G54" s="76"/>
      <c r="H54" s="77"/>
      <c r="I54" s="77"/>
      <c r="J54" s="78"/>
      <c r="K54" s="76"/>
      <c r="L54" s="76"/>
      <c r="M54" s="76"/>
      <c r="N54" s="76"/>
      <c r="O54" s="76"/>
      <c r="P54" s="76"/>
      <c r="Q54" s="76"/>
      <c r="R54" s="76"/>
      <c r="S54" s="76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2:40" s="9" customFormat="1" x14ac:dyDescent="0.25">
      <c r="B55" s="75"/>
      <c r="C55" s="75"/>
      <c r="D55" s="75"/>
      <c r="E55" s="76"/>
      <c r="F55" s="76"/>
      <c r="G55" s="76"/>
      <c r="H55" s="77"/>
      <c r="I55" s="77"/>
      <c r="J55" s="78"/>
      <c r="K55" s="76"/>
      <c r="L55" s="76"/>
      <c r="M55" s="76"/>
      <c r="N55" s="76"/>
      <c r="O55" s="76"/>
      <c r="P55" s="76"/>
      <c r="Q55" s="76"/>
      <c r="R55" s="76"/>
      <c r="S55" s="76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2:40" s="9" customFormat="1" x14ac:dyDescent="0.25">
      <c r="B56" s="75"/>
      <c r="C56" s="75"/>
      <c r="D56" s="75"/>
      <c r="E56" s="76"/>
      <c r="F56" s="76"/>
      <c r="G56" s="76"/>
      <c r="H56" s="77"/>
      <c r="I56" s="77"/>
      <c r="J56" s="78"/>
      <c r="K56" s="76"/>
      <c r="L56" s="76"/>
      <c r="M56" s="76"/>
      <c r="N56" s="76"/>
      <c r="O56" s="76"/>
      <c r="P56" s="76"/>
      <c r="Q56" s="76"/>
      <c r="R56" s="76"/>
      <c r="S56" s="76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</row>
    <row r="57" spans="2:40" s="9" customFormat="1" x14ac:dyDescent="0.25">
      <c r="B57" s="75"/>
      <c r="C57" s="75"/>
      <c r="D57" s="75"/>
      <c r="E57" s="76"/>
      <c r="F57" s="76"/>
      <c r="G57" s="76"/>
      <c r="H57" s="77"/>
      <c r="I57" s="77"/>
      <c r="J57" s="78"/>
      <c r="K57" s="76"/>
      <c r="L57" s="76"/>
      <c r="M57" s="76"/>
      <c r="N57" s="76"/>
      <c r="O57" s="76"/>
      <c r="P57" s="76"/>
      <c r="Q57" s="76"/>
      <c r="R57" s="76"/>
      <c r="S57" s="76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2:40" s="9" customFormat="1" x14ac:dyDescent="0.25">
      <c r="B58" s="75"/>
      <c r="C58" s="75"/>
      <c r="D58" s="75"/>
      <c r="E58" s="76"/>
      <c r="F58" s="76"/>
      <c r="G58" s="76"/>
      <c r="H58" s="77"/>
      <c r="I58" s="77"/>
      <c r="J58" s="78"/>
      <c r="K58" s="76"/>
      <c r="L58" s="76"/>
      <c r="M58" s="76"/>
      <c r="N58" s="76"/>
      <c r="O58" s="76"/>
      <c r="P58" s="76"/>
      <c r="Q58" s="76"/>
      <c r="R58" s="76"/>
      <c r="S58" s="76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2:40" s="9" customFormat="1" x14ac:dyDescent="0.25">
      <c r="B59" s="75"/>
      <c r="C59" s="75"/>
      <c r="D59" s="75"/>
      <c r="E59" s="76"/>
      <c r="F59" s="76"/>
      <c r="G59" s="76"/>
      <c r="H59" s="77"/>
      <c r="I59" s="77"/>
      <c r="J59" s="78"/>
      <c r="K59" s="76"/>
      <c r="L59" s="76"/>
      <c r="M59" s="76"/>
      <c r="N59" s="76"/>
      <c r="O59" s="76"/>
      <c r="P59" s="76"/>
      <c r="Q59" s="76"/>
      <c r="R59" s="76"/>
      <c r="S59" s="76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</row>
    <row r="60" spans="2:40" s="9" customFormat="1" x14ac:dyDescent="0.25">
      <c r="B60" s="75"/>
      <c r="C60" s="75"/>
      <c r="D60" s="75"/>
      <c r="E60" s="76"/>
      <c r="F60" s="76"/>
      <c r="G60" s="76"/>
      <c r="H60" s="77"/>
      <c r="I60" s="77"/>
      <c r="J60" s="78"/>
      <c r="K60" s="76"/>
      <c r="L60" s="76"/>
      <c r="M60" s="76"/>
      <c r="N60" s="76"/>
      <c r="O60" s="76"/>
      <c r="P60" s="76"/>
      <c r="Q60" s="76"/>
      <c r="R60" s="76"/>
      <c r="S60" s="76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2:40" s="9" customFormat="1" x14ac:dyDescent="0.25">
      <c r="B61" s="75"/>
      <c r="C61" s="75"/>
      <c r="D61" s="75"/>
      <c r="E61" s="76"/>
      <c r="F61" s="76"/>
      <c r="G61" s="76"/>
      <c r="H61" s="77"/>
      <c r="I61" s="77"/>
      <c r="J61" s="78"/>
      <c r="K61" s="76"/>
      <c r="L61" s="76"/>
      <c r="M61" s="76"/>
      <c r="N61" s="76"/>
      <c r="O61" s="76"/>
      <c r="P61" s="76"/>
      <c r="Q61" s="76"/>
      <c r="R61" s="76"/>
      <c r="S61" s="76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2:40" s="9" customFormat="1" x14ac:dyDescent="0.25">
      <c r="B62" s="75"/>
      <c r="C62" s="75"/>
      <c r="D62" s="75"/>
      <c r="E62" s="76"/>
      <c r="F62" s="76"/>
      <c r="G62" s="76"/>
      <c r="H62" s="77"/>
      <c r="I62" s="77"/>
      <c r="J62" s="78"/>
      <c r="K62" s="76"/>
      <c r="L62" s="76"/>
      <c r="M62" s="76"/>
      <c r="N62" s="76"/>
      <c r="O62" s="76"/>
      <c r="P62" s="76"/>
      <c r="Q62" s="76"/>
      <c r="R62" s="76"/>
      <c r="S62" s="76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2:40" s="17" customFormat="1" x14ac:dyDescent="0.25">
      <c r="B63" s="75"/>
      <c r="C63" s="75"/>
      <c r="D63" s="75"/>
      <c r="E63" s="76"/>
      <c r="F63" s="76"/>
      <c r="G63" s="76"/>
      <c r="H63" s="77"/>
      <c r="I63" s="77"/>
      <c r="J63" s="78"/>
      <c r="K63" s="76"/>
      <c r="L63" s="76"/>
      <c r="M63" s="76"/>
      <c r="N63" s="76"/>
      <c r="O63" s="76"/>
      <c r="P63" s="76"/>
      <c r="Q63" s="76"/>
      <c r="R63" s="76"/>
      <c r="S63" s="76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9"/>
    </row>
    <row r="64" spans="2:40" s="17" customFormat="1" x14ac:dyDescent="0.25">
      <c r="B64" s="75"/>
      <c r="C64" s="75"/>
      <c r="D64" s="75"/>
      <c r="E64" s="76"/>
      <c r="F64" s="76"/>
      <c r="G64" s="76"/>
      <c r="H64" s="77"/>
      <c r="I64" s="77"/>
      <c r="J64" s="78"/>
      <c r="K64" s="76"/>
      <c r="L64" s="76"/>
      <c r="M64" s="76"/>
      <c r="N64" s="76"/>
      <c r="O64" s="76"/>
      <c r="P64" s="76"/>
      <c r="Q64" s="76"/>
      <c r="R64" s="76"/>
      <c r="S64" s="76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9"/>
    </row>
    <row r="65" spans="2:40" s="17" customFormat="1" x14ac:dyDescent="0.25">
      <c r="B65" s="75"/>
      <c r="C65" s="75"/>
      <c r="D65" s="75"/>
      <c r="E65" s="76"/>
      <c r="F65" s="76"/>
      <c r="G65" s="76"/>
      <c r="H65" s="77"/>
      <c r="I65" s="77"/>
      <c r="J65" s="78"/>
      <c r="K65" s="76"/>
      <c r="L65" s="76"/>
      <c r="M65" s="76"/>
      <c r="N65" s="76"/>
      <c r="O65" s="76"/>
      <c r="P65" s="76"/>
      <c r="Q65" s="76"/>
      <c r="R65" s="76"/>
      <c r="S65" s="76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9"/>
    </row>
    <row r="66" spans="2:40" s="17" customFormat="1" x14ac:dyDescent="0.25">
      <c r="B66" s="75"/>
      <c r="C66" s="75"/>
      <c r="D66" s="75"/>
      <c r="E66" s="76"/>
      <c r="F66" s="76"/>
      <c r="G66" s="76"/>
      <c r="H66" s="77"/>
      <c r="I66" s="77"/>
      <c r="J66" s="78"/>
      <c r="K66" s="76"/>
      <c r="L66" s="76"/>
      <c r="M66" s="76"/>
      <c r="N66" s="76"/>
      <c r="O66" s="76"/>
      <c r="P66" s="76"/>
      <c r="Q66" s="76"/>
      <c r="R66" s="76"/>
      <c r="S66" s="76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9"/>
    </row>
    <row r="67" spans="2:40" s="17" customFormat="1" x14ac:dyDescent="0.25">
      <c r="B67" s="75"/>
      <c r="C67" s="75"/>
      <c r="D67" s="75"/>
      <c r="E67" s="76"/>
      <c r="F67" s="76"/>
      <c r="G67" s="76"/>
      <c r="H67" s="77"/>
      <c r="I67" s="77"/>
      <c r="J67" s="78"/>
      <c r="K67" s="76"/>
      <c r="L67" s="76"/>
      <c r="M67" s="76"/>
      <c r="N67" s="76"/>
      <c r="O67" s="76"/>
      <c r="P67" s="76"/>
      <c r="Q67" s="76"/>
      <c r="R67" s="76"/>
      <c r="S67" s="76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9"/>
    </row>
    <row r="68" spans="2:40" s="17" customFormat="1" x14ac:dyDescent="0.25">
      <c r="B68" s="75"/>
      <c r="C68" s="75"/>
      <c r="D68" s="75"/>
      <c r="E68" s="76"/>
      <c r="F68" s="76"/>
      <c r="G68" s="76"/>
      <c r="H68" s="77"/>
      <c r="I68" s="77"/>
      <c r="J68" s="78"/>
      <c r="K68" s="76"/>
      <c r="L68" s="76"/>
      <c r="M68" s="76"/>
      <c r="N68" s="76"/>
      <c r="O68" s="76"/>
      <c r="P68" s="76"/>
      <c r="Q68" s="76"/>
      <c r="R68" s="76"/>
      <c r="S68" s="76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9"/>
    </row>
    <row r="69" spans="2:40" s="17" customFormat="1" x14ac:dyDescent="0.25">
      <c r="B69" s="75"/>
      <c r="C69" s="75"/>
      <c r="D69" s="75"/>
      <c r="E69" s="76"/>
      <c r="F69" s="76"/>
      <c r="G69" s="76"/>
      <c r="H69" s="77"/>
      <c r="I69" s="77"/>
      <c r="J69" s="78"/>
      <c r="K69" s="76"/>
      <c r="L69" s="76"/>
      <c r="M69" s="76"/>
      <c r="N69" s="76"/>
      <c r="O69" s="76"/>
      <c r="P69" s="76"/>
      <c r="Q69" s="76"/>
      <c r="R69" s="76"/>
      <c r="S69" s="76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9"/>
    </row>
    <row r="70" spans="2:40" s="17" customFormat="1" x14ac:dyDescent="0.25">
      <c r="B70" s="75"/>
      <c r="C70" s="75"/>
      <c r="D70" s="75"/>
      <c r="E70" s="76"/>
      <c r="F70" s="76"/>
      <c r="G70" s="76"/>
      <c r="H70" s="77"/>
      <c r="I70" s="77"/>
      <c r="J70" s="78"/>
      <c r="K70" s="76"/>
      <c r="L70" s="76"/>
      <c r="M70" s="76"/>
      <c r="N70" s="76"/>
      <c r="O70" s="76"/>
      <c r="P70" s="76"/>
      <c r="Q70" s="76"/>
      <c r="R70" s="76"/>
      <c r="S70" s="76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9"/>
    </row>
    <row r="71" spans="2:40" s="17" customFormat="1" x14ac:dyDescent="0.25">
      <c r="B71" s="75"/>
      <c r="C71" s="75"/>
      <c r="D71" s="75"/>
      <c r="E71" s="76"/>
      <c r="F71" s="76"/>
      <c r="G71" s="76"/>
      <c r="H71" s="77"/>
      <c r="I71" s="77"/>
      <c r="J71" s="78"/>
      <c r="K71" s="76"/>
      <c r="L71" s="76"/>
      <c r="M71" s="76"/>
      <c r="N71" s="76"/>
      <c r="O71" s="76"/>
      <c r="P71" s="76"/>
      <c r="Q71" s="76"/>
      <c r="R71" s="76"/>
      <c r="S71" s="76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9"/>
    </row>
    <row r="72" spans="2:40" s="17" customFormat="1" x14ac:dyDescent="0.25">
      <c r="B72" s="75"/>
      <c r="C72" s="75"/>
      <c r="D72" s="75"/>
      <c r="E72" s="76"/>
      <c r="F72" s="76"/>
      <c r="G72" s="76"/>
      <c r="H72" s="77"/>
      <c r="I72" s="77"/>
      <c r="J72" s="78"/>
      <c r="K72" s="76"/>
      <c r="L72" s="76"/>
      <c r="M72" s="76"/>
      <c r="N72" s="76"/>
      <c r="O72" s="76"/>
      <c r="P72" s="76"/>
      <c r="Q72" s="76"/>
      <c r="R72" s="76"/>
      <c r="S72" s="76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9"/>
    </row>
    <row r="73" spans="2:40" s="17" customFormat="1" x14ac:dyDescent="0.25">
      <c r="B73" s="75"/>
      <c r="C73" s="75"/>
      <c r="D73" s="75"/>
      <c r="E73" s="76"/>
      <c r="F73" s="76"/>
      <c r="G73" s="76"/>
      <c r="H73" s="77"/>
      <c r="I73" s="77"/>
      <c r="J73" s="78"/>
      <c r="K73" s="76"/>
      <c r="L73" s="76"/>
      <c r="M73" s="76"/>
      <c r="N73" s="76"/>
      <c r="O73" s="76"/>
      <c r="P73" s="76"/>
      <c r="Q73" s="76"/>
      <c r="R73" s="76"/>
      <c r="S73" s="76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9"/>
    </row>
    <row r="74" spans="2:40" s="17" customFormat="1" x14ac:dyDescent="0.25">
      <c r="B74" s="75"/>
      <c r="C74" s="75"/>
      <c r="D74" s="75"/>
      <c r="E74" s="76"/>
      <c r="F74" s="76"/>
      <c r="G74" s="76"/>
      <c r="H74" s="77"/>
      <c r="I74" s="77"/>
      <c r="J74" s="78"/>
      <c r="K74" s="76"/>
      <c r="L74" s="76"/>
      <c r="M74" s="76"/>
      <c r="N74" s="76"/>
      <c r="O74" s="76"/>
      <c r="P74" s="76"/>
      <c r="Q74" s="76"/>
      <c r="R74" s="76"/>
      <c r="S74" s="76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9"/>
    </row>
    <row r="75" spans="2:40" s="17" customFormat="1" x14ac:dyDescent="0.25">
      <c r="B75" s="75"/>
      <c r="C75" s="75"/>
      <c r="D75" s="75"/>
      <c r="E75" s="76"/>
      <c r="F75" s="76"/>
      <c r="G75" s="76"/>
      <c r="H75" s="77"/>
      <c r="I75" s="77"/>
      <c r="J75" s="78"/>
      <c r="K75" s="76"/>
      <c r="L75" s="76"/>
      <c r="M75" s="76"/>
      <c r="N75" s="76"/>
      <c r="O75" s="76"/>
      <c r="P75" s="76"/>
      <c r="Q75" s="76"/>
      <c r="R75" s="76"/>
      <c r="S75" s="76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9"/>
    </row>
    <row r="76" spans="2:40" s="17" customFormat="1" x14ac:dyDescent="0.25">
      <c r="B76" s="75"/>
      <c r="C76" s="75"/>
      <c r="D76" s="75"/>
      <c r="E76" s="76"/>
      <c r="F76" s="76"/>
      <c r="G76" s="76"/>
      <c r="H76" s="77"/>
      <c r="I76" s="77"/>
      <c r="J76" s="78"/>
      <c r="K76" s="76"/>
      <c r="L76" s="76"/>
      <c r="M76" s="76"/>
      <c r="N76" s="76"/>
      <c r="O76" s="76"/>
      <c r="P76" s="76"/>
      <c r="Q76" s="76"/>
      <c r="R76" s="76"/>
      <c r="S76" s="76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9"/>
    </row>
    <row r="77" spans="2:40" s="17" customFormat="1" x14ac:dyDescent="0.25">
      <c r="B77" s="75"/>
      <c r="C77" s="75"/>
      <c r="D77" s="75"/>
      <c r="E77" s="76"/>
      <c r="F77" s="76"/>
      <c r="G77" s="76"/>
      <c r="H77" s="77"/>
      <c r="I77" s="77"/>
      <c r="J77" s="78"/>
      <c r="K77" s="76"/>
      <c r="L77" s="76"/>
      <c r="M77" s="76"/>
      <c r="N77" s="76"/>
      <c r="O77" s="76"/>
      <c r="P77" s="76"/>
      <c r="Q77" s="76"/>
      <c r="R77" s="76"/>
      <c r="S77" s="76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9"/>
    </row>
    <row r="78" spans="2:40" s="17" customFormat="1" x14ac:dyDescent="0.25">
      <c r="B78" s="75"/>
      <c r="C78" s="75"/>
      <c r="D78" s="75"/>
      <c r="E78" s="76"/>
      <c r="F78" s="76"/>
      <c r="G78" s="76"/>
      <c r="H78" s="77"/>
      <c r="I78" s="77"/>
      <c r="J78" s="78"/>
      <c r="K78" s="76"/>
      <c r="L78" s="76"/>
      <c r="M78" s="76"/>
      <c r="N78" s="76"/>
      <c r="O78" s="76"/>
      <c r="P78" s="76"/>
      <c r="Q78" s="76"/>
      <c r="R78" s="76"/>
      <c r="S78" s="76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9"/>
    </row>
    <row r="79" spans="2:40" s="17" customFormat="1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2:40" s="17" customFormat="1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</sheetData>
  <sheetProtection formatCells="0" formatColumns="0" formatRows="0" insertRows="0" sort="0"/>
  <mergeCells count="7">
    <mergeCell ref="T5:AM5"/>
    <mergeCell ref="T6:AM6"/>
    <mergeCell ref="B7:J7"/>
    <mergeCell ref="M7:S7"/>
    <mergeCell ref="T7:Z7"/>
    <mergeCell ref="AA7:AG7"/>
    <mergeCell ref="AH7:AN7"/>
  </mergeCells>
  <printOptions horizontalCentered="1" gridLines="1"/>
  <pageMargins left="0" right="0" top="0.5" bottom="0.5" header="0.5" footer="0.5"/>
  <pageSetup paperSize="5" scale="3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B6" sqref="B6:B22"/>
    </sheetView>
  </sheetViews>
  <sheetFormatPr defaultColWidth="8.90625" defaultRowHeight="12.5" x14ac:dyDescent="0.25"/>
  <cols>
    <col min="1" max="1" width="3.6328125" style="87" customWidth="1"/>
    <col min="2" max="2" width="135.36328125" style="87" customWidth="1"/>
    <col min="3" max="16384" width="8.90625" style="87"/>
  </cols>
  <sheetData>
    <row r="1" spans="1:46" s="80" customFormat="1" ht="17.5" x14ac:dyDescent="0.35">
      <c r="A1" s="79" t="s">
        <v>43</v>
      </c>
    </row>
    <row r="2" spans="1:46" s="80" customFormat="1" ht="12.75" customHeight="1" x14ac:dyDescent="0.4">
      <c r="A2" s="81" t="s">
        <v>44</v>
      </c>
      <c r="B2" s="82"/>
    </row>
    <row r="3" spans="1:46" s="80" customFormat="1" ht="10.5" customHeight="1" x14ac:dyDescent="0.3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 x14ac:dyDescent="0.25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 x14ac:dyDescent="0.25">
      <c r="B6" s="154" t="s">
        <v>83</v>
      </c>
    </row>
    <row r="7" spans="1:46" ht="21.75" customHeight="1" x14ac:dyDescent="0.25">
      <c r="B7" s="155"/>
    </row>
    <row r="8" spans="1:46" ht="19.5" customHeight="1" x14ac:dyDescent="0.25">
      <c r="B8" s="155"/>
    </row>
    <row r="9" spans="1:46" ht="19.5" customHeight="1" x14ac:dyDescent="0.25">
      <c r="B9" s="155"/>
    </row>
    <row r="10" spans="1:46" ht="19.5" customHeight="1" x14ac:dyDescent="0.25">
      <c r="B10" s="155"/>
    </row>
    <row r="11" spans="1:46" ht="19.5" customHeight="1" x14ac:dyDescent="0.25">
      <c r="B11" s="155"/>
    </row>
    <row r="12" spans="1:46" ht="19.5" customHeight="1" x14ac:dyDescent="0.25">
      <c r="B12" s="155"/>
    </row>
    <row r="13" spans="1:46" ht="19.5" customHeight="1" x14ac:dyDescent="0.25">
      <c r="B13" s="155"/>
    </row>
    <row r="14" spans="1:46" ht="19.5" customHeight="1" x14ac:dyDescent="0.25">
      <c r="B14" s="155"/>
    </row>
    <row r="15" spans="1:46" ht="19.5" customHeight="1" x14ac:dyDescent="0.25">
      <c r="B15" s="155"/>
    </row>
    <row r="16" spans="1:46" ht="19.5" customHeight="1" x14ac:dyDescent="0.25">
      <c r="B16" s="155"/>
    </row>
    <row r="17" spans="2:2" ht="19.5" customHeight="1" x14ac:dyDescent="0.25">
      <c r="B17" s="155"/>
    </row>
    <row r="18" spans="2:2" ht="19.5" customHeight="1" x14ac:dyDescent="0.25">
      <c r="B18" s="155"/>
    </row>
    <row r="19" spans="2:2" ht="19.5" customHeight="1" x14ac:dyDescent="0.25">
      <c r="B19" s="155"/>
    </row>
    <row r="20" spans="2:2" ht="19.5" customHeight="1" x14ac:dyDescent="0.25">
      <c r="B20" s="155"/>
    </row>
    <row r="21" spans="2:2" ht="19.5" customHeight="1" x14ac:dyDescent="0.25">
      <c r="B21" s="155"/>
    </row>
    <row r="22" spans="2:2" ht="19.5" customHeight="1" x14ac:dyDescent="0.25">
      <c r="B22" s="156"/>
    </row>
    <row r="23" spans="2:2" ht="19.5" customHeight="1" x14ac:dyDescent="0.25"/>
    <row r="24" spans="2:2" ht="19.5" customHeight="1" x14ac:dyDescent="0.25"/>
    <row r="25" spans="2:2" ht="19.5" customHeight="1" x14ac:dyDescent="0.25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94"/>
  <sheetViews>
    <sheetView tabSelected="1" zoomScale="70" zoomScaleNormal="70" workbookViewId="0">
      <selection activeCell="E15" sqref="E15"/>
    </sheetView>
  </sheetViews>
  <sheetFormatPr defaultColWidth="8.90625" defaultRowHeight="12.5" x14ac:dyDescent="0.25"/>
  <cols>
    <col min="1" max="1" width="3.453125" style="9" customWidth="1"/>
    <col min="2" max="2" width="7.08984375" style="17" customWidth="1"/>
    <col min="3" max="3" width="13.36328125" style="17" customWidth="1"/>
    <col min="4" max="4" width="8.90625" style="17" customWidth="1"/>
    <col min="5" max="5" width="34.90625" style="17" bestFit="1" customWidth="1"/>
    <col min="6" max="6" width="16.453125" style="17" customWidth="1"/>
    <col min="7" max="8" width="16.36328125" style="17" customWidth="1"/>
    <col min="9" max="9" width="16.453125" style="17" customWidth="1"/>
    <col min="10" max="10" width="16.08984375" style="17" bestFit="1" customWidth="1"/>
    <col min="11" max="11" width="14.6328125" style="17" bestFit="1" customWidth="1"/>
    <col min="12" max="15" width="14.6328125" style="17" customWidth="1"/>
    <col min="16" max="17" width="16.08984375" style="17" customWidth="1"/>
    <col min="18" max="18" width="1.81640625" style="17" customWidth="1"/>
    <col min="19" max="19" width="1.54296875" style="17" customWidth="1"/>
    <col min="20" max="20" width="12.81640625" style="17" bestFit="1" customWidth="1"/>
    <col min="21" max="24" width="9.36328125" style="17" customWidth="1"/>
    <col min="25" max="25" width="12.81640625" style="17" bestFit="1" customWidth="1"/>
    <col min="26" max="26" width="15.08984375" style="17" customWidth="1"/>
    <col min="27" max="27" width="12.81640625" style="17" bestFit="1" customWidth="1"/>
    <col min="28" max="59" width="8.90625" style="9"/>
    <col min="60" max="16384" width="8.90625" style="17"/>
  </cols>
  <sheetData>
    <row r="1" spans="1:59" s="2" customFormat="1" ht="17.5" x14ac:dyDescent="0.35">
      <c r="A1" s="1" t="s">
        <v>61</v>
      </c>
    </row>
    <row r="2" spans="1:59" s="2" customFormat="1" ht="12.75" customHeight="1" x14ac:dyDescent="0.4">
      <c r="A2" s="101" t="s">
        <v>81</v>
      </c>
      <c r="B2" s="4"/>
    </row>
    <row r="3" spans="1:59" s="2" customFormat="1" ht="12.75" customHeight="1" x14ac:dyDescent="0.4">
      <c r="A3" s="3" t="s">
        <v>2</v>
      </c>
      <c r="B3" s="4"/>
    </row>
    <row r="4" spans="1:59" s="2" customFormat="1" ht="10.5" customHeight="1" x14ac:dyDescent="0.25">
      <c r="A4" s="96" t="s">
        <v>82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 x14ac:dyDescent="0.25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146"/>
      <c r="U5" s="146"/>
      <c r="V5" s="146"/>
      <c r="W5" s="146"/>
      <c r="X5" s="146"/>
      <c r="Y5" s="146"/>
      <c r="Z5" s="146"/>
      <c r="AA5" s="146"/>
    </row>
    <row r="6" spans="1:59" s="9" customFormat="1" ht="13" thickBot="1" x14ac:dyDescent="0.3">
      <c r="C6" s="104"/>
      <c r="D6" s="104"/>
      <c r="E6" s="105"/>
      <c r="F6" s="104"/>
      <c r="G6" s="105"/>
      <c r="H6" s="11"/>
      <c r="I6" s="12"/>
      <c r="J6" s="13"/>
      <c r="K6" s="13"/>
      <c r="L6" s="14"/>
      <c r="M6" s="14"/>
      <c r="N6" s="14"/>
      <c r="O6" s="14"/>
      <c r="P6" s="11"/>
      <c r="Q6" s="11"/>
      <c r="R6" s="105"/>
      <c r="S6" s="105"/>
      <c r="T6" s="147"/>
      <c r="U6" s="147"/>
      <c r="V6" s="147"/>
      <c r="W6" s="147"/>
      <c r="X6" s="147"/>
      <c r="Y6" s="147"/>
      <c r="Z6" s="147"/>
      <c r="AA6" s="147"/>
    </row>
    <row r="7" spans="1:59" ht="15.75" customHeight="1" thickBot="1" x14ac:dyDescent="0.3">
      <c r="A7" s="148" t="s">
        <v>3</v>
      </c>
      <c r="B7" s="149"/>
      <c r="C7" s="149"/>
      <c r="D7" s="149"/>
      <c r="E7" s="149"/>
      <c r="F7" s="149"/>
      <c r="G7" s="150"/>
      <c r="H7" s="148" t="s">
        <v>80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100" customFormat="1" ht="39.5" thickBot="1" x14ac:dyDescent="0.35">
      <c r="A8" s="99"/>
      <c r="B8" s="106" t="s">
        <v>7</v>
      </c>
      <c r="C8" s="107" t="s">
        <v>8</v>
      </c>
      <c r="D8" s="108" t="s">
        <v>9</v>
      </c>
      <c r="E8" s="107" t="s">
        <v>84</v>
      </c>
      <c r="F8" s="106" t="s">
        <v>62</v>
      </c>
      <c r="G8" s="109" t="s">
        <v>63</v>
      </c>
      <c r="H8" s="97" t="s">
        <v>64</v>
      </c>
      <c r="I8" s="97" t="s">
        <v>65</v>
      </c>
      <c r="J8" s="97" t="s">
        <v>66</v>
      </c>
      <c r="K8" s="97" t="s">
        <v>67</v>
      </c>
      <c r="L8" s="97" t="s">
        <v>68</v>
      </c>
      <c r="M8" s="97" t="s">
        <v>69</v>
      </c>
      <c r="N8" s="97" t="s">
        <v>70</v>
      </c>
      <c r="O8" s="97" t="s">
        <v>71</v>
      </c>
      <c r="P8" s="97" t="s">
        <v>72</v>
      </c>
      <c r="Q8" s="97" t="s">
        <v>73</v>
      </c>
      <c r="R8" s="97"/>
      <c r="S8" s="97"/>
      <c r="T8" s="98" t="s">
        <v>74</v>
      </c>
      <c r="U8" s="98" t="s">
        <v>75</v>
      </c>
      <c r="V8" s="98" t="s">
        <v>76</v>
      </c>
      <c r="W8" s="98" t="s">
        <v>77</v>
      </c>
      <c r="X8" s="98" t="s">
        <v>78</v>
      </c>
      <c r="Y8" s="98" t="s">
        <v>79</v>
      </c>
      <c r="Z8" s="98" t="s">
        <v>85</v>
      </c>
      <c r="AA8" s="98" t="s">
        <v>86</v>
      </c>
    </row>
    <row r="9" spans="1:59" x14ac:dyDescent="0.25">
      <c r="B9" s="27" t="s">
        <v>92</v>
      </c>
      <c r="C9" s="28" t="s">
        <v>103</v>
      </c>
      <c r="D9" s="28"/>
      <c r="E9" s="29" t="s">
        <v>89</v>
      </c>
      <c r="F9" s="102" t="s">
        <v>112</v>
      </c>
      <c r="G9" s="31">
        <v>2021</v>
      </c>
      <c r="H9" s="110">
        <v>3321788</v>
      </c>
      <c r="I9" s="110">
        <v>11812060</v>
      </c>
      <c r="J9" s="111">
        <f>5352686+22341969</f>
        <v>27694655</v>
      </c>
      <c r="K9" s="111">
        <f t="shared" ref="K9:K14" si="0">I9+J9</f>
        <v>39506715</v>
      </c>
      <c r="L9" s="112">
        <v>3415821</v>
      </c>
      <c r="M9" s="112">
        <v>49328842</v>
      </c>
      <c r="N9" s="112">
        <f t="shared" ref="N9:N15" si="1">L9+M9</f>
        <v>52744663</v>
      </c>
      <c r="O9" s="112">
        <v>-3293715</v>
      </c>
      <c r="P9" s="112">
        <v>33888463</v>
      </c>
      <c r="Q9" s="112">
        <v>35384090</v>
      </c>
      <c r="R9" s="112"/>
      <c r="S9" s="112"/>
      <c r="T9" s="113">
        <f>P9-Q9</f>
        <v>-1495627</v>
      </c>
      <c r="U9" s="123">
        <f>I9/L9</f>
        <v>3.4580442007938941</v>
      </c>
      <c r="V9" s="123">
        <f>(H9*365)/Q9</f>
        <v>34.265474115626546</v>
      </c>
      <c r="W9" s="123">
        <f>N9/K9</f>
        <v>1.3350809602873841</v>
      </c>
      <c r="X9" s="123">
        <f>T9/P9</f>
        <v>-4.4133810376705489E-2</v>
      </c>
      <c r="Y9" s="113">
        <f t="shared" ref="Y9:Y16" si="2">H9-H18</f>
        <v>-2423870</v>
      </c>
      <c r="Z9" s="113">
        <f t="shared" ref="Z9:Z15" si="3">AA18</f>
        <v>-1798090</v>
      </c>
      <c r="AA9" s="127">
        <f>Z9+T9</f>
        <v>-3293717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x14ac:dyDescent="0.25">
      <c r="B10" s="38" t="s">
        <v>92</v>
      </c>
      <c r="C10" s="39" t="s">
        <v>102</v>
      </c>
      <c r="D10" s="67"/>
      <c r="E10" s="40" t="s">
        <v>88</v>
      </c>
      <c r="F10" s="132" t="s">
        <v>112</v>
      </c>
      <c r="G10" s="40">
        <v>2021</v>
      </c>
      <c r="H10" s="134">
        <v>21249106</v>
      </c>
      <c r="I10" s="134">
        <v>34691889</v>
      </c>
      <c r="J10" s="135">
        <f>19305970+60741404</f>
        <v>80047374</v>
      </c>
      <c r="K10" s="135">
        <f t="shared" si="0"/>
        <v>114739263</v>
      </c>
      <c r="L10" s="136">
        <v>9124335</v>
      </c>
      <c r="M10" s="136">
        <v>127367667</v>
      </c>
      <c r="N10" s="136">
        <f t="shared" si="1"/>
        <v>136492002</v>
      </c>
      <c r="O10" s="136">
        <v>-6252270</v>
      </c>
      <c r="P10" s="136">
        <v>48898160</v>
      </c>
      <c r="Q10" s="136">
        <v>51376389</v>
      </c>
      <c r="R10" s="136"/>
      <c r="S10" s="136"/>
      <c r="T10" s="117">
        <f t="shared" ref="T10:T12" si="4">P10-Q10</f>
        <v>-2478229</v>
      </c>
      <c r="U10" s="122">
        <f t="shared" ref="U10:U15" si="5">I10/L10</f>
        <v>3.80212793589889</v>
      </c>
      <c r="V10" s="122">
        <f t="shared" ref="V10:V15" si="6">(H10*365)/Q10</f>
        <v>150.96280297161405</v>
      </c>
      <c r="W10" s="122">
        <f t="shared" ref="W10:W15" si="7">N10/K10</f>
        <v>1.1895840920644576</v>
      </c>
      <c r="X10" s="122">
        <f t="shared" ref="X10:X15" si="8">T10/P10</f>
        <v>-5.0681436683916121E-2</v>
      </c>
      <c r="Y10" s="117">
        <f t="shared" si="2"/>
        <v>3771840</v>
      </c>
      <c r="Z10" s="117">
        <f t="shared" si="3"/>
        <v>-3774043</v>
      </c>
      <c r="AA10" s="128">
        <f t="shared" ref="AA10:AA12" si="9">Z10+T10</f>
        <v>-6252272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x14ac:dyDescent="0.25">
      <c r="B11" s="38" t="s">
        <v>92</v>
      </c>
      <c r="C11" s="39" t="s">
        <v>93</v>
      </c>
      <c r="D11" s="67"/>
      <c r="E11" s="49" t="s">
        <v>87</v>
      </c>
      <c r="F11" s="132" t="s">
        <v>112</v>
      </c>
      <c r="G11" s="40">
        <v>2021</v>
      </c>
      <c r="H11" s="134">
        <v>16026053</v>
      </c>
      <c r="I11" s="134">
        <v>47465540</v>
      </c>
      <c r="J11" s="135">
        <f>32858123+78843930</f>
        <v>111702053</v>
      </c>
      <c r="K11" s="135">
        <f t="shared" si="0"/>
        <v>159167593</v>
      </c>
      <c r="L11" s="136">
        <v>9138260</v>
      </c>
      <c r="M11" s="136">
        <v>183906118</v>
      </c>
      <c r="N11" s="136">
        <f t="shared" si="1"/>
        <v>193044378</v>
      </c>
      <c r="O11" s="136">
        <v>-13953469</v>
      </c>
      <c r="P11" s="136">
        <v>55227601</v>
      </c>
      <c r="Q11" s="136">
        <v>59942016</v>
      </c>
      <c r="R11" s="136"/>
      <c r="S11" s="136"/>
      <c r="T11" s="117">
        <f t="shared" si="4"/>
        <v>-4714415</v>
      </c>
      <c r="U11" s="122">
        <f t="shared" si="5"/>
        <v>5.1941551236230969</v>
      </c>
      <c r="V11" s="122">
        <f t="shared" si="6"/>
        <v>97.586129652362715</v>
      </c>
      <c r="W11" s="122">
        <f t="shared" si="7"/>
        <v>1.2128372011003521</v>
      </c>
      <c r="X11" s="122">
        <f t="shared" si="8"/>
        <v>-8.5363385601340894E-2</v>
      </c>
      <c r="Y11" s="117">
        <f t="shared" si="2"/>
        <v>588132</v>
      </c>
      <c r="Z11" s="117">
        <f t="shared" si="3"/>
        <v>-9239053</v>
      </c>
      <c r="AA11" s="128">
        <f t="shared" si="9"/>
        <v>-13953468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x14ac:dyDescent="0.25">
      <c r="B12" s="38" t="s">
        <v>92</v>
      </c>
      <c r="C12" s="39" t="s">
        <v>100</v>
      </c>
      <c r="D12" s="67"/>
      <c r="E12" s="40" t="s">
        <v>90</v>
      </c>
      <c r="F12" s="132" t="s">
        <v>112</v>
      </c>
      <c r="G12" s="40">
        <v>2021</v>
      </c>
      <c r="H12" s="134">
        <v>33523696</v>
      </c>
      <c r="I12" s="134">
        <v>49731900</v>
      </c>
      <c r="J12" s="135">
        <f>23157638+97293378</f>
        <v>120451016</v>
      </c>
      <c r="K12" s="135">
        <f t="shared" si="0"/>
        <v>170182916</v>
      </c>
      <c r="L12" s="136">
        <v>8209219</v>
      </c>
      <c r="M12" s="136">
        <v>191059786</v>
      </c>
      <c r="N12" s="136">
        <f t="shared" si="1"/>
        <v>199269005</v>
      </c>
      <c r="O12" s="136">
        <v>-6473940</v>
      </c>
      <c r="P12" s="136">
        <v>79621443</v>
      </c>
      <c r="Q12" s="136">
        <v>78010817</v>
      </c>
      <c r="R12" s="136"/>
      <c r="S12" s="136"/>
      <c r="T12" s="117">
        <f t="shared" si="4"/>
        <v>1610626</v>
      </c>
      <c r="U12" s="122">
        <f t="shared" si="5"/>
        <v>6.0580549745353363</v>
      </c>
      <c r="V12" s="122">
        <f t="shared" si="6"/>
        <v>156.85195349255218</v>
      </c>
      <c r="W12" s="122">
        <f t="shared" si="7"/>
        <v>1.1709107452360259</v>
      </c>
      <c r="X12" s="122">
        <f t="shared" si="8"/>
        <v>2.0228545719775514E-2</v>
      </c>
      <c r="Y12" s="117">
        <f t="shared" si="2"/>
        <v>10117400</v>
      </c>
      <c r="Z12" s="117">
        <f t="shared" si="3"/>
        <v>-8084565</v>
      </c>
      <c r="AA12" s="128">
        <f t="shared" si="9"/>
        <v>-6473939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x14ac:dyDescent="0.25">
      <c r="B13" s="38" t="s">
        <v>92</v>
      </c>
      <c r="C13" s="39" t="s">
        <v>101</v>
      </c>
      <c r="D13" s="67"/>
      <c r="E13" s="40" t="s">
        <v>91</v>
      </c>
      <c r="F13" s="132" t="s">
        <v>112</v>
      </c>
      <c r="G13" s="40">
        <v>2021</v>
      </c>
      <c r="H13" s="134">
        <v>1137825</v>
      </c>
      <c r="I13" s="134">
        <v>2750743</v>
      </c>
      <c r="J13" s="135">
        <v>238799</v>
      </c>
      <c r="K13" s="135">
        <f t="shared" si="0"/>
        <v>2989542</v>
      </c>
      <c r="L13" s="136">
        <v>1012512</v>
      </c>
      <c r="M13" s="136">
        <v>7388245</v>
      </c>
      <c r="N13" s="136">
        <f t="shared" si="1"/>
        <v>8400757</v>
      </c>
      <c r="O13" s="136">
        <v>-877291</v>
      </c>
      <c r="P13" s="136">
        <v>9913438</v>
      </c>
      <c r="Q13" s="136">
        <v>10646356</v>
      </c>
      <c r="R13" s="136"/>
      <c r="S13" s="136"/>
      <c r="T13" s="137">
        <f>P13-Q13</f>
        <v>-732918</v>
      </c>
      <c r="U13" s="138">
        <f t="shared" si="5"/>
        <v>2.7167510113460382</v>
      </c>
      <c r="V13" s="138">
        <f t="shared" si="6"/>
        <v>39.009227664376432</v>
      </c>
      <c r="W13" s="138">
        <f t="shared" si="7"/>
        <v>2.8100481612233579</v>
      </c>
      <c r="X13" s="138">
        <f t="shared" si="8"/>
        <v>-7.3931768171647413E-2</v>
      </c>
      <c r="Y13" s="117">
        <f t="shared" si="2"/>
        <v>-165610</v>
      </c>
      <c r="Z13" s="117">
        <f t="shared" si="3"/>
        <v>-144373</v>
      </c>
      <c r="AA13" s="128">
        <f>Z13+T13</f>
        <v>-877291</v>
      </c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x14ac:dyDescent="0.25">
      <c r="B14" s="38" t="s">
        <v>92</v>
      </c>
      <c r="C14" s="67" t="s">
        <v>108</v>
      </c>
      <c r="D14" s="67"/>
      <c r="E14" s="49" t="s">
        <v>106</v>
      </c>
      <c r="F14" s="132" t="s">
        <v>112</v>
      </c>
      <c r="G14" s="40">
        <v>2021</v>
      </c>
      <c r="H14" s="134">
        <v>1237992</v>
      </c>
      <c r="I14" s="134">
        <v>5163480</v>
      </c>
      <c r="J14" s="135">
        <f>1364986+17726545</f>
        <v>19091531</v>
      </c>
      <c r="K14" s="135">
        <f t="shared" si="0"/>
        <v>24255011</v>
      </c>
      <c r="L14" s="136">
        <v>1462915</v>
      </c>
      <c r="M14" s="136">
        <v>29256863</v>
      </c>
      <c r="N14" s="136">
        <f t="shared" si="1"/>
        <v>30719778</v>
      </c>
      <c r="O14" s="136">
        <v>-2737728</v>
      </c>
      <c r="P14" s="136">
        <v>7912472</v>
      </c>
      <c r="Q14" s="136">
        <v>8647433</v>
      </c>
      <c r="R14" s="136"/>
      <c r="S14" s="136"/>
      <c r="T14" s="137">
        <f>P14-Q14</f>
        <v>-734961</v>
      </c>
      <c r="U14" s="138">
        <f t="shared" si="5"/>
        <v>3.5295830584825501</v>
      </c>
      <c r="V14" s="138">
        <f t="shared" si="6"/>
        <v>52.254475981484909</v>
      </c>
      <c r="W14" s="138">
        <f t="shared" si="7"/>
        <v>1.266533253685187</v>
      </c>
      <c r="X14" s="138">
        <f t="shared" si="8"/>
        <v>-9.2886395048222603E-2</v>
      </c>
      <c r="Y14" s="117">
        <f t="shared" si="2"/>
        <v>-597031</v>
      </c>
      <c r="Z14" s="117">
        <f t="shared" si="3"/>
        <v>-2002767</v>
      </c>
      <c r="AA14" s="128">
        <f t="shared" ref="AA14:AA15" si="10">Z14+T14</f>
        <v>-2737728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x14ac:dyDescent="0.25">
      <c r="B15" s="38" t="s">
        <v>92</v>
      </c>
      <c r="C15" s="67" t="s">
        <v>109</v>
      </c>
      <c r="D15" s="67"/>
      <c r="E15" s="49" t="s">
        <v>107</v>
      </c>
      <c r="F15" s="132" t="s">
        <v>112</v>
      </c>
      <c r="G15" s="40">
        <v>2021</v>
      </c>
      <c r="H15" s="134">
        <v>547618</v>
      </c>
      <c r="I15" s="134">
        <v>1217935</v>
      </c>
      <c r="J15" s="135">
        <v>119366</v>
      </c>
      <c r="K15" s="135">
        <f t="shared" ref="K15" si="11">I15+J15</f>
        <v>1337301</v>
      </c>
      <c r="L15" s="136">
        <v>396782</v>
      </c>
      <c r="M15" s="136">
        <v>3233278</v>
      </c>
      <c r="N15" s="136">
        <f t="shared" si="1"/>
        <v>3630060</v>
      </c>
      <c r="O15" s="136">
        <v>-86317</v>
      </c>
      <c r="P15" s="136">
        <v>4551727</v>
      </c>
      <c r="Q15" s="136">
        <v>4772221</v>
      </c>
      <c r="R15" s="136"/>
      <c r="S15" s="136"/>
      <c r="T15" s="137">
        <f>P15-Q15</f>
        <v>-220494</v>
      </c>
      <c r="U15" s="138">
        <f t="shared" si="5"/>
        <v>3.0695318840068349</v>
      </c>
      <c r="V15" s="138">
        <f t="shared" si="6"/>
        <v>41.884181390593604</v>
      </c>
      <c r="W15" s="138">
        <f t="shared" si="7"/>
        <v>2.7144674235643285</v>
      </c>
      <c r="X15" s="138">
        <f t="shared" si="8"/>
        <v>-4.844183317672611E-2</v>
      </c>
      <c r="Y15" s="117">
        <f t="shared" si="2"/>
        <v>-68709</v>
      </c>
      <c r="Z15" s="117">
        <f t="shared" si="3"/>
        <v>134176</v>
      </c>
      <c r="AA15" s="128">
        <f t="shared" si="10"/>
        <v>-86318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x14ac:dyDescent="0.25">
      <c r="B16" s="38" t="s">
        <v>92</v>
      </c>
      <c r="C16" s="67" t="s">
        <v>114</v>
      </c>
      <c r="D16" s="67"/>
      <c r="E16" s="49" t="s">
        <v>113</v>
      </c>
      <c r="F16" s="132" t="s">
        <v>112</v>
      </c>
      <c r="G16" s="40">
        <v>2021</v>
      </c>
      <c r="H16" s="134">
        <v>416541</v>
      </c>
      <c r="I16" s="134">
        <v>627841</v>
      </c>
      <c r="J16" s="135">
        <v>605069</v>
      </c>
      <c r="K16" s="135">
        <f t="shared" ref="K16" si="12">I16+J16</f>
        <v>1232910</v>
      </c>
      <c r="L16" s="136">
        <v>368298</v>
      </c>
      <c r="M16" s="136">
        <v>481466</v>
      </c>
      <c r="N16" s="136">
        <f t="shared" ref="N16" si="13">L16+M16</f>
        <v>849764</v>
      </c>
      <c r="O16" s="136">
        <v>886795</v>
      </c>
      <c r="P16" s="136">
        <v>5716652</v>
      </c>
      <c r="Q16" s="136">
        <v>4829857</v>
      </c>
      <c r="R16" s="136"/>
      <c r="S16" s="136"/>
      <c r="T16" s="137">
        <f>P16-Q16</f>
        <v>886795</v>
      </c>
      <c r="U16" s="138">
        <f t="shared" ref="U16" si="14">I16/L16</f>
        <v>1.7047092300256856</v>
      </c>
      <c r="V16" s="138">
        <f t="shared" ref="V16" si="15">(H16*365)/Q16</f>
        <v>31.478668001971901</v>
      </c>
      <c r="W16" s="138">
        <f t="shared" ref="W16" si="16">N16/K16</f>
        <v>0.68923441289307408</v>
      </c>
      <c r="X16" s="138">
        <f t="shared" ref="X16" si="17">T16/P16</f>
        <v>0.15512488778396866</v>
      </c>
      <c r="Y16" s="117">
        <f t="shared" si="2"/>
        <v>416541</v>
      </c>
      <c r="Z16" s="117">
        <v>0</v>
      </c>
      <c r="AA16" s="128">
        <f t="shared" ref="AA16" si="18">Z16+T16</f>
        <v>886795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2:59" ht="13" thickBot="1" x14ac:dyDescent="0.3">
      <c r="B17" s="66"/>
      <c r="C17" s="67"/>
      <c r="D17" s="67"/>
      <c r="E17" s="49"/>
      <c r="F17" s="132"/>
      <c r="G17" s="133"/>
      <c r="H17" s="134"/>
      <c r="I17" s="134"/>
      <c r="J17" s="135"/>
      <c r="K17" s="135"/>
      <c r="L17" s="136"/>
      <c r="M17" s="136"/>
      <c r="N17" s="136"/>
      <c r="O17" s="136"/>
      <c r="P17" s="136"/>
      <c r="Q17" s="136"/>
      <c r="R17" s="136"/>
      <c r="S17" s="136"/>
      <c r="T17" s="137"/>
      <c r="U17" s="138"/>
      <c r="V17" s="138"/>
      <c r="W17" s="138"/>
      <c r="X17" s="138"/>
      <c r="Y17" s="137"/>
      <c r="Z17" s="137"/>
      <c r="AA17" s="139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2:59" x14ac:dyDescent="0.25">
      <c r="B18" s="27" t="s">
        <v>92</v>
      </c>
      <c r="C18" s="28" t="s">
        <v>103</v>
      </c>
      <c r="D18" s="28"/>
      <c r="E18" s="29" t="s">
        <v>89</v>
      </c>
      <c r="F18" s="102" t="s">
        <v>111</v>
      </c>
      <c r="G18" s="31">
        <v>2020</v>
      </c>
      <c r="H18" s="110">
        <v>5745658</v>
      </c>
      <c r="I18" s="110">
        <v>8836710</v>
      </c>
      <c r="J18" s="111">
        <f>2565331+10763210</f>
        <v>13328541</v>
      </c>
      <c r="K18" s="111">
        <f t="shared" ref="K18:K24" si="19">I18+J18</f>
        <v>22165251</v>
      </c>
      <c r="L18" s="112">
        <v>2292581</v>
      </c>
      <c r="M18" s="112">
        <v>31197332</v>
      </c>
      <c r="N18" s="112">
        <f t="shared" ref="N18:N24" si="20">L18+M18</f>
        <v>33489913</v>
      </c>
      <c r="O18" s="112">
        <v>-1798088</v>
      </c>
      <c r="P18" s="112">
        <v>22316496</v>
      </c>
      <c r="Q18" s="112">
        <v>22613494</v>
      </c>
      <c r="R18" s="112"/>
      <c r="S18" s="112"/>
      <c r="T18" s="113">
        <f>P18-Q18</f>
        <v>-296998</v>
      </c>
      <c r="U18" s="123">
        <f>I18/L18</f>
        <v>3.8544810412369293</v>
      </c>
      <c r="V18" s="123">
        <f>(H18*365)/Q18</f>
        <v>92.73954613117283</v>
      </c>
      <c r="W18" s="123">
        <f>N18/K18</f>
        <v>1.5109196372285612</v>
      </c>
      <c r="X18" s="123">
        <f>T18/P18</f>
        <v>-1.3308451290919506E-2</v>
      </c>
      <c r="Y18" s="113">
        <f>H18-H26</f>
        <v>3630191</v>
      </c>
      <c r="Z18" s="113">
        <f t="shared" ref="Z18:Z24" si="21">AA26</f>
        <v>-1501092</v>
      </c>
      <c r="AA18" s="127">
        <f>Z18+T18</f>
        <v>-1798090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2:59" x14ac:dyDescent="0.25">
      <c r="B19" s="38" t="s">
        <v>92</v>
      </c>
      <c r="C19" s="39" t="s">
        <v>102</v>
      </c>
      <c r="D19" s="67"/>
      <c r="E19" s="40" t="s">
        <v>88</v>
      </c>
      <c r="F19" s="132" t="s">
        <v>111</v>
      </c>
      <c r="G19" s="40">
        <v>2020</v>
      </c>
      <c r="H19" s="134">
        <v>17477266</v>
      </c>
      <c r="I19" s="134">
        <v>29494911</v>
      </c>
      <c r="J19" s="135">
        <f>17579072+51334792</f>
        <v>68913864</v>
      </c>
      <c r="K19" s="135">
        <f t="shared" si="19"/>
        <v>98408775</v>
      </c>
      <c r="L19" s="136">
        <v>7524987</v>
      </c>
      <c r="M19" s="136">
        <v>112577800</v>
      </c>
      <c r="N19" s="136">
        <f t="shared" si="20"/>
        <v>120102787</v>
      </c>
      <c r="O19" s="136">
        <v>-3774041</v>
      </c>
      <c r="P19" s="136">
        <v>47744805</v>
      </c>
      <c r="Q19" s="136">
        <v>49075438</v>
      </c>
      <c r="R19" s="136"/>
      <c r="S19" s="136"/>
      <c r="T19" s="117">
        <f t="shared" ref="T19:T21" si="22">P19-Q19</f>
        <v>-1330633</v>
      </c>
      <c r="U19" s="122">
        <f t="shared" ref="U19:U24" si="23">I19/L19</f>
        <v>3.9195962730566842</v>
      </c>
      <c r="V19" s="122">
        <f t="shared" ref="V19:V24" si="24">(H19*365)/Q19</f>
        <v>129.98767509726557</v>
      </c>
      <c r="W19" s="122">
        <f t="shared" ref="W19:W24" si="25">N19/K19</f>
        <v>1.2204479427774606</v>
      </c>
      <c r="X19" s="122">
        <f t="shared" ref="X19:X24" si="26">T19/P19</f>
        <v>-2.7869691791599108E-2</v>
      </c>
      <c r="Y19" s="117">
        <f>H19-H27</f>
        <v>8176734</v>
      </c>
      <c r="Z19" s="117">
        <f t="shared" si="21"/>
        <v>-2443410</v>
      </c>
      <c r="AA19" s="128">
        <f t="shared" ref="AA19:AA21" si="27">Z19+T19</f>
        <v>-3774043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2:59" x14ac:dyDescent="0.25">
      <c r="B20" s="38" t="s">
        <v>92</v>
      </c>
      <c r="C20" s="39" t="s">
        <v>93</v>
      </c>
      <c r="D20" s="67"/>
      <c r="E20" s="49" t="s">
        <v>87</v>
      </c>
      <c r="F20" s="132" t="s">
        <v>111</v>
      </c>
      <c r="G20" s="40">
        <v>2020</v>
      </c>
      <c r="H20" s="134">
        <v>15437921</v>
      </c>
      <c r="I20" s="134">
        <v>35618766</v>
      </c>
      <c r="J20" s="135">
        <f>21401756+82101148</f>
        <v>103502904</v>
      </c>
      <c r="K20" s="135">
        <f t="shared" si="19"/>
        <v>139121670</v>
      </c>
      <c r="L20" s="136">
        <v>6975215</v>
      </c>
      <c r="M20" s="136">
        <v>157922380</v>
      </c>
      <c r="N20" s="136">
        <f t="shared" si="20"/>
        <v>164897595</v>
      </c>
      <c r="O20" s="136">
        <f>-9239054</f>
        <v>-9239054</v>
      </c>
      <c r="P20" s="136">
        <v>51389004</v>
      </c>
      <c r="Q20" s="136">
        <v>52644289</v>
      </c>
      <c r="R20" s="136"/>
      <c r="S20" s="136"/>
      <c r="T20" s="117">
        <f t="shared" si="22"/>
        <v>-1255285</v>
      </c>
      <c r="U20" s="122">
        <f t="shared" si="23"/>
        <v>5.1064757143686608</v>
      </c>
      <c r="V20" s="122">
        <f t="shared" si="24"/>
        <v>107.03613387199512</v>
      </c>
      <c r="W20" s="122">
        <f t="shared" si="25"/>
        <v>1.1852761327548755</v>
      </c>
      <c r="X20" s="122">
        <f t="shared" si="26"/>
        <v>-2.4427112850834782E-2</v>
      </c>
      <c r="Y20" s="117">
        <f>H20-H28</f>
        <v>10911089</v>
      </c>
      <c r="Z20" s="117">
        <f t="shared" si="21"/>
        <v>-7983768</v>
      </c>
      <c r="AA20" s="128">
        <f t="shared" si="27"/>
        <v>-9239053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2:59" x14ac:dyDescent="0.25">
      <c r="B21" s="38" t="s">
        <v>92</v>
      </c>
      <c r="C21" s="39" t="s">
        <v>100</v>
      </c>
      <c r="D21" s="67"/>
      <c r="E21" s="40" t="s">
        <v>90</v>
      </c>
      <c r="F21" s="132" t="s">
        <v>111</v>
      </c>
      <c r="G21" s="40">
        <v>2020</v>
      </c>
      <c r="H21" s="134">
        <v>23406296</v>
      </c>
      <c r="I21" s="134">
        <v>36003039</v>
      </c>
      <c r="J21" s="135">
        <f>16874661+74831127</f>
        <v>91705788</v>
      </c>
      <c r="K21" s="135">
        <f t="shared" si="19"/>
        <v>127708827</v>
      </c>
      <c r="L21" s="136">
        <f>7149324</f>
        <v>7149324</v>
      </c>
      <c r="M21" s="136">
        <f>152627447</f>
        <v>152627447</v>
      </c>
      <c r="N21" s="136">
        <f t="shared" si="20"/>
        <v>159776771</v>
      </c>
      <c r="O21" s="136">
        <v>-8084565</v>
      </c>
      <c r="P21" s="136">
        <v>76127725</v>
      </c>
      <c r="Q21" s="136">
        <v>75053572</v>
      </c>
      <c r="R21" s="136"/>
      <c r="S21" s="136"/>
      <c r="T21" s="117">
        <f t="shared" si="22"/>
        <v>1074153</v>
      </c>
      <c r="U21" s="122">
        <f t="shared" si="23"/>
        <v>5.0358661881878621</v>
      </c>
      <c r="V21" s="122">
        <f t="shared" si="24"/>
        <v>113.82933299963392</v>
      </c>
      <c r="W21" s="122">
        <f t="shared" si="25"/>
        <v>1.2511020166209812</v>
      </c>
      <c r="X21" s="122">
        <f t="shared" si="26"/>
        <v>1.4109879153751146E-2</v>
      </c>
      <c r="Y21" s="117">
        <f>H21-H29</f>
        <v>7438637</v>
      </c>
      <c r="Z21" s="117">
        <f t="shared" si="21"/>
        <v>-9158718</v>
      </c>
      <c r="AA21" s="128">
        <f t="shared" si="27"/>
        <v>-8084565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2:59" x14ac:dyDescent="0.25">
      <c r="B22" s="38" t="s">
        <v>92</v>
      </c>
      <c r="C22" s="39" t="s">
        <v>101</v>
      </c>
      <c r="D22" s="67"/>
      <c r="E22" s="40" t="s">
        <v>91</v>
      </c>
      <c r="F22" s="132" t="s">
        <v>111</v>
      </c>
      <c r="G22" s="40">
        <v>2020</v>
      </c>
      <c r="H22" s="134">
        <v>1303435</v>
      </c>
      <c r="I22" s="134">
        <v>2099483</v>
      </c>
      <c r="J22" s="135">
        <v>377205</v>
      </c>
      <c r="K22" s="135">
        <f t="shared" si="19"/>
        <v>2476688</v>
      </c>
      <c r="L22" s="136">
        <v>700422</v>
      </c>
      <c r="M22" s="136">
        <v>5804308</v>
      </c>
      <c r="N22" s="136">
        <f t="shared" si="20"/>
        <v>6504730</v>
      </c>
      <c r="O22" s="136">
        <v>-144373</v>
      </c>
      <c r="P22" s="136">
        <v>9341995</v>
      </c>
      <c r="Q22" s="136">
        <v>9382972</v>
      </c>
      <c r="R22" s="136"/>
      <c r="S22" s="136"/>
      <c r="T22" s="137">
        <f>P22-Q22</f>
        <v>-40977</v>
      </c>
      <c r="U22" s="138">
        <f t="shared" si="23"/>
        <v>2.9974543917809551</v>
      </c>
      <c r="V22" s="138">
        <f t="shared" si="24"/>
        <v>50.703953395576583</v>
      </c>
      <c r="W22" s="138">
        <f t="shared" si="25"/>
        <v>2.6263824914563321</v>
      </c>
      <c r="X22" s="138">
        <f t="shared" si="26"/>
        <v>-4.3863221934929315E-3</v>
      </c>
      <c r="Y22" s="117">
        <f>H22-H30</f>
        <v>864176</v>
      </c>
      <c r="Z22" s="117">
        <f t="shared" si="21"/>
        <v>-103396</v>
      </c>
      <c r="AA22" s="128">
        <f>Z22+T22</f>
        <v>-144373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2:59" x14ac:dyDescent="0.25">
      <c r="B23" s="38" t="s">
        <v>92</v>
      </c>
      <c r="C23" s="67" t="s">
        <v>108</v>
      </c>
      <c r="D23" s="67"/>
      <c r="E23" s="49" t="s">
        <v>106</v>
      </c>
      <c r="F23" s="132" t="s">
        <v>111</v>
      </c>
      <c r="G23" s="40">
        <v>2020</v>
      </c>
      <c r="H23" s="134">
        <v>1835023</v>
      </c>
      <c r="I23" s="134">
        <v>4295111</v>
      </c>
      <c r="J23" s="135">
        <f>15796173+2109616</f>
        <v>17905789</v>
      </c>
      <c r="K23" s="135">
        <f t="shared" si="19"/>
        <v>22200900</v>
      </c>
      <c r="L23" s="136">
        <v>2036637</v>
      </c>
      <c r="M23" s="136">
        <v>24999906</v>
      </c>
      <c r="N23" s="136">
        <f t="shared" si="20"/>
        <v>27036543</v>
      </c>
      <c r="O23" s="136">
        <v>-2002767</v>
      </c>
      <c r="P23" s="136">
        <v>7025911</v>
      </c>
      <c r="Q23" s="136">
        <v>7723484</v>
      </c>
      <c r="R23" s="136"/>
      <c r="S23" s="136"/>
      <c r="T23" s="137">
        <f>P23-Q23</f>
        <v>-697573</v>
      </c>
      <c r="U23" s="138">
        <f t="shared" si="23"/>
        <v>2.1089231905341994</v>
      </c>
      <c r="V23" s="138">
        <f t="shared" si="24"/>
        <v>86.720370625484563</v>
      </c>
      <c r="W23" s="138">
        <f t="shared" si="25"/>
        <v>1.2178129265029796</v>
      </c>
      <c r="X23" s="138">
        <f t="shared" si="26"/>
        <v>-9.9285772336142608E-2</v>
      </c>
      <c r="Y23" s="117">
        <f t="shared" ref="Y23:Y24" si="28">H23-H31</f>
        <v>789811</v>
      </c>
      <c r="Z23" s="117">
        <f t="shared" si="21"/>
        <v>-1305194</v>
      </c>
      <c r="AA23" s="128">
        <f t="shared" ref="AA23:AA24" si="29">Z23+T23</f>
        <v>-2002767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2:59" x14ac:dyDescent="0.25">
      <c r="B24" s="38" t="s">
        <v>92</v>
      </c>
      <c r="C24" s="67" t="s">
        <v>109</v>
      </c>
      <c r="D24" s="67"/>
      <c r="E24" s="49" t="s">
        <v>107</v>
      </c>
      <c r="F24" s="132" t="s">
        <v>111</v>
      </c>
      <c r="G24" s="40">
        <v>2020</v>
      </c>
      <c r="H24" s="134">
        <v>616327</v>
      </c>
      <c r="I24" s="134">
        <v>979434</v>
      </c>
      <c r="J24" s="135">
        <v>183410</v>
      </c>
      <c r="K24" s="135">
        <f t="shared" si="19"/>
        <v>1162844</v>
      </c>
      <c r="L24" s="136">
        <v>348574</v>
      </c>
      <c r="M24" s="136">
        <v>2669665</v>
      </c>
      <c r="N24" s="136">
        <f t="shared" si="20"/>
        <v>3018239</v>
      </c>
      <c r="O24" s="136">
        <v>134177</v>
      </c>
      <c r="P24" s="136">
        <v>3737016</v>
      </c>
      <c r="Q24" s="136">
        <v>3766909</v>
      </c>
      <c r="R24" s="136"/>
      <c r="S24" s="136"/>
      <c r="T24" s="137">
        <f>P24-Q24</f>
        <v>-29893</v>
      </c>
      <c r="U24" s="138">
        <f t="shared" si="23"/>
        <v>2.8098309110834427</v>
      </c>
      <c r="V24" s="138">
        <f t="shared" si="24"/>
        <v>59.719880411233717</v>
      </c>
      <c r="W24" s="138">
        <f t="shared" si="25"/>
        <v>2.5955665592289248</v>
      </c>
      <c r="X24" s="138">
        <f t="shared" si="26"/>
        <v>-7.9991629685289018E-3</v>
      </c>
      <c r="Y24" s="117">
        <f t="shared" si="28"/>
        <v>394400</v>
      </c>
      <c r="Z24" s="117">
        <f t="shared" si="21"/>
        <v>164069</v>
      </c>
      <c r="AA24" s="128">
        <f t="shared" si="29"/>
        <v>134176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2:59" ht="13" thickBot="1" x14ac:dyDescent="0.3">
      <c r="B25" s="66"/>
      <c r="C25" s="67"/>
      <c r="D25" s="67"/>
      <c r="E25" s="49"/>
      <c r="F25" s="132"/>
      <c r="G25" s="133"/>
      <c r="H25" s="134"/>
      <c r="I25" s="134"/>
      <c r="J25" s="135"/>
      <c r="K25" s="135"/>
      <c r="L25" s="136"/>
      <c r="M25" s="136"/>
      <c r="N25" s="136"/>
      <c r="O25" s="136"/>
      <c r="P25" s="136"/>
      <c r="Q25" s="136"/>
      <c r="R25" s="136"/>
      <c r="S25" s="136"/>
      <c r="T25" s="137"/>
      <c r="U25" s="138"/>
      <c r="V25" s="138"/>
      <c r="W25" s="138"/>
      <c r="X25" s="138"/>
      <c r="Y25" s="137"/>
      <c r="Z25" s="137"/>
      <c r="AA25" s="139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2:59" x14ac:dyDescent="0.25">
      <c r="B26" s="27" t="s">
        <v>92</v>
      </c>
      <c r="C26" s="28" t="s">
        <v>103</v>
      </c>
      <c r="D26" s="28"/>
      <c r="E26" s="29" t="s">
        <v>89</v>
      </c>
      <c r="F26" s="102" t="s">
        <v>110</v>
      </c>
      <c r="G26" s="31">
        <v>2019</v>
      </c>
      <c r="H26" s="110">
        <v>2115467</v>
      </c>
      <c r="I26" s="110">
        <v>5034657</v>
      </c>
      <c r="J26" s="111">
        <f>2565331+10973464</f>
        <v>13538795</v>
      </c>
      <c r="K26" s="111">
        <f t="shared" ref="K26:K32" si="30">I26+J26</f>
        <v>18573452</v>
      </c>
      <c r="L26" s="112">
        <v>2471853</v>
      </c>
      <c r="M26" s="112">
        <v>28152067</v>
      </c>
      <c r="N26" s="112">
        <f t="shared" ref="N26:N32" si="31">L26+M26</f>
        <v>30623920</v>
      </c>
      <c r="O26" s="112">
        <v>-1501090</v>
      </c>
      <c r="P26" s="112">
        <v>19554755</v>
      </c>
      <c r="Q26" s="112">
        <v>21678173</v>
      </c>
      <c r="R26" s="112"/>
      <c r="S26" s="112"/>
      <c r="T26" s="113">
        <f>P26-Q26</f>
        <v>-2123418</v>
      </c>
      <c r="U26" s="123">
        <f>I26/L26</f>
        <v>2.0367946637603449</v>
      </c>
      <c r="V26" s="123">
        <f>(H26*365)/Q26</f>
        <v>35.618566887532452</v>
      </c>
      <c r="W26" s="123">
        <f>N26/K26</f>
        <v>1.6488006645183675</v>
      </c>
      <c r="X26" s="123">
        <f>T26/P26</f>
        <v>-0.10858832033436369</v>
      </c>
      <c r="Y26" s="113">
        <f>H26-H34</f>
        <v>966633</v>
      </c>
      <c r="Z26" s="113">
        <f t="shared" ref="Z26:Z32" si="32">AA34</f>
        <v>622326</v>
      </c>
      <c r="AA26" s="127">
        <f>Z26+T26</f>
        <v>-1501092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2:59" x14ac:dyDescent="0.25">
      <c r="B27" s="38" t="s">
        <v>92</v>
      </c>
      <c r="C27" s="39" t="s">
        <v>102</v>
      </c>
      <c r="D27" s="67"/>
      <c r="E27" s="40" t="s">
        <v>88</v>
      </c>
      <c r="F27" s="132" t="s">
        <v>110</v>
      </c>
      <c r="G27" s="40">
        <v>2019</v>
      </c>
      <c r="H27" s="134">
        <v>9300532</v>
      </c>
      <c r="I27" s="134">
        <v>20245106</v>
      </c>
      <c r="J27" s="135">
        <f>17302657+52912890</f>
        <v>70215547</v>
      </c>
      <c r="K27" s="135">
        <f t="shared" si="30"/>
        <v>90460653</v>
      </c>
      <c r="L27" s="136">
        <v>4932333</v>
      </c>
      <c r="M27" s="136">
        <f>109371914</f>
        <v>109371914</v>
      </c>
      <c r="N27" s="136">
        <f t="shared" si="31"/>
        <v>114304247</v>
      </c>
      <c r="O27" s="136">
        <v>-2443408</v>
      </c>
      <c r="P27" s="136">
        <v>43419051</v>
      </c>
      <c r="Q27" s="136">
        <v>45995597</v>
      </c>
      <c r="R27" s="136"/>
      <c r="S27" s="136"/>
      <c r="T27" s="117">
        <f t="shared" ref="T27:T29" si="33">P27-Q27</f>
        <v>-2576546</v>
      </c>
      <c r="U27" s="122">
        <f t="shared" ref="U27:U32" si="34">I27/L27</f>
        <v>4.1045699874684045</v>
      </c>
      <c r="V27" s="122">
        <f t="shared" ref="V27:V32" si="35">(H27*365)/Q27</f>
        <v>73.804763964689926</v>
      </c>
      <c r="W27" s="122">
        <f t="shared" ref="W27:W32" si="36">N27/K27</f>
        <v>1.2635797245460962</v>
      </c>
      <c r="X27" s="122">
        <f t="shared" ref="X27:X32" si="37">T27/P27</f>
        <v>-5.9341370680810135E-2</v>
      </c>
      <c r="Y27" s="117">
        <f>H27-H35</f>
        <v>1942952</v>
      </c>
      <c r="Z27" s="117">
        <f t="shared" si="32"/>
        <v>133136</v>
      </c>
      <c r="AA27" s="128">
        <f t="shared" ref="AA27:AA29" si="38">Z27+T27</f>
        <v>-2443410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2:59" x14ac:dyDescent="0.25">
      <c r="B28" s="38" t="s">
        <v>92</v>
      </c>
      <c r="C28" s="39" t="s">
        <v>93</v>
      </c>
      <c r="D28" s="67"/>
      <c r="E28" s="49" t="s">
        <v>87</v>
      </c>
      <c r="F28" s="132" t="s">
        <v>110</v>
      </c>
      <c r="G28" s="40">
        <v>2019</v>
      </c>
      <c r="H28" s="134">
        <v>4526832</v>
      </c>
      <c r="I28" s="134">
        <v>28426993</v>
      </c>
      <c r="J28" s="135">
        <f>25507114+31663807</f>
        <v>57170921</v>
      </c>
      <c r="K28" s="135">
        <f t="shared" si="30"/>
        <v>85597914</v>
      </c>
      <c r="L28" s="136">
        <v>5104358</v>
      </c>
      <c r="M28" s="136">
        <v>107280513</v>
      </c>
      <c r="N28" s="136">
        <f t="shared" si="31"/>
        <v>112384871</v>
      </c>
      <c r="O28" s="136">
        <v>-7983769</v>
      </c>
      <c r="P28" s="136">
        <v>38569216</v>
      </c>
      <c r="Q28" s="136">
        <v>45203322</v>
      </c>
      <c r="R28" s="136"/>
      <c r="S28" s="136"/>
      <c r="T28" s="117">
        <f t="shared" si="33"/>
        <v>-6634106</v>
      </c>
      <c r="U28" s="122">
        <f t="shared" si="34"/>
        <v>5.5691612931538108</v>
      </c>
      <c r="V28" s="122">
        <f t="shared" si="35"/>
        <v>36.552483465706345</v>
      </c>
      <c r="W28" s="122">
        <f t="shared" si="36"/>
        <v>1.3129393667233527</v>
      </c>
      <c r="X28" s="122">
        <f t="shared" si="37"/>
        <v>-0.17200520746908624</v>
      </c>
      <c r="Y28" s="117">
        <f>H28-H36</f>
        <v>-293383</v>
      </c>
      <c r="Z28" s="117">
        <f t="shared" si="32"/>
        <v>-1349662</v>
      </c>
      <c r="AA28" s="128">
        <f t="shared" si="38"/>
        <v>-7983768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2:59" x14ac:dyDescent="0.25">
      <c r="B29" s="38" t="s">
        <v>92</v>
      </c>
      <c r="C29" s="39" t="s">
        <v>100</v>
      </c>
      <c r="D29" s="67"/>
      <c r="E29" s="40" t="s">
        <v>90</v>
      </c>
      <c r="F29" s="132" t="s">
        <v>110</v>
      </c>
      <c r="G29" s="40">
        <v>2019</v>
      </c>
      <c r="H29" s="134">
        <v>15967659</v>
      </c>
      <c r="I29" s="134">
        <v>28310076</v>
      </c>
      <c r="J29" s="135">
        <f>16762239+77227278</f>
        <v>93989517</v>
      </c>
      <c r="K29" s="135">
        <f t="shared" si="30"/>
        <v>122299593</v>
      </c>
      <c r="L29" s="136">
        <v>6566881</v>
      </c>
      <c r="M29" s="136">
        <v>145969646</v>
      </c>
      <c r="N29" s="136">
        <f t="shared" si="31"/>
        <v>152536527</v>
      </c>
      <c r="O29" s="136">
        <v>-9158718</v>
      </c>
      <c r="P29" s="136">
        <v>67827144</v>
      </c>
      <c r="Q29" s="136">
        <v>67562126</v>
      </c>
      <c r="R29" s="136"/>
      <c r="S29" s="136"/>
      <c r="T29" s="117">
        <f t="shared" si="33"/>
        <v>265018</v>
      </c>
      <c r="U29" s="122">
        <f t="shared" si="34"/>
        <v>4.3110383757525073</v>
      </c>
      <c r="V29" s="122">
        <f t="shared" si="35"/>
        <v>86.264241225919974</v>
      </c>
      <c r="W29" s="122">
        <f t="shared" si="36"/>
        <v>1.2472365872877436</v>
      </c>
      <c r="X29" s="122">
        <f t="shared" si="37"/>
        <v>3.9072557735882257E-3</v>
      </c>
      <c r="Y29" s="117">
        <f>H29-H37</f>
        <v>2977390</v>
      </c>
      <c r="Z29" s="117">
        <f>AA37+1001</f>
        <v>-9423736</v>
      </c>
      <c r="AA29" s="128">
        <f t="shared" si="38"/>
        <v>-9158718</v>
      </c>
      <c r="AB29" s="140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2:59" x14ac:dyDescent="0.25">
      <c r="B30" s="38" t="s">
        <v>92</v>
      </c>
      <c r="C30" s="39" t="s">
        <v>101</v>
      </c>
      <c r="D30" s="67"/>
      <c r="E30" s="40" t="s">
        <v>91</v>
      </c>
      <c r="F30" s="132" t="s">
        <v>110</v>
      </c>
      <c r="G30" s="40">
        <v>2019</v>
      </c>
      <c r="H30" s="134">
        <v>439259</v>
      </c>
      <c r="I30" s="134">
        <v>717599</v>
      </c>
      <c r="J30" s="135">
        <v>418469</v>
      </c>
      <c r="K30" s="135">
        <f t="shared" si="30"/>
        <v>1136068</v>
      </c>
      <c r="L30" s="136">
        <v>633814</v>
      </c>
      <c r="M30" s="136">
        <v>4021921</v>
      </c>
      <c r="N30" s="136">
        <f t="shared" si="31"/>
        <v>4655735</v>
      </c>
      <c r="O30" s="136">
        <v>-103396</v>
      </c>
      <c r="P30" s="136">
        <v>7402762</v>
      </c>
      <c r="Q30" s="136">
        <v>7933281</v>
      </c>
      <c r="R30" s="136"/>
      <c r="S30" s="136"/>
      <c r="T30" s="137">
        <f>P30-Q30</f>
        <v>-530519</v>
      </c>
      <c r="U30" s="138">
        <f t="shared" si="34"/>
        <v>1.1321917786606166</v>
      </c>
      <c r="V30" s="138">
        <f t="shared" si="35"/>
        <v>20.209738568443498</v>
      </c>
      <c r="W30" s="138">
        <f t="shared" si="36"/>
        <v>4.0981129650689923</v>
      </c>
      <c r="X30" s="138">
        <f t="shared" si="37"/>
        <v>-7.1665008276640532E-2</v>
      </c>
      <c r="Y30" s="117">
        <f>H30-H38</f>
        <v>-76599</v>
      </c>
      <c r="Z30" s="117">
        <f t="shared" si="32"/>
        <v>427123</v>
      </c>
      <c r="AA30" s="128">
        <f>Z30+T30</f>
        <v>-103396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2:59" x14ac:dyDescent="0.25">
      <c r="B31" s="38" t="s">
        <v>92</v>
      </c>
      <c r="C31" s="67" t="s">
        <v>108</v>
      </c>
      <c r="D31" s="67"/>
      <c r="E31" s="49" t="s">
        <v>106</v>
      </c>
      <c r="F31" s="132" t="s">
        <v>110</v>
      </c>
      <c r="G31" s="40">
        <v>2019</v>
      </c>
      <c r="H31" s="134">
        <v>1045212</v>
      </c>
      <c r="I31" s="134">
        <v>3634455</v>
      </c>
      <c r="J31" s="135">
        <f>1364986+16125646</f>
        <v>17490632</v>
      </c>
      <c r="K31" s="135">
        <f t="shared" si="30"/>
        <v>21125087</v>
      </c>
      <c r="L31" s="136">
        <v>1001825</v>
      </c>
      <c r="M31" s="136">
        <v>22725912</v>
      </c>
      <c r="N31" s="136">
        <f t="shared" si="31"/>
        <v>23727737</v>
      </c>
      <c r="O31" s="136">
        <v>-1305194</v>
      </c>
      <c r="P31" s="136">
        <v>5285411</v>
      </c>
      <c r="Q31" s="136">
        <v>5339761</v>
      </c>
      <c r="R31" s="136"/>
      <c r="S31" s="136"/>
      <c r="T31" s="137">
        <f>P31-Q31</f>
        <v>-54350</v>
      </c>
      <c r="U31" s="138">
        <f t="shared" si="34"/>
        <v>3.6278342025802908</v>
      </c>
      <c r="V31" s="138">
        <f t="shared" si="35"/>
        <v>71.445590916896847</v>
      </c>
      <c r="W31" s="138">
        <f t="shared" si="36"/>
        <v>1.1232018594763657</v>
      </c>
      <c r="X31" s="138">
        <f t="shared" si="37"/>
        <v>-1.0283022455585763E-2</v>
      </c>
      <c r="Y31" s="117">
        <f t="shared" ref="Y31:Y32" si="39">H31-H39</f>
        <v>-736684</v>
      </c>
      <c r="Z31" s="117">
        <f>AA39-592038</f>
        <v>-1250844</v>
      </c>
      <c r="AA31" s="128">
        <f t="shared" ref="AA31:AA32" si="40">Z31+T31</f>
        <v>-1305194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2:59" x14ac:dyDescent="0.25">
      <c r="B32" s="38" t="s">
        <v>92</v>
      </c>
      <c r="C32" s="67" t="s">
        <v>109</v>
      </c>
      <c r="D32" s="67"/>
      <c r="E32" s="49" t="s">
        <v>107</v>
      </c>
      <c r="F32" s="132" t="s">
        <v>110</v>
      </c>
      <c r="G32" s="40">
        <v>2019</v>
      </c>
      <c r="H32" s="134">
        <v>221927</v>
      </c>
      <c r="I32" s="134">
        <v>395196</v>
      </c>
      <c r="J32" s="135">
        <v>98716</v>
      </c>
      <c r="K32" s="135">
        <f t="shared" si="30"/>
        <v>493912</v>
      </c>
      <c r="L32" s="136">
        <v>369314</v>
      </c>
      <c r="M32" s="136">
        <v>1510124</v>
      </c>
      <c r="N32" s="136">
        <f t="shared" si="31"/>
        <v>1879438</v>
      </c>
      <c r="O32" s="136">
        <v>164070</v>
      </c>
      <c r="P32" s="136">
        <v>2506487</v>
      </c>
      <c r="Q32" s="136">
        <v>2558814</v>
      </c>
      <c r="R32" s="136"/>
      <c r="S32" s="136"/>
      <c r="T32" s="137">
        <f>P32-Q32</f>
        <v>-52327</v>
      </c>
      <c r="U32" s="138">
        <f t="shared" si="34"/>
        <v>1.0700812858434827</v>
      </c>
      <c r="V32" s="138">
        <f t="shared" si="35"/>
        <v>31.656601456768644</v>
      </c>
      <c r="W32" s="138">
        <f t="shared" si="36"/>
        <v>3.8052082152286237</v>
      </c>
      <c r="X32" s="138">
        <f t="shared" si="37"/>
        <v>-2.0876629322234667E-2</v>
      </c>
      <c r="Y32" s="117">
        <f t="shared" si="39"/>
        <v>-113842</v>
      </c>
      <c r="Z32" s="117">
        <f t="shared" si="32"/>
        <v>216396</v>
      </c>
      <c r="AA32" s="128">
        <f t="shared" si="40"/>
        <v>164069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2:59" ht="13" thickBot="1" x14ac:dyDescent="0.3">
      <c r="B33" s="66"/>
      <c r="C33" s="67"/>
      <c r="D33" s="67"/>
      <c r="E33" s="49"/>
      <c r="F33" s="132"/>
      <c r="G33" s="133"/>
      <c r="H33" s="134"/>
      <c r="I33" s="134"/>
      <c r="J33" s="135"/>
      <c r="K33" s="135"/>
      <c r="L33" s="136"/>
      <c r="M33" s="136"/>
      <c r="N33" s="136"/>
      <c r="O33" s="136"/>
      <c r="P33" s="136"/>
      <c r="Q33" s="136"/>
      <c r="R33" s="136"/>
      <c r="S33" s="136"/>
      <c r="T33" s="137"/>
      <c r="U33" s="138"/>
      <c r="V33" s="138"/>
      <c r="W33" s="138"/>
      <c r="X33" s="138"/>
      <c r="Y33" s="137"/>
      <c r="Z33" s="137"/>
      <c r="AA33" s="139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2:59" x14ac:dyDescent="0.25">
      <c r="B34" s="27" t="s">
        <v>92</v>
      </c>
      <c r="C34" s="28" t="s">
        <v>103</v>
      </c>
      <c r="D34" s="28"/>
      <c r="E34" s="29" t="s">
        <v>89</v>
      </c>
      <c r="F34" s="102" t="s">
        <v>105</v>
      </c>
      <c r="G34" s="31">
        <v>2018</v>
      </c>
      <c r="H34" s="110">
        <v>1148834</v>
      </c>
      <c r="I34" s="110">
        <v>2692203</v>
      </c>
      <c r="J34" s="111">
        <v>1019659</v>
      </c>
      <c r="K34" s="111">
        <f t="shared" ref="K34:K40" si="41">I34+J34</f>
        <v>3711862</v>
      </c>
      <c r="L34" s="112">
        <v>1674528</v>
      </c>
      <c r="M34" s="112">
        <v>8091330</v>
      </c>
      <c r="N34" s="112">
        <v>9765858</v>
      </c>
      <c r="O34" s="112">
        <v>622328</v>
      </c>
      <c r="P34" s="112">
        <v>16318578</v>
      </c>
      <c r="Q34" s="112">
        <v>16183403</v>
      </c>
      <c r="R34" s="112"/>
      <c r="S34" s="112"/>
      <c r="T34" s="113">
        <f>P34-Q34</f>
        <v>135175</v>
      </c>
      <c r="U34" s="123">
        <f>I34/L34</f>
        <v>1.6077384194232645</v>
      </c>
      <c r="V34" s="123">
        <f>(H34*365)/Q34</f>
        <v>25.910768581861305</v>
      </c>
      <c r="W34" s="123">
        <f>N34/K34</f>
        <v>2.6309862812787759</v>
      </c>
      <c r="X34" s="123">
        <f>T34/P34</f>
        <v>8.283503623906445E-3</v>
      </c>
      <c r="Y34" s="113">
        <f>H34-H42</f>
        <v>784110</v>
      </c>
      <c r="Z34" s="113">
        <f>AA42</f>
        <v>487151</v>
      </c>
      <c r="AA34" s="127">
        <f>Z34+T34</f>
        <v>622326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2:59" x14ac:dyDescent="0.25">
      <c r="B35" s="38" t="s">
        <v>92</v>
      </c>
      <c r="C35" s="39" t="s">
        <v>102</v>
      </c>
      <c r="D35" s="67"/>
      <c r="E35" s="40" t="s">
        <v>88</v>
      </c>
      <c r="F35" s="132" t="s">
        <v>105</v>
      </c>
      <c r="G35" s="40">
        <v>2018</v>
      </c>
      <c r="H35" s="134">
        <v>7357580</v>
      </c>
      <c r="I35" s="134">
        <v>12609531</v>
      </c>
      <c r="J35" s="135">
        <v>25153736</v>
      </c>
      <c r="K35" s="135">
        <f t="shared" si="41"/>
        <v>37763267</v>
      </c>
      <c r="L35" s="136">
        <v>5104883</v>
      </c>
      <c r="M35" s="136">
        <v>49645937</v>
      </c>
      <c r="N35" s="136">
        <v>54750820</v>
      </c>
      <c r="O35" s="136">
        <v>133138</v>
      </c>
      <c r="P35" s="136">
        <v>40161058</v>
      </c>
      <c r="Q35" s="136">
        <v>40296127</v>
      </c>
      <c r="R35" s="136"/>
      <c r="S35" s="136"/>
      <c r="T35" s="117">
        <f t="shared" ref="T35:T51" si="42">P35-Q35</f>
        <v>-135069</v>
      </c>
      <c r="U35" s="122">
        <f t="shared" ref="U35:U40" si="43">I35/L35</f>
        <v>2.4700920667525583</v>
      </c>
      <c r="V35" s="122">
        <f t="shared" ref="V35:V40" si="44">(H35*365)/Q35</f>
        <v>66.644536334720215</v>
      </c>
      <c r="W35" s="122">
        <f t="shared" ref="W35:W40" si="45">N35/K35</f>
        <v>1.4498433093725709</v>
      </c>
      <c r="X35" s="122">
        <f t="shared" ref="X35:X40" si="46">T35/P35</f>
        <v>-3.3631833105591991E-3</v>
      </c>
      <c r="Y35" s="117">
        <f>H35-H43</f>
        <v>2453338</v>
      </c>
      <c r="Z35" s="117">
        <f>AA43</f>
        <v>268205</v>
      </c>
      <c r="AA35" s="128">
        <f t="shared" ref="AA35:AA37" si="47">Z35+T35</f>
        <v>133136</v>
      </c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2:59" x14ac:dyDescent="0.25">
      <c r="B36" s="38" t="s">
        <v>92</v>
      </c>
      <c r="C36" s="39" t="s">
        <v>93</v>
      </c>
      <c r="D36" s="67"/>
      <c r="E36" s="49" t="s">
        <v>87</v>
      </c>
      <c r="F36" s="132" t="s">
        <v>105</v>
      </c>
      <c r="G36" s="40">
        <v>2018</v>
      </c>
      <c r="H36" s="134">
        <v>4820215</v>
      </c>
      <c r="I36" s="134">
        <v>6421426</v>
      </c>
      <c r="J36" s="135">
        <v>2064927</v>
      </c>
      <c r="K36" s="135">
        <f t="shared" si="41"/>
        <v>8486353</v>
      </c>
      <c r="L36" s="136">
        <v>2956409</v>
      </c>
      <c r="M36" s="136">
        <v>22187036</v>
      </c>
      <c r="N36" s="136">
        <v>25143445</v>
      </c>
      <c r="O36" s="136">
        <v>-1349663</v>
      </c>
      <c r="P36" s="136">
        <v>33862243</v>
      </c>
      <c r="Q36" s="136">
        <v>34610981</v>
      </c>
      <c r="R36" s="136"/>
      <c r="S36" s="136"/>
      <c r="T36" s="117">
        <f t="shared" ref="T36:T37" si="48">P36-Q36</f>
        <v>-748738</v>
      </c>
      <c r="U36" s="122">
        <f t="shared" si="43"/>
        <v>2.1720357365980147</v>
      </c>
      <c r="V36" s="122">
        <f t="shared" si="44"/>
        <v>50.832956020518459</v>
      </c>
      <c r="W36" s="122">
        <f t="shared" si="45"/>
        <v>2.962809230301874</v>
      </c>
      <c r="X36" s="122">
        <f t="shared" si="46"/>
        <v>-2.2111293690733953E-2</v>
      </c>
      <c r="Y36" s="117">
        <f>H36-H44</f>
        <v>2298770</v>
      </c>
      <c r="Z36" s="117">
        <f>AA44</f>
        <v>-600924</v>
      </c>
      <c r="AA36" s="128">
        <f t="shared" si="47"/>
        <v>-1349662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2:59" x14ac:dyDescent="0.25">
      <c r="B37" s="38" t="s">
        <v>92</v>
      </c>
      <c r="C37" s="39" t="s">
        <v>100</v>
      </c>
      <c r="D37" s="67"/>
      <c r="E37" s="40" t="s">
        <v>90</v>
      </c>
      <c r="F37" s="132" t="s">
        <v>105</v>
      </c>
      <c r="G37" s="40">
        <v>2018</v>
      </c>
      <c r="H37" s="134">
        <v>12990269</v>
      </c>
      <c r="I37" s="134">
        <v>22654001</v>
      </c>
      <c r="J37" s="135">
        <v>81543668</v>
      </c>
      <c r="K37" s="135">
        <f t="shared" si="41"/>
        <v>104197669</v>
      </c>
      <c r="L37" s="136">
        <v>5233509</v>
      </c>
      <c r="M37" s="136">
        <v>127051103</v>
      </c>
      <c r="N37" s="136">
        <v>132284612</v>
      </c>
      <c r="O37" s="136">
        <v>-9423668</v>
      </c>
      <c r="P37" s="136">
        <v>52196541</v>
      </c>
      <c r="Q37" s="136">
        <v>52197610</v>
      </c>
      <c r="R37" s="136"/>
      <c r="S37" s="136"/>
      <c r="T37" s="117">
        <f t="shared" si="48"/>
        <v>-1069</v>
      </c>
      <c r="U37" s="122">
        <f t="shared" si="43"/>
        <v>4.3286447009071738</v>
      </c>
      <c r="V37" s="122">
        <f t="shared" si="44"/>
        <v>90.836499697974673</v>
      </c>
      <c r="W37" s="122">
        <f t="shared" si="45"/>
        <v>1.2695544273643973</v>
      </c>
      <c r="X37" s="122">
        <f t="shared" si="46"/>
        <v>-2.0480284316158037E-5</v>
      </c>
      <c r="Y37" s="117">
        <f>H37-H45</f>
        <v>6192714</v>
      </c>
      <c r="Z37" s="117">
        <f>AA45</f>
        <v>-9423668</v>
      </c>
      <c r="AA37" s="128">
        <f t="shared" si="47"/>
        <v>-9424737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2:59" x14ac:dyDescent="0.25">
      <c r="B38" s="38" t="s">
        <v>92</v>
      </c>
      <c r="C38" s="39" t="s">
        <v>101</v>
      </c>
      <c r="D38" s="67"/>
      <c r="E38" s="40" t="s">
        <v>91</v>
      </c>
      <c r="F38" s="132" t="s">
        <v>105</v>
      </c>
      <c r="G38" s="40">
        <v>2018</v>
      </c>
      <c r="H38" s="134">
        <v>515858</v>
      </c>
      <c r="I38" s="134">
        <v>729115</v>
      </c>
      <c r="J38" s="135">
        <v>466470</v>
      </c>
      <c r="K38" s="135">
        <f t="shared" si="41"/>
        <v>1195585</v>
      </c>
      <c r="L38" s="136">
        <v>558550</v>
      </c>
      <c r="M38" s="136">
        <v>2447603</v>
      </c>
      <c r="N38" s="136">
        <v>3006153</v>
      </c>
      <c r="O38" s="136">
        <v>427123</v>
      </c>
      <c r="P38" s="136">
        <v>5828120</v>
      </c>
      <c r="Q38" s="136">
        <v>5770865</v>
      </c>
      <c r="R38" s="136"/>
      <c r="S38" s="136"/>
      <c r="T38" s="137">
        <f>P38-Q38</f>
        <v>57255</v>
      </c>
      <c r="U38" s="138">
        <f t="shared" si="43"/>
        <v>1.3053710500402829</v>
      </c>
      <c r="V38" s="138">
        <f t="shared" si="44"/>
        <v>32.627373885890592</v>
      </c>
      <c r="W38" s="138">
        <f t="shared" si="45"/>
        <v>2.5143783168908942</v>
      </c>
      <c r="X38" s="138">
        <f t="shared" si="46"/>
        <v>9.8239226371454255E-3</v>
      </c>
      <c r="Y38" s="117">
        <f>H38-H46</f>
        <v>515858</v>
      </c>
      <c r="Z38" s="117">
        <f>AA46</f>
        <v>369868</v>
      </c>
      <c r="AA38" s="128">
        <f>Z38+T38</f>
        <v>427123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2:59" x14ac:dyDescent="0.25">
      <c r="B39" s="38" t="s">
        <v>92</v>
      </c>
      <c r="C39" s="67" t="s">
        <v>108</v>
      </c>
      <c r="D39" s="67"/>
      <c r="E39" s="49" t="s">
        <v>106</v>
      </c>
      <c r="F39" s="132" t="s">
        <v>105</v>
      </c>
      <c r="G39" s="40">
        <v>2018</v>
      </c>
      <c r="H39" s="134">
        <v>1781896</v>
      </c>
      <c r="I39" s="134">
        <v>15446574</v>
      </c>
      <c r="J39" s="135">
        <v>5439812</v>
      </c>
      <c r="K39" s="135">
        <f t="shared" si="41"/>
        <v>20886386</v>
      </c>
      <c r="L39" s="136">
        <v>454498</v>
      </c>
      <c r="M39" s="136">
        <v>21235793</v>
      </c>
      <c r="N39" s="136">
        <v>21690291</v>
      </c>
      <c r="O39" s="136">
        <v>-658806</v>
      </c>
      <c r="P39" s="136">
        <v>1397866</v>
      </c>
      <c r="Q39" s="136">
        <v>2056672</v>
      </c>
      <c r="R39" s="136"/>
      <c r="S39" s="136"/>
      <c r="T39" s="137">
        <f>P39-Q39</f>
        <v>-658806</v>
      </c>
      <c r="U39" s="138">
        <f t="shared" si="43"/>
        <v>33.986010939542091</v>
      </c>
      <c r="V39" s="138">
        <f t="shared" si="44"/>
        <v>316.23517994118652</v>
      </c>
      <c r="W39" s="138">
        <f t="shared" si="45"/>
        <v>1.0384894256000057</v>
      </c>
      <c r="X39" s="138">
        <f t="shared" si="46"/>
        <v>-0.47129410115132636</v>
      </c>
      <c r="Y39" s="137">
        <f>H39</f>
        <v>1781896</v>
      </c>
      <c r="Z39" s="137">
        <v>0</v>
      </c>
      <c r="AA39" s="128">
        <f t="shared" ref="AA39:AA40" si="49">Z39+T39</f>
        <v>-658806</v>
      </c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2:59" x14ac:dyDescent="0.25">
      <c r="B40" s="38" t="s">
        <v>92</v>
      </c>
      <c r="C40" s="67" t="s">
        <v>109</v>
      </c>
      <c r="D40" s="67"/>
      <c r="E40" s="49" t="s">
        <v>107</v>
      </c>
      <c r="F40" s="132" t="s">
        <v>105</v>
      </c>
      <c r="G40" s="40">
        <v>2018</v>
      </c>
      <c r="H40" s="134">
        <v>335769</v>
      </c>
      <c r="I40" s="134">
        <v>506324</v>
      </c>
      <c r="J40" s="135">
        <v>139789</v>
      </c>
      <c r="K40" s="135">
        <f t="shared" si="41"/>
        <v>646113</v>
      </c>
      <c r="L40" s="136">
        <v>532759</v>
      </c>
      <c r="M40" s="136">
        <v>100759</v>
      </c>
      <c r="N40" s="136">
        <v>633518</v>
      </c>
      <c r="O40" s="136">
        <v>216396</v>
      </c>
      <c r="P40" s="136">
        <v>1815934</v>
      </c>
      <c r="Q40" s="136">
        <v>1599538</v>
      </c>
      <c r="R40" s="136"/>
      <c r="S40" s="136"/>
      <c r="T40" s="137">
        <f>P40-Q40</f>
        <v>216396</v>
      </c>
      <c r="U40" s="138">
        <f t="shared" si="43"/>
        <v>0.95038094147635233</v>
      </c>
      <c r="V40" s="138">
        <f t="shared" si="44"/>
        <v>76.619426984541789</v>
      </c>
      <c r="W40" s="138">
        <f t="shared" si="45"/>
        <v>0.98050650582792798</v>
      </c>
      <c r="X40" s="138">
        <f t="shared" si="46"/>
        <v>0.11916512384260662</v>
      </c>
      <c r="Y40" s="137">
        <f>H40</f>
        <v>335769</v>
      </c>
      <c r="Z40" s="137">
        <v>0</v>
      </c>
      <c r="AA40" s="128">
        <f t="shared" si="49"/>
        <v>216396</v>
      </c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2:59" ht="13" thickBot="1" x14ac:dyDescent="0.3">
      <c r="B41" s="66"/>
      <c r="C41" s="67"/>
      <c r="D41" s="67"/>
      <c r="E41" s="49"/>
      <c r="F41" s="132"/>
      <c r="G41" s="133"/>
      <c r="H41" s="134"/>
      <c r="I41" s="134"/>
      <c r="J41" s="135"/>
      <c r="K41" s="135"/>
      <c r="L41" s="136"/>
      <c r="M41" s="136"/>
      <c r="N41" s="136"/>
      <c r="O41" s="136"/>
      <c r="P41" s="136"/>
      <c r="Q41" s="136"/>
      <c r="R41" s="136"/>
      <c r="S41" s="136"/>
      <c r="T41" s="137"/>
      <c r="U41" s="138"/>
      <c r="V41" s="138"/>
      <c r="W41" s="138"/>
      <c r="X41" s="138"/>
      <c r="Y41" s="137"/>
      <c r="Z41" s="137"/>
      <c r="AA41" s="139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2:59" x14ac:dyDescent="0.25">
      <c r="B42" s="27" t="s">
        <v>92</v>
      </c>
      <c r="C42" s="28" t="s">
        <v>103</v>
      </c>
      <c r="D42" s="28"/>
      <c r="E42" s="29" t="s">
        <v>89</v>
      </c>
      <c r="F42" s="102" t="s">
        <v>98</v>
      </c>
      <c r="G42" s="31">
        <v>2017</v>
      </c>
      <c r="H42" s="110">
        <v>364724</v>
      </c>
      <c r="I42" s="110">
        <v>1493205</v>
      </c>
      <c r="J42" s="111">
        <v>462215</v>
      </c>
      <c r="K42" s="111">
        <f>I42+J42</f>
        <v>1955420</v>
      </c>
      <c r="L42" s="112">
        <v>1018780</v>
      </c>
      <c r="M42" s="112">
        <v>4917293</v>
      </c>
      <c r="N42" s="112">
        <v>5936073</v>
      </c>
      <c r="O42" s="112">
        <v>487151</v>
      </c>
      <c r="P42" s="112">
        <v>9507679</v>
      </c>
      <c r="Q42" s="112">
        <v>9708043</v>
      </c>
      <c r="R42" s="112"/>
      <c r="S42" s="112"/>
      <c r="T42" s="113">
        <f>P42-Q42</f>
        <v>-200364</v>
      </c>
      <c r="U42" s="123">
        <f>I42/L42</f>
        <v>1.4656795382712657</v>
      </c>
      <c r="V42" s="123">
        <f>(H42*365)/Q42</f>
        <v>13.71278021739294</v>
      </c>
      <c r="W42" s="123">
        <f>N42/K42</f>
        <v>3.0357023043642797</v>
      </c>
      <c r="X42" s="123">
        <f>T42/P42</f>
        <v>-2.1073912991803782E-2</v>
      </c>
      <c r="Y42" s="113">
        <f>H42-H48</f>
        <v>356208</v>
      </c>
      <c r="Z42" s="113">
        <f>AA48</f>
        <v>687515</v>
      </c>
      <c r="AA42" s="127">
        <f>Z42+T42</f>
        <v>487151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2:59" x14ac:dyDescent="0.25">
      <c r="B43" s="38" t="s">
        <v>92</v>
      </c>
      <c r="C43" s="39" t="s">
        <v>102</v>
      </c>
      <c r="D43" s="39"/>
      <c r="E43" s="40" t="s">
        <v>88</v>
      </c>
      <c r="F43" s="103" t="s">
        <v>98</v>
      </c>
      <c r="G43" s="40">
        <v>2017</v>
      </c>
      <c r="H43" s="114">
        <v>4904242</v>
      </c>
      <c r="I43" s="114">
        <v>5600581</v>
      </c>
      <c r="J43" s="115">
        <v>2563608</v>
      </c>
      <c r="K43" s="135">
        <f>I43+J43</f>
        <v>8164189</v>
      </c>
      <c r="L43" s="116">
        <v>3187829</v>
      </c>
      <c r="M43" s="116">
        <v>15971347</v>
      </c>
      <c r="N43" s="116">
        <v>19159176</v>
      </c>
      <c r="O43" s="116">
        <v>268205</v>
      </c>
      <c r="P43" s="116">
        <v>29501449</v>
      </c>
      <c r="Q43" s="116">
        <v>29762798</v>
      </c>
      <c r="R43" s="116"/>
      <c r="S43" s="116"/>
      <c r="T43" s="117">
        <f t="shared" si="42"/>
        <v>-261349</v>
      </c>
      <c r="U43" s="122">
        <f t="shared" ref="U43:U51" si="50">I43/L43</f>
        <v>1.7568636837170375</v>
      </c>
      <c r="V43" s="122">
        <f t="shared" ref="V43:V51" si="51">(H43*365)/Q43</f>
        <v>60.143818803595011</v>
      </c>
      <c r="W43" s="122">
        <f t="shared" ref="W43:W51" si="52">N43/K43</f>
        <v>2.3467335212352385</v>
      </c>
      <c r="X43" s="122">
        <f t="shared" ref="X43:X51" si="53">T43/P43</f>
        <v>-8.8588530007458286E-3</v>
      </c>
      <c r="Y43" s="117">
        <f>H43-H49</f>
        <v>2727428</v>
      </c>
      <c r="Z43" s="117">
        <f>AA49</f>
        <v>529554</v>
      </c>
      <c r="AA43" s="128">
        <f t="shared" ref="AA43:AA51" si="54">Z43+T43</f>
        <v>268205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2:59" s="9" customFormat="1" x14ac:dyDescent="0.25">
      <c r="B44" s="38" t="s">
        <v>92</v>
      </c>
      <c r="C44" s="39" t="s">
        <v>93</v>
      </c>
      <c r="D44" s="39"/>
      <c r="E44" s="49" t="s">
        <v>87</v>
      </c>
      <c r="F44" s="103" t="s">
        <v>98</v>
      </c>
      <c r="G44" s="40">
        <v>2017</v>
      </c>
      <c r="H44" s="114">
        <v>2521445</v>
      </c>
      <c r="I44" s="114">
        <v>5288828</v>
      </c>
      <c r="J44" s="115">
        <v>2289463</v>
      </c>
      <c r="K44" s="135">
        <f>I44+J44</f>
        <v>7578291</v>
      </c>
      <c r="L44" s="116">
        <v>2917222</v>
      </c>
      <c r="M44" s="116">
        <v>14957746</v>
      </c>
      <c r="N44" s="116">
        <v>17874968</v>
      </c>
      <c r="O44" s="116">
        <v>-600924</v>
      </c>
      <c r="P44" s="116">
        <v>29305075</v>
      </c>
      <c r="Q44" s="116">
        <v>28912184</v>
      </c>
      <c r="R44" s="116"/>
      <c r="S44" s="116"/>
      <c r="T44" s="117">
        <f t="shared" si="42"/>
        <v>392891</v>
      </c>
      <c r="U44" s="122">
        <f t="shared" si="50"/>
        <v>1.8129672681749966</v>
      </c>
      <c r="V44" s="122">
        <f t="shared" si="51"/>
        <v>31.831819588585905</v>
      </c>
      <c r="W44" s="122">
        <f t="shared" si="52"/>
        <v>2.3587069960760281</v>
      </c>
      <c r="X44" s="122">
        <f t="shared" si="53"/>
        <v>1.3406926957190863E-2</v>
      </c>
      <c r="Y44" s="117">
        <f>H44-H50</f>
        <v>1437951</v>
      </c>
      <c r="Z44" s="117">
        <f>AA50</f>
        <v>-993815</v>
      </c>
      <c r="AA44" s="128">
        <f t="shared" si="54"/>
        <v>-600924</v>
      </c>
      <c r="AB44" s="17"/>
    </row>
    <row r="45" spans="2:59" s="9" customFormat="1" x14ac:dyDescent="0.25">
      <c r="B45" s="38" t="s">
        <v>92</v>
      </c>
      <c r="C45" s="39" t="s">
        <v>100</v>
      </c>
      <c r="D45" s="39"/>
      <c r="E45" s="40" t="s">
        <v>90</v>
      </c>
      <c r="F45" s="103" t="s">
        <v>98</v>
      </c>
      <c r="G45" s="40">
        <v>2017</v>
      </c>
      <c r="H45" s="114">
        <v>6797555</v>
      </c>
      <c r="I45" s="114">
        <v>15299189</v>
      </c>
      <c r="J45" s="115">
        <v>39409597</v>
      </c>
      <c r="K45" s="135">
        <f>I45+J45</f>
        <v>54708786</v>
      </c>
      <c r="L45" s="116">
        <v>5979923</v>
      </c>
      <c r="M45" s="116">
        <v>73904866</v>
      </c>
      <c r="N45" s="116">
        <v>79884789</v>
      </c>
      <c r="O45" s="116">
        <v>-9423668</v>
      </c>
      <c r="P45" s="116">
        <v>47015649</v>
      </c>
      <c r="Q45" s="116">
        <v>48334574</v>
      </c>
      <c r="R45" s="116"/>
      <c r="S45" s="116"/>
      <c r="T45" s="117">
        <f t="shared" si="42"/>
        <v>-1318925</v>
      </c>
      <c r="U45" s="122">
        <f t="shared" si="50"/>
        <v>2.5584257523048373</v>
      </c>
      <c r="V45" s="122">
        <f t="shared" si="51"/>
        <v>51.33194253455094</v>
      </c>
      <c r="W45" s="122">
        <f t="shared" si="52"/>
        <v>1.4601820811743109</v>
      </c>
      <c r="X45" s="122">
        <f t="shared" si="53"/>
        <v>-2.8052893622716981E-2</v>
      </c>
      <c r="Y45" s="117">
        <f>H45-H51</f>
        <v>592318</v>
      </c>
      <c r="Z45" s="117">
        <f>AA51</f>
        <v>-8104743</v>
      </c>
      <c r="AA45" s="128">
        <f t="shared" si="54"/>
        <v>-9423668</v>
      </c>
      <c r="AB45" s="17"/>
    </row>
    <row r="46" spans="2:59" s="9" customFormat="1" x14ac:dyDescent="0.25">
      <c r="B46" s="38" t="s">
        <v>92</v>
      </c>
      <c r="C46" s="39" t="s">
        <v>101</v>
      </c>
      <c r="D46" s="39"/>
      <c r="E46" s="40" t="s">
        <v>91</v>
      </c>
      <c r="F46" s="103" t="s">
        <v>98</v>
      </c>
      <c r="G46" s="40">
        <v>2017</v>
      </c>
      <c r="H46" s="114">
        <v>0</v>
      </c>
      <c r="I46" s="114">
        <v>448520</v>
      </c>
      <c r="J46" s="115">
        <v>431549</v>
      </c>
      <c r="K46" s="135">
        <f>I46+J46</f>
        <v>880069</v>
      </c>
      <c r="L46" s="116">
        <v>458505</v>
      </c>
      <c r="M46" s="116">
        <v>312026</v>
      </c>
      <c r="N46" s="116">
        <v>770531</v>
      </c>
      <c r="O46" s="116">
        <v>369868</v>
      </c>
      <c r="P46" s="116">
        <v>3677755</v>
      </c>
      <c r="Q46" s="116">
        <v>3307887</v>
      </c>
      <c r="R46" s="116"/>
      <c r="S46" s="116"/>
      <c r="T46" s="117">
        <f t="shared" si="42"/>
        <v>369868</v>
      </c>
      <c r="U46" s="122">
        <f t="shared" si="50"/>
        <v>0.97822270204250772</v>
      </c>
      <c r="V46" s="122">
        <f t="shared" si="51"/>
        <v>0</v>
      </c>
      <c r="W46" s="122">
        <f t="shared" si="52"/>
        <v>0.87553475920638046</v>
      </c>
      <c r="X46" s="122">
        <f t="shared" si="53"/>
        <v>0.10056896122770549</v>
      </c>
      <c r="Y46" s="117">
        <f>H46-0</f>
        <v>0</v>
      </c>
      <c r="Z46" s="117">
        <v>0</v>
      </c>
      <c r="AA46" s="128">
        <f t="shared" si="54"/>
        <v>369868</v>
      </c>
      <c r="AB46" s="17"/>
    </row>
    <row r="47" spans="2:59" s="9" customFormat="1" ht="13" thickBot="1" x14ac:dyDescent="0.3">
      <c r="B47" s="66"/>
      <c r="C47" s="67"/>
      <c r="D47" s="67"/>
      <c r="E47" s="49"/>
      <c r="F47" s="132"/>
      <c r="G47" s="133"/>
      <c r="H47" s="134"/>
      <c r="I47" s="134"/>
      <c r="J47" s="135"/>
      <c r="K47" s="135"/>
      <c r="L47" s="136"/>
      <c r="M47" s="136"/>
      <c r="N47" s="136"/>
      <c r="O47" s="136"/>
      <c r="P47" s="136"/>
      <c r="Q47" s="136"/>
      <c r="R47" s="136"/>
      <c r="S47" s="136"/>
      <c r="T47" s="137"/>
      <c r="U47" s="138"/>
      <c r="V47" s="138"/>
      <c r="W47" s="138"/>
      <c r="X47" s="138"/>
      <c r="Y47" s="137"/>
      <c r="Z47" s="137"/>
      <c r="AA47" s="139"/>
      <c r="AB47" s="17"/>
    </row>
    <row r="48" spans="2:59" s="9" customFormat="1" x14ac:dyDescent="0.25">
      <c r="B48" s="27" t="s">
        <v>92</v>
      </c>
      <c r="C48" s="28" t="s">
        <v>103</v>
      </c>
      <c r="D48" s="28"/>
      <c r="E48" s="29" t="s">
        <v>89</v>
      </c>
      <c r="F48" s="33" t="s">
        <v>97</v>
      </c>
      <c r="G48" s="31">
        <v>2016</v>
      </c>
      <c r="H48" s="113">
        <v>8516</v>
      </c>
      <c r="I48" s="113">
        <v>942949</v>
      </c>
      <c r="J48" s="111">
        <v>487174</v>
      </c>
      <c r="K48" s="111">
        <f>I48+J48</f>
        <v>1430123</v>
      </c>
      <c r="L48" s="112">
        <v>700717</v>
      </c>
      <c r="M48" s="112">
        <v>1666226</v>
      </c>
      <c r="N48" s="112">
        <v>2366943</v>
      </c>
      <c r="O48" s="112">
        <v>687515</v>
      </c>
      <c r="P48" s="112">
        <v>6557805</v>
      </c>
      <c r="Q48" s="112">
        <v>6028026</v>
      </c>
      <c r="R48" s="112"/>
      <c r="S48" s="112"/>
      <c r="T48" s="113">
        <f t="shared" si="42"/>
        <v>529779</v>
      </c>
      <c r="U48" s="123">
        <f t="shared" si="50"/>
        <v>1.3456916272903325</v>
      </c>
      <c r="V48" s="123">
        <f t="shared" si="51"/>
        <v>0.51564807451062755</v>
      </c>
      <c r="W48" s="123">
        <f t="shared" si="52"/>
        <v>1.6550625365790215</v>
      </c>
      <c r="X48" s="123">
        <f t="shared" si="53"/>
        <v>8.0786025202030251E-2</v>
      </c>
      <c r="Y48" s="113">
        <f>H48-H53</f>
        <v>-9632</v>
      </c>
      <c r="Z48" s="113">
        <f>AA53</f>
        <v>157736</v>
      </c>
      <c r="AA48" s="127">
        <f t="shared" si="54"/>
        <v>687515</v>
      </c>
      <c r="AB48" s="17"/>
    </row>
    <row r="49" spans="2:28" s="9" customFormat="1" x14ac:dyDescent="0.25">
      <c r="B49" s="38" t="s">
        <v>92</v>
      </c>
      <c r="C49" s="39" t="s">
        <v>102</v>
      </c>
      <c r="D49" s="39"/>
      <c r="E49" s="40" t="s">
        <v>88</v>
      </c>
      <c r="F49" s="103" t="s">
        <v>97</v>
      </c>
      <c r="G49" s="40">
        <v>2016</v>
      </c>
      <c r="H49" s="114">
        <v>2176814</v>
      </c>
      <c r="I49" s="114">
        <v>3879919</v>
      </c>
      <c r="J49" s="115">
        <v>1549618</v>
      </c>
      <c r="K49" s="135">
        <f>I49+J49</f>
        <v>5429537</v>
      </c>
      <c r="L49" s="116">
        <v>1891290</v>
      </c>
      <c r="M49" s="116">
        <v>7779693</v>
      </c>
      <c r="N49" s="116">
        <v>9670983</v>
      </c>
      <c r="O49" s="116">
        <v>529554</v>
      </c>
      <c r="P49" s="116">
        <v>18055798</v>
      </c>
      <c r="Q49" s="116">
        <v>17316796</v>
      </c>
      <c r="R49" s="116"/>
      <c r="S49" s="116"/>
      <c r="T49" s="117">
        <f t="shared" si="42"/>
        <v>739002</v>
      </c>
      <c r="U49" s="122">
        <f t="shared" si="50"/>
        <v>2.05146698814037</v>
      </c>
      <c r="V49" s="122">
        <f t="shared" si="51"/>
        <v>45.882454814389455</v>
      </c>
      <c r="W49" s="122">
        <f t="shared" si="52"/>
        <v>1.7811800527374617</v>
      </c>
      <c r="X49" s="122">
        <f t="shared" si="53"/>
        <v>4.0928791959236585E-2</v>
      </c>
      <c r="Y49" s="117">
        <f>H49-H54</f>
        <v>690337</v>
      </c>
      <c r="Z49" s="117">
        <f>AA54</f>
        <v>-209448</v>
      </c>
      <c r="AA49" s="128">
        <f t="shared" si="54"/>
        <v>529554</v>
      </c>
      <c r="AB49" s="17"/>
    </row>
    <row r="50" spans="2:28" s="9" customFormat="1" x14ac:dyDescent="0.25">
      <c r="B50" s="38" t="s">
        <v>92</v>
      </c>
      <c r="C50" s="39" t="s">
        <v>93</v>
      </c>
      <c r="D50" s="39"/>
      <c r="E50" s="49" t="s">
        <v>87</v>
      </c>
      <c r="F50" s="103" t="s">
        <v>97</v>
      </c>
      <c r="G50" s="40">
        <v>2016</v>
      </c>
      <c r="H50" s="114">
        <v>1083494</v>
      </c>
      <c r="I50" s="114">
        <v>3212540</v>
      </c>
      <c r="J50" s="115">
        <v>1521307</v>
      </c>
      <c r="K50" s="135">
        <f>I50+J50</f>
        <v>4733847</v>
      </c>
      <c r="L50" s="116">
        <v>1785354</v>
      </c>
      <c r="M50" s="116">
        <v>5094004</v>
      </c>
      <c r="N50" s="116">
        <v>6879358</v>
      </c>
      <c r="O50" s="116">
        <v>-993815</v>
      </c>
      <c r="P50" s="116">
        <v>17665570</v>
      </c>
      <c r="Q50" s="116">
        <v>16256319</v>
      </c>
      <c r="R50" s="116"/>
      <c r="S50" s="116"/>
      <c r="T50" s="117">
        <f t="shared" si="42"/>
        <v>1409251</v>
      </c>
      <c r="U50" s="122">
        <f t="shared" si="50"/>
        <v>1.7993854440071828</v>
      </c>
      <c r="V50" s="122">
        <f t="shared" si="51"/>
        <v>24.32748213171752</v>
      </c>
      <c r="W50" s="122">
        <f t="shared" si="52"/>
        <v>1.453227787040857</v>
      </c>
      <c r="X50" s="122">
        <f t="shared" si="53"/>
        <v>7.9773876529316626E-2</v>
      </c>
      <c r="Y50" s="117">
        <f>H50-H55</f>
        <v>-78315</v>
      </c>
      <c r="Z50" s="117">
        <f>AA55</f>
        <v>-2403066</v>
      </c>
      <c r="AA50" s="128">
        <f t="shared" si="54"/>
        <v>-993815</v>
      </c>
      <c r="AB50" s="17"/>
    </row>
    <row r="51" spans="2:28" s="9" customFormat="1" x14ac:dyDescent="0.25">
      <c r="B51" s="38" t="s">
        <v>92</v>
      </c>
      <c r="C51" s="39" t="s">
        <v>100</v>
      </c>
      <c r="D51" s="39"/>
      <c r="E51" s="40" t="s">
        <v>90</v>
      </c>
      <c r="F51" s="103" t="s">
        <v>97</v>
      </c>
      <c r="G51" s="40">
        <v>2016</v>
      </c>
      <c r="H51" s="114">
        <v>6205237</v>
      </c>
      <c r="I51" s="114">
        <v>18817850</v>
      </c>
      <c r="J51" s="115">
        <v>34828815</v>
      </c>
      <c r="K51" s="135">
        <f>I51+J51</f>
        <v>53646665</v>
      </c>
      <c r="L51" s="116">
        <v>4552047</v>
      </c>
      <c r="M51" s="116">
        <v>62872574</v>
      </c>
      <c r="N51" s="116">
        <v>67474621</v>
      </c>
      <c r="O51" s="116">
        <v>-8104743</v>
      </c>
      <c r="P51" s="116">
        <v>39665718</v>
      </c>
      <c r="Q51" s="116">
        <v>39382738</v>
      </c>
      <c r="R51" s="116"/>
      <c r="S51" s="116"/>
      <c r="T51" s="117">
        <f t="shared" si="42"/>
        <v>282980</v>
      </c>
      <c r="U51" s="122">
        <f t="shared" si="50"/>
        <v>4.1339313939421096</v>
      </c>
      <c r="V51" s="122">
        <f t="shared" si="51"/>
        <v>57.510260078920872</v>
      </c>
      <c r="W51" s="122">
        <f t="shared" si="52"/>
        <v>1.2577598439716615</v>
      </c>
      <c r="X51" s="122">
        <f t="shared" si="53"/>
        <v>7.1341201992108144E-3</v>
      </c>
      <c r="Y51" s="117">
        <f>H51-H56</f>
        <v>2250201</v>
      </c>
      <c r="Z51" s="117">
        <f>AA56</f>
        <v>-8387723</v>
      </c>
      <c r="AA51" s="128">
        <f t="shared" si="54"/>
        <v>-8104743</v>
      </c>
      <c r="AB51" s="17"/>
    </row>
    <row r="52" spans="2:28" s="9" customFormat="1" ht="13" thickBot="1" x14ac:dyDescent="0.3">
      <c r="B52" s="38" t="s">
        <v>92</v>
      </c>
      <c r="C52" s="39"/>
      <c r="D52" s="39"/>
      <c r="E52" s="40"/>
      <c r="F52" s="103"/>
      <c r="G52" s="40"/>
      <c r="H52" s="114"/>
      <c r="I52" s="114"/>
      <c r="J52" s="115"/>
      <c r="K52" s="115"/>
      <c r="L52" s="116"/>
      <c r="M52" s="116"/>
      <c r="N52" s="116"/>
      <c r="O52" s="116"/>
      <c r="P52" s="116"/>
      <c r="Q52" s="116"/>
      <c r="R52" s="116"/>
      <c r="S52" s="116"/>
      <c r="T52" s="121"/>
      <c r="U52" s="122"/>
      <c r="V52" s="122"/>
      <c r="W52" s="122"/>
      <c r="X52" s="122"/>
      <c r="Y52" s="117"/>
      <c r="Z52" s="117"/>
      <c r="AA52" s="128"/>
      <c r="AB52" s="17"/>
    </row>
    <row r="53" spans="2:28" s="9" customFormat="1" x14ac:dyDescent="0.25">
      <c r="B53" s="27" t="s">
        <v>92</v>
      </c>
      <c r="C53" s="28" t="s">
        <v>103</v>
      </c>
      <c r="D53" s="28"/>
      <c r="E53" s="29" t="s">
        <v>89</v>
      </c>
      <c r="F53" s="33" t="s">
        <v>96</v>
      </c>
      <c r="G53" s="31">
        <v>2015</v>
      </c>
      <c r="H53" s="113">
        <v>18148</v>
      </c>
      <c r="I53" s="113">
        <v>234180</v>
      </c>
      <c r="J53" s="111">
        <v>248284</v>
      </c>
      <c r="K53" s="111">
        <f>I53+J53</f>
        <v>482464</v>
      </c>
      <c r="L53" s="112">
        <v>299143</v>
      </c>
      <c r="M53" s="112">
        <v>178898</v>
      </c>
      <c r="N53" s="112">
        <v>478041</v>
      </c>
      <c r="O53" s="112">
        <v>157736</v>
      </c>
      <c r="P53" s="112">
        <v>2165379</v>
      </c>
      <c r="Q53" s="112">
        <v>2007643</v>
      </c>
      <c r="R53" s="112"/>
      <c r="S53" s="112"/>
      <c r="T53" s="113">
        <f>P53-Q53</f>
        <v>157736</v>
      </c>
      <c r="U53" s="123">
        <f>I53/L53</f>
        <v>0.78283630237043822</v>
      </c>
      <c r="V53" s="123">
        <f>(H53*365)/Q53</f>
        <v>3.2994013377876446</v>
      </c>
      <c r="W53" s="123">
        <f>N53/K53</f>
        <v>0.99083247662001728</v>
      </c>
      <c r="X53" s="123">
        <f>T53/P53</f>
        <v>7.2844522829490818E-2</v>
      </c>
      <c r="Y53" s="113">
        <f>H53-0</f>
        <v>18148</v>
      </c>
      <c r="Z53" s="113">
        <v>0</v>
      </c>
      <c r="AA53" s="127">
        <f>Z53+T53</f>
        <v>157736</v>
      </c>
      <c r="AB53" s="17"/>
    </row>
    <row r="54" spans="2:28" s="9" customFormat="1" x14ac:dyDescent="0.25">
      <c r="B54" s="38" t="s">
        <v>92</v>
      </c>
      <c r="C54" s="39" t="s">
        <v>102</v>
      </c>
      <c r="D54" s="39"/>
      <c r="E54" s="40" t="s">
        <v>88</v>
      </c>
      <c r="F54" s="103" t="s">
        <v>96</v>
      </c>
      <c r="G54" s="40">
        <v>2015</v>
      </c>
      <c r="H54" s="114">
        <v>1486477</v>
      </c>
      <c r="I54" s="114">
        <v>2551892</v>
      </c>
      <c r="J54" s="115">
        <v>1058788</v>
      </c>
      <c r="K54" s="135">
        <f>I54+J54</f>
        <v>3610680</v>
      </c>
      <c r="L54" s="116">
        <v>1185892</v>
      </c>
      <c r="M54" s="116">
        <v>2905228</v>
      </c>
      <c r="N54" s="116">
        <v>4091120</v>
      </c>
      <c r="O54" s="116">
        <v>-209448</v>
      </c>
      <c r="P54" s="116">
        <v>11540277</v>
      </c>
      <c r="Q54" s="116">
        <v>9970714</v>
      </c>
      <c r="R54" s="116"/>
      <c r="S54" s="116"/>
      <c r="T54" s="117">
        <f>P54-Q54</f>
        <v>1569563</v>
      </c>
      <c r="U54" s="122">
        <f>I54/L54</f>
        <v>2.1518755502187381</v>
      </c>
      <c r="V54" s="122">
        <f>(H54*365)/Q54</f>
        <v>54.415772531435564</v>
      </c>
      <c r="W54" s="122">
        <f>N54/K54</f>
        <v>1.1330608084903675</v>
      </c>
      <c r="X54" s="122">
        <f>T54/P54</f>
        <v>0.13600739392997238</v>
      </c>
      <c r="Y54" s="117">
        <f>H54-H58</f>
        <v>976173</v>
      </c>
      <c r="Z54" s="117">
        <f>AA58-2531006</f>
        <v>-1779011</v>
      </c>
      <c r="AA54" s="128">
        <f>Z54+T54</f>
        <v>-209448</v>
      </c>
      <c r="AB54" s="17"/>
    </row>
    <row r="55" spans="2:28" s="9" customFormat="1" x14ac:dyDescent="0.25">
      <c r="B55" s="38" t="s">
        <v>92</v>
      </c>
      <c r="C55" s="39" t="s">
        <v>93</v>
      </c>
      <c r="D55" s="39"/>
      <c r="E55" s="49" t="s">
        <v>87</v>
      </c>
      <c r="F55" s="103" t="s">
        <v>96</v>
      </c>
      <c r="G55" s="40">
        <v>2015</v>
      </c>
      <c r="H55" s="114">
        <v>1161809</v>
      </c>
      <c r="I55" s="114">
        <v>1845812</v>
      </c>
      <c r="J55" s="115">
        <v>507728</v>
      </c>
      <c r="K55" s="135">
        <f>I55+J55</f>
        <v>2353540</v>
      </c>
      <c r="L55" s="116">
        <v>715222</v>
      </c>
      <c r="M55" s="116">
        <v>3680102</v>
      </c>
      <c r="N55" s="116">
        <v>4395324</v>
      </c>
      <c r="O55" s="116">
        <v>-2403066</v>
      </c>
      <c r="P55" s="116">
        <v>6700349</v>
      </c>
      <c r="Q55" s="116">
        <v>6647802</v>
      </c>
      <c r="R55" s="116"/>
      <c r="S55" s="116"/>
      <c r="T55" s="117">
        <f>P55-Q55</f>
        <v>52547</v>
      </c>
      <c r="U55" s="122">
        <f>I55/L55</f>
        <v>2.5807539477253219</v>
      </c>
      <c r="V55" s="122">
        <f>(H55*365)/Q55</f>
        <v>63.789548034072013</v>
      </c>
      <c r="W55" s="122">
        <f>N55/K55</f>
        <v>1.8675374117287151</v>
      </c>
      <c r="X55" s="122">
        <f>T55/P55</f>
        <v>7.8424273123683559E-3</v>
      </c>
      <c r="Y55" s="117">
        <f>H55-H59</f>
        <v>-460432</v>
      </c>
      <c r="Z55" s="117">
        <f>AA59-3914767</f>
        <v>-2455654</v>
      </c>
      <c r="AA55" s="128">
        <v>-2403066</v>
      </c>
      <c r="AB55" s="17"/>
    </row>
    <row r="56" spans="2:28" s="9" customFormat="1" x14ac:dyDescent="0.25">
      <c r="B56" s="38" t="s">
        <v>92</v>
      </c>
      <c r="C56" s="39" t="s">
        <v>100</v>
      </c>
      <c r="D56" s="39"/>
      <c r="E56" s="40" t="s">
        <v>90</v>
      </c>
      <c r="F56" s="103" t="s">
        <v>96</v>
      </c>
      <c r="G56" s="40">
        <v>2015</v>
      </c>
      <c r="H56" s="114">
        <v>3955036</v>
      </c>
      <c r="I56" s="114">
        <v>19406000</v>
      </c>
      <c r="J56" s="115">
        <v>32421280</v>
      </c>
      <c r="K56" s="135">
        <f>I56+J56</f>
        <v>51827280</v>
      </c>
      <c r="L56" s="116">
        <v>3529571</v>
      </c>
      <c r="M56" s="116">
        <v>56026029</v>
      </c>
      <c r="N56" s="116">
        <v>59555600</v>
      </c>
      <c r="O56" s="116">
        <v>-8387723</v>
      </c>
      <c r="P56" s="116">
        <v>31560824</v>
      </c>
      <c r="Q56" s="116">
        <v>30105962</v>
      </c>
      <c r="R56" s="116"/>
      <c r="S56" s="116"/>
      <c r="T56" s="117">
        <f>P56-Q56</f>
        <v>1454862</v>
      </c>
      <c r="U56" s="122">
        <f>I56/L56</f>
        <v>5.4981186098820505</v>
      </c>
      <c r="V56" s="122">
        <f>(H56*365)/Q56</f>
        <v>47.950241218001935</v>
      </c>
      <c r="W56" s="122">
        <f>N56/K56</f>
        <v>1.1491168357668009</v>
      </c>
      <c r="X56" s="122">
        <f>T56/P56</f>
        <v>4.6097085424639105E-2</v>
      </c>
      <c r="Y56" s="117">
        <f>H56-H60</f>
        <v>2231253</v>
      </c>
      <c r="Z56" s="117">
        <f>AA60-12573514</f>
        <v>-9842585</v>
      </c>
      <c r="AA56" s="128">
        <f>Z56+T56</f>
        <v>-8387723</v>
      </c>
      <c r="AB56" s="17"/>
    </row>
    <row r="57" spans="2:28" s="9" customFormat="1" ht="13" thickBot="1" x14ac:dyDescent="0.3">
      <c r="B57" s="38" t="s">
        <v>92</v>
      </c>
      <c r="C57" s="39"/>
      <c r="D57" s="39"/>
      <c r="E57" s="40"/>
      <c r="F57" s="103"/>
      <c r="G57" s="40"/>
      <c r="H57" s="114"/>
      <c r="I57" s="114"/>
      <c r="J57" s="115"/>
      <c r="K57" s="115"/>
      <c r="L57" s="116"/>
      <c r="M57" s="116"/>
      <c r="N57" s="116"/>
      <c r="O57" s="116"/>
      <c r="P57" s="116"/>
      <c r="Q57" s="116"/>
      <c r="R57" s="116"/>
      <c r="S57" s="116"/>
      <c r="T57" s="117"/>
      <c r="U57" s="122"/>
      <c r="V57" s="122"/>
      <c r="W57" s="122"/>
      <c r="X57" s="122"/>
      <c r="Y57" s="117"/>
      <c r="Z57" s="117"/>
      <c r="AA57" s="128"/>
      <c r="AB57" s="17"/>
    </row>
    <row r="58" spans="2:28" s="9" customFormat="1" x14ac:dyDescent="0.25">
      <c r="B58" s="27" t="s">
        <v>92</v>
      </c>
      <c r="C58" s="28" t="s">
        <v>102</v>
      </c>
      <c r="D58" s="28"/>
      <c r="E58" s="29" t="s">
        <v>88</v>
      </c>
      <c r="F58" s="102" t="s">
        <v>95</v>
      </c>
      <c r="G58" s="29">
        <v>2014</v>
      </c>
      <c r="H58" s="110">
        <v>510304</v>
      </c>
      <c r="I58" s="110">
        <v>1017714</v>
      </c>
      <c r="J58" s="111">
        <v>0</v>
      </c>
      <c r="K58" s="111">
        <f>I58+J58</f>
        <v>1017714</v>
      </c>
      <c r="L58" s="112">
        <v>247888</v>
      </c>
      <c r="M58" s="112">
        <v>17831</v>
      </c>
      <c r="N58" s="112">
        <v>265719</v>
      </c>
      <c r="O58" s="112">
        <v>751995</v>
      </c>
      <c r="P58" s="112">
        <v>4920517</v>
      </c>
      <c r="Q58" s="112">
        <v>4168522</v>
      </c>
      <c r="R58" s="112"/>
      <c r="S58" s="112"/>
      <c r="T58" s="113">
        <f>P58-Q58</f>
        <v>751995</v>
      </c>
      <c r="U58" s="123">
        <f>I58/L58</f>
        <v>4.1055395985283676</v>
      </c>
      <c r="V58" s="123">
        <f>(H58*365)/Q58</f>
        <v>44.682734072172344</v>
      </c>
      <c r="W58" s="123">
        <f>N58/K58</f>
        <v>0.26109398121672689</v>
      </c>
      <c r="X58" s="123">
        <f>T58/P58</f>
        <v>0.15282845278250232</v>
      </c>
      <c r="Y58" s="113">
        <f>H58-0</f>
        <v>510304</v>
      </c>
      <c r="Z58" s="113">
        <v>0</v>
      </c>
      <c r="AA58" s="127">
        <f>Z58+T58</f>
        <v>751995</v>
      </c>
      <c r="AB58" s="17"/>
    </row>
    <row r="59" spans="2:28" s="9" customFormat="1" x14ac:dyDescent="0.25">
      <c r="B59" s="38" t="s">
        <v>92</v>
      </c>
      <c r="C59" s="39" t="s">
        <v>93</v>
      </c>
      <c r="D59" s="39"/>
      <c r="E59" s="49" t="s">
        <v>87</v>
      </c>
      <c r="F59" s="103" t="s">
        <v>95</v>
      </c>
      <c r="G59" s="40">
        <v>2014</v>
      </c>
      <c r="H59" s="114">
        <v>1622241</v>
      </c>
      <c r="I59" s="114">
        <v>1776283</v>
      </c>
      <c r="J59" s="115">
        <v>21274</v>
      </c>
      <c r="K59" s="135">
        <f>I59+J59</f>
        <v>1797557</v>
      </c>
      <c r="L59" s="116">
        <v>338444</v>
      </c>
      <c r="M59" s="116">
        <v>0</v>
      </c>
      <c r="N59" s="116">
        <v>338444</v>
      </c>
      <c r="O59" s="116">
        <v>1459113</v>
      </c>
      <c r="P59" s="116">
        <v>6060552</v>
      </c>
      <c r="Q59" s="116">
        <v>5339215</v>
      </c>
      <c r="R59" s="116"/>
      <c r="S59" s="116"/>
      <c r="T59" s="117">
        <f>P59-Q59</f>
        <v>721337</v>
      </c>
      <c r="U59" s="122">
        <f>I59/L59</f>
        <v>5.2483808251882147</v>
      </c>
      <c r="V59" s="122">
        <f>(H59*365)/Q59</f>
        <v>110.89981673335875</v>
      </c>
      <c r="W59" s="122">
        <f>N59/K59</f>
        <v>0.18827998222031345</v>
      </c>
      <c r="X59" s="122">
        <f>T59/P59</f>
        <v>0.11902166667326673</v>
      </c>
      <c r="Y59" s="117">
        <f>H59-961962</f>
        <v>660279</v>
      </c>
      <c r="Z59" s="117">
        <v>737776</v>
      </c>
      <c r="AA59" s="128">
        <f>Z59+T59</f>
        <v>1459113</v>
      </c>
      <c r="AB59" s="17"/>
    </row>
    <row r="60" spans="2:28" s="9" customFormat="1" x14ac:dyDescent="0.25">
      <c r="B60" s="38" t="s">
        <v>92</v>
      </c>
      <c r="C60" s="39" t="s">
        <v>100</v>
      </c>
      <c r="D60" s="39"/>
      <c r="E60" s="40" t="s">
        <v>90</v>
      </c>
      <c r="F60" s="103" t="s">
        <v>95</v>
      </c>
      <c r="G60" s="40">
        <v>2014</v>
      </c>
      <c r="H60" s="114">
        <v>1723783</v>
      </c>
      <c r="I60" s="114">
        <v>3902921</v>
      </c>
      <c r="J60" s="115">
        <v>173984</v>
      </c>
      <c r="K60" s="135">
        <f>I60+J60</f>
        <v>4076905</v>
      </c>
      <c r="L60" s="116">
        <v>1241017</v>
      </c>
      <c r="M60" s="116">
        <v>104959</v>
      </c>
      <c r="N60" s="116">
        <v>1345976</v>
      </c>
      <c r="O60" s="116">
        <v>2730929</v>
      </c>
      <c r="P60" s="116">
        <v>19468500</v>
      </c>
      <c r="Q60" s="116">
        <v>18097343</v>
      </c>
      <c r="R60" s="116"/>
      <c r="S60" s="116"/>
      <c r="T60" s="117">
        <f>P60-Q60</f>
        <v>1371157</v>
      </c>
      <c r="U60" s="122">
        <f>I60/L60</f>
        <v>3.1449375794207493</v>
      </c>
      <c r="V60" s="122">
        <f>(H60*365)/Q60</f>
        <v>34.76647345414186</v>
      </c>
      <c r="W60" s="122">
        <f>N60/K60</f>
        <v>0.33014652046098697</v>
      </c>
      <c r="X60" s="122">
        <f>T60/P60</f>
        <v>7.0429514343683386E-2</v>
      </c>
      <c r="Y60" s="117">
        <f>H60-H63</f>
        <v>514475</v>
      </c>
      <c r="Z60" s="117">
        <v>1359772</v>
      </c>
      <c r="AA60" s="128">
        <f>Z60+T60</f>
        <v>2730929</v>
      </c>
      <c r="AB60" s="17"/>
    </row>
    <row r="61" spans="2:28" s="9" customFormat="1" ht="13" thickBot="1" x14ac:dyDescent="0.3">
      <c r="B61" s="38" t="s">
        <v>92</v>
      </c>
      <c r="C61" s="39"/>
      <c r="D61" s="39"/>
      <c r="E61" s="40"/>
      <c r="F61" s="103"/>
      <c r="G61" s="40"/>
      <c r="H61" s="114"/>
      <c r="I61" s="114"/>
      <c r="J61" s="115"/>
      <c r="K61" s="115"/>
      <c r="L61" s="116"/>
      <c r="M61" s="116"/>
      <c r="N61" s="116"/>
      <c r="O61" s="116"/>
      <c r="P61" s="116"/>
      <c r="Q61" s="116"/>
      <c r="R61" s="116"/>
      <c r="S61" s="116"/>
      <c r="T61" s="117"/>
      <c r="U61" s="122"/>
      <c r="V61" s="122"/>
      <c r="W61" s="122"/>
      <c r="X61" s="122"/>
      <c r="Y61" s="117"/>
      <c r="Z61" s="117"/>
      <c r="AA61" s="128"/>
      <c r="AB61" s="17"/>
    </row>
    <row r="62" spans="2:28" s="9" customFormat="1" x14ac:dyDescent="0.25">
      <c r="B62" s="27" t="s">
        <v>92</v>
      </c>
      <c r="C62" s="28" t="s">
        <v>93</v>
      </c>
      <c r="D62" s="28"/>
      <c r="E62" s="29" t="s">
        <v>87</v>
      </c>
      <c r="F62" s="33" t="s">
        <v>94</v>
      </c>
      <c r="G62" s="29">
        <v>2013</v>
      </c>
      <c r="H62" s="110">
        <v>961962</v>
      </c>
      <c r="I62" s="110">
        <v>1114206</v>
      </c>
      <c r="J62" s="111">
        <v>0</v>
      </c>
      <c r="K62" s="111">
        <f>I62+J62</f>
        <v>1114206</v>
      </c>
      <c r="L62" s="112">
        <v>376430</v>
      </c>
      <c r="M62" s="112">
        <v>0</v>
      </c>
      <c r="N62" s="112">
        <v>376430</v>
      </c>
      <c r="O62" s="112">
        <v>737776</v>
      </c>
      <c r="P62" s="112">
        <v>4758906</v>
      </c>
      <c r="Q62" s="112">
        <v>4021130</v>
      </c>
      <c r="R62" s="112"/>
      <c r="S62" s="112"/>
      <c r="T62" s="113">
        <f>P62-Q62</f>
        <v>737776</v>
      </c>
      <c r="U62" s="123">
        <f>I62/L62</f>
        <v>2.95992880482427</v>
      </c>
      <c r="V62" s="123">
        <f>(H62*365)/Q62</f>
        <v>87.317776346449875</v>
      </c>
      <c r="W62" s="123">
        <f>N62/K62</f>
        <v>0.33784596385228582</v>
      </c>
      <c r="X62" s="123">
        <f>T62/P62</f>
        <v>0.15503058896309363</v>
      </c>
      <c r="Y62" s="113">
        <f>H62</f>
        <v>961962</v>
      </c>
      <c r="Z62" s="113">
        <v>0</v>
      </c>
      <c r="AA62" s="127">
        <f>Z62+T62</f>
        <v>737776</v>
      </c>
      <c r="AB62" s="17"/>
    </row>
    <row r="63" spans="2:28" s="9" customFormat="1" x14ac:dyDescent="0.25">
      <c r="B63" s="38" t="s">
        <v>92</v>
      </c>
      <c r="C63" s="39" t="s">
        <v>100</v>
      </c>
      <c r="D63" s="39"/>
      <c r="E63" s="40" t="s">
        <v>90</v>
      </c>
      <c r="F63" s="43" t="s">
        <v>94</v>
      </c>
      <c r="G63" s="40">
        <v>2013</v>
      </c>
      <c r="H63" s="114">
        <v>1209308</v>
      </c>
      <c r="I63" s="114">
        <v>2238199</v>
      </c>
      <c r="J63" s="115">
        <v>0</v>
      </c>
      <c r="K63" s="135">
        <f>I63+J63</f>
        <v>2238199</v>
      </c>
      <c r="L63" s="116">
        <v>878427</v>
      </c>
      <c r="M63" s="116">
        <v>0</v>
      </c>
      <c r="N63" s="116">
        <v>878427</v>
      </c>
      <c r="O63" s="116">
        <v>1359772</v>
      </c>
      <c r="P63" s="116">
        <v>11486000</v>
      </c>
      <c r="Q63" s="116">
        <v>10585090</v>
      </c>
      <c r="R63" s="116"/>
      <c r="S63" s="116"/>
      <c r="T63" s="117">
        <f>P63-Q63</f>
        <v>900910</v>
      </c>
      <c r="U63" s="122">
        <f>I63/L63</f>
        <v>2.5479624374023113</v>
      </c>
      <c r="V63" s="122">
        <f>(H63*365)/Q63</f>
        <v>41.69992130440081</v>
      </c>
      <c r="W63" s="122">
        <f>N63/K63</f>
        <v>0.39247046397572333</v>
      </c>
      <c r="X63" s="122">
        <f>T63/P63</f>
        <v>7.843548667943584E-2</v>
      </c>
      <c r="Y63" s="117">
        <f>H63-H65</f>
        <v>154430</v>
      </c>
      <c r="Z63" s="117">
        <f>AA65+207967</f>
        <v>458862</v>
      </c>
      <c r="AA63" s="128">
        <f>Z63+T63</f>
        <v>1359772</v>
      </c>
      <c r="AB63" s="17"/>
    </row>
    <row r="64" spans="2:28" s="9" customFormat="1" ht="13" thickBot="1" x14ac:dyDescent="0.3">
      <c r="B64" s="124"/>
      <c r="C64" s="125"/>
      <c r="D64" s="125"/>
      <c r="E64" s="126"/>
      <c r="F64" s="54"/>
      <c r="G64" s="126"/>
      <c r="H64" s="114"/>
      <c r="I64" s="114"/>
      <c r="J64" s="115"/>
      <c r="K64" s="115"/>
      <c r="L64" s="116"/>
      <c r="M64" s="116"/>
      <c r="N64" s="116"/>
      <c r="O64" s="116"/>
      <c r="P64" s="116"/>
      <c r="Q64" s="116"/>
      <c r="R64" s="116"/>
      <c r="S64" s="116"/>
      <c r="T64" s="117"/>
      <c r="U64" s="122"/>
      <c r="V64" s="122"/>
      <c r="W64" s="122"/>
      <c r="X64" s="122"/>
      <c r="Y64" s="117"/>
      <c r="Z64" s="117"/>
      <c r="AA64" s="128"/>
      <c r="AB64" s="17"/>
    </row>
    <row r="65" spans="2:28" s="9" customFormat="1" x14ac:dyDescent="0.25">
      <c r="B65" s="27" t="s">
        <v>92</v>
      </c>
      <c r="C65" s="28" t="s">
        <v>100</v>
      </c>
      <c r="D65" s="28"/>
      <c r="E65" s="29" t="s">
        <v>90</v>
      </c>
      <c r="F65" s="33" t="s">
        <v>99</v>
      </c>
      <c r="G65" s="29">
        <v>2012</v>
      </c>
      <c r="H65" s="110">
        <v>1054878</v>
      </c>
      <c r="I65" s="110">
        <v>1092540</v>
      </c>
      <c r="J65" s="111">
        <v>4099196</v>
      </c>
      <c r="K65" s="111">
        <f>I65+J65</f>
        <v>5191736</v>
      </c>
      <c r="L65" s="112">
        <v>623352</v>
      </c>
      <c r="M65" s="112">
        <v>4317489</v>
      </c>
      <c r="N65" s="112">
        <v>4940841</v>
      </c>
      <c r="O65" s="112">
        <v>250895</v>
      </c>
      <c r="P65" s="112">
        <v>6324089</v>
      </c>
      <c r="Q65" s="112">
        <v>6073194</v>
      </c>
      <c r="R65" s="112"/>
      <c r="S65" s="112"/>
      <c r="T65" s="113">
        <f>P65-Q65</f>
        <v>250895</v>
      </c>
      <c r="U65" s="123">
        <f>I65/L65</f>
        <v>1.7526854810765025</v>
      </c>
      <c r="V65" s="123">
        <f>(H65*365)/Q65</f>
        <v>63.398348546086297</v>
      </c>
      <c r="W65" s="123">
        <f>N65/K65</f>
        <v>0.95167416062758203</v>
      </c>
      <c r="X65" s="123">
        <f>T65/P65</f>
        <v>3.9672907829096014E-2</v>
      </c>
      <c r="Y65" s="113">
        <f>H65-0</f>
        <v>1054878</v>
      </c>
      <c r="Z65" s="113">
        <v>0</v>
      </c>
      <c r="AA65" s="127">
        <f>Z65+T65</f>
        <v>250895</v>
      </c>
      <c r="AB65" s="17"/>
    </row>
    <row r="66" spans="2:28" s="9" customFormat="1" ht="13" thickBot="1" x14ac:dyDescent="0.3">
      <c r="B66" s="50"/>
      <c r="C66" s="51"/>
      <c r="D66" s="51"/>
      <c r="E66" s="52"/>
      <c r="F66" s="58"/>
      <c r="G66" s="52"/>
      <c r="H66" s="118"/>
      <c r="I66" s="130"/>
      <c r="J66" s="120"/>
      <c r="K66" s="120"/>
      <c r="L66" s="119"/>
      <c r="M66" s="119"/>
      <c r="N66" s="119"/>
      <c r="O66" s="119"/>
      <c r="P66" s="119"/>
      <c r="Q66" s="119"/>
      <c r="R66" s="119"/>
      <c r="S66" s="119"/>
      <c r="T66" s="118"/>
      <c r="U66" s="131"/>
      <c r="V66" s="131"/>
      <c r="W66" s="131"/>
      <c r="X66" s="131"/>
      <c r="Y66" s="118"/>
      <c r="Z66" s="118"/>
      <c r="AA66" s="129"/>
    </row>
    <row r="67" spans="2:28" s="9" customFormat="1" x14ac:dyDescent="0.25">
      <c r="B67" s="74"/>
      <c r="C67" s="75"/>
      <c r="D67" s="75"/>
      <c r="E67" s="76"/>
      <c r="F67" s="76"/>
      <c r="G67" s="77"/>
      <c r="H67" s="77"/>
      <c r="I67" s="8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88"/>
      <c r="U67" s="88"/>
      <c r="V67" s="88"/>
      <c r="W67" s="88"/>
      <c r="X67" s="88"/>
      <c r="Y67" s="88"/>
      <c r="Z67" s="88"/>
      <c r="AA67" s="88"/>
    </row>
    <row r="68" spans="2:28" s="9" customFormat="1" x14ac:dyDescent="0.25">
      <c r="B68" s="75"/>
      <c r="C68" s="75"/>
      <c r="D68" s="75"/>
      <c r="E68" s="76"/>
      <c r="F68" s="76"/>
      <c r="G68" s="77"/>
      <c r="H68" s="77"/>
      <c r="I68" s="8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88"/>
      <c r="U68" s="88"/>
      <c r="V68" s="88"/>
      <c r="W68" s="88"/>
      <c r="X68" s="88"/>
      <c r="Y68" s="88"/>
      <c r="Z68" s="88"/>
      <c r="AA68" s="88"/>
    </row>
    <row r="69" spans="2:28" s="9" customFormat="1" x14ac:dyDescent="0.25">
      <c r="B69" s="75"/>
      <c r="C69" s="75"/>
      <c r="D69" s="75"/>
      <c r="E69" s="76"/>
      <c r="F69" s="76"/>
      <c r="G69" s="77"/>
      <c r="H69" s="77"/>
      <c r="I69" s="8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88"/>
      <c r="U69" s="88"/>
      <c r="V69" s="88"/>
      <c r="W69" s="88"/>
      <c r="X69" s="88"/>
      <c r="Y69" s="88"/>
      <c r="Z69" s="88"/>
      <c r="AA69" s="88"/>
    </row>
    <row r="70" spans="2:28" s="9" customFormat="1" x14ac:dyDescent="0.25">
      <c r="B70" s="75"/>
      <c r="C70" s="75"/>
      <c r="D70" s="75"/>
      <c r="E70" s="76"/>
      <c r="F70" s="76"/>
      <c r="G70" s="77"/>
      <c r="H70" s="77"/>
      <c r="I70" s="8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88"/>
      <c r="U70" s="88"/>
      <c r="V70" s="88"/>
      <c r="W70" s="88"/>
      <c r="X70" s="88"/>
      <c r="Y70" s="88"/>
      <c r="Z70" s="88"/>
      <c r="AA70" s="88"/>
    </row>
    <row r="71" spans="2:28" s="9" customFormat="1" x14ac:dyDescent="0.25">
      <c r="B71" s="75"/>
      <c r="C71" s="75"/>
      <c r="D71" s="75"/>
      <c r="E71" s="76"/>
      <c r="F71" s="76"/>
      <c r="G71" s="77"/>
      <c r="H71" s="77"/>
      <c r="I71" s="8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88"/>
      <c r="U71" s="88"/>
      <c r="V71" s="88"/>
      <c r="W71" s="88"/>
      <c r="X71" s="88"/>
      <c r="Y71" s="88"/>
      <c r="Z71" s="88"/>
      <c r="AA71" s="88"/>
    </row>
    <row r="72" spans="2:28" s="9" customFormat="1" x14ac:dyDescent="0.25">
      <c r="B72" s="75"/>
      <c r="C72" s="75"/>
      <c r="D72" s="75"/>
      <c r="E72" s="76"/>
      <c r="F72" s="76"/>
      <c r="G72" s="77"/>
      <c r="H72" s="77"/>
      <c r="I72" s="8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88"/>
      <c r="U72" s="88"/>
      <c r="V72" s="88"/>
      <c r="W72" s="88"/>
      <c r="X72" s="88"/>
      <c r="Y72" s="88"/>
      <c r="Z72" s="88"/>
      <c r="AA72" s="88"/>
    </row>
    <row r="73" spans="2:28" s="9" customFormat="1" x14ac:dyDescent="0.25">
      <c r="B73" s="75"/>
      <c r="C73" s="75"/>
      <c r="D73" s="75"/>
      <c r="E73" s="76"/>
      <c r="F73" s="76"/>
      <c r="G73" s="77"/>
      <c r="H73" s="77"/>
      <c r="I73" s="8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88"/>
      <c r="U73" s="88"/>
      <c r="V73" s="88"/>
      <c r="W73" s="88"/>
      <c r="X73" s="88"/>
      <c r="Y73" s="88"/>
      <c r="Z73" s="88"/>
      <c r="AA73" s="88"/>
    </row>
    <row r="74" spans="2:28" s="9" customFormat="1" x14ac:dyDescent="0.25">
      <c r="B74" s="75"/>
      <c r="C74" s="75"/>
      <c r="D74" s="75"/>
      <c r="E74" s="76"/>
      <c r="F74" s="76"/>
      <c r="G74" s="77"/>
      <c r="H74" s="77"/>
      <c r="I74" s="8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88"/>
      <c r="U74" s="88"/>
      <c r="V74" s="88"/>
      <c r="W74" s="88"/>
      <c r="X74" s="88"/>
      <c r="Y74" s="88"/>
      <c r="Z74" s="88"/>
      <c r="AA74" s="88"/>
    </row>
    <row r="75" spans="2:28" s="9" customFormat="1" x14ac:dyDescent="0.25">
      <c r="B75" s="75"/>
      <c r="C75" s="75"/>
      <c r="D75" s="75"/>
      <c r="E75" s="76"/>
      <c r="F75" s="76"/>
      <c r="G75" s="77"/>
      <c r="H75" s="77"/>
      <c r="I75" s="8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88"/>
      <c r="U75" s="88"/>
      <c r="V75" s="88"/>
      <c r="W75" s="88"/>
      <c r="X75" s="88"/>
      <c r="Y75" s="88"/>
      <c r="Z75" s="88"/>
      <c r="AA75" s="88"/>
    </row>
    <row r="76" spans="2:28" s="9" customFormat="1" x14ac:dyDescent="0.25">
      <c r="B76" s="75"/>
      <c r="C76" s="75"/>
      <c r="D76" s="75"/>
      <c r="E76" s="76"/>
      <c r="F76" s="76"/>
      <c r="G76" s="77"/>
      <c r="H76" s="77"/>
      <c r="I76" s="8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88"/>
      <c r="U76" s="88"/>
      <c r="V76" s="88"/>
      <c r="W76" s="88"/>
      <c r="X76" s="88"/>
      <c r="Y76" s="88"/>
      <c r="Z76" s="88"/>
      <c r="AA76" s="88"/>
    </row>
    <row r="77" spans="2:28" s="17" customFormat="1" x14ac:dyDescent="0.25">
      <c r="B77" s="75"/>
      <c r="C77" s="75"/>
      <c r="D77" s="75"/>
      <c r="E77" s="76"/>
      <c r="F77" s="76"/>
      <c r="G77" s="77"/>
      <c r="H77" s="77"/>
      <c r="I77" s="88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88"/>
      <c r="U77" s="88"/>
      <c r="V77" s="88"/>
      <c r="W77" s="88"/>
      <c r="X77" s="88"/>
      <c r="Y77" s="88"/>
      <c r="Z77" s="88"/>
      <c r="AA77" s="88"/>
    </row>
    <row r="78" spans="2:28" s="17" customFormat="1" x14ac:dyDescent="0.25">
      <c r="B78" s="75"/>
      <c r="C78" s="75"/>
      <c r="D78" s="75"/>
      <c r="E78" s="76"/>
      <c r="F78" s="76"/>
      <c r="G78" s="77"/>
      <c r="H78" s="77"/>
      <c r="I78" s="88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88"/>
      <c r="U78" s="88"/>
      <c r="V78" s="88"/>
      <c r="W78" s="88"/>
      <c r="X78" s="88"/>
      <c r="Y78" s="88"/>
      <c r="Z78" s="88"/>
      <c r="AA78" s="88"/>
    </row>
    <row r="79" spans="2:28" s="17" customFormat="1" x14ac:dyDescent="0.25">
      <c r="B79" s="75"/>
      <c r="C79" s="75"/>
      <c r="D79" s="75"/>
      <c r="E79" s="76"/>
      <c r="F79" s="76"/>
      <c r="G79" s="77"/>
      <c r="H79" s="77"/>
      <c r="I79" s="88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88"/>
      <c r="U79" s="88"/>
      <c r="V79" s="88"/>
      <c r="W79" s="88"/>
      <c r="X79" s="88"/>
      <c r="Y79" s="88"/>
      <c r="Z79" s="88"/>
      <c r="AA79" s="88"/>
    </row>
    <row r="80" spans="2:28" s="17" customFormat="1" x14ac:dyDescent="0.25">
      <c r="B80" s="75"/>
      <c r="C80" s="75"/>
      <c r="D80" s="75"/>
      <c r="E80" s="76"/>
      <c r="F80" s="76"/>
      <c r="G80" s="77"/>
      <c r="H80" s="77"/>
      <c r="I80" s="88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88"/>
      <c r="U80" s="88"/>
      <c r="V80" s="88"/>
      <c r="W80" s="88"/>
      <c r="X80" s="88"/>
      <c r="Y80" s="88"/>
      <c r="Z80" s="88"/>
      <c r="AA80" s="88"/>
    </row>
    <row r="81" spans="2:27" s="17" customFormat="1" x14ac:dyDescent="0.25">
      <c r="B81" s="75"/>
      <c r="C81" s="75"/>
      <c r="D81" s="75"/>
      <c r="E81" s="76"/>
      <c r="F81" s="76"/>
      <c r="G81" s="77"/>
      <c r="H81" s="77"/>
      <c r="I81" s="88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88"/>
      <c r="U81" s="88"/>
      <c r="V81" s="88"/>
      <c r="W81" s="88"/>
      <c r="X81" s="88"/>
      <c r="Y81" s="88"/>
      <c r="Z81" s="88"/>
      <c r="AA81" s="88"/>
    </row>
    <row r="82" spans="2:27" s="17" customFormat="1" x14ac:dyDescent="0.25">
      <c r="B82" s="75"/>
      <c r="C82" s="75"/>
      <c r="D82" s="75"/>
      <c r="E82" s="76"/>
      <c r="F82" s="76"/>
      <c r="G82" s="77"/>
      <c r="H82" s="77"/>
      <c r="I82" s="88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88"/>
      <c r="U82" s="88"/>
      <c r="V82" s="88"/>
      <c r="W82" s="88"/>
      <c r="X82" s="88"/>
      <c r="Y82" s="88"/>
      <c r="Z82" s="88"/>
      <c r="AA82" s="88"/>
    </row>
    <row r="83" spans="2:27" s="17" customFormat="1" x14ac:dyDescent="0.25">
      <c r="B83" s="75"/>
      <c r="C83" s="75"/>
      <c r="D83" s="75"/>
      <c r="E83" s="76"/>
      <c r="F83" s="76"/>
      <c r="G83" s="77"/>
      <c r="H83" s="77"/>
      <c r="I83" s="88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88"/>
      <c r="U83" s="88"/>
      <c r="V83" s="88"/>
      <c r="W83" s="88"/>
      <c r="X83" s="88"/>
      <c r="Y83" s="88"/>
      <c r="Z83" s="88"/>
      <c r="AA83" s="88"/>
    </row>
    <row r="84" spans="2:27" s="17" customFormat="1" x14ac:dyDescent="0.25">
      <c r="B84" s="75"/>
      <c r="C84" s="75"/>
      <c r="D84" s="75"/>
      <c r="E84" s="76"/>
      <c r="F84" s="76"/>
      <c r="G84" s="77"/>
      <c r="H84" s="77"/>
      <c r="I84" s="88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88"/>
      <c r="U84" s="88"/>
      <c r="V84" s="88"/>
      <c r="W84" s="88"/>
      <c r="X84" s="88"/>
      <c r="Y84" s="88"/>
      <c r="Z84" s="88"/>
      <c r="AA84" s="88"/>
    </row>
    <row r="85" spans="2:27" s="17" customFormat="1" x14ac:dyDescent="0.25">
      <c r="B85" s="75"/>
      <c r="C85" s="75"/>
      <c r="D85" s="75"/>
      <c r="E85" s="76"/>
      <c r="F85" s="76"/>
      <c r="G85" s="77"/>
      <c r="H85" s="77"/>
      <c r="I85" s="88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88"/>
      <c r="U85" s="88"/>
      <c r="V85" s="88"/>
      <c r="W85" s="88"/>
      <c r="X85" s="88"/>
      <c r="Y85" s="88"/>
      <c r="Z85" s="88"/>
      <c r="AA85" s="88"/>
    </row>
    <row r="86" spans="2:27" s="17" customFormat="1" x14ac:dyDescent="0.25">
      <c r="B86" s="75"/>
      <c r="C86" s="75"/>
      <c r="D86" s="75"/>
      <c r="E86" s="76"/>
      <c r="F86" s="76"/>
      <c r="G86" s="77"/>
      <c r="H86" s="77"/>
      <c r="I86" s="88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88"/>
      <c r="U86" s="88"/>
      <c r="V86" s="88"/>
      <c r="W86" s="88"/>
      <c r="X86" s="88"/>
      <c r="Y86" s="88"/>
      <c r="Z86" s="88"/>
      <c r="AA86" s="88"/>
    </row>
    <row r="87" spans="2:27" s="17" customFormat="1" x14ac:dyDescent="0.25">
      <c r="B87" s="75"/>
      <c r="C87" s="75"/>
      <c r="D87" s="75"/>
      <c r="E87" s="76"/>
      <c r="F87" s="76"/>
      <c r="G87" s="77"/>
      <c r="H87" s="77"/>
      <c r="I87" s="88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88"/>
      <c r="U87" s="88"/>
      <c r="V87" s="88"/>
      <c r="W87" s="88"/>
      <c r="X87" s="88"/>
      <c r="Y87" s="88"/>
      <c r="Z87" s="88"/>
      <c r="AA87" s="88"/>
    </row>
    <row r="88" spans="2:27" s="17" customFormat="1" x14ac:dyDescent="0.25">
      <c r="B88" s="75"/>
      <c r="C88" s="75"/>
      <c r="D88" s="75"/>
      <c r="E88" s="76"/>
      <c r="F88" s="76"/>
      <c r="G88" s="77"/>
      <c r="H88" s="77"/>
      <c r="I88" s="88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88"/>
      <c r="U88" s="88"/>
      <c r="V88" s="88"/>
      <c r="W88" s="88"/>
      <c r="X88" s="88"/>
      <c r="Y88" s="88"/>
      <c r="Z88" s="88"/>
      <c r="AA88" s="88"/>
    </row>
    <row r="89" spans="2:27" s="17" customFormat="1" x14ac:dyDescent="0.25">
      <c r="B89" s="75"/>
      <c r="C89" s="75"/>
      <c r="D89" s="75"/>
      <c r="E89" s="76"/>
      <c r="F89" s="76"/>
      <c r="G89" s="77"/>
      <c r="H89" s="77"/>
      <c r="I89" s="88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88"/>
      <c r="U89" s="88"/>
      <c r="V89" s="88"/>
      <c r="W89" s="88"/>
      <c r="X89" s="88"/>
      <c r="Y89" s="88"/>
      <c r="Z89" s="88"/>
      <c r="AA89" s="88"/>
    </row>
    <row r="90" spans="2:27" s="17" customFormat="1" x14ac:dyDescent="0.25">
      <c r="B90" s="75"/>
      <c r="C90" s="75"/>
      <c r="D90" s="75"/>
      <c r="E90" s="76"/>
      <c r="F90" s="76"/>
      <c r="G90" s="77"/>
      <c r="H90" s="77"/>
      <c r="I90" s="88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88"/>
      <c r="U90" s="88"/>
      <c r="V90" s="88"/>
      <c r="W90" s="88"/>
      <c r="X90" s="88"/>
      <c r="Y90" s="88"/>
      <c r="Z90" s="88"/>
      <c r="AA90" s="88"/>
    </row>
    <row r="91" spans="2:27" s="17" customFormat="1" x14ac:dyDescent="0.25">
      <c r="B91" s="75"/>
      <c r="C91" s="75"/>
      <c r="D91" s="75"/>
      <c r="E91" s="76"/>
      <c r="F91" s="76"/>
      <c r="G91" s="77"/>
      <c r="H91" s="77"/>
      <c r="I91" s="88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88"/>
      <c r="U91" s="88"/>
      <c r="V91" s="88"/>
      <c r="W91" s="88"/>
      <c r="X91" s="88"/>
      <c r="Y91" s="88"/>
      <c r="Z91" s="88"/>
      <c r="AA91" s="88"/>
    </row>
    <row r="92" spans="2:27" s="17" customFormat="1" x14ac:dyDescent="0.25">
      <c r="B92" s="75"/>
      <c r="C92" s="75"/>
      <c r="D92" s="75"/>
      <c r="E92" s="76"/>
      <c r="F92" s="76"/>
      <c r="G92" s="77"/>
      <c r="H92" s="77"/>
      <c r="I92" s="88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88"/>
      <c r="U92" s="88"/>
      <c r="V92" s="88"/>
      <c r="W92" s="88"/>
      <c r="X92" s="88"/>
      <c r="Y92" s="88"/>
      <c r="Z92" s="88"/>
      <c r="AA92" s="88"/>
    </row>
    <row r="93" spans="2:27" s="17" customForma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2:27" s="17" customForma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</sheetData>
  <mergeCells count="4">
    <mergeCell ref="A7:G7"/>
    <mergeCell ref="H7:AA7"/>
    <mergeCell ref="T5:AA5"/>
    <mergeCell ref="T6:AA6"/>
  </mergeCells>
  <phoneticPr fontId="22" type="noConversion"/>
  <pageMargins left="0.7" right="0.7" top="0.75" bottom="0.75" header="0.3" footer="0.3"/>
  <pageSetup orientation="portrait" horizontalDpi="100" verticalDpi="100" r:id="rId1"/>
  <ignoredErrors>
    <ignoredError sqref="N26:N3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F12" sqref="F12"/>
    </sheetView>
  </sheetViews>
  <sheetFormatPr defaultColWidth="8.90625" defaultRowHeight="12.5" x14ac:dyDescent="0.25"/>
  <cols>
    <col min="1" max="1" width="3.6328125" style="87" customWidth="1"/>
    <col min="2" max="2" width="135.36328125" style="87" customWidth="1"/>
    <col min="3" max="16384" width="8.90625" style="87"/>
  </cols>
  <sheetData>
    <row r="1" spans="1:46" s="80" customFormat="1" ht="17.5" x14ac:dyDescent="0.35">
      <c r="A1" s="79" t="s">
        <v>43</v>
      </c>
    </row>
    <row r="2" spans="1:46" s="80" customFormat="1" ht="12.75" customHeight="1" x14ac:dyDescent="0.4">
      <c r="A2" s="81" t="s">
        <v>44</v>
      </c>
      <c r="B2" s="82"/>
    </row>
    <row r="3" spans="1:46" s="80" customFormat="1" ht="10.5" customHeight="1" x14ac:dyDescent="0.3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 x14ac:dyDescent="0.25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 x14ac:dyDescent="0.25">
      <c r="B6" s="154" t="s">
        <v>104</v>
      </c>
    </row>
    <row r="7" spans="1:46" ht="21.75" customHeight="1" x14ac:dyDescent="0.25">
      <c r="B7" s="155"/>
    </row>
    <row r="8" spans="1:46" ht="19.5" customHeight="1" x14ac:dyDescent="0.25">
      <c r="B8" s="155"/>
    </row>
    <row r="9" spans="1:46" ht="19.5" customHeight="1" x14ac:dyDescent="0.25">
      <c r="B9" s="155"/>
    </row>
    <row r="10" spans="1:46" ht="19.5" customHeight="1" x14ac:dyDescent="0.25">
      <c r="B10" s="155"/>
    </row>
    <row r="11" spans="1:46" ht="19.5" customHeight="1" x14ac:dyDescent="0.25">
      <c r="B11" s="155"/>
    </row>
    <row r="12" spans="1:46" ht="19.5" customHeight="1" x14ac:dyDescent="0.25">
      <c r="B12" s="155"/>
    </row>
    <row r="13" spans="1:46" ht="19.5" customHeight="1" x14ac:dyDescent="0.25">
      <c r="B13" s="155"/>
    </row>
    <row r="14" spans="1:46" ht="19.5" customHeight="1" x14ac:dyDescent="0.25">
      <c r="B14" s="155"/>
    </row>
    <row r="15" spans="1:46" ht="19.5" customHeight="1" x14ac:dyDescent="0.25">
      <c r="B15" s="155"/>
    </row>
    <row r="16" spans="1:46" ht="19.5" customHeight="1" x14ac:dyDescent="0.25">
      <c r="B16" s="155"/>
    </row>
    <row r="17" spans="2:2" ht="19.5" customHeight="1" x14ac:dyDescent="0.25">
      <c r="B17" s="155"/>
    </row>
    <row r="18" spans="2:2" ht="19.5" customHeight="1" x14ac:dyDescent="0.25">
      <c r="B18" s="155"/>
    </row>
    <row r="19" spans="2:2" ht="19.5" customHeight="1" x14ac:dyDescent="0.25">
      <c r="B19" s="155"/>
    </row>
    <row r="20" spans="2:2" ht="19.5" customHeight="1" x14ac:dyDescent="0.25">
      <c r="B20" s="155"/>
    </row>
    <row r="21" spans="2:2" ht="19.5" customHeight="1" x14ac:dyDescent="0.25">
      <c r="B21" s="155"/>
    </row>
    <row r="22" spans="2:2" ht="19.5" customHeight="1" x14ac:dyDescent="0.25">
      <c r="B22" s="156"/>
    </row>
    <row r="23" spans="2:2" ht="19.5" customHeight="1" x14ac:dyDescent="0.25"/>
    <row r="24" spans="2:2" ht="19.5" customHeight="1" x14ac:dyDescent="0.25"/>
    <row r="25" spans="2:2" ht="19.5" customHeight="1" x14ac:dyDescent="0.25"/>
  </sheetData>
  <mergeCells count="1">
    <mergeCell ref="B6:B2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4003f-e6e7-470a-941a-44de56618887">
      <UserInfo>
        <DisplayName/>
        <AccountId xsi:nil="true"/>
        <AccountType/>
      </UserInfo>
    </SharedWithUsers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B6312424-5F4D-4E71-B3A5-B9EE4F093E91}"/>
</file>

<file path=customXml/itemProps2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CDCD8-06CC-4D59-AC36-2AA77401BC4C}">
  <ds:schemaRefs>
    <ds:schemaRef ds:uri="http://schemas.microsoft.com/office/infopath/2007/PartnerControls"/>
    <ds:schemaRef ds:uri="a342ba4a-cf69-476c-baa2-044035c37d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and Contact Data</vt:lpstr>
      <vt:lpstr>Achievement Data</vt:lpstr>
      <vt:lpstr>Other Achievement Data Info</vt:lpstr>
      <vt:lpstr>Audit Information</vt:lpstr>
      <vt:lpstr>Other Audit Data Info</vt:lpstr>
      <vt:lpstr>'Achievement Data'!Print_Area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Paul Ballou</cp:lastModifiedBy>
  <dcterms:created xsi:type="dcterms:W3CDTF">2013-01-23T01:48:32Z</dcterms:created>
  <dcterms:modified xsi:type="dcterms:W3CDTF">2022-07-13T22:49:16Z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