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autoCompressPictures="0" defaultThemeVersion="124226"/>
  <mc:AlternateContent xmlns:mc="http://schemas.openxmlformats.org/markup-compatibility/2006">
    <mc:Choice Requires="x15">
      <x15ac:absPath xmlns:x15ac="http://schemas.microsoft.com/office/spreadsheetml/2010/11/ac" url="C:\Users\Yolanda Hamilton\Desktop\New Building\"/>
    </mc:Choice>
  </mc:AlternateContent>
  <xr:revisionPtr revIDLastSave="0" documentId="8_{4C8E1919-0E15-4E70-AA62-C88044A3DCED}" xr6:coauthVersionLast="47" xr6:coauthVersionMax="47" xr10:uidLastSave="{00000000-0000-0000-0000-000000000000}"/>
  <bookViews>
    <workbookView xWindow="28680" yWindow="-120" windowWidth="29040" windowHeight="15720" firstSheet="1" activeTab="1" xr2:uid="{14540090-F367-4979-B81C-E5EDA320E096}"/>
  </bookViews>
  <sheets>
    <sheet name="Introduction" sheetId="3" r:id="rId1"/>
    <sheet name="FP Data-Rtgs" sheetId="4" r:id="rId2"/>
    <sheet name="Comments" sheetId="6" r:id="rId3"/>
    <sheet name="Notes" sheetId="5" state="hidden" r:id="rId4"/>
    <sheet name="ST District Code" sheetId="1" state="hidden" r:id="rId5"/>
    <sheet name="Fin Fmwk Data 1 yr" sheetId="2" r:id="rId6"/>
  </sheets>
  <definedNames>
    <definedName name="_xlnm.Print_Area" localSheetId="2">Comments!$A$1:$K$43</definedName>
    <definedName name="_xlnm.Print_Area" localSheetId="5">'Fin Fmwk Data 1 yr'!$A$1:$I$68</definedName>
    <definedName name="_xlnm.Print_Area" localSheetId="1">'FP Data-Rtgs'!$A$1:$Q$279</definedName>
    <definedName name="_xlnm.Print_Area" localSheetId="0">Introduction!$A$1:$J$43</definedName>
    <definedName name="_xlnm.Print_Area" localSheetId="3">Notes!$A$1:$K$47</definedName>
    <definedName name="_xlnm.Print_Area" localSheetId="4">'ST District Code'!$A$1:$N$50</definedName>
    <definedName name="_xlnm.Print_Titles" localSheetId="1">'FP Data-Rtgs'!$1:$6</definedName>
    <definedName name="School_List">'ST District Code'!$B$2:$B$36</definedName>
    <definedName name="Schools">'ST District Code'!$B$3:$B$36</definedName>
  </definedNames>
  <calcPr calcId="191028"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4" l="1"/>
  <c r="P30" i="4"/>
  <c r="O31" i="4"/>
  <c r="O30" i="4"/>
  <c r="P41" i="4" l="1"/>
  <c r="O41" i="4"/>
  <c r="P107" i="4" l="1"/>
  <c r="O107" i="4"/>
  <c r="N107" i="4"/>
  <c r="N115" i="4"/>
  <c r="N96" i="4"/>
  <c r="O96" i="4" s="1"/>
  <c r="P96" i="4" s="1"/>
  <c r="P129" i="4"/>
  <c r="O129" i="4"/>
  <c r="N129" i="4"/>
  <c r="P124" i="4"/>
  <c r="O124" i="4"/>
  <c r="N124" i="4"/>
  <c r="O51" i="4"/>
  <c r="P61" i="4"/>
  <c r="O61" i="4"/>
  <c r="P51" i="4"/>
  <c r="N51" i="4" l="1"/>
  <c r="N50" i="4"/>
  <c r="M51" i="4"/>
  <c r="M50" i="4"/>
  <c r="N47" i="4"/>
  <c r="M47" i="4"/>
  <c r="P326" i="4" l="1"/>
  <c r="P323" i="4"/>
  <c r="P305" i="4"/>
  <c r="P308" i="4" s="1"/>
  <c r="P273" i="4"/>
  <c r="P272" i="4"/>
  <c r="P271" i="4"/>
  <c r="P270" i="4"/>
  <c r="P267" i="4"/>
  <c r="P266" i="4"/>
  <c r="P265" i="4"/>
  <c r="P264" i="4"/>
  <c r="P263" i="4"/>
  <c r="P197" i="4"/>
  <c r="P196" i="4"/>
  <c r="P185" i="4"/>
  <c r="P184" i="4"/>
  <c r="P171" i="4"/>
  <c r="P170" i="4"/>
  <c r="P112" i="4"/>
  <c r="P111" i="4" s="1"/>
  <c r="P95" i="4"/>
  <c r="P70" i="4"/>
  <c r="P68" i="4"/>
  <c r="P57" i="4"/>
  <c r="P39" i="4"/>
  <c r="P32" i="4"/>
  <c r="P29" i="4"/>
  <c r="P4" i="4"/>
  <c r="P5" i="4" s="1"/>
  <c r="P3" i="4"/>
  <c r="O326" i="4"/>
  <c r="O323" i="4"/>
  <c r="O305" i="4"/>
  <c r="O308" i="4" s="1"/>
  <c r="O273" i="4"/>
  <c r="O272" i="4"/>
  <c r="O271" i="4"/>
  <c r="O270" i="4"/>
  <c r="O267" i="4"/>
  <c r="O266" i="4"/>
  <c r="O265" i="4"/>
  <c r="O264" i="4"/>
  <c r="O263" i="4"/>
  <c r="O197" i="4"/>
  <c r="O196" i="4"/>
  <c r="O198" i="4" s="1"/>
  <c r="O338" i="4" s="1"/>
  <c r="O339" i="4" s="1"/>
  <c r="O199" i="4" s="1"/>
  <c r="O185" i="4"/>
  <c r="O184" i="4"/>
  <c r="O171" i="4"/>
  <c r="O170" i="4"/>
  <c r="O112" i="4"/>
  <c r="O111" i="4" s="1"/>
  <c r="O95" i="4"/>
  <c r="O70" i="4"/>
  <c r="O68" i="4"/>
  <c r="O57" i="4"/>
  <c r="O39" i="4"/>
  <c r="O32" i="4"/>
  <c r="O29" i="4"/>
  <c r="O4" i="4"/>
  <c r="O5" i="4" s="1"/>
  <c r="O3" i="4"/>
  <c r="P198" i="4" l="1"/>
  <c r="P338" i="4" s="1"/>
  <c r="P339" i="4" s="1"/>
  <c r="P199" i="4" s="1"/>
  <c r="P274" i="4"/>
  <c r="O274" i="4"/>
  <c r="K50" i="4" l="1"/>
  <c r="L47" i="4"/>
  <c r="L51" i="4"/>
  <c r="L50" i="4"/>
  <c r="L115" i="4"/>
  <c r="AI125" i="4"/>
  <c r="F197" i="4"/>
  <c r="G197" i="4"/>
  <c r="H197" i="4"/>
  <c r="I197" i="4"/>
  <c r="J197" i="4"/>
  <c r="K197" i="4"/>
  <c r="L197" i="4"/>
  <c r="M197" i="4"/>
  <c r="N197" i="4"/>
  <c r="F196" i="4"/>
  <c r="G196" i="4"/>
  <c r="H196" i="4"/>
  <c r="I196" i="4"/>
  <c r="J196" i="4"/>
  <c r="K196" i="4"/>
  <c r="L196" i="4"/>
  <c r="M196" i="4"/>
  <c r="N196" i="4"/>
  <c r="E197" i="4"/>
  <c r="E196" i="4"/>
  <c r="L111" i="4"/>
  <c r="K111" i="4"/>
  <c r="N95" i="4"/>
  <c r="M95" i="4"/>
  <c r="L95" i="4"/>
  <c r="K95" i="4"/>
  <c r="L84" i="4"/>
  <c r="K84" i="4"/>
  <c r="E256" i="4" l="1"/>
  <c r="E255" i="4"/>
  <c r="B252"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J46" i="4"/>
  <c r="I46" i="4"/>
  <c r="A5" i="6"/>
  <c r="H69" i="4" l="1"/>
  <c r="I69" i="4"/>
  <c r="J69" i="4"/>
  <c r="K69" i="4"/>
  <c r="L69" i="4"/>
  <c r="G69" i="4"/>
  <c r="G68" i="4"/>
  <c r="H70" i="4"/>
  <c r="I70" i="4"/>
  <c r="J70" i="4"/>
  <c r="K70" i="4"/>
  <c r="L70" i="4"/>
  <c r="M70" i="4"/>
  <c r="N70" i="4"/>
  <c r="H68" i="4"/>
  <c r="I68" i="4"/>
  <c r="J68" i="4"/>
  <c r="K68" i="4"/>
  <c r="L68" i="4"/>
  <c r="M68" i="4"/>
  <c r="N68" i="4"/>
  <c r="G70" i="4"/>
  <c r="F70" i="4"/>
  <c r="F69" i="4"/>
  <c r="F68" i="4"/>
  <c r="L141" i="4"/>
  <c r="K141" i="4"/>
  <c r="J141" i="4"/>
  <c r="I141" i="4"/>
  <c r="H141" i="4"/>
  <c r="G141" i="4"/>
  <c r="F141" i="4"/>
  <c r="E141" i="4"/>
  <c r="I71" i="4" l="1"/>
  <c r="L71" i="4"/>
  <c r="H71" i="4"/>
  <c r="F71" i="4"/>
  <c r="G71" i="4"/>
  <c r="K71" i="4"/>
  <c r="J71" i="4"/>
  <c r="B262" i="4"/>
  <c r="H50" i="4" l="1"/>
  <c r="AI65" i="4"/>
  <c r="G50" i="4"/>
  <c r="G47" i="4"/>
  <c r="F116" i="4"/>
  <c r="F50" i="4"/>
  <c r="F47" i="4"/>
  <c r="E50" i="4"/>
  <c r="E47" i="4"/>
  <c r="A130" i="4"/>
  <c r="A131" i="4"/>
  <c r="A132" i="4"/>
  <c r="A133" i="4"/>
  <c r="A134" i="4"/>
  <c r="A137" i="4"/>
  <c r="A138" i="4"/>
  <c r="A139" i="4"/>
  <c r="A140" i="4"/>
  <c r="A141" i="4"/>
  <c r="A142" i="4"/>
  <c r="A143" i="4"/>
  <c r="A144" i="4"/>
  <c r="A145" i="4"/>
  <c r="A146" i="4"/>
  <c r="A147" i="4"/>
  <c r="F46" i="4" l="1"/>
  <c r="H46" i="4"/>
  <c r="G46" i="4"/>
  <c r="AI67" i="4"/>
  <c r="K49" i="4" l="1"/>
  <c r="N103" i="4" l="1"/>
  <c r="O103" i="4" s="1"/>
  <c r="P103" i="4" s="1"/>
  <c r="M112" i="4" l="1"/>
  <c r="O115" i="4"/>
  <c r="N97" i="4"/>
  <c r="O97" i="4" s="1"/>
  <c r="P97" i="4" s="1"/>
  <c r="P115" i="4" l="1"/>
  <c r="P116" i="4" s="1"/>
  <c r="O116" i="4"/>
  <c r="N85" i="4"/>
  <c r="M84" i="4"/>
  <c r="N112" i="4"/>
  <c r="N111" i="4" s="1"/>
  <c r="M111" i="4"/>
  <c r="M69" i="4"/>
  <c r="M71" i="4" s="1"/>
  <c r="M141" i="4"/>
  <c r="O49" i="4"/>
  <c r="O50" i="4"/>
  <c r="P50" i="4" s="1"/>
  <c r="O38" i="4"/>
  <c r="P38" i="4" s="1"/>
  <c r="M39" i="4"/>
  <c r="N39" i="4" s="1"/>
  <c r="O37" i="4"/>
  <c r="O141" i="4" l="1"/>
  <c r="O69" i="4"/>
  <c r="O71" i="4" s="1"/>
  <c r="P126" i="4"/>
  <c r="O159" i="4"/>
  <c r="O126" i="4"/>
  <c r="P159" i="4"/>
  <c r="N84" i="4"/>
  <c r="O85" i="4"/>
  <c r="P49" i="4"/>
  <c r="P37" i="4"/>
  <c r="O36" i="4"/>
  <c r="O42" i="4"/>
  <c r="N141" i="4"/>
  <c r="N69" i="4"/>
  <c r="N71" i="4" s="1"/>
  <c r="K47" i="4"/>
  <c r="K46" i="4" s="1"/>
  <c r="P141" i="4" l="1"/>
  <c r="P69" i="4"/>
  <c r="P71" i="4" s="1"/>
  <c r="P127" i="4"/>
  <c r="P234" i="4" s="1"/>
  <c r="P228" i="4"/>
  <c r="O127" i="4"/>
  <c r="O234" i="4" s="1"/>
  <c r="O228" i="4"/>
  <c r="O91" i="4"/>
  <c r="P85" i="4"/>
  <c r="O84" i="4"/>
  <c r="O89" i="4"/>
  <c r="O243" i="4" s="1"/>
  <c r="N46" i="4"/>
  <c r="O47" i="4"/>
  <c r="O214" i="4"/>
  <c r="P36" i="4"/>
  <c r="P42" i="4"/>
  <c r="M46" i="4"/>
  <c r="L46" i="4"/>
  <c r="K115" i="4"/>
  <c r="P91" i="4" l="1"/>
  <c r="P84" i="4"/>
  <c r="P89" i="4"/>
  <c r="P243" i="4" s="1"/>
  <c r="O168" i="4"/>
  <c r="O98" i="4"/>
  <c r="O46" i="4"/>
  <c r="P47" i="4"/>
  <c r="O52" i="4"/>
  <c r="P214" i="4"/>
  <c r="P43" i="4"/>
  <c r="K36" i="4"/>
  <c r="L36" i="4"/>
  <c r="M36" i="4"/>
  <c r="N36" i="4"/>
  <c r="K29" i="4"/>
  <c r="L29" i="4"/>
  <c r="M29" i="4"/>
  <c r="N29" i="4"/>
  <c r="O252" i="4" l="1"/>
  <c r="O104" i="4"/>
  <c r="O99" i="4"/>
  <c r="O158" i="4" s="1"/>
  <c r="P245" i="4"/>
  <c r="P168" i="4"/>
  <c r="P98" i="4"/>
  <c r="O64" i="4"/>
  <c r="O66" i="4" s="1"/>
  <c r="O169" i="4"/>
  <c r="O172" i="4" s="1"/>
  <c r="O173" i="4" s="1"/>
  <c r="O174" i="4" s="1"/>
  <c r="O302" i="4" s="1"/>
  <c r="O183" i="4"/>
  <c r="O186" i="4" s="1"/>
  <c r="O187" i="4" s="1"/>
  <c r="P46" i="4"/>
  <c r="P52" i="4"/>
  <c r="J115" i="4"/>
  <c r="I115" i="4"/>
  <c r="H115" i="4"/>
  <c r="G115" i="4"/>
  <c r="E115" i="4"/>
  <c r="J51" i="4"/>
  <c r="I51" i="4"/>
  <c r="P252" i="4" l="1"/>
  <c r="P99" i="4"/>
  <c r="P158" i="4" s="1"/>
  <c r="P104" i="4"/>
  <c r="O160" i="4"/>
  <c r="O229" i="4"/>
  <c r="O230" i="4" s="1"/>
  <c r="O231" i="4" s="1"/>
  <c r="O105" i="4"/>
  <c r="O307" i="4"/>
  <c r="O298" i="4"/>
  <c r="O327" i="4"/>
  <c r="O309" i="4"/>
  <c r="O325" i="4"/>
  <c r="O306" i="4"/>
  <c r="O300" i="4"/>
  <c r="O324" i="4"/>
  <c r="P53" i="4"/>
  <c r="P169" i="4"/>
  <c r="P183" i="4"/>
  <c r="P186" i="4" s="1"/>
  <c r="P187" i="4" s="1"/>
  <c r="P64" i="4"/>
  <c r="P66" i="4" s="1"/>
  <c r="O72" i="4"/>
  <c r="O133" i="4"/>
  <c r="O304" i="4"/>
  <c r="O322" i="4"/>
  <c r="A135" i="4"/>
  <c r="A136" i="4"/>
  <c r="A74" i="4"/>
  <c r="A75" i="4"/>
  <c r="A76" i="4"/>
  <c r="O294" i="4" l="1"/>
  <c r="O288" i="4"/>
  <c r="O290" i="4"/>
  <c r="P105" i="4"/>
  <c r="P229" i="4"/>
  <c r="P230" i="4" s="1"/>
  <c r="P231" i="4" s="1"/>
  <c r="P160" i="4"/>
  <c r="P254" i="4"/>
  <c r="O235" i="4"/>
  <c r="O236" i="4" s="1"/>
  <c r="O237" i="4" s="1"/>
  <c r="O182" i="4"/>
  <c r="O188" i="4" s="1"/>
  <c r="O262" i="4"/>
  <c r="O268" i="4" s="1"/>
  <c r="O276" i="4" s="1"/>
  <c r="O277" i="4" s="1"/>
  <c r="O213" i="4"/>
  <c r="O215" i="4" s="1"/>
  <c r="O345" i="4" s="1"/>
  <c r="O137" i="4"/>
  <c r="P72" i="4"/>
  <c r="P304" i="4"/>
  <c r="P322" i="4"/>
  <c r="P133" i="4"/>
  <c r="P172" i="4"/>
  <c r="P173" i="4" s="1"/>
  <c r="P174" i="4" s="1"/>
  <c r="AA6" i="4"/>
  <c r="Z6" i="4"/>
  <c r="Y6" i="4"/>
  <c r="X6" i="4"/>
  <c r="W6" i="4"/>
  <c r="V6" i="4"/>
  <c r="V3" i="4"/>
  <c r="AR19" i="4"/>
  <c r="AQ19" i="4"/>
  <c r="AP19" i="4"/>
  <c r="AO19" i="4"/>
  <c r="AN19" i="4"/>
  <c r="AM19" i="4"/>
  <c r="AL19" i="4"/>
  <c r="AK19" i="4"/>
  <c r="AJ19" i="4"/>
  <c r="AI19" i="4"/>
  <c r="AH19" i="4"/>
  <c r="AG19" i="4"/>
  <c r="AF19" i="4"/>
  <c r="AR18" i="4"/>
  <c r="AQ18" i="4"/>
  <c r="AP18" i="4"/>
  <c r="AO18" i="4"/>
  <c r="AN18" i="4"/>
  <c r="AM18" i="4"/>
  <c r="AL18" i="4"/>
  <c r="AK18" i="4"/>
  <c r="AJ18" i="4"/>
  <c r="AI18" i="4"/>
  <c r="AH18" i="4"/>
  <c r="AG18" i="4"/>
  <c r="AF18" i="4"/>
  <c r="AR17" i="4"/>
  <c r="AQ17" i="4"/>
  <c r="AP17" i="4"/>
  <c r="AO17" i="4"/>
  <c r="AN17" i="4"/>
  <c r="AM17" i="4"/>
  <c r="AL17" i="4"/>
  <c r="AK17" i="4"/>
  <c r="AJ17" i="4"/>
  <c r="AI17" i="4"/>
  <c r="AH17" i="4"/>
  <c r="AG17" i="4"/>
  <c r="AF17" i="4"/>
  <c r="AR16" i="4"/>
  <c r="AQ16" i="4"/>
  <c r="AP16" i="4"/>
  <c r="AO16" i="4"/>
  <c r="AN16" i="4"/>
  <c r="AM16" i="4"/>
  <c r="AL16" i="4"/>
  <c r="AK16" i="4"/>
  <c r="AJ16" i="4"/>
  <c r="AI16" i="4"/>
  <c r="AH16" i="4"/>
  <c r="AG16" i="4"/>
  <c r="AF16" i="4"/>
  <c r="AR15" i="4"/>
  <c r="AQ15" i="4"/>
  <c r="AP15" i="4"/>
  <c r="AO15" i="4"/>
  <c r="AN15" i="4"/>
  <c r="AM15" i="4"/>
  <c r="AL15" i="4"/>
  <c r="AK15" i="4"/>
  <c r="AJ15" i="4"/>
  <c r="AI15" i="4"/>
  <c r="AH15" i="4"/>
  <c r="AG15" i="4"/>
  <c r="AF15" i="4"/>
  <c r="AR14" i="4"/>
  <c r="AQ14" i="4"/>
  <c r="AP14" i="4"/>
  <c r="AO14" i="4"/>
  <c r="AN14" i="4"/>
  <c r="AM14" i="4"/>
  <c r="AL14" i="4"/>
  <c r="AK14" i="4"/>
  <c r="AJ14" i="4"/>
  <c r="AI14" i="4"/>
  <c r="AH14" i="4"/>
  <c r="AG14" i="4"/>
  <c r="AF14" i="4"/>
  <c r="AR13" i="4"/>
  <c r="AQ13" i="4"/>
  <c r="AP13" i="4"/>
  <c r="AO13" i="4"/>
  <c r="AN13" i="4"/>
  <c r="AM13" i="4"/>
  <c r="AL13" i="4"/>
  <c r="AK13" i="4"/>
  <c r="AJ13" i="4"/>
  <c r="AI13" i="4"/>
  <c r="AH13" i="4"/>
  <c r="AG13" i="4"/>
  <c r="AF13" i="4"/>
  <c r="AR12" i="4"/>
  <c r="AQ12" i="4"/>
  <c r="AP12" i="4"/>
  <c r="AO12" i="4"/>
  <c r="AN12" i="4"/>
  <c r="AM12" i="4"/>
  <c r="AL12" i="4"/>
  <c r="AK12" i="4"/>
  <c r="AJ12" i="4"/>
  <c r="AI12" i="4"/>
  <c r="AH12" i="4"/>
  <c r="AG12" i="4"/>
  <c r="AF12" i="4"/>
  <c r="AR11" i="4"/>
  <c r="AQ11" i="4"/>
  <c r="AP11" i="4"/>
  <c r="AO11" i="4"/>
  <c r="AN11" i="4"/>
  <c r="AM11" i="4"/>
  <c r="AL11" i="4"/>
  <c r="AK11" i="4"/>
  <c r="AJ11" i="4"/>
  <c r="AI11" i="4"/>
  <c r="AH11" i="4"/>
  <c r="AG11" i="4"/>
  <c r="AF11" i="4"/>
  <c r="AR10" i="4"/>
  <c r="AQ10" i="4"/>
  <c r="AP10" i="4"/>
  <c r="AO10" i="4"/>
  <c r="AN10" i="4"/>
  <c r="AM10" i="4"/>
  <c r="AL10" i="4"/>
  <c r="AK10" i="4"/>
  <c r="AJ10" i="4"/>
  <c r="AI10" i="4"/>
  <c r="AH10" i="4"/>
  <c r="AG10" i="4"/>
  <c r="AF10" i="4"/>
  <c r="AR9" i="4"/>
  <c r="AQ9" i="4"/>
  <c r="AP9" i="4"/>
  <c r="AO9" i="4"/>
  <c r="AN9" i="4"/>
  <c r="AM9" i="4"/>
  <c r="AL9" i="4"/>
  <c r="AK9" i="4"/>
  <c r="AJ9" i="4"/>
  <c r="AI9" i="4"/>
  <c r="AH9" i="4"/>
  <c r="AG9" i="4"/>
  <c r="AF9" i="4"/>
  <c r="AR8" i="4"/>
  <c r="AQ8" i="4"/>
  <c r="AP8" i="4"/>
  <c r="AO8" i="4"/>
  <c r="AN8" i="4"/>
  <c r="AM8" i="4"/>
  <c r="AL8" i="4"/>
  <c r="AK8" i="4"/>
  <c r="AJ8" i="4"/>
  <c r="AI8" i="4"/>
  <c r="AH8" i="4"/>
  <c r="AG8" i="4"/>
  <c r="AF8" i="4"/>
  <c r="AR28" i="4"/>
  <c r="AQ28" i="4"/>
  <c r="AP28" i="4"/>
  <c r="AO28" i="4"/>
  <c r="AN28" i="4"/>
  <c r="AM28" i="4"/>
  <c r="AL28" i="4"/>
  <c r="AK28" i="4"/>
  <c r="AJ28" i="4"/>
  <c r="AI28" i="4"/>
  <c r="AH28" i="4"/>
  <c r="AG28" i="4"/>
  <c r="AF28" i="4"/>
  <c r="AR27" i="4"/>
  <c r="AQ27" i="4"/>
  <c r="AP27" i="4"/>
  <c r="AO27" i="4"/>
  <c r="AN27" i="4"/>
  <c r="AM27" i="4"/>
  <c r="AL27" i="4"/>
  <c r="AK27" i="4"/>
  <c r="AJ27" i="4"/>
  <c r="AI27" i="4"/>
  <c r="AH27" i="4"/>
  <c r="AG27" i="4"/>
  <c r="AF27" i="4"/>
  <c r="AR26" i="4"/>
  <c r="AQ26" i="4"/>
  <c r="AP26" i="4"/>
  <c r="AO26" i="4"/>
  <c r="AN26" i="4"/>
  <c r="AM26" i="4"/>
  <c r="AL26" i="4"/>
  <c r="AK26" i="4"/>
  <c r="AJ26" i="4"/>
  <c r="AI26" i="4"/>
  <c r="AH26" i="4"/>
  <c r="AG26" i="4"/>
  <c r="AF26" i="4"/>
  <c r="AR25" i="4"/>
  <c r="AQ25" i="4"/>
  <c r="AP25" i="4"/>
  <c r="AO25" i="4"/>
  <c r="AN25" i="4"/>
  <c r="AM25" i="4"/>
  <c r="AL25" i="4"/>
  <c r="AK25" i="4"/>
  <c r="AJ25" i="4"/>
  <c r="AI25" i="4"/>
  <c r="AH25" i="4"/>
  <c r="AG25" i="4"/>
  <c r="AF25" i="4"/>
  <c r="AR24" i="4"/>
  <c r="AQ24" i="4"/>
  <c r="AP24" i="4"/>
  <c r="AO24" i="4"/>
  <c r="AN24" i="4"/>
  <c r="AM24" i="4"/>
  <c r="AL24" i="4"/>
  <c r="AK24" i="4"/>
  <c r="AJ24" i="4"/>
  <c r="AI24" i="4"/>
  <c r="AH24" i="4"/>
  <c r="AG24" i="4"/>
  <c r="AF24" i="4"/>
  <c r="AR23" i="4"/>
  <c r="AQ23" i="4"/>
  <c r="AP23" i="4"/>
  <c r="AO23" i="4"/>
  <c r="AN23" i="4"/>
  <c r="AM23" i="4"/>
  <c r="AL23" i="4"/>
  <c r="AK23" i="4"/>
  <c r="AJ23" i="4"/>
  <c r="AI23" i="4"/>
  <c r="AH23" i="4"/>
  <c r="AG23" i="4"/>
  <c r="AF23" i="4"/>
  <c r="AR22" i="4"/>
  <c r="AQ22" i="4"/>
  <c r="AP22" i="4"/>
  <c r="AO22" i="4"/>
  <c r="AN22" i="4"/>
  <c r="AM22" i="4"/>
  <c r="AL22" i="4"/>
  <c r="AK22" i="4"/>
  <c r="AJ22" i="4"/>
  <c r="AI22" i="4"/>
  <c r="AH22" i="4"/>
  <c r="AG22" i="4"/>
  <c r="AF22" i="4"/>
  <c r="AR21" i="4"/>
  <c r="AQ21" i="4"/>
  <c r="AP21" i="4"/>
  <c r="AO21" i="4"/>
  <c r="AN21" i="4"/>
  <c r="AM21" i="4"/>
  <c r="AL21" i="4"/>
  <c r="AK21" i="4"/>
  <c r="AJ21" i="4"/>
  <c r="AI21" i="4"/>
  <c r="AH21" i="4"/>
  <c r="AG21" i="4"/>
  <c r="AF21" i="4"/>
  <c r="AR20" i="4"/>
  <c r="AQ20" i="4"/>
  <c r="AP20" i="4"/>
  <c r="AO20" i="4"/>
  <c r="AN20" i="4"/>
  <c r="AM20" i="4"/>
  <c r="AL20" i="4"/>
  <c r="AK20" i="4"/>
  <c r="AJ20" i="4"/>
  <c r="AI20" i="4"/>
  <c r="AH20" i="4"/>
  <c r="AG20" i="4"/>
  <c r="AF20" i="4"/>
  <c r="AR281" i="4"/>
  <c r="AP281" i="4"/>
  <c r="AO281" i="4"/>
  <c r="AN281" i="4"/>
  <c r="AM281" i="4"/>
  <c r="AL281" i="4"/>
  <c r="AK281" i="4"/>
  <c r="AJ281" i="4"/>
  <c r="AI281" i="4"/>
  <c r="AH281" i="4"/>
  <c r="AG281" i="4"/>
  <c r="AF281" i="4"/>
  <c r="AR280" i="4"/>
  <c r="AP280" i="4"/>
  <c r="AO280" i="4"/>
  <c r="AN280" i="4"/>
  <c r="AM280" i="4"/>
  <c r="AL280" i="4"/>
  <c r="AK280" i="4"/>
  <c r="AJ280" i="4"/>
  <c r="AI280" i="4"/>
  <c r="AH280" i="4"/>
  <c r="AG280" i="4"/>
  <c r="AF280" i="4"/>
  <c r="AR279" i="4"/>
  <c r="AP279" i="4"/>
  <c r="AO279" i="4"/>
  <c r="AN279" i="4"/>
  <c r="AM279" i="4"/>
  <c r="AL279" i="4"/>
  <c r="AK279" i="4"/>
  <c r="AJ279" i="4"/>
  <c r="AI279" i="4"/>
  <c r="AH279" i="4"/>
  <c r="AG279" i="4"/>
  <c r="AF279" i="4"/>
  <c r="AR278" i="4"/>
  <c r="AP278" i="4"/>
  <c r="AO278" i="4"/>
  <c r="AN278" i="4"/>
  <c r="AM278" i="4"/>
  <c r="AL278" i="4"/>
  <c r="AK278" i="4"/>
  <c r="AJ278" i="4"/>
  <c r="AI278" i="4"/>
  <c r="AH278" i="4"/>
  <c r="AG278" i="4"/>
  <c r="AF278" i="4"/>
  <c r="AR277" i="4"/>
  <c r="AP277" i="4"/>
  <c r="AO277" i="4"/>
  <c r="AN277" i="4"/>
  <c r="AM277" i="4"/>
  <c r="AL277" i="4"/>
  <c r="AK277" i="4"/>
  <c r="AJ277" i="4"/>
  <c r="AI277" i="4"/>
  <c r="AH277" i="4"/>
  <c r="AG277" i="4"/>
  <c r="AF277" i="4"/>
  <c r="AR276" i="4"/>
  <c r="AP276" i="4"/>
  <c r="AO276" i="4"/>
  <c r="AN276" i="4"/>
  <c r="AM276" i="4"/>
  <c r="AL276" i="4"/>
  <c r="AK276" i="4"/>
  <c r="AJ276" i="4"/>
  <c r="AI276" i="4"/>
  <c r="AH276" i="4"/>
  <c r="AG276" i="4"/>
  <c r="AF276" i="4"/>
  <c r="AR275" i="4"/>
  <c r="AP275" i="4"/>
  <c r="AO275" i="4"/>
  <c r="AN275" i="4"/>
  <c r="AM275" i="4"/>
  <c r="AL275" i="4"/>
  <c r="AK275" i="4"/>
  <c r="AJ275" i="4"/>
  <c r="AI275" i="4"/>
  <c r="AH275" i="4"/>
  <c r="AG275" i="4"/>
  <c r="AF275" i="4"/>
  <c r="AR274" i="4"/>
  <c r="AP274" i="4"/>
  <c r="AO274" i="4"/>
  <c r="AN274" i="4"/>
  <c r="AM274" i="4"/>
  <c r="AL274" i="4"/>
  <c r="AK274" i="4"/>
  <c r="AJ274" i="4"/>
  <c r="AI274" i="4"/>
  <c r="AH274" i="4"/>
  <c r="AG274" i="4"/>
  <c r="AF274" i="4"/>
  <c r="AR273" i="4"/>
  <c r="AP273" i="4"/>
  <c r="AO273" i="4"/>
  <c r="AN273" i="4"/>
  <c r="AM273" i="4"/>
  <c r="AL273" i="4"/>
  <c r="AK273" i="4"/>
  <c r="AJ273" i="4"/>
  <c r="AI273" i="4"/>
  <c r="AH273" i="4"/>
  <c r="AG273" i="4"/>
  <c r="AF273" i="4"/>
  <c r="AR272" i="4"/>
  <c r="AP272" i="4"/>
  <c r="AO272" i="4"/>
  <c r="AN272" i="4"/>
  <c r="AM272" i="4"/>
  <c r="AL272" i="4"/>
  <c r="AK272" i="4"/>
  <c r="AJ272" i="4"/>
  <c r="AI272" i="4"/>
  <c r="AH272" i="4"/>
  <c r="AG272" i="4"/>
  <c r="AF272" i="4"/>
  <c r="AR271" i="4"/>
  <c r="AP271" i="4"/>
  <c r="AO271" i="4"/>
  <c r="AN271" i="4"/>
  <c r="AM271" i="4"/>
  <c r="AL271" i="4"/>
  <c r="AK271" i="4"/>
  <c r="AJ271" i="4"/>
  <c r="AI271" i="4"/>
  <c r="AH271" i="4"/>
  <c r="AG271" i="4"/>
  <c r="AF271" i="4"/>
  <c r="AR270" i="4"/>
  <c r="AP270" i="4"/>
  <c r="AO270" i="4"/>
  <c r="AN270" i="4"/>
  <c r="AM270" i="4"/>
  <c r="AL270" i="4"/>
  <c r="AK270" i="4"/>
  <c r="AJ270" i="4"/>
  <c r="AI270" i="4"/>
  <c r="AH270" i="4"/>
  <c r="AG270" i="4"/>
  <c r="AF270" i="4"/>
  <c r="AR269" i="4"/>
  <c r="AP269" i="4"/>
  <c r="AO269" i="4"/>
  <c r="AN269" i="4"/>
  <c r="AM269" i="4"/>
  <c r="AL269" i="4"/>
  <c r="AK269" i="4"/>
  <c r="AJ269" i="4"/>
  <c r="AI269" i="4"/>
  <c r="AH269" i="4"/>
  <c r="AG269" i="4"/>
  <c r="AF269" i="4"/>
  <c r="AR268" i="4"/>
  <c r="AP268" i="4"/>
  <c r="AO268" i="4"/>
  <c r="AN268" i="4"/>
  <c r="AM268" i="4"/>
  <c r="AL268" i="4"/>
  <c r="AK268" i="4"/>
  <c r="AJ268" i="4"/>
  <c r="AI268" i="4"/>
  <c r="AH268" i="4"/>
  <c r="AG268" i="4"/>
  <c r="AF268" i="4"/>
  <c r="AR267" i="4"/>
  <c r="AP267" i="4"/>
  <c r="AO267" i="4"/>
  <c r="AN267" i="4"/>
  <c r="AM267" i="4"/>
  <c r="AL267" i="4"/>
  <c r="AK267" i="4"/>
  <c r="AJ267" i="4"/>
  <c r="AI267" i="4"/>
  <c r="AH267" i="4"/>
  <c r="AG267" i="4"/>
  <c r="AF267" i="4"/>
  <c r="AR266" i="4"/>
  <c r="AP266" i="4"/>
  <c r="AO266" i="4"/>
  <c r="AN266" i="4"/>
  <c r="AM266" i="4"/>
  <c r="AL266" i="4"/>
  <c r="AK266" i="4"/>
  <c r="AJ266" i="4"/>
  <c r="AI266" i="4"/>
  <c r="AH266" i="4"/>
  <c r="AG266" i="4"/>
  <c r="AF266" i="4"/>
  <c r="AR265" i="4"/>
  <c r="AP265" i="4"/>
  <c r="AO265" i="4"/>
  <c r="AN265" i="4"/>
  <c r="AM265" i="4"/>
  <c r="AL265" i="4"/>
  <c r="AK265" i="4"/>
  <c r="AJ265" i="4"/>
  <c r="AI265" i="4"/>
  <c r="AH265" i="4"/>
  <c r="AG265" i="4"/>
  <c r="AF265" i="4"/>
  <c r="AR264" i="4"/>
  <c r="AP264" i="4"/>
  <c r="AO264" i="4"/>
  <c r="AN264" i="4"/>
  <c r="AM264" i="4"/>
  <c r="AL264" i="4"/>
  <c r="AK264" i="4"/>
  <c r="AJ264" i="4"/>
  <c r="AI264" i="4"/>
  <c r="AH264" i="4"/>
  <c r="AG264" i="4"/>
  <c r="AF264" i="4"/>
  <c r="AR263" i="4"/>
  <c r="AP263" i="4"/>
  <c r="AO263" i="4"/>
  <c r="AN263" i="4"/>
  <c r="AM263" i="4"/>
  <c r="AL263" i="4"/>
  <c r="AK263" i="4"/>
  <c r="AJ263" i="4"/>
  <c r="AI263" i="4"/>
  <c r="AH263" i="4"/>
  <c r="AG263" i="4"/>
  <c r="AF263" i="4"/>
  <c r="AR262" i="4"/>
  <c r="AP262" i="4"/>
  <c r="AO262" i="4"/>
  <c r="AN262" i="4"/>
  <c r="AM262" i="4"/>
  <c r="AL262" i="4"/>
  <c r="AK262" i="4"/>
  <c r="AJ262" i="4"/>
  <c r="AI262" i="4"/>
  <c r="AH262" i="4"/>
  <c r="AG262" i="4"/>
  <c r="AF262" i="4"/>
  <c r="AR261" i="4"/>
  <c r="AP261" i="4"/>
  <c r="AO261" i="4"/>
  <c r="AN261" i="4"/>
  <c r="AM261" i="4"/>
  <c r="AL261" i="4"/>
  <c r="AK261" i="4"/>
  <c r="AJ261" i="4"/>
  <c r="AI261" i="4"/>
  <c r="AH261" i="4"/>
  <c r="AG261" i="4"/>
  <c r="AF261" i="4"/>
  <c r="AR260" i="4"/>
  <c r="AP260" i="4"/>
  <c r="AO260" i="4"/>
  <c r="AN260" i="4"/>
  <c r="AM260" i="4"/>
  <c r="AL260" i="4"/>
  <c r="AK260" i="4"/>
  <c r="AJ260" i="4"/>
  <c r="AI260" i="4"/>
  <c r="AH260" i="4"/>
  <c r="AG260" i="4"/>
  <c r="AF260" i="4"/>
  <c r="AR250" i="4"/>
  <c r="AP250" i="4"/>
  <c r="AO250" i="4"/>
  <c r="AN250" i="4"/>
  <c r="AM250" i="4"/>
  <c r="AL250" i="4"/>
  <c r="AK250" i="4"/>
  <c r="AJ250" i="4"/>
  <c r="AI250" i="4"/>
  <c r="AH250" i="4"/>
  <c r="AG250" i="4"/>
  <c r="AF250" i="4"/>
  <c r="AR249" i="4"/>
  <c r="AP249" i="4"/>
  <c r="AO249" i="4"/>
  <c r="AN249" i="4"/>
  <c r="AM249" i="4"/>
  <c r="AL249" i="4"/>
  <c r="AK249" i="4"/>
  <c r="AJ249" i="4"/>
  <c r="AI249" i="4"/>
  <c r="AH249" i="4"/>
  <c r="AG249" i="4"/>
  <c r="AF249" i="4"/>
  <c r="AR248" i="4"/>
  <c r="AP248" i="4"/>
  <c r="AO248" i="4"/>
  <c r="AN248" i="4"/>
  <c r="AM248" i="4"/>
  <c r="AL248" i="4"/>
  <c r="AK248" i="4"/>
  <c r="AJ248" i="4"/>
  <c r="AI248" i="4"/>
  <c r="AH248" i="4"/>
  <c r="AG248" i="4"/>
  <c r="AF248" i="4"/>
  <c r="AR247" i="4"/>
  <c r="AP247" i="4"/>
  <c r="AO247" i="4"/>
  <c r="AN247" i="4"/>
  <c r="AM247" i="4"/>
  <c r="AL247" i="4"/>
  <c r="AK247" i="4"/>
  <c r="AJ247" i="4"/>
  <c r="AI247" i="4"/>
  <c r="AH247" i="4"/>
  <c r="AG247" i="4"/>
  <c r="AF247" i="4"/>
  <c r="AR246" i="4"/>
  <c r="AP246" i="4"/>
  <c r="AO246" i="4"/>
  <c r="AN246" i="4"/>
  <c r="AM246" i="4"/>
  <c r="AL246" i="4"/>
  <c r="AK246" i="4"/>
  <c r="AJ246" i="4"/>
  <c r="AI246" i="4"/>
  <c r="AH246" i="4"/>
  <c r="AG246" i="4"/>
  <c r="AF246" i="4"/>
  <c r="AR245" i="4"/>
  <c r="AP245" i="4"/>
  <c r="AO245" i="4"/>
  <c r="AN245" i="4"/>
  <c r="AM245" i="4"/>
  <c r="AL245" i="4"/>
  <c r="AK245" i="4"/>
  <c r="AJ245" i="4"/>
  <c r="AI245" i="4"/>
  <c r="AH245" i="4"/>
  <c r="AG245" i="4"/>
  <c r="AF245" i="4"/>
  <c r="AR244" i="4"/>
  <c r="AP244" i="4"/>
  <c r="AO244" i="4"/>
  <c r="AN244" i="4"/>
  <c r="AM244" i="4"/>
  <c r="AL244" i="4"/>
  <c r="AK244" i="4"/>
  <c r="AJ244" i="4"/>
  <c r="AI244" i="4"/>
  <c r="AH244" i="4"/>
  <c r="AG244" i="4"/>
  <c r="AF244" i="4"/>
  <c r="AR243" i="4"/>
  <c r="AP243" i="4"/>
  <c r="AO243" i="4"/>
  <c r="AN243" i="4"/>
  <c r="AM243" i="4"/>
  <c r="AL243" i="4"/>
  <c r="AK243" i="4"/>
  <c r="AJ243" i="4"/>
  <c r="AI243" i="4"/>
  <c r="AH243" i="4"/>
  <c r="AG243" i="4"/>
  <c r="AF243" i="4"/>
  <c r="AR242" i="4"/>
  <c r="AP242" i="4"/>
  <c r="AO242" i="4"/>
  <c r="AN242" i="4"/>
  <c r="AM242" i="4"/>
  <c r="AL242" i="4"/>
  <c r="AK242" i="4"/>
  <c r="AJ242" i="4"/>
  <c r="AI242" i="4"/>
  <c r="AH242" i="4"/>
  <c r="AG242" i="4"/>
  <c r="AF242" i="4"/>
  <c r="AR241" i="4"/>
  <c r="AP241" i="4"/>
  <c r="AO241" i="4"/>
  <c r="AN241" i="4"/>
  <c r="AM241" i="4"/>
  <c r="AL241" i="4"/>
  <c r="AK241" i="4"/>
  <c r="AJ241" i="4"/>
  <c r="AI241" i="4"/>
  <c r="AH241" i="4"/>
  <c r="AG241" i="4"/>
  <c r="AF241" i="4"/>
  <c r="AR240" i="4"/>
  <c r="AP240" i="4"/>
  <c r="AO240" i="4"/>
  <c r="AN240" i="4"/>
  <c r="AM240" i="4"/>
  <c r="AL240" i="4"/>
  <c r="AK240" i="4"/>
  <c r="AJ240" i="4"/>
  <c r="AI240" i="4"/>
  <c r="AH240" i="4"/>
  <c r="AG240" i="4"/>
  <c r="AF240" i="4"/>
  <c r="AR239" i="4"/>
  <c r="AP239" i="4"/>
  <c r="AO239" i="4"/>
  <c r="AN239" i="4"/>
  <c r="AM239" i="4"/>
  <c r="AL239" i="4"/>
  <c r="AK239" i="4"/>
  <c r="AJ239" i="4"/>
  <c r="AI239" i="4"/>
  <c r="AH239" i="4"/>
  <c r="AG239" i="4"/>
  <c r="AF239" i="4"/>
  <c r="AR238" i="4"/>
  <c r="AP238" i="4"/>
  <c r="AO238" i="4"/>
  <c r="AN238" i="4"/>
  <c r="AM238" i="4"/>
  <c r="AL238" i="4"/>
  <c r="AK238" i="4"/>
  <c r="AJ238" i="4"/>
  <c r="AI238" i="4"/>
  <c r="AH238" i="4"/>
  <c r="AG238" i="4"/>
  <c r="AF238" i="4"/>
  <c r="AR237" i="4"/>
  <c r="AP237" i="4"/>
  <c r="AO237" i="4"/>
  <c r="AN237" i="4"/>
  <c r="AM237" i="4"/>
  <c r="AL237" i="4"/>
  <c r="AK237" i="4"/>
  <c r="AJ237" i="4"/>
  <c r="AI237" i="4"/>
  <c r="AH237" i="4"/>
  <c r="AG237" i="4"/>
  <c r="AF237" i="4"/>
  <c r="AR236" i="4"/>
  <c r="AP236" i="4"/>
  <c r="AO236" i="4"/>
  <c r="AN236" i="4"/>
  <c r="AM236" i="4"/>
  <c r="AL236" i="4"/>
  <c r="AK236" i="4"/>
  <c r="AJ236" i="4"/>
  <c r="AI236" i="4"/>
  <c r="AH236" i="4"/>
  <c r="AG236" i="4"/>
  <c r="AF236" i="4"/>
  <c r="AR235" i="4"/>
  <c r="AP235" i="4"/>
  <c r="AO235" i="4"/>
  <c r="AN235" i="4"/>
  <c r="AM235" i="4"/>
  <c r="AL235" i="4"/>
  <c r="AK235" i="4"/>
  <c r="AJ235" i="4"/>
  <c r="AI235" i="4"/>
  <c r="AH235" i="4"/>
  <c r="AG235" i="4"/>
  <c r="AF235" i="4"/>
  <c r="AR234" i="4"/>
  <c r="AP234" i="4"/>
  <c r="AO234" i="4"/>
  <c r="AN234" i="4"/>
  <c r="AM234" i="4"/>
  <c r="AL234" i="4"/>
  <c r="AK234" i="4"/>
  <c r="AJ234" i="4"/>
  <c r="AI234" i="4"/>
  <c r="AH234" i="4"/>
  <c r="AG234" i="4"/>
  <c r="AF234" i="4"/>
  <c r="AR233" i="4"/>
  <c r="AP233" i="4"/>
  <c r="AO233" i="4"/>
  <c r="AN233" i="4"/>
  <c r="AM233" i="4"/>
  <c r="AL233" i="4"/>
  <c r="AK233" i="4"/>
  <c r="AJ233" i="4"/>
  <c r="AI233" i="4"/>
  <c r="AH233" i="4"/>
  <c r="AG233" i="4"/>
  <c r="AF233" i="4"/>
  <c r="AR232" i="4"/>
  <c r="AP232" i="4"/>
  <c r="AO232" i="4"/>
  <c r="AN232" i="4"/>
  <c r="AM232" i="4"/>
  <c r="AL232" i="4"/>
  <c r="AK232" i="4"/>
  <c r="AJ232" i="4"/>
  <c r="AI232" i="4"/>
  <c r="AH232" i="4"/>
  <c r="AG232" i="4"/>
  <c r="AF232" i="4"/>
  <c r="AR231" i="4"/>
  <c r="AP231" i="4"/>
  <c r="AO231" i="4"/>
  <c r="AN231" i="4"/>
  <c r="AM231" i="4"/>
  <c r="AL231" i="4"/>
  <c r="AK231" i="4"/>
  <c r="AJ231" i="4"/>
  <c r="AI231" i="4"/>
  <c r="AH231" i="4"/>
  <c r="AG231" i="4"/>
  <c r="AF231" i="4"/>
  <c r="AR230" i="4"/>
  <c r="AP230" i="4"/>
  <c r="AO230" i="4"/>
  <c r="AN230" i="4"/>
  <c r="AM230" i="4"/>
  <c r="AL230" i="4"/>
  <c r="AK230" i="4"/>
  <c r="AJ230" i="4"/>
  <c r="AI230" i="4"/>
  <c r="AH230" i="4"/>
  <c r="AG230" i="4"/>
  <c r="AF230" i="4"/>
  <c r="AR229" i="4"/>
  <c r="AP229" i="4"/>
  <c r="AO229" i="4"/>
  <c r="AN229" i="4"/>
  <c r="AM229" i="4"/>
  <c r="AL229" i="4"/>
  <c r="AK229" i="4"/>
  <c r="AJ229" i="4"/>
  <c r="AI229" i="4"/>
  <c r="AH229" i="4"/>
  <c r="AG229" i="4"/>
  <c r="AF229" i="4"/>
  <c r="AR228" i="4"/>
  <c r="AP228" i="4"/>
  <c r="AO228" i="4"/>
  <c r="AN228" i="4"/>
  <c r="AM228" i="4"/>
  <c r="AL228" i="4"/>
  <c r="AK228" i="4"/>
  <c r="AJ228" i="4"/>
  <c r="AI228" i="4"/>
  <c r="AH228" i="4"/>
  <c r="AG228" i="4"/>
  <c r="AF228" i="4"/>
  <c r="AR227" i="4"/>
  <c r="AP227" i="4"/>
  <c r="AO227" i="4"/>
  <c r="AN227" i="4"/>
  <c r="AM227" i="4"/>
  <c r="AL227" i="4"/>
  <c r="AK227" i="4"/>
  <c r="AJ227" i="4"/>
  <c r="AI227" i="4"/>
  <c r="AH227" i="4"/>
  <c r="AG227" i="4"/>
  <c r="AF227" i="4"/>
  <c r="AR226" i="4"/>
  <c r="AP226" i="4"/>
  <c r="AO226" i="4"/>
  <c r="AN226" i="4"/>
  <c r="AM226" i="4"/>
  <c r="AL226" i="4"/>
  <c r="AK226" i="4"/>
  <c r="AJ226" i="4"/>
  <c r="AI226" i="4"/>
  <c r="AH226" i="4"/>
  <c r="AG226" i="4"/>
  <c r="AF226" i="4"/>
  <c r="AR225" i="4"/>
  <c r="AP225" i="4"/>
  <c r="AO225" i="4"/>
  <c r="AN225" i="4"/>
  <c r="AM225" i="4"/>
  <c r="AL225" i="4"/>
  <c r="AK225" i="4"/>
  <c r="AJ225" i="4"/>
  <c r="AI225" i="4"/>
  <c r="AH225" i="4"/>
  <c r="AG225" i="4"/>
  <c r="AF225" i="4"/>
  <c r="AR224" i="4"/>
  <c r="AP224" i="4"/>
  <c r="AO224" i="4"/>
  <c r="AN224" i="4"/>
  <c r="AM224" i="4"/>
  <c r="AL224" i="4"/>
  <c r="AK224" i="4"/>
  <c r="AJ224" i="4"/>
  <c r="AI224" i="4"/>
  <c r="AH224" i="4"/>
  <c r="AG224" i="4"/>
  <c r="AF224" i="4"/>
  <c r="AR223" i="4"/>
  <c r="AP223" i="4"/>
  <c r="AO223" i="4"/>
  <c r="AN223" i="4"/>
  <c r="AM223" i="4"/>
  <c r="AL223" i="4"/>
  <c r="AK223" i="4"/>
  <c r="AJ223" i="4"/>
  <c r="AI223" i="4"/>
  <c r="AH223" i="4"/>
  <c r="AG223" i="4"/>
  <c r="AF223" i="4"/>
  <c r="AR222" i="4"/>
  <c r="AP222" i="4"/>
  <c r="AO222" i="4"/>
  <c r="AN222" i="4"/>
  <c r="AM222" i="4"/>
  <c r="AL222" i="4"/>
  <c r="AK222" i="4"/>
  <c r="AJ222" i="4"/>
  <c r="AI222" i="4"/>
  <c r="AH222" i="4"/>
  <c r="AG222" i="4"/>
  <c r="AF222" i="4"/>
  <c r="AR221" i="4"/>
  <c r="AP221" i="4"/>
  <c r="AO221" i="4"/>
  <c r="AN221" i="4"/>
  <c r="AM221" i="4"/>
  <c r="AL221" i="4"/>
  <c r="AK221" i="4"/>
  <c r="AJ221" i="4"/>
  <c r="AI221" i="4"/>
  <c r="AH221" i="4"/>
  <c r="AG221" i="4"/>
  <c r="AF221" i="4"/>
  <c r="AR220" i="4"/>
  <c r="AP220" i="4"/>
  <c r="AO220" i="4"/>
  <c r="AN220" i="4"/>
  <c r="AM220" i="4"/>
  <c r="AL220" i="4"/>
  <c r="AK220" i="4"/>
  <c r="AJ220" i="4"/>
  <c r="AI220" i="4"/>
  <c r="AH220" i="4"/>
  <c r="AG220" i="4"/>
  <c r="AF220" i="4"/>
  <c r="AR219" i="4"/>
  <c r="AP219" i="4"/>
  <c r="AO219" i="4"/>
  <c r="AN219" i="4"/>
  <c r="AM219" i="4"/>
  <c r="AL219" i="4"/>
  <c r="AK219" i="4"/>
  <c r="AJ219" i="4"/>
  <c r="AI219" i="4"/>
  <c r="AH219" i="4"/>
  <c r="AG219" i="4"/>
  <c r="AF219" i="4"/>
  <c r="AR218" i="4"/>
  <c r="AP218" i="4"/>
  <c r="AO218" i="4"/>
  <c r="AN218" i="4"/>
  <c r="AM218" i="4"/>
  <c r="AL218" i="4"/>
  <c r="AK218" i="4"/>
  <c r="AJ218" i="4"/>
  <c r="AI218" i="4"/>
  <c r="AH218" i="4"/>
  <c r="AG218" i="4"/>
  <c r="AF218" i="4"/>
  <c r="AR217" i="4"/>
  <c r="AP217" i="4"/>
  <c r="AO217" i="4"/>
  <c r="AN217" i="4"/>
  <c r="AM217" i="4"/>
  <c r="AL217" i="4"/>
  <c r="AK217" i="4"/>
  <c r="AJ217" i="4"/>
  <c r="AI217" i="4"/>
  <c r="AH217" i="4"/>
  <c r="AG217" i="4"/>
  <c r="AF217" i="4"/>
  <c r="AR216" i="4"/>
  <c r="AP216" i="4"/>
  <c r="AO216" i="4"/>
  <c r="AN216" i="4"/>
  <c r="AM216" i="4"/>
  <c r="AL216" i="4"/>
  <c r="AK216" i="4"/>
  <c r="AJ216" i="4"/>
  <c r="AI216" i="4"/>
  <c r="AH216" i="4"/>
  <c r="AG216" i="4"/>
  <c r="AF216" i="4"/>
  <c r="AR215" i="4"/>
  <c r="AP215" i="4"/>
  <c r="AO215" i="4"/>
  <c r="AN215" i="4"/>
  <c r="AM215" i="4"/>
  <c r="AL215" i="4"/>
  <c r="AK215" i="4"/>
  <c r="AJ215" i="4"/>
  <c r="AI215" i="4"/>
  <c r="AH215" i="4"/>
  <c r="AG215" i="4"/>
  <c r="AF215" i="4"/>
  <c r="AR214" i="4"/>
  <c r="AP214" i="4"/>
  <c r="AO214" i="4"/>
  <c r="AN214" i="4"/>
  <c r="AM214" i="4"/>
  <c r="AL214" i="4"/>
  <c r="AK214" i="4"/>
  <c r="AJ214" i="4"/>
  <c r="AI214" i="4"/>
  <c r="AH214" i="4"/>
  <c r="AG214" i="4"/>
  <c r="AF214" i="4"/>
  <c r="AR213" i="4"/>
  <c r="AP213" i="4"/>
  <c r="AO213" i="4"/>
  <c r="AN213" i="4"/>
  <c r="AM213" i="4"/>
  <c r="AL213" i="4"/>
  <c r="AK213" i="4"/>
  <c r="AJ213" i="4"/>
  <c r="AI213" i="4"/>
  <c r="AH213" i="4"/>
  <c r="AG213" i="4"/>
  <c r="AF213" i="4"/>
  <c r="AR212" i="4"/>
  <c r="AP212" i="4"/>
  <c r="AO212" i="4"/>
  <c r="AN212" i="4"/>
  <c r="AM212" i="4"/>
  <c r="AL212" i="4"/>
  <c r="AK212" i="4"/>
  <c r="AJ212" i="4"/>
  <c r="AI212" i="4"/>
  <c r="AH212" i="4"/>
  <c r="AG212" i="4"/>
  <c r="AF212" i="4"/>
  <c r="AR211" i="4"/>
  <c r="AP211" i="4"/>
  <c r="AO211" i="4"/>
  <c r="AN211" i="4"/>
  <c r="AM211" i="4"/>
  <c r="AL211" i="4"/>
  <c r="AK211" i="4"/>
  <c r="AJ211" i="4"/>
  <c r="AI211" i="4"/>
  <c r="AH211" i="4"/>
  <c r="AG211" i="4"/>
  <c r="AF211" i="4"/>
  <c r="AR210" i="4"/>
  <c r="AP210" i="4"/>
  <c r="AO210" i="4"/>
  <c r="AN210" i="4"/>
  <c r="AM210" i="4"/>
  <c r="AL210" i="4"/>
  <c r="AK210" i="4"/>
  <c r="AJ210" i="4"/>
  <c r="AI210" i="4"/>
  <c r="AH210" i="4"/>
  <c r="AG210" i="4"/>
  <c r="AF210" i="4"/>
  <c r="AR209" i="4"/>
  <c r="AP209" i="4"/>
  <c r="AO209" i="4"/>
  <c r="AN209" i="4"/>
  <c r="AM209" i="4"/>
  <c r="AL209" i="4"/>
  <c r="AK209" i="4"/>
  <c r="AJ209" i="4"/>
  <c r="AI209" i="4"/>
  <c r="AH209" i="4"/>
  <c r="AG209" i="4"/>
  <c r="AF209" i="4"/>
  <c r="AR208" i="4"/>
  <c r="AP208" i="4"/>
  <c r="AO208" i="4"/>
  <c r="AN208" i="4"/>
  <c r="AM208" i="4"/>
  <c r="AL208" i="4"/>
  <c r="AK208" i="4"/>
  <c r="AJ208" i="4"/>
  <c r="AI208" i="4"/>
  <c r="AH208" i="4"/>
  <c r="AG208" i="4"/>
  <c r="AF208" i="4"/>
  <c r="AR207" i="4"/>
  <c r="AP207" i="4"/>
  <c r="AO207" i="4"/>
  <c r="AN207" i="4"/>
  <c r="AM207" i="4"/>
  <c r="AL207" i="4"/>
  <c r="AK207" i="4"/>
  <c r="AJ207" i="4"/>
  <c r="AI207" i="4"/>
  <c r="AH207" i="4"/>
  <c r="AG207" i="4"/>
  <c r="AF207" i="4"/>
  <c r="AR206" i="4"/>
  <c r="AP206" i="4"/>
  <c r="AO206" i="4"/>
  <c r="AN206" i="4"/>
  <c r="AM206" i="4"/>
  <c r="AL206" i="4"/>
  <c r="AK206" i="4"/>
  <c r="AJ206" i="4"/>
  <c r="AI206" i="4"/>
  <c r="AH206" i="4"/>
  <c r="AG206" i="4"/>
  <c r="AF206" i="4"/>
  <c r="AR205" i="4"/>
  <c r="AP205" i="4"/>
  <c r="AO205" i="4"/>
  <c r="AN205" i="4"/>
  <c r="AM205" i="4"/>
  <c r="AL205" i="4"/>
  <c r="AK205" i="4"/>
  <c r="AJ205" i="4"/>
  <c r="AI205" i="4"/>
  <c r="AH205" i="4"/>
  <c r="AG205" i="4"/>
  <c r="AF205" i="4"/>
  <c r="AR204" i="4"/>
  <c r="AP204" i="4"/>
  <c r="AO204" i="4"/>
  <c r="AN204" i="4"/>
  <c r="AM204" i="4"/>
  <c r="AL204" i="4"/>
  <c r="AK204" i="4"/>
  <c r="AJ204" i="4"/>
  <c r="AI204" i="4"/>
  <c r="AH204" i="4"/>
  <c r="AG204" i="4"/>
  <c r="AF204" i="4"/>
  <c r="AR203" i="4"/>
  <c r="AP203" i="4"/>
  <c r="AO203" i="4"/>
  <c r="AN203" i="4"/>
  <c r="AM203" i="4"/>
  <c r="AL203" i="4"/>
  <c r="AK203" i="4"/>
  <c r="AJ203" i="4"/>
  <c r="AI203" i="4"/>
  <c r="AH203" i="4"/>
  <c r="AG203" i="4"/>
  <c r="AF203" i="4"/>
  <c r="AR202" i="4"/>
  <c r="AP202" i="4"/>
  <c r="AO202" i="4"/>
  <c r="AN202" i="4"/>
  <c r="AM202" i="4"/>
  <c r="AL202" i="4"/>
  <c r="AK202" i="4"/>
  <c r="AJ202" i="4"/>
  <c r="AI202" i="4"/>
  <c r="AH202" i="4"/>
  <c r="AG202" i="4"/>
  <c r="AF202" i="4"/>
  <c r="AR201" i="4"/>
  <c r="AP201" i="4"/>
  <c r="AO201" i="4"/>
  <c r="AN201" i="4"/>
  <c r="AM201" i="4"/>
  <c r="AL201" i="4"/>
  <c r="AK201" i="4"/>
  <c r="AJ201" i="4"/>
  <c r="AI201" i="4"/>
  <c r="AH201" i="4"/>
  <c r="AG201" i="4"/>
  <c r="AF201" i="4"/>
  <c r="AR200" i="4"/>
  <c r="AP200" i="4"/>
  <c r="AO200" i="4"/>
  <c r="AN200" i="4"/>
  <c r="AM200" i="4"/>
  <c r="AL200" i="4"/>
  <c r="AK200" i="4"/>
  <c r="AJ200" i="4"/>
  <c r="AI200" i="4"/>
  <c r="AH200" i="4"/>
  <c r="AG200" i="4"/>
  <c r="AF200" i="4"/>
  <c r="AR199" i="4"/>
  <c r="AP199" i="4"/>
  <c r="AO199" i="4"/>
  <c r="AN199" i="4"/>
  <c r="AM199" i="4"/>
  <c r="AL199" i="4"/>
  <c r="AK199" i="4"/>
  <c r="AJ199" i="4"/>
  <c r="AI199" i="4"/>
  <c r="AH199" i="4"/>
  <c r="AG199" i="4"/>
  <c r="AF199" i="4"/>
  <c r="AR198" i="4"/>
  <c r="AP198" i="4"/>
  <c r="AO198" i="4"/>
  <c r="AN198" i="4"/>
  <c r="AM198" i="4"/>
  <c r="AL198" i="4"/>
  <c r="AK198" i="4"/>
  <c r="AJ198" i="4"/>
  <c r="AI198" i="4"/>
  <c r="AH198" i="4"/>
  <c r="AG198" i="4"/>
  <c r="AF198" i="4"/>
  <c r="AR197" i="4"/>
  <c r="AP197" i="4"/>
  <c r="AO197" i="4"/>
  <c r="AN197" i="4"/>
  <c r="AM197" i="4"/>
  <c r="AL197" i="4"/>
  <c r="AK197" i="4"/>
  <c r="AJ197" i="4"/>
  <c r="AI197" i="4"/>
  <c r="AH197" i="4"/>
  <c r="AG197" i="4"/>
  <c r="AF197" i="4"/>
  <c r="AR196" i="4"/>
  <c r="AP196" i="4"/>
  <c r="AO196" i="4"/>
  <c r="AN196" i="4"/>
  <c r="AM196" i="4"/>
  <c r="AL196" i="4"/>
  <c r="AK196" i="4"/>
  <c r="AJ196" i="4"/>
  <c r="AI196" i="4"/>
  <c r="AH196" i="4"/>
  <c r="AG196" i="4"/>
  <c r="AF196" i="4"/>
  <c r="AR195" i="4"/>
  <c r="AP195" i="4"/>
  <c r="AO195" i="4"/>
  <c r="AN195" i="4"/>
  <c r="AM195" i="4"/>
  <c r="AL195" i="4"/>
  <c r="AK195" i="4"/>
  <c r="AJ195" i="4"/>
  <c r="AI195" i="4"/>
  <c r="AH195" i="4"/>
  <c r="AG195" i="4"/>
  <c r="AF195" i="4"/>
  <c r="AR194" i="4"/>
  <c r="AP194" i="4"/>
  <c r="AO194" i="4"/>
  <c r="AN194" i="4"/>
  <c r="AM194" i="4"/>
  <c r="AL194" i="4"/>
  <c r="AK194" i="4"/>
  <c r="AJ194" i="4"/>
  <c r="AI194" i="4"/>
  <c r="AH194" i="4"/>
  <c r="AG194" i="4"/>
  <c r="AF194" i="4"/>
  <c r="AR193" i="4"/>
  <c r="AP193" i="4"/>
  <c r="AO193" i="4"/>
  <c r="AN193" i="4"/>
  <c r="AM193" i="4"/>
  <c r="AL193" i="4"/>
  <c r="AK193" i="4"/>
  <c r="AJ193" i="4"/>
  <c r="AI193" i="4"/>
  <c r="AH193" i="4"/>
  <c r="AG193" i="4"/>
  <c r="AF193" i="4"/>
  <c r="AR192" i="4"/>
  <c r="AP192" i="4"/>
  <c r="AO192" i="4"/>
  <c r="AN192" i="4"/>
  <c r="AM192" i="4"/>
  <c r="AL192" i="4"/>
  <c r="AK192" i="4"/>
  <c r="AJ192" i="4"/>
  <c r="AI192" i="4"/>
  <c r="AH192" i="4"/>
  <c r="AG192" i="4"/>
  <c r="AF192" i="4"/>
  <c r="AR191" i="4"/>
  <c r="AP191" i="4"/>
  <c r="AO191" i="4"/>
  <c r="AN191" i="4"/>
  <c r="AM191" i="4"/>
  <c r="AL191" i="4"/>
  <c r="AK191" i="4"/>
  <c r="AJ191" i="4"/>
  <c r="AI191" i="4"/>
  <c r="AH191" i="4"/>
  <c r="AG191" i="4"/>
  <c r="AF191" i="4"/>
  <c r="AR190" i="4"/>
  <c r="AP190" i="4"/>
  <c r="AO190" i="4"/>
  <c r="AN190" i="4"/>
  <c r="AM190" i="4"/>
  <c r="AL190" i="4"/>
  <c r="AK190" i="4"/>
  <c r="AJ190" i="4"/>
  <c r="AI190" i="4"/>
  <c r="AH190" i="4"/>
  <c r="AG190" i="4"/>
  <c r="AF190" i="4"/>
  <c r="AR189" i="4"/>
  <c r="AP189" i="4"/>
  <c r="AO189" i="4"/>
  <c r="AN189" i="4"/>
  <c r="AM189" i="4"/>
  <c r="AL189" i="4"/>
  <c r="AK189" i="4"/>
  <c r="AJ189" i="4"/>
  <c r="AI189" i="4"/>
  <c r="AH189" i="4"/>
  <c r="AG189" i="4"/>
  <c r="AF189" i="4"/>
  <c r="AR188" i="4"/>
  <c r="AP188" i="4"/>
  <c r="AO188" i="4"/>
  <c r="AN188" i="4"/>
  <c r="AM188" i="4"/>
  <c r="AL188" i="4"/>
  <c r="AK188" i="4"/>
  <c r="AJ188" i="4"/>
  <c r="AI188" i="4"/>
  <c r="AH188" i="4"/>
  <c r="AG188" i="4"/>
  <c r="AF188" i="4"/>
  <c r="AR187" i="4"/>
  <c r="AP187" i="4"/>
  <c r="AO187" i="4"/>
  <c r="AN187" i="4"/>
  <c r="AM187" i="4"/>
  <c r="AL187" i="4"/>
  <c r="AK187" i="4"/>
  <c r="AJ187" i="4"/>
  <c r="AI187" i="4"/>
  <c r="AH187" i="4"/>
  <c r="AG187" i="4"/>
  <c r="AF187" i="4"/>
  <c r="AR186" i="4"/>
  <c r="AP186" i="4"/>
  <c r="AO186" i="4"/>
  <c r="AN186" i="4"/>
  <c r="AM186" i="4"/>
  <c r="AL186" i="4"/>
  <c r="AK186" i="4"/>
  <c r="AJ186" i="4"/>
  <c r="AI186" i="4"/>
  <c r="AH186" i="4"/>
  <c r="AG186" i="4"/>
  <c r="AF186" i="4"/>
  <c r="AR185" i="4"/>
  <c r="AP185" i="4"/>
  <c r="AO185" i="4"/>
  <c r="AN185" i="4"/>
  <c r="AM185" i="4"/>
  <c r="AL185" i="4"/>
  <c r="AK185" i="4"/>
  <c r="AJ185" i="4"/>
  <c r="AI185" i="4"/>
  <c r="AH185" i="4"/>
  <c r="AG185" i="4"/>
  <c r="AF185" i="4"/>
  <c r="AR184" i="4"/>
  <c r="AP184" i="4"/>
  <c r="AO184" i="4"/>
  <c r="AN184" i="4"/>
  <c r="AM184" i="4"/>
  <c r="AL184" i="4"/>
  <c r="AK184" i="4"/>
  <c r="AJ184" i="4"/>
  <c r="AI184" i="4"/>
  <c r="AH184" i="4"/>
  <c r="AG184" i="4"/>
  <c r="AF184" i="4"/>
  <c r="AR183" i="4"/>
  <c r="AP183" i="4"/>
  <c r="AO183" i="4"/>
  <c r="AN183" i="4"/>
  <c r="AM183" i="4"/>
  <c r="AL183" i="4"/>
  <c r="AK183" i="4"/>
  <c r="AJ183" i="4"/>
  <c r="AI183" i="4"/>
  <c r="AH183" i="4"/>
  <c r="AG183" i="4"/>
  <c r="AF183" i="4"/>
  <c r="AR182" i="4"/>
  <c r="AP182" i="4"/>
  <c r="AO182" i="4"/>
  <c r="AN182" i="4"/>
  <c r="AM182" i="4"/>
  <c r="AL182" i="4"/>
  <c r="AK182" i="4"/>
  <c r="AJ182" i="4"/>
  <c r="AI182" i="4"/>
  <c r="AH182" i="4"/>
  <c r="AG182" i="4"/>
  <c r="AF182" i="4"/>
  <c r="AR181" i="4"/>
  <c r="AP181" i="4"/>
  <c r="AO181" i="4"/>
  <c r="AN181" i="4"/>
  <c r="AM181" i="4"/>
  <c r="AL181" i="4"/>
  <c r="AK181" i="4"/>
  <c r="AJ181" i="4"/>
  <c r="AI181" i="4"/>
  <c r="AH181" i="4"/>
  <c r="AG181" i="4"/>
  <c r="AF181" i="4"/>
  <c r="AR180" i="4"/>
  <c r="AP180" i="4"/>
  <c r="AO180" i="4"/>
  <c r="AN180" i="4"/>
  <c r="AM180" i="4"/>
  <c r="AL180" i="4"/>
  <c r="AK180" i="4"/>
  <c r="AJ180" i="4"/>
  <c r="AI180" i="4"/>
  <c r="AH180" i="4"/>
  <c r="AG180" i="4"/>
  <c r="AF180" i="4"/>
  <c r="AR179" i="4"/>
  <c r="AP179" i="4"/>
  <c r="AO179" i="4"/>
  <c r="AN179" i="4"/>
  <c r="AM179" i="4"/>
  <c r="AL179" i="4"/>
  <c r="AK179" i="4"/>
  <c r="AJ179" i="4"/>
  <c r="AI179" i="4"/>
  <c r="AH179" i="4"/>
  <c r="AG179" i="4"/>
  <c r="AF179" i="4"/>
  <c r="AR178" i="4"/>
  <c r="AP178" i="4"/>
  <c r="AO178" i="4"/>
  <c r="AN178" i="4"/>
  <c r="AM178" i="4"/>
  <c r="AL178" i="4"/>
  <c r="AK178" i="4"/>
  <c r="AJ178" i="4"/>
  <c r="AI178" i="4"/>
  <c r="AH178" i="4"/>
  <c r="AG178" i="4"/>
  <c r="AF178" i="4"/>
  <c r="AR177" i="4"/>
  <c r="AP177" i="4"/>
  <c r="AO177" i="4"/>
  <c r="AN177" i="4"/>
  <c r="AM177" i="4"/>
  <c r="AL177" i="4"/>
  <c r="AK177" i="4"/>
  <c r="AJ177" i="4"/>
  <c r="AI177" i="4"/>
  <c r="AH177" i="4"/>
  <c r="AG177" i="4"/>
  <c r="AF177" i="4"/>
  <c r="AR176" i="4"/>
  <c r="AP176" i="4"/>
  <c r="AO176" i="4"/>
  <c r="AN176" i="4"/>
  <c r="AM176" i="4"/>
  <c r="AL176" i="4"/>
  <c r="AK176" i="4"/>
  <c r="AJ176" i="4"/>
  <c r="AI176" i="4"/>
  <c r="AH176" i="4"/>
  <c r="AG176" i="4"/>
  <c r="AF176" i="4"/>
  <c r="AR175" i="4"/>
  <c r="AP175" i="4"/>
  <c r="AO175" i="4"/>
  <c r="AN175" i="4"/>
  <c r="AM175" i="4"/>
  <c r="AL175" i="4"/>
  <c r="AK175" i="4"/>
  <c r="AJ175" i="4"/>
  <c r="AI175" i="4"/>
  <c r="AH175" i="4"/>
  <c r="AG175" i="4"/>
  <c r="AF175" i="4"/>
  <c r="AR174" i="4"/>
  <c r="AP174" i="4"/>
  <c r="AO174" i="4"/>
  <c r="AN174" i="4"/>
  <c r="AM174" i="4"/>
  <c r="AL174" i="4"/>
  <c r="AK174" i="4"/>
  <c r="AJ174" i="4"/>
  <c r="AI174" i="4"/>
  <c r="AH174" i="4"/>
  <c r="AG174" i="4"/>
  <c r="AF174" i="4"/>
  <c r="AR173" i="4"/>
  <c r="AP173" i="4"/>
  <c r="AO173" i="4"/>
  <c r="AN173" i="4"/>
  <c r="AM173" i="4"/>
  <c r="AL173" i="4"/>
  <c r="AK173" i="4"/>
  <c r="AJ173" i="4"/>
  <c r="AI173" i="4"/>
  <c r="AH173" i="4"/>
  <c r="AG173" i="4"/>
  <c r="AF173" i="4"/>
  <c r="AR172" i="4"/>
  <c r="AP172" i="4"/>
  <c r="AO172" i="4"/>
  <c r="AN172" i="4"/>
  <c r="AM172" i="4"/>
  <c r="AL172" i="4"/>
  <c r="AK172" i="4"/>
  <c r="AJ172" i="4"/>
  <c r="AI172" i="4"/>
  <c r="AH172" i="4"/>
  <c r="AG172" i="4"/>
  <c r="AF172" i="4"/>
  <c r="AR171" i="4"/>
  <c r="AP171" i="4"/>
  <c r="AO171" i="4"/>
  <c r="AN171" i="4"/>
  <c r="AM171" i="4"/>
  <c r="AL171" i="4"/>
  <c r="AK171" i="4"/>
  <c r="AJ171" i="4"/>
  <c r="AI171" i="4"/>
  <c r="AH171" i="4"/>
  <c r="AG171" i="4"/>
  <c r="AF171" i="4"/>
  <c r="AR170" i="4"/>
  <c r="AP170" i="4"/>
  <c r="AO170" i="4"/>
  <c r="AN170" i="4"/>
  <c r="AM170" i="4"/>
  <c r="AL170" i="4"/>
  <c r="AK170" i="4"/>
  <c r="AJ170" i="4"/>
  <c r="AI170" i="4"/>
  <c r="AH170" i="4"/>
  <c r="AG170" i="4"/>
  <c r="AF170" i="4"/>
  <c r="AR169" i="4"/>
  <c r="AP169" i="4"/>
  <c r="AO169" i="4"/>
  <c r="AN169" i="4"/>
  <c r="AM169" i="4"/>
  <c r="AL169" i="4"/>
  <c r="AK169" i="4"/>
  <c r="AJ169" i="4"/>
  <c r="AI169" i="4"/>
  <c r="AH169" i="4"/>
  <c r="AG169" i="4"/>
  <c r="AF169" i="4"/>
  <c r="AR168" i="4"/>
  <c r="AP168" i="4"/>
  <c r="AO168" i="4"/>
  <c r="AN168" i="4"/>
  <c r="AM168" i="4"/>
  <c r="AL168" i="4"/>
  <c r="AK168" i="4"/>
  <c r="AJ168" i="4"/>
  <c r="AI168" i="4"/>
  <c r="AH168" i="4"/>
  <c r="AG168" i="4"/>
  <c r="AF168" i="4"/>
  <c r="AR167" i="4"/>
  <c r="AP167" i="4"/>
  <c r="AO167" i="4"/>
  <c r="AN167" i="4"/>
  <c r="AM167" i="4"/>
  <c r="AL167" i="4"/>
  <c r="AK167" i="4"/>
  <c r="AJ167" i="4"/>
  <c r="AI167" i="4"/>
  <c r="AH167" i="4"/>
  <c r="AG167" i="4"/>
  <c r="AF167" i="4"/>
  <c r="AR166" i="4"/>
  <c r="AP166" i="4"/>
  <c r="AO166" i="4"/>
  <c r="AN166" i="4"/>
  <c r="AM166" i="4"/>
  <c r="AL166" i="4"/>
  <c r="AK166" i="4"/>
  <c r="AJ166" i="4"/>
  <c r="AI166" i="4"/>
  <c r="AH166" i="4"/>
  <c r="AG166" i="4"/>
  <c r="AF166" i="4"/>
  <c r="AR165" i="4"/>
  <c r="AP165" i="4"/>
  <c r="AO165" i="4"/>
  <c r="AN165" i="4"/>
  <c r="AM165" i="4"/>
  <c r="AL165" i="4"/>
  <c r="AK165" i="4"/>
  <c r="AJ165" i="4"/>
  <c r="AI165" i="4"/>
  <c r="AH165" i="4"/>
  <c r="AG165" i="4"/>
  <c r="AF165" i="4"/>
  <c r="AR164" i="4"/>
  <c r="AP164" i="4"/>
  <c r="AO164" i="4"/>
  <c r="AN164" i="4"/>
  <c r="AM164" i="4"/>
  <c r="AL164" i="4"/>
  <c r="AK164" i="4"/>
  <c r="AJ164" i="4"/>
  <c r="AI164" i="4"/>
  <c r="AH164" i="4"/>
  <c r="AG164" i="4"/>
  <c r="AF164" i="4"/>
  <c r="AR163" i="4"/>
  <c r="AP163" i="4"/>
  <c r="AO163" i="4"/>
  <c r="AN163" i="4"/>
  <c r="AM163" i="4"/>
  <c r="AL163" i="4"/>
  <c r="AK163" i="4"/>
  <c r="AJ163" i="4"/>
  <c r="AI163" i="4"/>
  <c r="AH163" i="4"/>
  <c r="AG163" i="4"/>
  <c r="AF163" i="4"/>
  <c r="AR162" i="4"/>
  <c r="AP162" i="4"/>
  <c r="AO162" i="4"/>
  <c r="AN162" i="4"/>
  <c r="AM162" i="4"/>
  <c r="AL162" i="4"/>
  <c r="AK162" i="4"/>
  <c r="AJ162" i="4"/>
  <c r="AI162" i="4"/>
  <c r="AH162" i="4"/>
  <c r="AG162" i="4"/>
  <c r="AF162" i="4"/>
  <c r="AR161" i="4"/>
  <c r="AP161" i="4"/>
  <c r="AO161" i="4"/>
  <c r="AN161" i="4"/>
  <c r="AM161" i="4"/>
  <c r="AL161" i="4"/>
  <c r="AK161" i="4"/>
  <c r="AJ161" i="4"/>
  <c r="AI161" i="4"/>
  <c r="AH161" i="4"/>
  <c r="AG161" i="4"/>
  <c r="AF161" i="4"/>
  <c r="AR160" i="4"/>
  <c r="AP160" i="4"/>
  <c r="AO160" i="4"/>
  <c r="AN160" i="4"/>
  <c r="AM160" i="4"/>
  <c r="AL160" i="4"/>
  <c r="AK160" i="4"/>
  <c r="AJ160" i="4"/>
  <c r="AI160" i="4"/>
  <c r="AH160" i="4"/>
  <c r="AG160" i="4"/>
  <c r="AF160" i="4"/>
  <c r="AR159" i="4"/>
  <c r="AP159" i="4"/>
  <c r="AO159" i="4"/>
  <c r="AN159" i="4"/>
  <c r="AM159" i="4"/>
  <c r="AL159" i="4"/>
  <c r="AK159" i="4"/>
  <c r="AJ159" i="4"/>
  <c r="AI159" i="4"/>
  <c r="AH159" i="4"/>
  <c r="AG159" i="4"/>
  <c r="AF159" i="4"/>
  <c r="AR158" i="4"/>
  <c r="AP158" i="4"/>
  <c r="AO158" i="4"/>
  <c r="AN158" i="4"/>
  <c r="AM158" i="4"/>
  <c r="AL158" i="4"/>
  <c r="AK158" i="4"/>
  <c r="AJ158" i="4"/>
  <c r="AI158" i="4"/>
  <c r="AH158" i="4"/>
  <c r="AG158" i="4"/>
  <c r="AF158" i="4"/>
  <c r="AR157" i="4"/>
  <c r="AP157" i="4"/>
  <c r="AO157" i="4"/>
  <c r="AN157" i="4"/>
  <c r="AM157" i="4"/>
  <c r="AL157" i="4"/>
  <c r="AK157" i="4"/>
  <c r="AJ157" i="4"/>
  <c r="AI157" i="4"/>
  <c r="AH157" i="4"/>
  <c r="AG157" i="4"/>
  <c r="AF157" i="4"/>
  <c r="AR156" i="4"/>
  <c r="AP156" i="4"/>
  <c r="AO156" i="4"/>
  <c r="AN156" i="4"/>
  <c r="AM156" i="4"/>
  <c r="AL156" i="4"/>
  <c r="AK156" i="4"/>
  <c r="AJ156" i="4"/>
  <c r="AI156" i="4"/>
  <c r="AH156" i="4"/>
  <c r="AG156" i="4"/>
  <c r="AF156" i="4"/>
  <c r="AR155" i="4"/>
  <c r="AP155" i="4"/>
  <c r="AO155" i="4"/>
  <c r="AN155" i="4"/>
  <c r="AM155" i="4"/>
  <c r="AL155" i="4"/>
  <c r="AK155" i="4"/>
  <c r="AJ155" i="4"/>
  <c r="AI155" i="4"/>
  <c r="AH155" i="4"/>
  <c r="AG155" i="4"/>
  <c r="AF155" i="4"/>
  <c r="AR154" i="4"/>
  <c r="AP154" i="4"/>
  <c r="AO154" i="4"/>
  <c r="AN154" i="4"/>
  <c r="AM154" i="4"/>
  <c r="AL154" i="4"/>
  <c r="AK154" i="4"/>
  <c r="AJ154" i="4"/>
  <c r="AI154" i="4"/>
  <c r="AH154" i="4"/>
  <c r="AG154" i="4"/>
  <c r="AF154" i="4"/>
  <c r="AR153" i="4"/>
  <c r="AP153" i="4"/>
  <c r="AO153" i="4"/>
  <c r="AN153" i="4"/>
  <c r="AM153" i="4"/>
  <c r="AL153" i="4"/>
  <c r="AK153" i="4"/>
  <c r="AJ153" i="4"/>
  <c r="AI153" i="4"/>
  <c r="AH153" i="4"/>
  <c r="AG153" i="4"/>
  <c r="AF153" i="4"/>
  <c r="AR152" i="4"/>
  <c r="AP152" i="4"/>
  <c r="AO152" i="4"/>
  <c r="AN152" i="4"/>
  <c r="AM152" i="4"/>
  <c r="AL152" i="4"/>
  <c r="AK152" i="4"/>
  <c r="AJ152" i="4"/>
  <c r="AI152" i="4"/>
  <c r="AH152" i="4"/>
  <c r="AG152" i="4"/>
  <c r="AF152" i="4"/>
  <c r="AR151" i="4"/>
  <c r="AP151" i="4"/>
  <c r="AO151" i="4"/>
  <c r="AN151" i="4"/>
  <c r="AM151" i="4"/>
  <c r="AL151" i="4"/>
  <c r="AK151" i="4"/>
  <c r="AJ151" i="4"/>
  <c r="AI151" i="4"/>
  <c r="AH151" i="4"/>
  <c r="AG151" i="4"/>
  <c r="AF151" i="4"/>
  <c r="AR150" i="4"/>
  <c r="AP150" i="4"/>
  <c r="AO150" i="4"/>
  <c r="AN150" i="4"/>
  <c r="AM150" i="4"/>
  <c r="AL150" i="4"/>
  <c r="AK150" i="4"/>
  <c r="AJ150" i="4"/>
  <c r="AI150" i="4"/>
  <c r="AH150" i="4"/>
  <c r="AG150" i="4"/>
  <c r="AF150" i="4"/>
  <c r="AR149" i="4"/>
  <c r="AP149" i="4"/>
  <c r="AO149" i="4"/>
  <c r="AN149" i="4"/>
  <c r="AM149" i="4"/>
  <c r="AL149" i="4"/>
  <c r="AK149" i="4"/>
  <c r="AJ149" i="4"/>
  <c r="AI149" i="4"/>
  <c r="AH149" i="4"/>
  <c r="AG149" i="4"/>
  <c r="AF149" i="4"/>
  <c r="AR148" i="4"/>
  <c r="AP148" i="4"/>
  <c r="AO148" i="4"/>
  <c r="AN148" i="4"/>
  <c r="AM148" i="4"/>
  <c r="AL148" i="4"/>
  <c r="AK148" i="4"/>
  <c r="AJ148" i="4"/>
  <c r="AI148" i="4"/>
  <c r="AH148" i="4"/>
  <c r="AG148" i="4"/>
  <c r="AF148" i="4"/>
  <c r="AR147" i="4"/>
  <c r="AP147" i="4"/>
  <c r="AO147" i="4"/>
  <c r="AN147" i="4"/>
  <c r="AM147" i="4"/>
  <c r="AL147" i="4"/>
  <c r="AK147" i="4"/>
  <c r="AJ147" i="4"/>
  <c r="AI147" i="4"/>
  <c r="AH147" i="4"/>
  <c r="AG147" i="4"/>
  <c r="AF147" i="4"/>
  <c r="AR146" i="4"/>
  <c r="AP146" i="4"/>
  <c r="AO146" i="4"/>
  <c r="AN146" i="4"/>
  <c r="AM146" i="4"/>
  <c r="AL146" i="4"/>
  <c r="AK146" i="4"/>
  <c r="AJ146" i="4"/>
  <c r="AI146" i="4"/>
  <c r="AH146" i="4"/>
  <c r="AG146" i="4"/>
  <c r="AF146" i="4"/>
  <c r="AR145" i="4"/>
  <c r="AP145" i="4"/>
  <c r="AO145" i="4"/>
  <c r="AN145" i="4"/>
  <c r="AM145" i="4"/>
  <c r="AL145" i="4"/>
  <c r="AK145" i="4"/>
  <c r="AJ145" i="4"/>
  <c r="AI145" i="4"/>
  <c r="AH145" i="4"/>
  <c r="AG145" i="4"/>
  <c r="AF145" i="4"/>
  <c r="AR131" i="4"/>
  <c r="AP131" i="4"/>
  <c r="AO131" i="4"/>
  <c r="AN131" i="4"/>
  <c r="AM131" i="4"/>
  <c r="AL131" i="4"/>
  <c r="AK131" i="4"/>
  <c r="AJ131" i="4"/>
  <c r="AI131" i="4"/>
  <c r="AH131" i="4"/>
  <c r="AG131" i="4"/>
  <c r="AF131" i="4"/>
  <c r="AR129" i="4"/>
  <c r="AP129" i="4"/>
  <c r="AO129" i="4"/>
  <c r="AN129" i="4"/>
  <c r="AM129" i="4"/>
  <c r="AL129" i="4"/>
  <c r="AK129" i="4"/>
  <c r="AJ129" i="4"/>
  <c r="AI129" i="4"/>
  <c r="AH129" i="4"/>
  <c r="AG129" i="4"/>
  <c r="AF129" i="4"/>
  <c r="AR128" i="4"/>
  <c r="AP128" i="4"/>
  <c r="AO128" i="4"/>
  <c r="AN128" i="4"/>
  <c r="AM128" i="4"/>
  <c r="AL128" i="4"/>
  <c r="AK128" i="4"/>
  <c r="AJ128" i="4"/>
  <c r="AI128" i="4"/>
  <c r="AH128" i="4"/>
  <c r="AG128" i="4"/>
  <c r="AF128" i="4"/>
  <c r="AR127" i="4"/>
  <c r="AP127" i="4"/>
  <c r="AO127" i="4"/>
  <c r="AN127" i="4"/>
  <c r="AM127" i="4"/>
  <c r="AL127" i="4"/>
  <c r="AK127" i="4"/>
  <c r="AJ127" i="4"/>
  <c r="AI127" i="4"/>
  <c r="AH127" i="4"/>
  <c r="AG127" i="4"/>
  <c r="AF127" i="4"/>
  <c r="AR126" i="4"/>
  <c r="AP126" i="4"/>
  <c r="AO126" i="4"/>
  <c r="AN126" i="4"/>
  <c r="AM126" i="4"/>
  <c r="AL126" i="4"/>
  <c r="AK126" i="4"/>
  <c r="AJ126" i="4"/>
  <c r="AI126" i="4"/>
  <c r="AH126" i="4"/>
  <c r="AG126" i="4"/>
  <c r="AF126" i="4"/>
  <c r="AR124" i="4"/>
  <c r="AP124" i="4"/>
  <c r="AO124" i="4"/>
  <c r="AN124" i="4"/>
  <c r="AM124" i="4"/>
  <c r="AL124" i="4"/>
  <c r="AK124" i="4"/>
  <c r="AJ124" i="4"/>
  <c r="AI124" i="4"/>
  <c r="AH124" i="4"/>
  <c r="AG124" i="4"/>
  <c r="AF124" i="4"/>
  <c r="AR123" i="4"/>
  <c r="AP123" i="4"/>
  <c r="AO123" i="4"/>
  <c r="AN123" i="4"/>
  <c r="AM123" i="4"/>
  <c r="AL123" i="4"/>
  <c r="AK123" i="4"/>
  <c r="AJ123" i="4"/>
  <c r="AI123" i="4"/>
  <c r="AH123" i="4"/>
  <c r="AG123" i="4"/>
  <c r="AF123" i="4"/>
  <c r="AR122" i="4"/>
  <c r="AP122" i="4"/>
  <c r="AO122" i="4"/>
  <c r="AN122" i="4"/>
  <c r="AM122" i="4"/>
  <c r="AL122" i="4"/>
  <c r="AK122" i="4"/>
  <c r="AJ122" i="4"/>
  <c r="AI122" i="4"/>
  <c r="AH122" i="4"/>
  <c r="AG122" i="4"/>
  <c r="AF122" i="4"/>
  <c r="AR121" i="4"/>
  <c r="AP121" i="4"/>
  <c r="AO121" i="4"/>
  <c r="AN121" i="4"/>
  <c r="AM121" i="4"/>
  <c r="AL121" i="4"/>
  <c r="AK121" i="4"/>
  <c r="AJ121" i="4"/>
  <c r="AI121" i="4"/>
  <c r="AH121" i="4"/>
  <c r="AG121" i="4"/>
  <c r="AF121" i="4"/>
  <c r="AR120" i="4"/>
  <c r="AP120" i="4"/>
  <c r="AO120" i="4"/>
  <c r="AN120" i="4"/>
  <c r="AM120" i="4"/>
  <c r="AL120" i="4"/>
  <c r="AK120" i="4"/>
  <c r="AJ120" i="4"/>
  <c r="AI120" i="4"/>
  <c r="AH120" i="4"/>
  <c r="AG120" i="4"/>
  <c r="AF120" i="4"/>
  <c r="AR119" i="4"/>
  <c r="AP119" i="4"/>
  <c r="AO119" i="4"/>
  <c r="AN119" i="4"/>
  <c r="AM119" i="4"/>
  <c r="AL119" i="4"/>
  <c r="AK119" i="4"/>
  <c r="AJ119" i="4"/>
  <c r="AI119" i="4"/>
  <c r="AH119" i="4"/>
  <c r="AG119" i="4"/>
  <c r="AF119" i="4"/>
  <c r="AR118" i="4"/>
  <c r="AP118" i="4"/>
  <c r="AO118" i="4"/>
  <c r="AN118" i="4"/>
  <c r="AM118" i="4"/>
  <c r="AL118" i="4"/>
  <c r="AK118" i="4"/>
  <c r="AJ118" i="4"/>
  <c r="AI118" i="4"/>
  <c r="AH118" i="4"/>
  <c r="AG118" i="4"/>
  <c r="AF118" i="4"/>
  <c r="AR117" i="4"/>
  <c r="AP117" i="4"/>
  <c r="AO117" i="4"/>
  <c r="AN117" i="4"/>
  <c r="AM117" i="4"/>
  <c r="AL117" i="4"/>
  <c r="AK117" i="4"/>
  <c r="AJ117" i="4"/>
  <c r="AI117" i="4"/>
  <c r="AH117" i="4"/>
  <c r="AG117" i="4"/>
  <c r="AF117" i="4"/>
  <c r="AR116" i="4"/>
  <c r="AP116" i="4"/>
  <c r="AO116" i="4"/>
  <c r="AN116" i="4"/>
  <c r="AM116" i="4"/>
  <c r="AL116" i="4"/>
  <c r="AK116" i="4"/>
  <c r="AJ116" i="4"/>
  <c r="AI116" i="4"/>
  <c r="AH116" i="4"/>
  <c r="AG116" i="4"/>
  <c r="AF116" i="4"/>
  <c r="AR115" i="4"/>
  <c r="AP115" i="4"/>
  <c r="AO115" i="4"/>
  <c r="AN115" i="4"/>
  <c r="AM115" i="4"/>
  <c r="AL115" i="4"/>
  <c r="AK115" i="4"/>
  <c r="AJ115" i="4"/>
  <c r="AI115" i="4"/>
  <c r="AH115" i="4"/>
  <c r="AG115" i="4"/>
  <c r="AF115" i="4"/>
  <c r="AR114" i="4"/>
  <c r="AP114" i="4"/>
  <c r="AO114" i="4"/>
  <c r="AN114" i="4"/>
  <c r="AM114" i="4"/>
  <c r="AL114" i="4"/>
  <c r="AK114" i="4"/>
  <c r="AJ114" i="4"/>
  <c r="AI114" i="4"/>
  <c r="AH114" i="4"/>
  <c r="AG114" i="4"/>
  <c r="AF114" i="4"/>
  <c r="AR113" i="4"/>
  <c r="AP113" i="4"/>
  <c r="AO113" i="4"/>
  <c r="AN113" i="4"/>
  <c r="AM113" i="4"/>
  <c r="AL113" i="4"/>
  <c r="AK113" i="4"/>
  <c r="AJ113" i="4"/>
  <c r="AI113" i="4"/>
  <c r="AH113" i="4"/>
  <c r="AG113" i="4"/>
  <c r="AF113" i="4"/>
  <c r="AR112" i="4"/>
  <c r="AP112" i="4"/>
  <c r="AO112" i="4"/>
  <c r="AN112" i="4"/>
  <c r="AM112" i="4"/>
  <c r="AL112" i="4"/>
  <c r="AK112" i="4"/>
  <c r="AJ112" i="4"/>
  <c r="AI112" i="4"/>
  <c r="AH112" i="4"/>
  <c r="AG112" i="4"/>
  <c r="AF112" i="4"/>
  <c r="AR111" i="4"/>
  <c r="AP111" i="4"/>
  <c r="AO111" i="4"/>
  <c r="AN111" i="4"/>
  <c r="AM111" i="4"/>
  <c r="AL111" i="4"/>
  <c r="AK111" i="4"/>
  <c r="AJ111" i="4"/>
  <c r="AI111" i="4"/>
  <c r="AH111" i="4"/>
  <c r="AG111" i="4"/>
  <c r="AF111" i="4"/>
  <c r="AR110" i="4"/>
  <c r="AP110" i="4"/>
  <c r="AO110" i="4"/>
  <c r="AN110" i="4"/>
  <c r="AM110" i="4"/>
  <c r="AL110" i="4"/>
  <c r="AK110" i="4"/>
  <c r="AJ110" i="4"/>
  <c r="AI110" i="4"/>
  <c r="AH110" i="4"/>
  <c r="AG110" i="4"/>
  <c r="AF110" i="4"/>
  <c r="AR109" i="4"/>
  <c r="AP109" i="4"/>
  <c r="AO109" i="4"/>
  <c r="AN109" i="4"/>
  <c r="AM109" i="4"/>
  <c r="AL109" i="4"/>
  <c r="AK109" i="4"/>
  <c r="AJ109" i="4"/>
  <c r="AI109" i="4"/>
  <c r="AH109" i="4"/>
  <c r="AG109" i="4"/>
  <c r="AF109" i="4"/>
  <c r="AR108" i="4"/>
  <c r="AP108" i="4"/>
  <c r="AO108" i="4"/>
  <c r="AN108" i="4"/>
  <c r="AM108" i="4"/>
  <c r="AL108" i="4"/>
  <c r="AK108" i="4"/>
  <c r="AJ108" i="4"/>
  <c r="AI108" i="4"/>
  <c r="AH108" i="4"/>
  <c r="AG108" i="4"/>
  <c r="AF108" i="4"/>
  <c r="AR107" i="4"/>
  <c r="AP107" i="4"/>
  <c r="AO107" i="4"/>
  <c r="AN107" i="4"/>
  <c r="AM107" i="4"/>
  <c r="AL107" i="4"/>
  <c r="AK107" i="4"/>
  <c r="AJ107" i="4"/>
  <c r="AI107" i="4"/>
  <c r="AH107" i="4"/>
  <c r="AG107" i="4"/>
  <c r="AF107" i="4"/>
  <c r="AR106" i="4"/>
  <c r="AP106" i="4"/>
  <c r="AO106" i="4"/>
  <c r="AN106" i="4"/>
  <c r="AM106" i="4"/>
  <c r="AL106" i="4"/>
  <c r="AK106" i="4"/>
  <c r="AJ106" i="4"/>
  <c r="AI106" i="4"/>
  <c r="AH106" i="4"/>
  <c r="AG106" i="4"/>
  <c r="AF106" i="4"/>
  <c r="AR105" i="4"/>
  <c r="AP105" i="4"/>
  <c r="AO105" i="4"/>
  <c r="AN105" i="4"/>
  <c r="AM105" i="4"/>
  <c r="AL105" i="4"/>
  <c r="AK105" i="4"/>
  <c r="AJ105" i="4"/>
  <c r="AI105" i="4"/>
  <c r="AH105" i="4"/>
  <c r="AG105" i="4"/>
  <c r="AF105" i="4"/>
  <c r="AR104" i="4"/>
  <c r="AP104" i="4"/>
  <c r="AO104" i="4"/>
  <c r="AN104" i="4"/>
  <c r="AM104" i="4"/>
  <c r="AL104" i="4"/>
  <c r="AK104" i="4"/>
  <c r="AJ104" i="4"/>
  <c r="AI104" i="4"/>
  <c r="AH104" i="4"/>
  <c r="AG104" i="4"/>
  <c r="AF104" i="4"/>
  <c r="AR103" i="4"/>
  <c r="AP103" i="4"/>
  <c r="AO103" i="4"/>
  <c r="AN103" i="4"/>
  <c r="AM103" i="4"/>
  <c r="AL103" i="4"/>
  <c r="AK103" i="4"/>
  <c r="AJ103" i="4"/>
  <c r="AI103" i="4"/>
  <c r="AH103" i="4"/>
  <c r="AG103" i="4"/>
  <c r="AF103" i="4"/>
  <c r="AR102" i="4"/>
  <c r="AP102" i="4"/>
  <c r="AO102" i="4"/>
  <c r="AN102" i="4"/>
  <c r="AM102" i="4"/>
  <c r="AL102" i="4"/>
  <c r="AK102" i="4"/>
  <c r="AJ102" i="4"/>
  <c r="AI102" i="4"/>
  <c r="AH102" i="4"/>
  <c r="AG102" i="4"/>
  <c r="AF102" i="4"/>
  <c r="AR101" i="4"/>
  <c r="AP101" i="4"/>
  <c r="AO101" i="4"/>
  <c r="AN101" i="4"/>
  <c r="AM101" i="4"/>
  <c r="AL101" i="4"/>
  <c r="AK101" i="4"/>
  <c r="AJ101" i="4"/>
  <c r="AI101" i="4"/>
  <c r="AH101" i="4"/>
  <c r="AG101" i="4"/>
  <c r="AF101" i="4"/>
  <c r="AR100" i="4"/>
  <c r="AP100" i="4"/>
  <c r="AO100" i="4"/>
  <c r="AN100" i="4"/>
  <c r="AM100" i="4"/>
  <c r="AL100" i="4"/>
  <c r="AK100" i="4"/>
  <c r="AJ100" i="4"/>
  <c r="AI100" i="4"/>
  <c r="AH100" i="4"/>
  <c r="AG100" i="4"/>
  <c r="AF100" i="4"/>
  <c r="AR99" i="4"/>
  <c r="AP99" i="4"/>
  <c r="AO99" i="4"/>
  <c r="AN99" i="4"/>
  <c r="AM99" i="4"/>
  <c r="AL99" i="4"/>
  <c r="AK99" i="4"/>
  <c r="AJ99" i="4"/>
  <c r="AI99" i="4"/>
  <c r="AH99" i="4"/>
  <c r="AG99" i="4"/>
  <c r="AF99" i="4"/>
  <c r="AR98" i="4"/>
  <c r="AP98" i="4"/>
  <c r="AO98" i="4"/>
  <c r="AN98" i="4"/>
  <c r="AM98" i="4"/>
  <c r="AL98" i="4"/>
  <c r="AK98" i="4"/>
  <c r="AJ98" i="4"/>
  <c r="AI98" i="4"/>
  <c r="AH98" i="4"/>
  <c r="AG98" i="4"/>
  <c r="AF98" i="4"/>
  <c r="AR97" i="4"/>
  <c r="AP97" i="4"/>
  <c r="AO97" i="4"/>
  <c r="AN97" i="4"/>
  <c r="AM97" i="4"/>
  <c r="AL97" i="4"/>
  <c r="AK97" i="4"/>
  <c r="AJ97" i="4"/>
  <c r="AI97" i="4"/>
  <c r="AH97" i="4"/>
  <c r="AG97" i="4"/>
  <c r="AF97" i="4"/>
  <c r="AR96" i="4"/>
  <c r="AP96" i="4"/>
  <c r="AO96" i="4"/>
  <c r="AN96" i="4"/>
  <c r="AM96" i="4"/>
  <c r="AL96" i="4"/>
  <c r="AK96" i="4"/>
  <c r="AJ96" i="4"/>
  <c r="AI96" i="4"/>
  <c r="AH96" i="4"/>
  <c r="AG96" i="4"/>
  <c r="AF96" i="4"/>
  <c r="AR95" i="4"/>
  <c r="AP95" i="4"/>
  <c r="AO95" i="4"/>
  <c r="AN95" i="4"/>
  <c r="AM95" i="4"/>
  <c r="AL95" i="4"/>
  <c r="AK95" i="4"/>
  <c r="AJ95" i="4"/>
  <c r="AI95" i="4"/>
  <c r="AH95" i="4"/>
  <c r="AG95" i="4"/>
  <c r="AF95" i="4"/>
  <c r="AR94" i="4"/>
  <c r="AP94" i="4"/>
  <c r="AO94" i="4"/>
  <c r="AN94" i="4"/>
  <c r="AM94" i="4"/>
  <c r="AL94" i="4"/>
  <c r="AK94" i="4"/>
  <c r="AJ94" i="4"/>
  <c r="AI94" i="4"/>
  <c r="AH94" i="4"/>
  <c r="AG94" i="4"/>
  <c r="AF94" i="4"/>
  <c r="AR93" i="4"/>
  <c r="AP93" i="4"/>
  <c r="AO93" i="4"/>
  <c r="AN93" i="4"/>
  <c r="AM93" i="4"/>
  <c r="AL93" i="4"/>
  <c r="AK93" i="4"/>
  <c r="AJ93" i="4"/>
  <c r="AI93" i="4"/>
  <c r="AH93" i="4"/>
  <c r="AG93" i="4"/>
  <c r="AF93" i="4"/>
  <c r="AR92" i="4"/>
  <c r="AP92" i="4"/>
  <c r="AO92" i="4"/>
  <c r="AN92" i="4"/>
  <c r="AM92" i="4"/>
  <c r="AL92" i="4"/>
  <c r="AK92" i="4"/>
  <c r="AJ92" i="4"/>
  <c r="AI92" i="4"/>
  <c r="AH92" i="4"/>
  <c r="AG92" i="4"/>
  <c r="AF92" i="4"/>
  <c r="AR91" i="4"/>
  <c r="AP91" i="4"/>
  <c r="AO91" i="4"/>
  <c r="AN91" i="4"/>
  <c r="AM91" i="4"/>
  <c r="AL91" i="4"/>
  <c r="AK91" i="4"/>
  <c r="AJ91" i="4"/>
  <c r="AI91" i="4"/>
  <c r="AH91" i="4"/>
  <c r="AG91" i="4"/>
  <c r="AF91" i="4"/>
  <c r="AR90" i="4"/>
  <c r="AP90" i="4"/>
  <c r="AO90" i="4"/>
  <c r="AN90" i="4"/>
  <c r="AM90" i="4"/>
  <c r="AL90" i="4"/>
  <c r="AK90" i="4"/>
  <c r="AJ90" i="4"/>
  <c r="AI90" i="4"/>
  <c r="AH90" i="4"/>
  <c r="AG90" i="4"/>
  <c r="AF90" i="4"/>
  <c r="AR89" i="4"/>
  <c r="AP89" i="4"/>
  <c r="AO89" i="4"/>
  <c r="AN89" i="4"/>
  <c r="AM89" i="4"/>
  <c r="AL89" i="4"/>
  <c r="AK89" i="4"/>
  <c r="AJ89" i="4"/>
  <c r="AI89" i="4"/>
  <c r="AH89" i="4"/>
  <c r="AG89" i="4"/>
  <c r="AF89" i="4"/>
  <c r="AR88" i="4"/>
  <c r="AP88" i="4"/>
  <c r="AO88" i="4"/>
  <c r="AN88" i="4"/>
  <c r="AM88" i="4"/>
  <c r="AL88" i="4"/>
  <c r="AK88" i="4"/>
  <c r="AJ88" i="4"/>
  <c r="AI88" i="4"/>
  <c r="AH88" i="4"/>
  <c r="AG88" i="4"/>
  <c r="AF88" i="4"/>
  <c r="AR87" i="4"/>
  <c r="AP87" i="4"/>
  <c r="AO87" i="4"/>
  <c r="AN87" i="4"/>
  <c r="AM87" i="4"/>
  <c r="AL87" i="4"/>
  <c r="AK87" i="4"/>
  <c r="AJ87" i="4"/>
  <c r="AI87" i="4"/>
  <c r="AH87" i="4"/>
  <c r="AG87" i="4"/>
  <c r="AF87" i="4"/>
  <c r="AR86" i="4"/>
  <c r="AP86" i="4"/>
  <c r="AO86" i="4"/>
  <c r="AN86" i="4"/>
  <c r="AM86" i="4"/>
  <c r="AL86" i="4"/>
  <c r="AK86" i="4"/>
  <c r="AJ86" i="4"/>
  <c r="AI86" i="4"/>
  <c r="AH86" i="4"/>
  <c r="AG86" i="4"/>
  <c r="AF86" i="4"/>
  <c r="AR85" i="4"/>
  <c r="AP85" i="4"/>
  <c r="AO85" i="4"/>
  <c r="AN85" i="4"/>
  <c r="AM85" i="4"/>
  <c r="AL85" i="4"/>
  <c r="AK85" i="4"/>
  <c r="AJ85" i="4"/>
  <c r="AI85" i="4"/>
  <c r="AH85" i="4"/>
  <c r="AG85" i="4"/>
  <c r="AF85" i="4"/>
  <c r="AR84" i="4"/>
  <c r="AP84" i="4"/>
  <c r="AO84" i="4"/>
  <c r="AN84" i="4"/>
  <c r="AM84" i="4"/>
  <c r="AL84" i="4"/>
  <c r="AK84" i="4"/>
  <c r="AJ84" i="4"/>
  <c r="AI84" i="4"/>
  <c r="AH84" i="4"/>
  <c r="AG84" i="4"/>
  <c r="AF84" i="4"/>
  <c r="AR83" i="4"/>
  <c r="AP83" i="4"/>
  <c r="AO83" i="4"/>
  <c r="AN83" i="4"/>
  <c r="AM83" i="4"/>
  <c r="AL83" i="4"/>
  <c r="AK83" i="4"/>
  <c r="AJ83" i="4"/>
  <c r="AI83" i="4"/>
  <c r="AH83" i="4"/>
  <c r="AG83" i="4"/>
  <c r="AF83" i="4"/>
  <c r="AR82" i="4"/>
  <c r="AP82" i="4"/>
  <c r="AO82" i="4"/>
  <c r="AN82" i="4"/>
  <c r="AM82" i="4"/>
  <c r="AL82" i="4"/>
  <c r="AK82" i="4"/>
  <c r="AJ82" i="4"/>
  <c r="AI82" i="4"/>
  <c r="AH82" i="4"/>
  <c r="AG82" i="4"/>
  <c r="AF82" i="4"/>
  <c r="AR81" i="4"/>
  <c r="AP81" i="4"/>
  <c r="AO81" i="4"/>
  <c r="AN81" i="4"/>
  <c r="AM81" i="4"/>
  <c r="AL81" i="4"/>
  <c r="AK81" i="4"/>
  <c r="AJ81" i="4"/>
  <c r="AI81" i="4"/>
  <c r="AH81" i="4"/>
  <c r="AG81" i="4"/>
  <c r="AF81" i="4"/>
  <c r="AR80" i="4"/>
  <c r="AP80" i="4"/>
  <c r="AO80" i="4"/>
  <c r="AN80" i="4"/>
  <c r="AM80" i="4"/>
  <c r="AL80" i="4"/>
  <c r="AK80" i="4"/>
  <c r="AJ80" i="4"/>
  <c r="AI80" i="4"/>
  <c r="AH80" i="4"/>
  <c r="AG80" i="4"/>
  <c r="AF80" i="4"/>
  <c r="AR79" i="4"/>
  <c r="AP79" i="4"/>
  <c r="AO79" i="4"/>
  <c r="AN79" i="4"/>
  <c r="AM79" i="4"/>
  <c r="AL79" i="4"/>
  <c r="AK79" i="4"/>
  <c r="AJ79" i="4"/>
  <c r="AI79" i="4"/>
  <c r="AH79" i="4"/>
  <c r="AG79" i="4"/>
  <c r="AF79" i="4"/>
  <c r="AR78" i="4"/>
  <c r="AP78" i="4"/>
  <c r="AO78" i="4"/>
  <c r="AN78" i="4"/>
  <c r="AM78" i="4"/>
  <c r="AL78" i="4"/>
  <c r="AK78" i="4"/>
  <c r="AJ78" i="4"/>
  <c r="AI78" i="4"/>
  <c r="AH78" i="4"/>
  <c r="AG78" i="4"/>
  <c r="AF78" i="4"/>
  <c r="AR77" i="4"/>
  <c r="AP77" i="4"/>
  <c r="AO77" i="4"/>
  <c r="AN77" i="4"/>
  <c r="AM77" i="4"/>
  <c r="AL77" i="4"/>
  <c r="AK77" i="4"/>
  <c r="AJ77" i="4"/>
  <c r="AI77" i="4"/>
  <c r="AH77" i="4"/>
  <c r="AG77" i="4"/>
  <c r="AF77" i="4"/>
  <c r="AR76" i="4"/>
  <c r="AP76" i="4"/>
  <c r="AO76" i="4"/>
  <c r="AN76" i="4"/>
  <c r="AM76" i="4"/>
  <c r="AL76" i="4"/>
  <c r="AK76" i="4"/>
  <c r="AJ76" i="4"/>
  <c r="AI76" i="4"/>
  <c r="AH76" i="4"/>
  <c r="AG76" i="4"/>
  <c r="AF76" i="4"/>
  <c r="AR75" i="4"/>
  <c r="AP75" i="4"/>
  <c r="AO75" i="4"/>
  <c r="AN75" i="4"/>
  <c r="AM75" i="4"/>
  <c r="AL75" i="4"/>
  <c r="AK75" i="4"/>
  <c r="AJ75" i="4"/>
  <c r="AI75" i="4"/>
  <c r="AH75" i="4"/>
  <c r="AG75" i="4"/>
  <c r="AF75" i="4"/>
  <c r="AR74" i="4"/>
  <c r="AP74" i="4"/>
  <c r="AO74" i="4"/>
  <c r="AN74" i="4"/>
  <c r="AM74" i="4"/>
  <c r="AL74" i="4"/>
  <c r="AK74" i="4"/>
  <c r="AJ74" i="4"/>
  <c r="AI74" i="4"/>
  <c r="AH74" i="4"/>
  <c r="AG74" i="4"/>
  <c r="AF74" i="4"/>
  <c r="AR134" i="4"/>
  <c r="AP134" i="4"/>
  <c r="AO134" i="4"/>
  <c r="AN134" i="4"/>
  <c r="AM134" i="4"/>
  <c r="AL134" i="4"/>
  <c r="AK134" i="4"/>
  <c r="AJ134" i="4"/>
  <c r="AI134" i="4"/>
  <c r="AH134" i="4"/>
  <c r="AG134" i="4"/>
  <c r="AF134" i="4"/>
  <c r="AR132" i="4"/>
  <c r="AP132" i="4"/>
  <c r="AO132" i="4"/>
  <c r="AN132" i="4"/>
  <c r="AM132" i="4"/>
  <c r="AL132" i="4"/>
  <c r="AK132" i="4"/>
  <c r="AJ132" i="4"/>
  <c r="AI132" i="4"/>
  <c r="AH132" i="4"/>
  <c r="AG132" i="4"/>
  <c r="AF132" i="4"/>
  <c r="AR133" i="4"/>
  <c r="AP133" i="4"/>
  <c r="AO133" i="4"/>
  <c r="AN133" i="4"/>
  <c r="AM133" i="4"/>
  <c r="AL133" i="4"/>
  <c r="AK133" i="4"/>
  <c r="AJ133" i="4"/>
  <c r="AI133" i="4"/>
  <c r="AH133" i="4"/>
  <c r="AG133" i="4"/>
  <c r="AF133" i="4"/>
  <c r="AR73" i="4"/>
  <c r="AP73" i="4"/>
  <c r="AO73" i="4"/>
  <c r="AN73" i="4"/>
  <c r="AM73" i="4"/>
  <c r="AL73" i="4"/>
  <c r="AK73" i="4"/>
  <c r="AJ73" i="4"/>
  <c r="AI73" i="4"/>
  <c r="AH73" i="4"/>
  <c r="AG73" i="4"/>
  <c r="AF73" i="4"/>
  <c r="AR72" i="4"/>
  <c r="AP72" i="4"/>
  <c r="AO72" i="4"/>
  <c r="AN72" i="4"/>
  <c r="AM72" i="4"/>
  <c r="AL72" i="4"/>
  <c r="AK72" i="4"/>
  <c r="AJ72" i="4"/>
  <c r="AI72" i="4"/>
  <c r="AH72" i="4"/>
  <c r="AG72" i="4"/>
  <c r="AF72" i="4"/>
  <c r="AR71" i="4"/>
  <c r="AP71" i="4"/>
  <c r="AO71" i="4"/>
  <c r="AN71" i="4"/>
  <c r="AM71" i="4"/>
  <c r="AL71" i="4"/>
  <c r="AK71" i="4"/>
  <c r="AJ71" i="4"/>
  <c r="AI71" i="4"/>
  <c r="AH71" i="4"/>
  <c r="AG71" i="4"/>
  <c r="AF71" i="4"/>
  <c r="AR66" i="4"/>
  <c r="AP66" i="4"/>
  <c r="AO66" i="4"/>
  <c r="AN66" i="4"/>
  <c r="AM66" i="4"/>
  <c r="AL66" i="4"/>
  <c r="AK66" i="4"/>
  <c r="AJ66" i="4"/>
  <c r="AI66" i="4"/>
  <c r="AH66" i="4"/>
  <c r="AG66" i="4"/>
  <c r="AF66" i="4"/>
  <c r="AR64" i="4"/>
  <c r="AP64" i="4"/>
  <c r="AO64" i="4"/>
  <c r="AN64" i="4"/>
  <c r="AM64" i="4"/>
  <c r="AL64" i="4"/>
  <c r="AK64" i="4"/>
  <c r="AJ64" i="4"/>
  <c r="AI64" i="4"/>
  <c r="AH64" i="4"/>
  <c r="AG64" i="4"/>
  <c r="AF64" i="4"/>
  <c r="AR63" i="4"/>
  <c r="AP63" i="4"/>
  <c r="AO63" i="4"/>
  <c r="AN63" i="4"/>
  <c r="AM63" i="4"/>
  <c r="AL63" i="4"/>
  <c r="AK63" i="4"/>
  <c r="AJ63" i="4"/>
  <c r="AI63" i="4"/>
  <c r="AH63" i="4"/>
  <c r="AG63" i="4"/>
  <c r="AF63" i="4"/>
  <c r="AR62" i="4"/>
  <c r="AP62" i="4"/>
  <c r="AO62" i="4"/>
  <c r="AN62" i="4"/>
  <c r="AM62" i="4"/>
  <c r="AL62" i="4"/>
  <c r="AK62" i="4"/>
  <c r="AJ62" i="4"/>
  <c r="AI62" i="4"/>
  <c r="AH62" i="4"/>
  <c r="AG62" i="4"/>
  <c r="AF62" i="4"/>
  <c r="AR61" i="4"/>
  <c r="AP61" i="4"/>
  <c r="AO61" i="4"/>
  <c r="AN61" i="4"/>
  <c r="AM61" i="4"/>
  <c r="AL61" i="4"/>
  <c r="AK61" i="4"/>
  <c r="AJ61" i="4"/>
  <c r="AI61" i="4"/>
  <c r="AH61" i="4"/>
  <c r="AG61" i="4"/>
  <c r="AF61" i="4"/>
  <c r="AR60" i="4"/>
  <c r="AP60" i="4"/>
  <c r="AO60" i="4"/>
  <c r="AN60" i="4"/>
  <c r="AM60" i="4"/>
  <c r="AL60" i="4"/>
  <c r="AK60" i="4"/>
  <c r="AJ60" i="4"/>
  <c r="AI60" i="4"/>
  <c r="AH60" i="4"/>
  <c r="AG60" i="4"/>
  <c r="AF60" i="4"/>
  <c r="AR59" i="4"/>
  <c r="AP59" i="4"/>
  <c r="AO59" i="4"/>
  <c r="AN59" i="4"/>
  <c r="AM59" i="4"/>
  <c r="AL59" i="4"/>
  <c r="AK59" i="4"/>
  <c r="AJ59" i="4"/>
  <c r="AI59" i="4"/>
  <c r="AH59" i="4"/>
  <c r="AG59" i="4"/>
  <c r="AF59" i="4"/>
  <c r="AR58" i="4"/>
  <c r="AP58" i="4"/>
  <c r="AO58" i="4"/>
  <c r="AN58" i="4"/>
  <c r="AM58" i="4"/>
  <c r="AL58" i="4"/>
  <c r="AK58" i="4"/>
  <c r="AJ58" i="4"/>
  <c r="AI58" i="4"/>
  <c r="AH58" i="4"/>
  <c r="AG58" i="4"/>
  <c r="AF58" i="4"/>
  <c r="AR57" i="4"/>
  <c r="AP57" i="4"/>
  <c r="AO57" i="4"/>
  <c r="AN57" i="4"/>
  <c r="AM57" i="4"/>
  <c r="AL57" i="4"/>
  <c r="AK57" i="4"/>
  <c r="AJ57" i="4"/>
  <c r="AI57" i="4"/>
  <c r="AH57" i="4"/>
  <c r="AG57" i="4"/>
  <c r="AF57" i="4"/>
  <c r="AR56" i="4"/>
  <c r="AP56" i="4"/>
  <c r="AO56" i="4"/>
  <c r="AN56" i="4"/>
  <c r="AM56" i="4"/>
  <c r="AL56" i="4"/>
  <c r="AK56" i="4"/>
  <c r="AJ56" i="4"/>
  <c r="AI56" i="4"/>
  <c r="AH56" i="4"/>
  <c r="AG56" i="4"/>
  <c r="AF56" i="4"/>
  <c r="AR55" i="4"/>
  <c r="AP55" i="4"/>
  <c r="AO55" i="4"/>
  <c r="AN55" i="4"/>
  <c r="AM55" i="4"/>
  <c r="AL55" i="4"/>
  <c r="AK55" i="4"/>
  <c r="AJ55" i="4"/>
  <c r="AI55" i="4"/>
  <c r="AH55" i="4"/>
  <c r="AG55" i="4"/>
  <c r="AF55" i="4"/>
  <c r="AR54" i="4"/>
  <c r="AP54" i="4"/>
  <c r="AO54" i="4"/>
  <c r="AN54" i="4"/>
  <c r="AM54" i="4"/>
  <c r="AL54" i="4"/>
  <c r="AK54" i="4"/>
  <c r="AJ54" i="4"/>
  <c r="AI54" i="4"/>
  <c r="AH54" i="4"/>
  <c r="AG54" i="4"/>
  <c r="AF54" i="4"/>
  <c r="AR53" i="4"/>
  <c r="AP53" i="4"/>
  <c r="AO53" i="4"/>
  <c r="AN53" i="4"/>
  <c r="AM53" i="4"/>
  <c r="AL53" i="4"/>
  <c r="AK53" i="4"/>
  <c r="AJ53" i="4"/>
  <c r="AI53" i="4"/>
  <c r="AH53" i="4"/>
  <c r="AG53" i="4"/>
  <c r="AF53" i="4"/>
  <c r="AR52" i="4"/>
  <c r="AP52" i="4"/>
  <c r="AO52" i="4"/>
  <c r="AN52" i="4"/>
  <c r="AM52" i="4"/>
  <c r="AL52" i="4"/>
  <c r="AK52" i="4"/>
  <c r="AJ52" i="4"/>
  <c r="AI52" i="4"/>
  <c r="AH52" i="4"/>
  <c r="AG52" i="4"/>
  <c r="AF52" i="4"/>
  <c r="AR51" i="4"/>
  <c r="AP51" i="4"/>
  <c r="AO51" i="4"/>
  <c r="AN51" i="4"/>
  <c r="AM51" i="4"/>
  <c r="AL51" i="4"/>
  <c r="AK51" i="4"/>
  <c r="AJ51" i="4"/>
  <c r="AI51" i="4"/>
  <c r="AH51" i="4"/>
  <c r="AG51" i="4"/>
  <c r="AF51" i="4"/>
  <c r="AR50" i="4"/>
  <c r="AP50" i="4"/>
  <c r="AO50" i="4"/>
  <c r="AN50" i="4"/>
  <c r="AM50" i="4"/>
  <c r="AL50" i="4"/>
  <c r="AK50" i="4"/>
  <c r="AJ50" i="4"/>
  <c r="AI50" i="4"/>
  <c r="AH50" i="4"/>
  <c r="AG50" i="4"/>
  <c r="AF50" i="4"/>
  <c r="AR49" i="4"/>
  <c r="AP49" i="4"/>
  <c r="AO49" i="4"/>
  <c r="AN49" i="4"/>
  <c r="AM49" i="4"/>
  <c r="AL49" i="4"/>
  <c r="AK49" i="4"/>
  <c r="AJ49" i="4"/>
  <c r="AI49" i="4"/>
  <c r="AH49" i="4"/>
  <c r="AG49" i="4"/>
  <c r="AF49" i="4"/>
  <c r="AR48" i="4"/>
  <c r="AP48" i="4"/>
  <c r="AO48" i="4"/>
  <c r="AN48" i="4"/>
  <c r="AM48" i="4"/>
  <c r="AL48" i="4"/>
  <c r="AK48" i="4"/>
  <c r="AJ48" i="4"/>
  <c r="AI48" i="4"/>
  <c r="AH48" i="4"/>
  <c r="AG48" i="4"/>
  <c r="AF48" i="4"/>
  <c r="AR47" i="4"/>
  <c r="AP47" i="4"/>
  <c r="AO47" i="4"/>
  <c r="AN47" i="4"/>
  <c r="AM47" i="4"/>
  <c r="AL47" i="4"/>
  <c r="AK47" i="4"/>
  <c r="AJ47" i="4"/>
  <c r="AI47" i="4"/>
  <c r="AH47" i="4"/>
  <c r="AG47" i="4"/>
  <c r="AF47" i="4"/>
  <c r="AR46" i="4"/>
  <c r="AP46" i="4"/>
  <c r="AO46" i="4"/>
  <c r="AN46" i="4"/>
  <c r="AM46" i="4"/>
  <c r="AL46" i="4"/>
  <c r="AK46" i="4"/>
  <c r="AJ46" i="4"/>
  <c r="AI46" i="4"/>
  <c r="AH46" i="4"/>
  <c r="AG46" i="4"/>
  <c r="AF46" i="4"/>
  <c r="AR45" i="4"/>
  <c r="AP45" i="4"/>
  <c r="AO45" i="4"/>
  <c r="AN45" i="4"/>
  <c r="AM45" i="4"/>
  <c r="AL45" i="4"/>
  <c r="AK45" i="4"/>
  <c r="AJ45" i="4"/>
  <c r="AI45" i="4"/>
  <c r="AH45" i="4"/>
  <c r="AG45" i="4"/>
  <c r="AF45" i="4"/>
  <c r="AR44" i="4"/>
  <c r="AP44" i="4"/>
  <c r="AO44" i="4"/>
  <c r="AN44" i="4"/>
  <c r="AM44" i="4"/>
  <c r="AL44" i="4"/>
  <c r="AK44" i="4"/>
  <c r="AJ44" i="4"/>
  <c r="AI44" i="4"/>
  <c r="AH44" i="4"/>
  <c r="AG44" i="4"/>
  <c r="AF44" i="4"/>
  <c r="AR42" i="4"/>
  <c r="AP42" i="4"/>
  <c r="AO42" i="4"/>
  <c r="AN42" i="4"/>
  <c r="AM42" i="4"/>
  <c r="AL42" i="4"/>
  <c r="AK42" i="4"/>
  <c r="AJ42" i="4"/>
  <c r="AI42" i="4"/>
  <c r="AH42" i="4"/>
  <c r="AG42" i="4"/>
  <c r="AF42" i="4"/>
  <c r="AR41" i="4"/>
  <c r="AP41" i="4"/>
  <c r="AO41" i="4"/>
  <c r="AN41" i="4"/>
  <c r="AM41" i="4"/>
  <c r="AL41" i="4"/>
  <c r="AK41" i="4"/>
  <c r="AJ41" i="4"/>
  <c r="AI41" i="4"/>
  <c r="AH41" i="4"/>
  <c r="AG41" i="4"/>
  <c r="AF41" i="4"/>
  <c r="AR40" i="4"/>
  <c r="AP40" i="4"/>
  <c r="AO40" i="4"/>
  <c r="AN40" i="4"/>
  <c r="AM40" i="4"/>
  <c r="AL40" i="4"/>
  <c r="AK40" i="4"/>
  <c r="AJ40" i="4"/>
  <c r="AI40" i="4"/>
  <c r="AH40" i="4"/>
  <c r="AG40" i="4"/>
  <c r="AF40" i="4"/>
  <c r="AR39" i="4"/>
  <c r="AP39" i="4"/>
  <c r="AO39" i="4"/>
  <c r="AN39" i="4"/>
  <c r="AM39" i="4"/>
  <c r="AL39" i="4"/>
  <c r="AK39" i="4"/>
  <c r="AJ39" i="4"/>
  <c r="AI39" i="4"/>
  <c r="AH39" i="4"/>
  <c r="AG39" i="4"/>
  <c r="AF39" i="4"/>
  <c r="AR38" i="4"/>
  <c r="AP38" i="4"/>
  <c r="AO38" i="4"/>
  <c r="AN38" i="4"/>
  <c r="AM38" i="4"/>
  <c r="AL38" i="4"/>
  <c r="AK38" i="4"/>
  <c r="AJ38" i="4"/>
  <c r="AI38" i="4"/>
  <c r="AH38" i="4"/>
  <c r="AG38" i="4"/>
  <c r="AF38" i="4"/>
  <c r="AR37" i="4"/>
  <c r="AP37" i="4"/>
  <c r="AO37" i="4"/>
  <c r="AN37" i="4"/>
  <c r="AM37" i="4"/>
  <c r="AL37" i="4"/>
  <c r="AK37" i="4"/>
  <c r="AJ37" i="4"/>
  <c r="AI37" i="4"/>
  <c r="AH37" i="4"/>
  <c r="AG37" i="4"/>
  <c r="AF37" i="4"/>
  <c r="AR35" i="4"/>
  <c r="AP35" i="4"/>
  <c r="AO35" i="4"/>
  <c r="AN35" i="4"/>
  <c r="AM35" i="4"/>
  <c r="AL35" i="4"/>
  <c r="AK35" i="4"/>
  <c r="AJ35" i="4"/>
  <c r="AI35" i="4"/>
  <c r="AH35" i="4"/>
  <c r="AG35" i="4"/>
  <c r="AF35" i="4"/>
  <c r="AR34" i="4"/>
  <c r="AP34" i="4"/>
  <c r="AO34" i="4"/>
  <c r="AN34" i="4"/>
  <c r="AM34" i="4"/>
  <c r="AL34" i="4"/>
  <c r="AK34" i="4"/>
  <c r="AJ34" i="4"/>
  <c r="AI34" i="4"/>
  <c r="AH34" i="4"/>
  <c r="AG34" i="4"/>
  <c r="AF34" i="4"/>
  <c r="AR33" i="4"/>
  <c r="AP33" i="4"/>
  <c r="AO33" i="4"/>
  <c r="AN33" i="4"/>
  <c r="AM33" i="4"/>
  <c r="AL33" i="4"/>
  <c r="AK33" i="4"/>
  <c r="AJ33" i="4"/>
  <c r="AI33" i="4"/>
  <c r="AH33" i="4"/>
  <c r="AG33" i="4"/>
  <c r="AF33" i="4"/>
  <c r="AR29" i="4"/>
  <c r="AQ29" i="4"/>
  <c r="AP29" i="4"/>
  <c r="AO29" i="4"/>
  <c r="AN29" i="4"/>
  <c r="AM29" i="4"/>
  <c r="AL29" i="4"/>
  <c r="AK29" i="4"/>
  <c r="A95" i="4"/>
  <c r="A100" i="4"/>
  <c r="E303" i="4"/>
  <c r="E299" i="4"/>
  <c r="E296" i="4"/>
  <c r="A202" i="4"/>
  <c r="A201" i="4"/>
  <c r="A200" i="4"/>
  <c r="A199" i="4"/>
  <c r="A198" i="4"/>
  <c r="B197" i="4"/>
  <c r="A197" i="4"/>
  <c r="B196" i="4"/>
  <c r="A196" i="4"/>
  <c r="A195" i="4"/>
  <c r="J111" i="4"/>
  <c r="I111" i="4"/>
  <c r="H111" i="4"/>
  <c r="G111" i="4"/>
  <c r="F111" i="4"/>
  <c r="J95" i="4"/>
  <c r="I95" i="4"/>
  <c r="H95" i="4"/>
  <c r="G95" i="4"/>
  <c r="F95" i="4"/>
  <c r="J84" i="4"/>
  <c r="I84" i="4"/>
  <c r="H84" i="4"/>
  <c r="G84" i="4"/>
  <c r="F84" i="4"/>
  <c r="J36" i="4"/>
  <c r="I36" i="4"/>
  <c r="H36" i="4"/>
  <c r="G36" i="4"/>
  <c r="F36" i="4"/>
  <c r="E321" i="4"/>
  <c r="E313" i="4"/>
  <c r="E317" i="4"/>
  <c r="A118" i="4"/>
  <c r="P235" i="4" l="1"/>
  <c r="P236" i="4" s="1"/>
  <c r="P237" i="4" s="1"/>
  <c r="P182" i="4"/>
  <c r="P188" i="4" s="1"/>
  <c r="O316" i="4"/>
  <c r="O318" i="4"/>
  <c r="O292" i="4"/>
  <c r="P294" i="4"/>
  <c r="P161" i="4"/>
  <c r="P290" i="4"/>
  <c r="P288" i="4"/>
  <c r="P291" i="4" s="1"/>
  <c r="P300" i="4"/>
  <c r="P325" i="4"/>
  <c r="P301" i="4"/>
  <c r="P327" i="4"/>
  <c r="P299" i="4"/>
  <c r="P298" i="4"/>
  <c r="P306" i="4"/>
  <c r="P324" i="4"/>
  <c r="P309" i="4"/>
  <c r="P302" i="4"/>
  <c r="P307" i="4"/>
  <c r="P175" i="4"/>
  <c r="P137" i="4"/>
  <c r="P262" i="4"/>
  <c r="P268" i="4" s="1"/>
  <c r="P276" i="4" s="1"/>
  <c r="P277" i="4" s="1"/>
  <c r="P213" i="4"/>
  <c r="P215" i="4" s="1"/>
  <c r="P345" i="4" s="1"/>
  <c r="A34" i="4"/>
  <c r="P292" i="4" l="1"/>
  <c r="P293" i="4"/>
  <c r="P317" i="4"/>
  <c r="P189" i="4"/>
  <c r="P316" i="4"/>
  <c r="P318" i="4"/>
  <c r="P303" i="4"/>
  <c r="P176" i="4" s="1"/>
  <c r="P310" i="4"/>
  <c r="A234" i="4"/>
  <c r="A233" i="4"/>
  <c r="A232" i="4"/>
  <c r="E247" i="4"/>
  <c r="P321" i="4" l="1"/>
  <c r="P190" i="4" s="1"/>
  <c r="P295" i="4"/>
  <c r="P162" i="4" s="1"/>
  <c r="P328" i="4"/>
  <c r="K182" i="4"/>
  <c r="J182" i="4"/>
  <c r="I182" i="4"/>
  <c r="H182" i="4"/>
  <c r="G182" i="4"/>
  <c r="F182" i="4"/>
  <c r="E182" i="4"/>
  <c r="K168" i="4"/>
  <c r="J168" i="4"/>
  <c r="I168" i="4"/>
  <c r="H168" i="4"/>
  <c r="G168" i="4"/>
  <c r="F168" i="4"/>
  <c r="E168" i="4"/>
  <c r="N116" i="4"/>
  <c r="N126" i="4" s="1"/>
  <c r="N91" i="4"/>
  <c r="N89" i="4"/>
  <c r="M116" i="4"/>
  <c r="M126" i="4" s="1"/>
  <c r="M91" i="4"/>
  <c r="M89" i="4"/>
  <c r="M98" i="4" s="1"/>
  <c r="M252" i="4" s="1"/>
  <c r="O253" i="4" s="1"/>
  <c r="L116" i="4"/>
  <c r="L126" i="4" s="1"/>
  <c r="L91" i="4"/>
  <c r="L89" i="4"/>
  <c r="L98" i="4" l="1"/>
  <c r="L252" i="4" s="1"/>
  <c r="M254" i="4" s="1"/>
  <c r="N98" i="4"/>
  <c r="N252" i="4" s="1"/>
  <c r="N127" i="4"/>
  <c r="N228" i="4"/>
  <c r="M127" i="4"/>
  <c r="M228" i="4"/>
  <c r="L127" i="4"/>
  <c r="L228" i="4"/>
  <c r="M104" i="4"/>
  <c r="L104" i="4"/>
  <c r="O254" i="4" l="1"/>
  <c r="P253" i="4"/>
  <c r="N254" i="4"/>
  <c r="N255" i="4" s="1"/>
  <c r="N253" i="4"/>
  <c r="N104" i="4"/>
  <c r="N229" i="4" s="1"/>
  <c r="N230" i="4" s="1"/>
  <c r="N231" i="4" s="1"/>
  <c r="M105" i="4"/>
  <c r="M229" i="4"/>
  <c r="M230" i="4" s="1"/>
  <c r="M231" i="4" s="1"/>
  <c r="L105" i="4"/>
  <c r="L229" i="4"/>
  <c r="L230" i="4" s="1"/>
  <c r="L231" i="4" s="1"/>
  <c r="N99" i="4"/>
  <c r="M99" i="4"/>
  <c r="L99" i="4"/>
  <c r="N57" i="4"/>
  <c r="M57" i="4"/>
  <c r="L57" i="4"/>
  <c r="N52" i="4"/>
  <c r="O53" i="4" s="1"/>
  <c r="M52" i="4"/>
  <c r="L52" i="4"/>
  <c r="N42" i="4"/>
  <c r="O43" i="4" s="1"/>
  <c r="M42" i="4"/>
  <c r="L42" i="4"/>
  <c r="O255" i="4" l="1"/>
  <c r="P255" i="4"/>
  <c r="M53" i="4"/>
  <c r="N105" i="4"/>
  <c r="N53" i="4"/>
  <c r="M43" i="4"/>
  <c r="N43" i="4"/>
  <c r="L64" i="4"/>
  <c r="L66" i="4" s="1"/>
  <c r="L133" i="4" s="1"/>
  <c r="M64" i="4"/>
  <c r="M66" i="4" s="1"/>
  <c r="M133" i="4" s="1"/>
  <c r="N64" i="4"/>
  <c r="N66" i="4" s="1"/>
  <c r="N133" i="4" s="1"/>
  <c r="L72" i="4" l="1"/>
  <c r="L213" i="4" s="1"/>
  <c r="M72" i="4"/>
  <c r="N72" i="4"/>
  <c r="B185" i="4"/>
  <c r="A7" i="4"/>
  <c r="A161" i="4"/>
  <c r="A160" i="4"/>
  <c r="A222" i="4"/>
  <c r="A223" i="4"/>
  <c r="A246" i="4"/>
  <c r="K116" i="4"/>
  <c r="K91" i="4"/>
  <c r="K89" i="4"/>
  <c r="K57" i="4"/>
  <c r="K52" i="4"/>
  <c r="K42" i="4"/>
  <c r="N32" i="4"/>
  <c r="M32" i="4"/>
  <c r="L32" i="4"/>
  <c r="K32" i="4"/>
  <c r="K64" i="4" l="1"/>
  <c r="L53" i="4"/>
  <c r="L43" i="4"/>
  <c r="L137" i="4"/>
  <c r="L262" i="4"/>
  <c r="M137" i="4"/>
  <c r="M262" i="4"/>
  <c r="M213" i="4"/>
  <c r="N137" i="4"/>
  <c r="N262" i="4"/>
  <c r="N213" i="4"/>
  <c r="P218" i="4" s="1"/>
  <c r="K98" i="4"/>
  <c r="K252" i="4" s="1"/>
  <c r="K126" i="4"/>
  <c r="K228" i="4" s="1"/>
  <c r="K66" i="4"/>
  <c r="K133" i="4" s="1"/>
  <c r="O218" i="4" l="1"/>
  <c r="K99" i="4"/>
  <c r="M253" i="4"/>
  <c r="L254" i="4"/>
  <c r="K72" i="4"/>
  <c r="K127" i="4"/>
  <c r="K234" i="4" s="1"/>
  <c r="K104" i="4"/>
  <c r="N323" i="4"/>
  <c r="N326" i="4" s="1"/>
  <c r="N305" i="4"/>
  <c r="M323" i="4"/>
  <c r="M326" i="4" s="1"/>
  <c r="M322" i="4"/>
  <c r="M305" i="4"/>
  <c r="M304" i="4"/>
  <c r="L323" i="4"/>
  <c r="L326" i="4" s="1"/>
  <c r="L322" i="4"/>
  <c r="L305" i="4"/>
  <c r="L304" i="4"/>
  <c r="K323" i="4"/>
  <c r="K326" i="4" s="1"/>
  <c r="K322" i="4"/>
  <c r="K305" i="4"/>
  <c r="K304" i="4"/>
  <c r="N273" i="4"/>
  <c r="N272" i="4"/>
  <c r="N270" i="4"/>
  <c r="N267" i="4"/>
  <c r="N266" i="4"/>
  <c r="N265" i="4"/>
  <c r="N263" i="4"/>
  <c r="M273" i="4"/>
  <c r="M272" i="4"/>
  <c r="M271" i="4"/>
  <c r="M270" i="4"/>
  <c r="M267" i="4"/>
  <c r="M266" i="4"/>
  <c r="M265" i="4"/>
  <c r="M264" i="4"/>
  <c r="M263" i="4"/>
  <c r="L273" i="4"/>
  <c r="L272" i="4"/>
  <c r="L271" i="4"/>
  <c r="L270" i="4"/>
  <c r="L267" i="4"/>
  <c r="L266" i="4"/>
  <c r="L265" i="4"/>
  <c r="L264" i="4"/>
  <c r="L263" i="4"/>
  <c r="K273" i="4"/>
  <c r="K272" i="4"/>
  <c r="K271" i="4"/>
  <c r="K270" i="4"/>
  <c r="K267" i="4"/>
  <c r="K266" i="4"/>
  <c r="K265" i="4"/>
  <c r="K264" i="4"/>
  <c r="K263" i="4"/>
  <c r="M243" i="4"/>
  <c r="O244" i="4" s="1"/>
  <c r="L243" i="4"/>
  <c r="K243" i="4"/>
  <c r="M235" i="4"/>
  <c r="M234" i="4"/>
  <c r="L235" i="4"/>
  <c r="L234" i="4"/>
  <c r="M214" i="4"/>
  <c r="L214" i="4"/>
  <c r="K214" i="4"/>
  <c r="N185" i="4"/>
  <c r="N184" i="4"/>
  <c r="M185" i="4"/>
  <c r="M184" i="4"/>
  <c r="M183" i="4"/>
  <c r="M182" i="4"/>
  <c r="L185" i="4"/>
  <c r="L184" i="4"/>
  <c r="L183" i="4"/>
  <c r="L182" i="4"/>
  <c r="K185" i="4"/>
  <c r="K184" i="4"/>
  <c r="K183" i="4"/>
  <c r="N171" i="4"/>
  <c r="N170" i="4"/>
  <c r="M171" i="4"/>
  <c r="M170" i="4"/>
  <c r="M169" i="4"/>
  <c r="M168" i="4"/>
  <c r="L171" i="4"/>
  <c r="L170" i="4"/>
  <c r="L169" i="4"/>
  <c r="L168" i="4"/>
  <c r="K171" i="4"/>
  <c r="K170" i="4"/>
  <c r="K169" i="4"/>
  <c r="M159" i="4"/>
  <c r="M158" i="4"/>
  <c r="L159" i="4"/>
  <c r="L158" i="4"/>
  <c r="K159" i="4"/>
  <c r="K158" i="4"/>
  <c r="E246" i="4"/>
  <c r="A189" i="4"/>
  <c r="A175" i="4"/>
  <c r="L198" i="4" l="1"/>
  <c r="L338" i="4" s="1"/>
  <c r="N198" i="4"/>
  <c r="N338" i="4" s="1"/>
  <c r="M255" i="4"/>
  <c r="K137" i="4"/>
  <c r="K262" i="4"/>
  <c r="K213" i="4"/>
  <c r="M218" i="4" s="1"/>
  <c r="M244" i="4"/>
  <c r="M247" i="4" s="1"/>
  <c r="L245" i="4"/>
  <c r="K198" i="4"/>
  <c r="K338" i="4" s="1"/>
  <c r="M198" i="4"/>
  <c r="M338" i="4" s="1"/>
  <c r="M245" i="4"/>
  <c r="K105" i="4"/>
  <c r="K235" i="4" s="1"/>
  <c r="K236" i="4" s="1"/>
  <c r="K237" i="4" s="1"/>
  <c r="K229" i="4"/>
  <c r="K230" i="4" s="1"/>
  <c r="K231" i="4" s="1"/>
  <c r="M236" i="4"/>
  <c r="M237" i="4" s="1"/>
  <c r="L236" i="4"/>
  <c r="L237" i="4" s="1"/>
  <c r="M215" i="4"/>
  <c r="M345" i="4" s="1"/>
  <c r="M219" i="4"/>
  <c r="L215" i="4"/>
  <c r="L345" i="4" s="1"/>
  <c r="M186" i="4"/>
  <c r="M187" i="4" s="1"/>
  <c r="M188" i="4" s="1"/>
  <c r="M316" i="4" s="1"/>
  <c r="M160" i="4"/>
  <c r="K186" i="4"/>
  <c r="K187" i="4" s="1"/>
  <c r="K188" i="4" s="1"/>
  <c r="K316" i="4" s="1"/>
  <c r="K268" i="4"/>
  <c r="L186" i="4"/>
  <c r="L187" i="4" s="1"/>
  <c r="L188" i="4" s="1"/>
  <c r="M268" i="4"/>
  <c r="L172" i="4"/>
  <c r="L173" i="4" s="1"/>
  <c r="L174" i="4" s="1"/>
  <c r="K160" i="4"/>
  <c r="L160" i="4"/>
  <c r="M172" i="4"/>
  <c r="M173" i="4" s="1"/>
  <c r="M174" i="4" s="1"/>
  <c r="L274" i="4"/>
  <c r="K274" i="4"/>
  <c r="L268" i="4"/>
  <c r="M274" i="4"/>
  <c r="K172" i="4"/>
  <c r="K173" i="4" s="1"/>
  <c r="K174" i="4" s="1"/>
  <c r="E346" i="4"/>
  <c r="F346" i="4"/>
  <c r="M256" i="4" l="1"/>
  <c r="M302" i="4"/>
  <c r="M300" i="4"/>
  <c r="M298" i="4"/>
  <c r="M299" i="4"/>
  <c r="M301" i="4"/>
  <c r="L302" i="4"/>
  <c r="L298" i="4"/>
  <c r="L300" i="4"/>
  <c r="L299" i="4"/>
  <c r="L301" i="4"/>
  <c r="L161" i="4"/>
  <c r="M290" i="4"/>
  <c r="M161" i="4"/>
  <c r="K215" i="4"/>
  <c r="K345" i="4" s="1"/>
  <c r="L189" i="4"/>
  <c r="M246" i="4"/>
  <c r="M220" i="4"/>
  <c r="M346" i="4" s="1"/>
  <c r="M347" i="4" s="1"/>
  <c r="M221" i="4" s="1"/>
  <c r="M189" i="4"/>
  <c r="M309" i="4"/>
  <c r="M327" i="4"/>
  <c r="M325" i="4"/>
  <c r="M307" i="4"/>
  <c r="L327" i="4"/>
  <c r="L325" i="4"/>
  <c r="L307" i="4"/>
  <c r="L309" i="4"/>
  <c r="L316" i="4"/>
  <c r="L339" i="4"/>
  <c r="L199" i="4" s="1"/>
  <c r="M294" i="4"/>
  <c r="M318" i="4"/>
  <c r="K318" i="4"/>
  <c r="M276" i="4"/>
  <c r="M277" i="4" s="1"/>
  <c r="M288" i="4"/>
  <c r="M292" i="4" s="1"/>
  <c r="L318" i="4"/>
  <c r="K302" i="4"/>
  <c r="K300" i="4"/>
  <c r="K298" i="4"/>
  <c r="L317" i="4"/>
  <c r="M317" i="4"/>
  <c r="K307" i="4"/>
  <c r="K327" i="4"/>
  <c r="K309" i="4"/>
  <c r="K325" i="4"/>
  <c r="L175" i="4"/>
  <c r="L306" i="4"/>
  <c r="L324" i="4"/>
  <c r="K324" i="4"/>
  <c r="K306" i="4"/>
  <c r="L276" i="4"/>
  <c r="L277" i="4" s="1"/>
  <c r="M175" i="4"/>
  <c r="M324" i="4"/>
  <c r="M306" i="4"/>
  <c r="L288" i="4"/>
  <c r="L294" i="4"/>
  <c r="L290" i="4"/>
  <c r="K276" i="4"/>
  <c r="K277" i="4" s="1"/>
  <c r="K290" i="4"/>
  <c r="K294" i="4"/>
  <c r="K288" i="4"/>
  <c r="L303" i="4" l="1"/>
  <c r="L176" i="4" s="1"/>
  <c r="M303" i="4"/>
  <c r="M176" i="4" s="1"/>
  <c r="K339" i="4"/>
  <c r="K199" i="4" s="1"/>
  <c r="M328" i="4"/>
  <c r="M321" i="4"/>
  <c r="M190" i="4" s="1"/>
  <c r="M310" i="4"/>
  <c r="L310" i="4"/>
  <c r="L328" i="4"/>
  <c r="L321" i="4"/>
  <c r="L190" i="4" s="1"/>
  <c r="M339" i="4"/>
  <c r="M199" i="4" s="1"/>
  <c r="N339" i="4"/>
  <c r="N199" i="4" s="1"/>
  <c r="M293" i="4"/>
  <c r="M291" i="4"/>
  <c r="K292" i="4"/>
  <c r="L292" i="4"/>
  <c r="L291" i="4"/>
  <c r="L295" i="4" s="1"/>
  <c r="L162" i="4" s="1"/>
  <c r="L293" i="4"/>
  <c r="M295" i="4" l="1"/>
  <c r="M162" i="4" s="1"/>
  <c r="A35" i="4"/>
  <c r="J29" i="4" l="1"/>
  <c r="I29" i="4"/>
  <c r="H29" i="4"/>
  <c r="G29" i="4"/>
  <c r="F29" i="4"/>
  <c r="A36" i="4" l="1"/>
  <c r="A33" i="4"/>
  <c r="A77" i="4"/>
  <c r="A83" i="4"/>
  <c r="J32" i="4"/>
  <c r="I32" i="4"/>
  <c r="H32" i="4"/>
  <c r="G32" i="4"/>
  <c r="F32" i="4"/>
  <c r="E32" i="4"/>
  <c r="F3" i="4" l="1"/>
  <c r="W3" i="4" s="1"/>
  <c r="N214" i="4"/>
  <c r="N243" i="4"/>
  <c r="E319" i="4"/>
  <c r="J323" i="4"/>
  <c r="J326" i="4" s="1"/>
  <c r="I323" i="4"/>
  <c r="I326" i="4" s="1"/>
  <c r="H323" i="4"/>
  <c r="H326" i="4" s="1"/>
  <c r="G323" i="4"/>
  <c r="G326" i="4" s="1"/>
  <c r="F323" i="4"/>
  <c r="F326" i="4" s="1"/>
  <c r="E323" i="4"/>
  <c r="E326" i="4" s="1"/>
  <c r="O245" i="4" l="1"/>
  <c r="P244" i="4"/>
  <c r="P219" i="4"/>
  <c r="P220" i="4" s="1"/>
  <c r="P346" i="4" s="1"/>
  <c r="P347" i="4" s="1"/>
  <c r="P221" i="4" s="1"/>
  <c r="O219" i="4"/>
  <c r="O220" i="4" s="1"/>
  <c r="O346" i="4" s="1"/>
  <c r="O347" i="4" s="1"/>
  <c r="O221" i="4" s="1"/>
  <c r="N244" i="4"/>
  <c r="N245" i="4"/>
  <c r="N246" i="4" s="1"/>
  <c r="N219" i="4"/>
  <c r="G3" i="4"/>
  <c r="X3" i="4" s="1"/>
  <c r="N169" i="4"/>
  <c r="N183" i="4"/>
  <c r="N186" i="4" s="1"/>
  <c r="N187" i="4" s="1"/>
  <c r="N168" i="4"/>
  <c r="N271" i="4"/>
  <c r="N274" i="4" s="1"/>
  <c r="N264" i="4"/>
  <c r="N159" i="4"/>
  <c r="A179" i="4"/>
  <c r="A193" i="4"/>
  <c r="A192" i="4"/>
  <c r="A191" i="4"/>
  <c r="A190" i="4"/>
  <c r="A188" i="4"/>
  <c r="A187" i="4"/>
  <c r="A186" i="4"/>
  <c r="J185" i="4"/>
  <c r="I185" i="4"/>
  <c r="H185" i="4"/>
  <c r="G185" i="4"/>
  <c r="F185" i="4"/>
  <c r="E185" i="4"/>
  <c r="A185" i="4"/>
  <c r="J184" i="4"/>
  <c r="I184" i="4"/>
  <c r="H184" i="4"/>
  <c r="G184" i="4"/>
  <c r="E184" i="4"/>
  <c r="B184" i="4"/>
  <c r="A184" i="4"/>
  <c r="B183" i="4"/>
  <c r="A183" i="4"/>
  <c r="B182" i="4"/>
  <c r="A182" i="4"/>
  <c r="A181" i="4"/>
  <c r="A180" i="4"/>
  <c r="J171" i="4"/>
  <c r="I171" i="4"/>
  <c r="H171" i="4"/>
  <c r="G171" i="4"/>
  <c r="F171" i="4"/>
  <c r="E171" i="4"/>
  <c r="J170" i="4"/>
  <c r="I170" i="4"/>
  <c r="H170" i="4"/>
  <c r="G170" i="4"/>
  <c r="E170" i="4"/>
  <c r="A279" i="4"/>
  <c r="A278" i="4"/>
  <c r="A250" i="4"/>
  <c r="A249" i="4"/>
  <c r="A248" i="4"/>
  <c r="A240" i="4"/>
  <c r="A239" i="4"/>
  <c r="A238" i="4"/>
  <c r="A225" i="4"/>
  <c r="A224" i="4"/>
  <c r="A210" i="4"/>
  <c r="A209" i="4"/>
  <c r="A208" i="4"/>
  <c r="A178" i="4"/>
  <c r="A177" i="4"/>
  <c r="A164" i="4"/>
  <c r="A165" i="4"/>
  <c r="P256" i="4" l="1"/>
  <c r="P247" i="4"/>
  <c r="O246" i="4"/>
  <c r="P246" i="4"/>
  <c r="O256" i="4"/>
  <c r="O247" i="4"/>
  <c r="N256" i="4"/>
  <c r="N247" i="4"/>
  <c r="N158" i="4"/>
  <c r="N160" i="4" s="1"/>
  <c r="H3" i="4"/>
  <c r="Y3" i="4" s="1"/>
  <c r="N268" i="4"/>
  <c r="N276" i="4" s="1"/>
  <c r="N277" i="4" s="1"/>
  <c r="N322" i="4"/>
  <c r="N304" i="4"/>
  <c r="N172" i="4"/>
  <c r="N173" i="4" s="1"/>
  <c r="N174" i="4" s="1"/>
  <c r="N234" i="4"/>
  <c r="N161" i="4" l="1"/>
  <c r="O161" i="4"/>
  <c r="O299" i="4"/>
  <c r="O175" i="4"/>
  <c r="O301" i="4"/>
  <c r="N302" i="4"/>
  <c r="N300" i="4"/>
  <c r="N298" i="4"/>
  <c r="N299" i="4"/>
  <c r="N301" i="4"/>
  <c r="N309" i="4"/>
  <c r="N307" i="4"/>
  <c r="N327" i="4"/>
  <c r="N325" i="4"/>
  <c r="N218" i="4"/>
  <c r="N220" i="4" s="1"/>
  <c r="N346" i="4" s="1"/>
  <c r="N215" i="4"/>
  <c r="I3" i="4"/>
  <c r="Z3" i="4" s="1"/>
  <c r="N175" i="4"/>
  <c r="N324" i="4"/>
  <c r="N306" i="4"/>
  <c r="N235" i="4"/>
  <c r="N236" i="4" s="1"/>
  <c r="N237" i="4" s="1"/>
  <c r="N182" i="4"/>
  <c r="N188" i="4" s="1"/>
  <c r="N290" i="4"/>
  <c r="N294" i="4"/>
  <c r="N288" i="4"/>
  <c r="F170" i="4"/>
  <c r="F184" i="4"/>
  <c r="N291" i="4" l="1"/>
  <c r="O291" i="4"/>
  <c r="O293" i="4"/>
  <c r="N303" i="4"/>
  <c r="N176" i="4" s="1"/>
  <c r="O317" i="4"/>
  <c r="O189" i="4"/>
  <c r="O303" i="4"/>
  <c r="O176" i="4" s="1"/>
  <c r="O310" i="4"/>
  <c r="N189" i="4"/>
  <c r="N318" i="4"/>
  <c r="N316" i="4"/>
  <c r="N317" i="4"/>
  <c r="N310" i="4"/>
  <c r="N345" i="4"/>
  <c r="N347" i="4" s="1"/>
  <c r="N221" i="4" s="1"/>
  <c r="J3" i="4"/>
  <c r="AA3" i="4" s="1"/>
  <c r="N293" i="4"/>
  <c r="N292" i="4"/>
  <c r="N295" i="4" l="1"/>
  <c r="N162" i="4" s="1"/>
  <c r="O295" i="4"/>
  <c r="O162" i="4" s="1"/>
  <c r="O321" i="4"/>
  <c r="O190" i="4" s="1"/>
  <c r="O328" i="4"/>
  <c r="N321" i="4"/>
  <c r="N190" i="4" s="1"/>
  <c r="N328" i="4"/>
  <c r="K3" i="4"/>
  <c r="J89" i="4"/>
  <c r="I89" i="4"/>
  <c r="H89" i="4"/>
  <c r="G89" i="4"/>
  <c r="J305" i="4"/>
  <c r="J308" i="4" s="1"/>
  <c r="I305" i="4"/>
  <c r="I308" i="4" s="1"/>
  <c r="H305" i="4"/>
  <c r="H308" i="4" s="1"/>
  <c r="G305" i="4"/>
  <c r="G308" i="4" s="1"/>
  <c r="F305" i="4"/>
  <c r="F308" i="4" s="1"/>
  <c r="E305" i="4"/>
  <c r="E308" i="4" s="1"/>
  <c r="F206" i="4"/>
  <c r="E206" i="4"/>
  <c r="F205" i="4"/>
  <c r="E205" i="4"/>
  <c r="J52" i="4"/>
  <c r="I52" i="4"/>
  <c r="H52" i="4"/>
  <c r="H53" i="4" s="1"/>
  <c r="G52" i="4"/>
  <c r="F52" i="4"/>
  <c r="E52" i="4"/>
  <c r="A41" i="4"/>
  <c r="A40" i="4"/>
  <c r="A39" i="4"/>
  <c r="A38" i="4"/>
  <c r="A25" i="4"/>
  <c r="A24" i="4"/>
  <c r="A23" i="4"/>
  <c r="A22" i="4"/>
  <c r="A21" i="4"/>
  <c r="A20" i="4"/>
  <c r="A19" i="4"/>
  <c r="A18" i="4"/>
  <c r="A17" i="4"/>
  <c r="A16" i="4"/>
  <c r="A15" i="4"/>
  <c r="A14" i="4"/>
  <c r="A13" i="4"/>
  <c r="A12" i="4"/>
  <c r="A11" i="4"/>
  <c r="A10" i="4"/>
  <c r="A9" i="4"/>
  <c r="A8" i="4"/>
  <c r="A6" i="4"/>
  <c r="A5" i="4"/>
  <c r="A4" i="4"/>
  <c r="A3" i="4"/>
  <c r="A2" i="4"/>
  <c r="A1" i="4"/>
  <c r="A72" i="4"/>
  <c r="A111" i="4"/>
  <c r="J116" i="4"/>
  <c r="I116" i="4"/>
  <c r="H116" i="4"/>
  <c r="G116" i="4"/>
  <c r="E116" i="4"/>
  <c r="A119" i="4"/>
  <c r="A117" i="4"/>
  <c r="A116" i="4"/>
  <c r="A115" i="4"/>
  <c r="A114" i="4"/>
  <c r="A113" i="4"/>
  <c r="A112" i="4"/>
  <c r="J91" i="4"/>
  <c r="I91" i="4"/>
  <c r="H91" i="4"/>
  <c r="G91" i="4"/>
  <c r="F89" i="4"/>
  <c r="F91" i="4"/>
  <c r="E89" i="4"/>
  <c r="E91" i="4"/>
  <c r="F42" i="4"/>
  <c r="J42" i="4"/>
  <c r="I42" i="4"/>
  <c r="I43" i="4" s="1"/>
  <c r="H42" i="4"/>
  <c r="G42" i="4"/>
  <c r="G43" i="4" s="1"/>
  <c r="E4" i="4"/>
  <c r="E19" i="4"/>
  <c r="E17" i="4"/>
  <c r="A204" i="4"/>
  <c r="A203" i="4"/>
  <c r="A194" i="4"/>
  <c r="A176" i="4"/>
  <c r="A174" i="4"/>
  <c r="A173" i="4"/>
  <c r="A172" i="4"/>
  <c r="A171" i="4"/>
  <c r="A170" i="4"/>
  <c r="A169" i="4"/>
  <c r="A168" i="4"/>
  <c r="A167" i="4"/>
  <c r="A166" i="4"/>
  <c r="A163" i="4"/>
  <c r="A155" i="4"/>
  <c r="A154" i="4"/>
  <c r="A153" i="4"/>
  <c r="A27" i="4"/>
  <c r="A28" i="4"/>
  <c r="A26" i="4"/>
  <c r="D2" i="4"/>
  <c r="B205" i="4"/>
  <c r="B206" i="4"/>
  <c r="B207" i="4"/>
  <c r="D283" i="4"/>
  <c r="A5" i="5"/>
  <c r="B266" i="4"/>
  <c r="B265" i="4"/>
  <c r="A265" i="4"/>
  <c r="J266" i="4"/>
  <c r="I266" i="4"/>
  <c r="H266" i="4"/>
  <c r="G266" i="4"/>
  <c r="F266" i="4"/>
  <c r="E266" i="4"/>
  <c r="J265" i="4"/>
  <c r="I265" i="4"/>
  <c r="H265" i="4"/>
  <c r="G265" i="4"/>
  <c r="F265" i="4"/>
  <c r="E265" i="4"/>
  <c r="A272" i="4"/>
  <c r="B273" i="4"/>
  <c r="B272" i="4"/>
  <c r="J273" i="4"/>
  <c r="I273" i="4"/>
  <c r="H273" i="4"/>
  <c r="G273" i="4"/>
  <c r="F273" i="4"/>
  <c r="E273" i="4"/>
  <c r="J272" i="4"/>
  <c r="I272" i="4"/>
  <c r="H272" i="4"/>
  <c r="G272" i="4"/>
  <c r="F272" i="4"/>
  <c r="E272" i="4"/>
  <c r="A266" i="4"/>
  <c r="A148" i="4"/>
  <c r="A149" i="4"/>
  <c r="A150" i="4"/>
  <c r="A151" i="4"/>
  <c r="A152" i="4"/>
  <c r="AR36" i="4"/>
  <c r="AR32" i="4"/>
  <c r="AR31" i="4"/>
  <c r="AR30" i="4"/>
  <c r="AP36" i="4"/>
  <c r="AP32" i="4"/>
  <c r="AP31" i="4"/>
  <c r="AP30" i="4"/>
  <c r="AO36" i="4"/>
  <c r="AN36" i="4"/>
  <c r="AM36" i="4"/>
  <c r="AL36" i="4"/>
  <c r="AO32" i="4"/>
  <c r="AN32" i="4"/>
  <c r="AM32" i="4"/>
  <c r="AL32" i="4"/>
  <c r="AO31" i="4"/>
  <c r="AN31" i="4"/>
  <c r="AM31" i="4"/>
  <c r="AL31" i="4"/>
  <c r="AO30" i="4"/>
  <c r="AN30" i="4"/>
  <c r="AM30" i="4"/>
  <c r="AL30" i="4"/>
  <c r="AK36" i="4"/>
  <c r="AJ36" i="4"/>
  <c r="AI36" i="4"/>
  <c r="AH36" i="4"/>
  <c r="AG36" i="4"/>
  <c r="AF36" i="4"/>
  <c r="AK32" i="4"/>
  <c r="AJ32" i="4"/>
  <c r="AI32" i="4"/>
  <c r="AH32" i="4"/>
  <c r="AG32" i="4"/>
  <c r="AF32" i="4"/>
  <c r="AK31" i="4"/>
  <c r="AJ31" i="4"/>
  <c r="AI31" i="4"/>
  <c r="AH31" i="4"/>
  <c r="AG31" i="4"/>
  <c r="AF31" i="4"/>
  <c r="AK30" i="4"/>
  <c r="AJ30" i="4"/>
  <c r="AI30" i="4"/>
  <c r="AH30" i="4"/>
  <c r="AG30" i="4"/>
  <c r="AF30" i="4"/>
  <c r="AJ29" i="4"/>
  <c r="AI29" i="4"/>
  <c r="AH29" i="4"/>
  <c r="AG29" i="4"/>
  <c r="AF29" i="4"/>
  <c r="A81" i="4"/>
  <c r="A78" i="4"/>
  <c r="A32" i="4"/>
  <c r="A79" i="4"/>
  <c r="A80" i="4"/>
  <c r="A82" i="4"/>
  <c r="A271" i="4"/>
  <c r="B171" i="4"/>
  <c r="A29" i="4"/>
  <c r="A30" i="4"/>
  <c r="A31" i="4"/>
  <c r="A84" i="4"/>
  <c r="A85" i="4"/>
  <c r="A73" i="4"/>
  <c r="A71" i="4"/>
  <c r="A42" i="4"/>
  <c r="A37" i="4"/>
  <c r="A129" i="4"/>
  <c r="A128" i="4"/>
  <c r="A127" i="4"/>
  <c r="A126" i="4"/>
  <c r="A124" i="4"/>
  <c r="A123" i="4"/>
  <c r="A122" i="4"/>
  <c r="A121" i="4"/>
  <c r="A120" i="4"/>
  <c r="A110" i="4"/>
  <c r="A109" i="4"/>
  <c r="A108" i="4"/>
  <c r="A107" i="4"/>
  <c r="A106" i="4"/>
  <c r="A105" i="4"/>
  <c r="A104" i="4"/>
  <c r="A103" i="4"/>
  <c r="A102" i="4"/>
  <c r="A101" i="4"/>
  <c r="A99" i="4"/>
  <c r="A98" i="4"/>
  <c r="A97" i="4"/>
  <c r="A96" i="4"/>
  <c r="A94" i="4"/>
  <c r="A93" i="4"/>
  <c r="A92" i="4"/>
  <c r="A91" i="4"/>
  <c r="A90" i="4"/>
  <c r="A89" i="4"/>
  <c r="A88" i="4"/>
  <c r="A87" i="4"/>
  <c r="A86" i="4"/>
  <c r="B271" i="4"/>
  <c r="B264" i="4"/>
  <c r="J57" i="4"/>
  <c r="I57" i="4"/>
  <c r="H57" i="4"/>
  <c r="G57" i="4"/>
  <c r="E57" i="4"/>
  <c r="B267" i="4"/>
  <c r="J267" i="4"/>
  <c r="I267" i="4"/>
  <c r="H267" i="4"/>
  <c r="G267" i="4"/>
  <c r="F267" i="4"/>
  <c r="E267" i="4"/>
  <c r="A244" i="4"/>
  <c r="A245" i="4"/>
  <c r="B168" i="4"/>
  <c r="B213" i="4"/>
  <c r="B270" i="4"/>
  <c r="B263" i="4"/>
  <c r="B243" i="4"/>
  <c r="B229" i="4"/>
  <c r="B228" i="4"/>
  <c r="B235" i="4"/>
  <c r="B234" i="4"/>
  <c r="B214" i="4"/>
  <c r="B170" i="4"/>
  <c r="B169" i="4"/>
  <c r="B159" i="4"/>
  <c r="B158" i="4"/>
  <c r="A277" i="4"/>
  <c r="A276" i="4"/>
  <c r="A275" i="4"/>
  <c r="A274" i="4"/>
  <c r="A273" i="4"/>
  <c r="A270" i="4"/>
  <c r="A269" i="4"/>
  <c r="A268" i="4"/>
  <c r="A267" i="4"/>
  <c r="A264" i="4"/>
  <c r="A263" i="4"/>
  <c r="A262" i="4"/>
  <c r="A261" i="4"/>
  <c r="A260" i="4"/>
  <c r="A247" i="4"/>
  <c r="A243" i="4"/>
  <c r="A242" i="4"/>
  <c r="A241" i="4"/>
  <c r="A231" i="4"/>
  <c r="A230" i="4"/>
  <c r="A229" i="4"/>
  <c r="A228" i="4"/>
  <c r="A237" i="4"/>
  <c r="A236" i="4"/>
  <c r="A235" i="4"/>
  <c r="A227" i="4"/>
  <c r="A226" i="4"/>
  <c r="A221" i="4"/>
  <c r="A220" i="4"/>
  <c r="A219" i="4"/>
  <c r="A218" i="4"/>
  <c r="A217" i="4"/>
  <c r="A216" i="4"/>
  <c r="A215" i="4"/>
  <c r="A214" i="4"/>
  <c r="A213" i="4"/>
  <c r="A212" i="4"/>
  <c r="A211" i="4"/>
  <c r="A207" i="4"/>
  <c r="A206" i="4"/>
  <c r="A205" i="4"/>
  <c r="A162" i="4"/>
  <c r="A159" i="4"/>
  <c r="A158" i="4"/>
  <c r="A157" i="4"/>
  <c r="A156" i="4"/>
  <c r="J270" i="4"/>
  <c r="J263" i="4"/>
  <c r="I270" i="4"/>
  <c r="I263" i="4"/>
  <c r="H270" i="4"/>
  <c r="H263" i="4"/>
  <c r="E270" i="4"/>
  <c r="E263" i="4"/>
  <c r="F270" i="4"/>
  <c r="F263" i="4"/>
  <c r="G263" i="4"/>
  <c r="G270" i="4"/>
  <c r="A3" i="3"/>
  <c r="E42" i="4"/>
  <c r="F57" i="4"/>
  <c r="J98" i="4" l="1"/>
  <c r="J252" i="4" s="1"/>
  <c r="H43" i="4"/>
  <c r="L253" i="4"/>
  <c r="K254" i="4"/>
  <c r="J43" i="4"/>
  <c r="K43" i="4"/>
  <c r="I53" i="4"/>
  <c r="F43" i="4"/>
  <c r="F53" i="4"/>
  <c r="J53" i="4"/>
  <c r="K53" i="4"/>
  <c r="G53" i="4"/>
  <c r="E98" i="4"/>
  <c r="E252" i="4" s="1"/>
  <c r="G98" i="4"/>
  <c r="G252" i="4" s="1"/>
  <c r="H98" i="4"/>
  <c r="H252" i="4" s="1"/>
  <c r="F98" i="4"/>
  <c r="F252" i="4" s="1"/>
  <c r="I98" i="4"/>
  <c r="I252" i="4" s="1"/>
  <c r="Z52" i="4"/>
  <c r="E5" i="4"/>
  <c r="V5" i="4" s="1"/>
  <c r="V4" i="4"/>
  <c r="V52" i="4"/>
  <c r="W52" i="4"/>
  <c r="AA52" i="4"/>
  <c r="H214" i="4"/>
  <c r="Y62" i="4"/>
  <c r="Y60" i="4"/>
  <c r="Y55" i="4"/>
  <c r="Y51" i="4"/>
  <c r="Y49" i="4"/>
  <c r="Y47" i="4"/>
  <c r="Y41" i="4"/>
  <c r="Y39" i="4"/>
  <c r="Y37" i="4"/>
  <c r="Y63" i="4"/>
  <c r="Y61" i="4"/>
  <c r="Y59" i="4"/>
  <c r="Y56" i="4"/>
  <c r="Y50" i="4"/>
  <c r="Y48" i="4"/>
  <c r="Y42" i="4"/>
  <c r="Y40" i="4"/>
  <c r="Y38" i="4"/>
  <c r="J126" i="4"/>
  <c r="J127" i="4" s="1"/>
  <c r="H243" i="4"/>
  <c r="I198" i="4"/>
  <c r="I338" i="4" s="1"/>
  <c r="Z63" i="4"/>
  <c r="Z61" i="4"/>
  <c r="Z59" i="4"/>
  <c r="Z56" i="4"/>
  <c r="Z50" i="4"/>
  <c r="Z48" i="4"/>
  <c r="Z42" i="4"/>
  <c r="Z40" i="4"/>
  <c r="Z38" i="4"/>
  <c r="Z55" i="4"/>
  <c r="Z41" i="4"/>
  <c r="Z47" i="4"/>
  <c r="Z60" i="4"/>
  <c r="Z49" i="4"/>
  <c r="Z37" i="4"/>
  <c r="Z62" i="4"/>
  <c r="Z51" i="4"/>
  <c r="Z39" i="4"/>
  <c r="E243" i="4"/>
  <c r="G126" i="4"/>
  <c r="I243" i="4"/>
  <c r="K244" i="4" s="1"/>
  <c r="V63" i="4"/>
  <c r="V61" i="4"/>
  <c r="V59" i="4"/>
  <c r="V56" i="4"/>
  <c r="V50" i="4"/>
  <c r="V48" i="4"/>
  <c r="V42" i="4"/>
  <c r="V40" i="4"/>
  <c r="V38" i="4"/>
  <c r="V62" i="4"/>
  <c r="V51" i="4"/>
  <c r="V39" i="4"/>
  <c r="V55" i="4"/>
  <c r="V41" i="4"/>
  <c r="V47" i="4"/>
  <c r="V60" i="4"/>
  <c r="V49" i="4"/>
  <c r="V37" i="4"/>
  <c r="E264" i="4"/>
  <c r="V57" i="4"/>
  <c r="J264" i="4"/>
  <c r="AA57" i="4"/>
  <c r="J198" i="4"/>
  <c r="J338" i="4" s="1"/>
  <c r="J214" i="4"/>
  <c r="L219" i="4" s="1"/>
  <c r="AA63" i="4"/>
  <c r="AA61" i="4"/>
  <c r="AA59" i="4"/>
  <c r="AA56" i="4"/>
  <c r="AA50" i="4"/>
  <c r="AA48" i="4"/>
  <c r="AA42" i="4"/>
  <c r="AA40" i="4"/>
  <c r="AA38" i="4"/>
  <c r="AA62" i="4"/>
  <c r="AA60" i="4"/>
  <c r="AA55" i="4"/>
  <c r="AA51" i="4"/>
  <c r="AA49" i="4"/>
  <c r="AA47" i="4"/>
  <c r="AA41" i="4"/>
  <c r="AA39" i="4"/>
  <c r="AA37" i="4"/>
  <c r="H126" i="4"/>
  <c r="X52" i="4"/>
  <c r="J243" i="4"/>
  <c r="L244" i="4" s="1"/>
  <c r="H264" i="4"/>
  <c r="Y57" i="4"/>
  <c r="F126" i="4"/>
  <c r="F271" i="4"/>
  <c r="F274" i="4" s="1"/>
  <c r="W57" i="4"/>
  <c r="I271" i="4"/>
  <c r="I274" i="4" s="1"/>
  <c r="Z57" i="4"/>
  <c r="G264" i="4"/>
  <c r="X57" i="4"/>
  <c r="G198" i="4"/>
  <c r="G338" i="4" s="1"/>
  <c r="H198" i="4"/>
  <c r="H338" i="4" s="1"/>
  <c r="G214" i="4"/>
  <c r="X62" i="4"/>
  <c r="X60" i="4"/>
  <c r="X55" i="4"/>
  <c r="X51" i="4"/>
  <c r="X49" i="4"/>
  <c r="X47" i="4"/>
  <c r="X41" i="4"/>
  <c r="X39" i="4"/>
  <c r="X37" i="4"/>
  <c r="X59" i="4"/>
  <c r="X48" i="4"/>
  <c r="X61" i="4"/>
  <c r="X50" i="4"/>
  <c r="X38" i="4"/>
  <c r="X63" i="4"/>
  <c r="X40" i="4"/>
  <c r="X56" i="4"/>
  <c r="X42" i="4"/>
  <c r="F214" i="4"/>
  <c r="W63" i="4"/>
  <c r="W61" i="4"/>
  <c r="W59" i="4"/>
  <c r="W56" i="4"/>
  <c r="W50" i="4"/>
  <c r="W48" i="4"/>
  <c r="W42" i="4"/>
  <c r="W40" i="4"/>
  <c r="W38" i="4"/>
  <c r="W62" i="4"/>
  <c r="W60" i="4"/>
  <c r="W55" i="4"/>
  <c r="W51" i="4"/>
  <c r="W49" i="4"/>
  <c r="W47" i="4"/>
  <c r="W41" i="4"/>
  <c r="W39" i="4"/>
  <c r="W37" i="4"/>
  <c r="F243" i="4"/>
  <c r="E126" i="4"/>
  <c r="E127" i="4" s="1"/>
  <c r="I126" i="4"/>
  <c r="Y52" i="4"/>
  <c r="G243" i="4"/>
  <c r="E198" i="4"/>
  <c r="E338" i="4" s="1"/>
  <c r="F198" i="4"/>
  <c r="F338" i="4" s="1"/>
  <c r="E64" i="4"/>
  <c r="V64" i="4" s="1"/>
  <c r="K308" i="4"/>
  <c r="L3" i="4"/>
  <c r="H271" i="4"/>
  <c r="H274" i="4" s="1"/>
  <c r="H159" i="4"/>
  <c r="I159" i="4"/>
  <c r="I264" i="4"/>
  <c r="G169" i="4"/>
  <c r="G183" i="4"/>
  <c r="G186" i="4" s="1"/>
  <c r="G187" i="4" s="1"/>
  <c r="F4" i="4"/>
  <c r="H169" i="4"/>
  <c r="H183" i="4"/>
  <c r="H186" i="4" s="1"/>
  <c r="H187" i="4" s="1"/>
  <c r="H339" i="4"/>
  <c r="H199" i="4" s="1"/>
  <c r="J159" i="4"/>
  <c r="E183" i="4"/>
  <c r="E186" i="4" s="1"/>
  <c r="E187" i="4" s="1"/>
  <c r="E169" i="4"/>
  <c r="I183" i="4"/>
  <c r="I186" i="4" s="1"/>
  <c r="I187" i="4" s="1"/>
  <c r="I169" i="4"/>
  <c r="F264" i="4"/>
  <c r="I214" i="4"/>
  <c r="F183" i="4"/>
  <c r="F186" i="4" s="1"/>
  <c r="F187" i="4" s="1"/>
  <c r="F169" i="4"/>
  <c r="J64" i="4"/>
  <c r="AA64" i="4" s="1"/>
  <c r="J169" i="4"/>
  <c r="J183" i="4"/>
  <c r="J186" i="4" s="1"/>
  <c r="J187" i="4" s="1"/>
  <c r="H64" i="4"/>
  <c r="Y64" i="4" s="1"/>
  <c r="F159" i="4"/>
  <c r="I64" i="4"/>
  <c r="Z64" i="4" s="1"/>
  <c r="G271" i="4"/>
  <c r="G274" i="4" s="1"/>
  <c r="F64" i="4"/>
  <c r="W64" i="4" s="1"/>
  <c r="E214" i="4"/>
  <c r="E159" i="4"/>
  <c r="J271" i="4"/>
  <c r="J274" i="4" s="1"/>
  <c r="E271" i="4"/>
  <c r="E274" i="4" s="1"/>
  <c r="G159" i="4"/>
  <c r="G64" i="4"/>
  <c r="X64" i="4" s="1"/>
  <c r="H245" i="4" l="1"/>
  <c r="I339" i="4"/>
  <c r="I199" i="4" s="1"/>
  <c r="F254" i="4"/>
  <c r="F255" i="4" s="1"/>
  <c r="L247" i="4"/>
  <c r="L256" i="4"/>
  <c r="G66" i="4"/>
  <c r="L255" i="4"/>
  <c r="H254" i="4"/>
  <c r="H253" i="4"/>
  <c r="I254" i="4"/>
  <c r="I253" i="4"/>
  <c r="K253" i="4"/>
  <c r="G253" i="4"/>
  <c r="G254" i="4"/>
  <c r="G255" i="4" s="1"/>
  <c r="J253" i="4"/>
  <c r="J254" i="4"/>
  <c r="K255" i="4" s="1"/>
  <c r="J244" i="4"/>
  <c r="J339" i="4"/>
  <c r="J199" i="4" s="1"/>
  <c r="K245" i="4"/>
  <c r="K256" i="4" s="1"/>
  <c r="J245" i="4"/>
  <c r="H219" i="4"/>
  <c r="I245" i="4"/>
  <c r="I246" i="4" s="1"/>
  <c r="H244" i="4"/>
  <c r="G245" i="4"/>
  <c r="H246" i="4" s="1"/>
  <c r="I127" i="4"/>
  <c r="J228" i="4"/>
  <c r="E228" i="4"/>
  <c r="F245" i="4"/>
  <c r="H228" i="4"/>
  <c r="I244" i="4"/>
  <c r="I256" i="4" s="1"/>
  <c r="E315" i="4"/>
  <c r="W4" i="4"/>
  <c r="G244" i="4"/>
  <c r="E99" i="4"/>
  <c r="J104" i="4"/>
  <c r="AA98" i="4" s="1"/>
  <c r="I228" i="4"/>
  <c r="G219" i="4"/>
  <c r="J234" i="4"/>
  <c r="H104" i="4"/>
  <c r="H229" i="4" s="1"/>
  <c r="F127" i="4"/>
  <c r="H127" i="4"/>
  <c r="G127" i="4"/>
  <c r="F228" i="4"/>
  <c r="F99" i="4"/>
  <c r="G228" i="4"/>
  <c r="G104" i="4"/>
  <c r="X98" i="4" s="1"/>
  <c r="I99" i="4"/>
  <c r="I104" i="4"/>
  <c r="Z126" i="4" s="1"/>
  <c r="J99" i="4"/>
  <c r="E66" i="4"/>
  <c r="E133" i="4" s="1"/>
  <c r="E134" i="4" s="1"/>
  <c r="L308" i="4"/>
  <c r="M3" i="4"/>
  <c r="E339" i="4"/>
  <c r="E199" i="4" s="1"/>
  <c r="I219" i="4"/>
  <c r="K219" i="4"/>
  <c r="J219" i="4"/>
  <c r="G99" i="4"/>
  <c r="H99" i="4"/>
  <c r="H188" i="4"/>
  <c r="E104" i="4"/>
  <c r="V126" i="4" s="1"/>
  <c r="G4" i="4"/>
  <c r="J172" i="4"/>
  <c r="J173" i="4" s="1"/>
  <c r="J174" i="4" s="1"/>
  <c r="G172" i="4"/>
  <c r="G173" i="4" s="1"/>
  <c r="G174" i="4" s="1"/>
  <c r="E172" i="4"/>
  <c r="E173" i="4" s="1"/>
  <c r="J66" i="4"/>
  <c r="F5" i="4"/>
  <c r="W5" i="4" s="1"/>
  <c r="F104" i="4"/>
  <c r="W126" i="4" s="1"/>
  <c r="I172" i="4"/>
  <c r="I173" i="4" s="1"/>
  <c r="I174" i="4" s="1"/>
  <c r="J188" i="4"/>
  <c r="H172" i="4"/>
  <c r="H173" i="4" s="1"/>
  <c r="H174" i="4" s="1"/>
  <c r="H66" i="4"/>
  <c r="H133" i="4" s="1"/>
  <c r="I66" i="4"/>
  <c r="I133" i="4" s="1"/>
  <c r="F172" i="4"/>
  <c r="F173" i="4" s="1"/>
  <c r="F174" i="4" s="1"/>
  <c r="F66" i="4"/>
  <c r="G133" i="4"/>
  <c r="E234" i="4"/>
  <c r="G256" i="4" l="1"/>
  <c r="J247" i="4"/>
  <c r="I255" i="4"/>
  <c r="J256" i="4"/>
  <c r="J246" i="4"/>
  <c r="J255" i="4"/>
  <c r="H255" i="4"/>
  <c r="K247" i="4"/>
  <c r="F247" i="4"/>
  <c r="F256" i="4"/>
  <c r="H247" i="4"/>
  <c r="H256" i="4"/>
  <c r="J72" i="4"/>
  <c r="J133" i="4"/>
  <c r="F132" i="4"/>
  <c r="E140" i="4"/>
  <c r="F72" i="4"/>
  <c r="F133" i="4"/>
  <c r="X66" i="4"/>
  <c r="G72" i="4"/>
  <c r="Y66" i="4"/>
  <c r="H72" i="4"/>
  <c r="K246" i="4"/>
  <c r="L246" i="4"/>
  <c r="Z66" i="4"/>
  <c r="I72" i="4"/>
  <c r="E304" i="4"/>
  <c r="E72" i="4"/>
  <c r="J229" i="4"/>
  <c r="J230" i="4" s="1"/>
  <c r="J231" i="4" s="1"/>
  <c r="Y99" i="4"/>
  <c r="I247" i="4"/>
  <c r="H230" i="4"/>
  <c r="H231" i="4" s="1"/>
  <c r="G247" i="4"/>
  <c r="V99" i="4"/>
  <c r="X99" i="4"/>
  <c r="V98" i="4"/>
  <c r="X126" i="4"/>
  <c r="F246" i="4"/>
  <c r="G246" i="4"/>
  <c r="W99" i="4"/>
  <c r="W127" i="4"/>
  <c r="Z99" i="4"/>
  <c r="Y104" i="4"/>
  <c r="Y124" i="4"/>
  <c r="Y122" i="4"/>
  <c r="Y114" i="4"/>
  <c r="Y112" i="4"/>
  <c r="Y102" i="4"/>
  <c r="Y96" i="4"/>
  <c r="Y88" i="4"/>
  <c r="Y86" i="4"/>
  <c r="Y129" i="4"/>
  <c r="Y123" i="4"/>
  <c r="Y115" i="4"/>
  <c r="Y103" i="4"/>
  <c r="Y97" i="4"/>
  <c r="Y85" i="4"/>
  <c r="Y121" i="4"/>
  <c r="Y113" i="4"/>
  <c r="Y93" i="4"/>
  <c r="Y87" i="4"/>
  <c r="Y89" i="4"/>
  <c r="Y116" i="4"/>
  <c r="Y91" i="4"/>
  <c r="AA129" i="4"/>
  <c r="AA123" i="4"/>
  <c r="AA121" i="4"/>
  <c r="AA115" i="4"/>
  <c r="AA113" i="4"/>
  <c r="AA103" i="4"/>
  <c r="AA97" i="4"/>
  <c r="AA93" i="4"/>
  <c r="AA87" i="4"/>
  <c r="AA85" i="4"/>
  <c r="AA124" i="4"/>
  <c r="AA112" i="4"/>
  <c r="AA86" i="4"/>
  <c r="AA104" i="4"/>
  <c r="AA122" i="4"/>
  <c r="AA114" i="4"/>
  <c r="AA102" i="4"/>
  <c r="AA96" i="4"/>
  <c r="AA88" i="4"/>
  <c r="AA89" i="4"/>
  <c r="AA116" i="4"/>
  <c r="AA91" i="4"/>
  <c r="Y126" i="4"/>
  <c r="W98" i="4"/>
  <c r="AA127" i="4"/>
  <c r="W129" i="4"/>
  <c r="W123" i="4"/>
  <c r="W121" i="4"/>
  <c r="W115" i="4"/>
  <c r="W113" i="4"/>
  <c r="W103" i="4"/>
  <c r="W97" i="4"/>
  <c r="W93" i="4"/>
  <c r="W87" i="4"/>
  <c r="W85" i="4"/>
  <c r="W122" i="4"/>
  <c r="W114" i="4"/>
  <c r="W102" i="4"/>
  <c r="W96" i="4"/>
  <c r="W88" i="4"/>
  <c r="W124" i="4"/>
  <c r="W112" i="4"/>
  <c r="W86" i="4"/>
  <c r="W104" i="4"/>
  <c r="W116" i="4"/>
  <c r="W91" i="4"/>
  <c r="W89" i="4"/>
  <c r="I105" i="4"/>
  <c r="Z105" i="4" s="1"/>
  <c r="Z104" i="4"/>
  <c r="Z124" i="4"/>
  <c r="Z122" i="4"/>
  <c r="Z114" i="4"/>
  <c r="Z112" i="4"/>
  <c r="Z102" i="4"/>
  <c r="Z96" i="4"/>
  <c r="Z88" i="4"/>
  <c r="Z86" i="4"/>
  <c r="Z129" i="4"/>
  <c r="Z121" i="4"/>
  <c r="Z113" i="4"/>
  <c r="Z93" i="4"/>
  <c r="Z87" i="4"/>
  <c r="Z123" i="4"/>
  <c r="Z115" i="4"/>
  <c r="Z103" i="4"/>
  <c r="Z97" i="4"/>
  <c r="Z85" i="4"/>
  <c r="Z89" i="4"/>
  <c r="Z116" i="4"/>
  <c r="Z91" i="4"/>
  <c r="G105" i="4"/>
  <c r="X105" i="4" s="1"/>
  <c r="X129" i="4"/>
  <c r="X123" i="4"/>
  <c r="X121" i="4"/>
  <c r="X115" i="4"/>
  <c r="X113" i="4"/>
  <c r="X103" i="4"/>
  <c r="X97" i="4"/>
  <c r="X93" i="4"/>
  <c r="X87" i="4"/>
  <c r="X85" i="4"/>
  <c r="X104" i="4"/>
  <c r="X124" i="4"/>
  <c r="X112" i="4"/>
  <c r="X86" i="4"/>
  <c r="X122" i="4"/>
  <c r="X114" i="4"/>
  <c r="X102" i="4"/>
  <c r="X96" i="4"/>
  <c r="X88" i="4"/>
  <c r="X91" i="4"/>
  <c r="X116" i="4"/>
  <c r="X89" i="4"/>
  <c r="X127" i="4"/>
  <c r="Y98" i="4"/>
  <c r="Z127" i="4"/>
  <c r="V104" i="4"/>
  <c r="V124" i="4"/>
  <c r="V122" i="4"/>
  <c r="V114" i="4"/>
  <c r="V112" i="4"/>
  <c r="V102" i="4"/>
  <c r="V96" i="4"/>
  <c r="V88" i="4"/>
  <c r="V86" i="4"/>
  <c r="V129" i="4"/>
  <c r="V123" i="4"/>
  <c r="V115" i="4"/>
  <c r="V103" i="4"/>
  <c r="V97" i="4"/>
  <c r="V85" i="4"/>
  <c r="V121" i="4"/>
  <c r="V113" i="4"/>
  <c r="V93" i="4"/>
  <c r="V87" i="4"/>
  <c r="V91" i="4"/>
  <c r="V89" i="4"/>
  <c r="V116" i="4"/>
  <c r="AA99" i="4"/>
  <c r="Y127" i="4"/>
  <c r="I234" i="4"/>
  <c r="V127" i="4"/>
  <c r="Z98" i="4"/>
  <c r="AA126" i="4"/>
  <c r="I299" i="4"/>
  <c r="H4" i="4"/>
  <c r="H5" i="4" s="1"/>
  <c r="Y5" i="4" s="1"/>
  <c r="X4" i="4"/>
  <c r="H299" i="4"/>
  <c r="W66" i="4"/>
  <c r="E105" i="4"/>
  <c r="V105" i="4" s="1"/>
  <c r="I158" i="4"/>
  <c r="I160" i="4" s="1"/>
  <c r="I294" i="4" s="1"/>
  <c r="G234" i="4"/>
  <c r="J304" i="4"/>
  <c r="AA66" i="4"/>
  <c r="F339" i="4"/>
  <c r="F199" i="4" s="1"/>
  <c r="G158" i="4"/>
  <c r="G160" i="4" s="1"/>
  <c r="G294" i="4" s="1"/>
  <c r="G229" i="4"/>
  <c r="G230" i="4" s="1"/>
  <c r="G231" i="4" s="1"/>
  <c r="I188" i="4"/>
  <c r="F105" i="4"/>
  <c r="W105" i="4" s="1"/>
  <c r="H158" i="4"/>
  <c r="H160" i="4" s="1"/>
  <c r="J158" i="4"/>
  <c r="J160" i="4" s="1"/>
  <c r="G299" i="4"/>
  <c r="G339" i="4"/>
  <c r="G199" i="4" s="1"/>
  <c r="F158" i="4"/>
  <c r="F160" i="4" s="1"/>
  <c r="F234" i="4"/>
  <c r="E158" i="4"/>
  <c r="E160" i="4" s="1"/>
  <c r="E288" i="4" s="1"/>
  <c r="E292" i="4" s="1"/>
  <c r="I229" i="4"/>
  <c r="I230" i="4" s="1"/>
  <c r="I231" i="4" s="1"/>
  <c r="J299" i="4"/>
  <c r="V66" i="4"/>
  <c r="H234" i="4"/>
  <c r="H105" i="4"/>
  <c r="Y105" i="4" s="1"/>
  <c r="J105" i="4"/>
  <c r="AA105" i="4" s="1"/>
  <c r="J318" i="4"/>
  <c r="J320" i="4"/>
  <c r="J316" i="4"/>
  <c r="E322" i="4"/>
  <c r="H175" i="4"/>
  <c r="G188" i="4"/>
  <c r="M308" i="4"/>
  <c r="N3" i="4"/>
  <c r="K175" i="4"/>
  <c r="J302" i="4"/>
  <c r="J300" i="4"/>
  <c r="J298" i="4"/>
  <c r="K299" i="4"/>
  <c r="K310" i="4" s="1"/>
  <c r="J301" i="4"/>
  <c r="K301" i="4"/>
  <c r="K189" i="4"/>
  <c r="K317" i="4"/>
  <c r="K321" i="4" s="1"/>
  <c r="K190" i="4" s="1"/>
  <c r="J189" i="4"/>
  <c r="J327" i="4"/>
  <c r="J307" i="4"/>
  <c r="J309" i="4"/>
  <c r="J325" i="4"/>
  <c r="J175" i="4"/>
  <c r="I175" i="4"/>
  <c r="G175" i="4"/>
  <c r="H301" i="4"/>
  <c r="H318" i="4"/>
  <c r="H316" i="4"/>
  <c r="H320" i="4"/>
  <c r="G300" i="4"/>
  <c r="G301" i="4"/>
  <c r="J322" i="4"/>
  <c r="J306" i="4"/>
  <c r="G327" i="4"/>
  <c r="E174" i="4"/>
  <c r="F299" i="4" s="1"/>
  <c r="I301" i="4"/>
  <c r="E229" i="4"/>
  <c r="E230" i="4" s="1"/>
  <c r="E231" i="4" s="1"/>
  <c r="G307" i="4"/>
  <c r="H327" i="4"/>
  <c r="H309" i="4"/>
  <c r="H325" i="4"/>
  <c r="H307" i="4"/>
  <c r="I325" i="4"/>
  <c r="I307" i="4"/>
  <c r="I327" i="4"/>
  <c r="I309" i="4"/>
  <c r="G309" i="4"/>
  <c r="G325" i="4"/>
  <c r="J324" i="4"/>
  <c r="G324" i="4"/>
  <c r="F229" i="4"/>
  <c r="F230" i="4" s="1"/>
  <c r="F231" i="4" s="1"/>
  <c r="E188" i="4"/>
  <c r="G298" i="4"/>
  <c r="G306" i="4"/>
  <c r="G302" i="4"/>
  <c r="G5" i="4"/>
  <c r="X5" i="4" s="1"/>
  <c r="F315" i="4"/>
  <c r="G322" i="4"/>
  <c r="G304" i="4"/>
  <c r="I324" i="4"/>
  <c r="I302" i="4"/>
  <c r="I298" i="4"/>
  <c r="I300" i="4"/>
  <c r="I306" i="4"/>
  <c r="I322" i="4"/>
  <c r="I304" i="4"/>
  <c r="F327" i="4"/>
  <c r="F300" i="4"/>
  <c r="F324" i="4"/>
  <c r="F307" i="4"/>
  <c r="F325" i="4"/>
  <c r="F309" i="4"/>
  <c r="F306" i="4"/>
  <c r="F298" i="4"/>
  <c r="F302" i="4"/>
  <c r="H302" i="4"/>
  <c r="H298" i="4"/>
  <c r="H324" i="4"/>
  <c r="H300" i="4"/>
  <c r="H306" i="4"/>
  <c r="F322" i="4"/>
  <c r="F304" i="4"/>
  <c r="H322" i="4"/>
  <c r="H304" i="4"/>
  <c r="I288" i="4" l="1"/>
  <c r="J288" i="4"/>
  <c r="K293" i="4" s="1"/>
  <c r="K161" i="4"/>
  <c r="I137" i="4"/>
  <c r="I262" i="4"/>
  <c r="I268" i="4" s="1"/>
  <c r="I276" i="4" s="1"/>
  <c r="I277" i="4" s="1"/>
  <c r="I213" i="4"/>
  <c r="G137" i="4"/>
  <c r="G262" i="4"/>
  <c r="G268" i="4" s="1"/>
  <c r="G276" i="4" s="1"/>
  <c r="G277" i="4" s="1"/>
  <c r="G213" i="4"/>
  <c r="E137" i="4"/>
  <c r="E138" i="4" s="1"/>
  <c r="F136" i="4" s="1"/>
  <c r="E262" i="4"/>
  <c r="E268" i="4" s="1"/>
  <c r="E276" i="4" s="1"/>
  <c r="E277" i="4" s="1"/>
  <c r="E213" i="4"/>
  <c r="E215" i="4" s="1"/>
  <c r="E345" i="4" s="1"/>
  <c r="E347" i="4" s="1"/>
  <c r="E221" i="4" s="1"/>
  <c r="H137" i="4"/>
  <c r="H262" i="4"/>
  <c r="H268" i="4" s="1"/>
  <c r="H276" i="4" s="1"/>
  <c r="H277" i="4" s="1"/>
  <c r="H213" i="4"/>
  <c r="F137" i="4"/>
  <c r="F262" i="4"/>
  <c r="F268" i="4" s="1"/>
  <c r="F276" i="4" s="1"/>
  <c r="F277" i="4" s="1"/>
  <c r="F213" i="4"/>
  <c r="J137" i="4"/>
  <c r="J262" i="4"/>
  <c r="J268" i="4" s="1"/>
  <c r="J276" i="4" s="1"/>
  <c r="J277" i="4" s="1"/>
  <c r="J213" i="4"/>
  <c r="J215" i="4" s="1"/>
  <c r="J345" i="4" s="1"/>
  <c r="E142" i="4"/>
  <c r="E143" i="4" s="1"/>
  <c r="F134" i="4"/>
  <c r="F140" i="4" s="1"/>
  <c r="Z107" i="4"/>
  <c r="L218" i="4"/>
  <c r="L220" i="4" s="1"/>
  <c r="L346" i="4" s="1"/>
  <c r="L347" i="4" s="1"/>
  <c r="L221" i="4" s="1"/>
  <c r="J303" i="4"/>
  <c r="J176" i="4" s="1"/>
  <c r="I303" i="4"/>
  <c r="I176" i="4" s="1"/>
  <c r="H161" i="4"/>
  <c r="E235" i="4"/>
  <c r="E236" i="4" s="1"/>
  <c r="E237" i="4" s="1"/>
  <c r="I189" i="4"/>
  <c r="H303" i="4"/>
  <c r="H176" i="4" s="1"/>
  <c r="J317" i="4"/>
  <c r="J328" i="4" s="1"/>
  <c r="I318" i="4"/>
  <c r="I290" i="4"/>
  <c r="G290" i="4"/>
  <c r="E293" i="4"/>
  <c r="I235" i="4"/>
  <c r="I236" i="4" s="1"/>
  <c r="I237" i="4" s="1"/>
  <c r="E290" i="4"/>
  <c r="I316" i="4"/>
  <c r="E294" i="4"/>
  <c r="F161" i="4"/>
  <c r="E291" i="4"/>
  <c r="F294" i="4"/>
  <c r="G235" i="4"/>
  <c r="G236" i="4" s="1"/>
  <c r="G237" i="4" s="1"/>
  <c r="F290" i="4"/>
  <c r="X107" i="4"/>
  <c r="K291" i="4"/>
  <c r="K295" i="4" s="1"/>
  <c r="K162" i="4" s="1"/>
  <c r="J292" i="4"/>
  <c r="G161" i="4"/>
  <c r="F288" i="4"/>
  <c r="F292" i="4" s="1"/>
  <c r="J290" i="4"/>
  <c r="I4" i="4"/>
  <c r="Y4" i="4"/>
  <c r="F188" i="4"/>
  <c r="F317" i="4" s="1"/>
  <c r="W107" i="4"/>
  <c r="V107" i="4"/>
  <c r="F235" i="4"/>
  <c r="F236" i="4" s="1"/>
  <c r="F237" i="4" s="1"/>
  <c r="G288" i="4"/>
  <c r="G292" i="4" s="1"/>
  <c r="I320" i="4"/>
  <c r="J161" i="4"/>
  <c r="J319" i="4"/>
  <c r="Y107" i="4"/>
  <c r="H235" i="4"/>
  <c r="H236" i="4" s="1"/>
  <c r="H237" i="4" s="1"/>
  <c r="AA107" i="4"/>
  <c r="J235" i="4"/>
  <c r="J236" i="4" s="1"/>
  <c r="J237" i="4" s="1"/>
  <c r="I319" i="4"/>
  <c r="J294" i="4"/>
  <c r="I317" i="4"/>
  <c r="H317" i="4"/>
  <c r="H328" i="4" s="1"/>
  <c r="H189" i="4"/>
  <c r="G316" i="4"/>
  <c r="K328" i="4"/>
  <c r="G318" i="4"/>
  <c r="H319" i="4"/>
  <c r="G320" i="4"/>
  <c r="K303" i="4"/>
  <c r="K176" i="4" s="1"/>
  <c r="N308" i="4"/>
  <c r="I161" i="4"/>
  <c r="J310" i="4"/>
  <c r="K218" i="4"/>
  <c r="K220" i="4" s="1"/>
  <c r="K346" i="4" s="1"/>
  <c r="F301" i="4"/>
  <c r="F303" i="4" s="1"/>
  <c r="E175" i="4"/>
  <c r="E189" i="4"/>
  <c r="F175" i="4"/>
  <c r="E324" i="4"/>
  <c r="E306" i="4"/>
  <c r="E298" i="4"/>
  <c r="E302" i="4"/>
  <c r="E300" i="4"/>
  <c r="F310" i="4"/>
  <c r="E307" i="4"/>
  <c r="E301" i="4"/>
  <c r="E327" i="4"/>
  <c r="E325" i="4"/>
  <c r="E309" i="4"/>
  <c r="I215" i="4"/>
  <c r="E318" i="4"/>
  <c r="E320" i="4"/>
  <c r="E316" i="4"/>
  <c r="I310" i="4"/>
  <c r="H310" i="4"/>
  <c r="G310" i="4"/>
  <c r="H290" i="4"/>
  <c r="H294" i="4"/>
  <c r="H288" i="4"/>
  <c r="I293" i="4" s="1"/>
  <c r="F215" i="4"/>
  <c r="I292" i="4"/>
  <c r="J291" i="4"/>
  <c r="J293" i="4" l="1"/>
  <c r="F138" i="4"/>
  <c r="G136" i="4" s="1"/>
  <c r="G138" i="4" s="1"/>
  <c r="G142" i="4" s="1"/>
  <c r="J218" i="4"/>
  <c r="J220" i="4" s="1"/>
  <c r="I218" i="4"/>
  <c r="I220" i="4" s="1"/>
  <c r="I346" i="4" s="1"/>
  <c r="G215" i="4"/>
  <c r="G345" i="4" s="1"/>
  <c r="H218" i="4"/>
  <c r="H220" i="4" s="1"/>
  <c r="H346" i="4" s="1"/>
  <c r="G218" i="4"/>
  <c r="G220" i="4" s="1"/>
  <c r="H215" i="4"/>
  <c r="H345" i="4" s="1"/>
  <c r="F142" i="4"/>
  <c r="F143" i="4" s="1"/>
  <c r="G132" i="4"/>
  <c r="G134" i="4" s="1"/>
  <c r="G140" i="4" s="1"/>
  <c r="J321" i="4"/>
  <c r="J190" i="4" s="1"/>
  <c r="F291" i="4"/>
  <c r="G293" i="4"/>
  <c r="I321" i="4"/>
  <c r="I190" i="4" s="1"/>
  <c r="F319" i="4"/>
  <c r="H321" i="4"/>
  <c r="H190" i="4" s="1"/>
  <c r="I328" i="4"/>
  <c r="G317" i="4"/>
  <c r="G328" i="4" s="1"/>
  <c r="E295" i="4"/>
  <c r="E162" i="4" s="1"/>
  <c r="G189" i="4"/>
  <c r="G319" i="4"/>
  <c r="F189" i="4"/>
  <c r="F293" i="4"/>
  <c r="G291" i="4"/>
  <c r="J4" i="4"/>
  <c r="Z4" i="4"/>
  <c r="I5" i="4"/>
  <c r="Z5" i="4" s="1"/>
  <c r="G303" i="4"/>
  <c r="G176" i="4" s="1"/>
  <c r="F318" i="4"/>
  <c r="F316" i="4"/>
  <c r="F328" i="4" s="1"/>
  <c r="F320" i="4"/>
  <c r="K347" i="4"/>
  <c r="K221" i="4" s="1"/>
  <c r="J295" i="4"/>
  <c r="J162" i="4" s="1"/>
  <c r="F176" i="4"/>
  <c r="E176" i="4"/>
  <c r="E310" i="4"/>
  <c r="F345" i="4"/>
  <c r="F347" i="4" s="1"/>
  <c r="F221" i="4" s="1"/>
  <c r="G346" i="4"/>
  <c r="J346" i="4"/>
  <c r="J347" i="4" s="1"/>
  <c r="J221" i="4" s="1"/>
  <c r="I345" i="4"/>
  <c r="E190" i="4"/>
  <c r="E328" i="4"/>
  <c r="H291" i="4"/>
  <c r="H292" i="4"/>
  <c r="H293" i="4"/>
  <c r="I291" i="4"/>
  <c r="I295" i="4" s="1"/>
  <c r="I162" i="4" s="1"/>
  <c r="H136" i="4" l="1"/>
  <c r="H138" i="4" s="1"/>
  <c r="H142" i="4" s="1"/>
  <c r="H132" i="4"/>
  <c r="H134" i="4" s="1"/>
  <c r="H140" i="4" s="1"/>
  <c r="G143" i="4"/>
  <c r="F295" i="4"/>
  <c r="F162" i="4" s="1"/>
  <c r="G295" i="4"/>
  <c r="G162" i="4" s="1"/>
  <c r="G321" i="4"/>
  <c r="G190" i="4" s="1"/>
  <c r="AA4" i="4"/>
  <c r="J5" i="4"/>
  <c r="AA5" i="4" s="1"/>
  <c r="K4" i="4"/>
  <c r="F321" i="4"/>
  <c r="F190" i="4" s="1"/>
  <c r="I347" i="4"/>
  <c r="I221" i="4" s="1"/>
  <c r="G347" i="4"/>
  <c r="G221" i="4" s="1"/>
  <c r="H347" i="4"/>
  <c r="H221" i="4" s="1"/>
  <c r="H295" i="4"/>
  <c r="H162" i="4" s="1"/>
  <c r="I132" i="4" l="1"/>
  <c r="I134" i="4" s="1"/>
  <c r="I140" i="4" s="1"/>
  <c r="I136" i="4"/>
  <c r="I138" i="4" s="1"/>
  <c r="J136" i="4" s="1"/>
  <c r="J138" i="4" s="1"/>
  <c r="H143" i="4"/>
  <c r="K5" i="4"/>
  <c r="L4" i="4"/>
  <c r="J132" i="4" l="1"/>
  <c r="J134" i="4" s="1"/>
  <c r="J140" i="4" s="1"/>
  <c r="I142" i="4"/>
  <c r="I143" i="4" s="1"/>
  <c r="K132" i="4"/>
  <c r="K134" i="4" s="1"/>
  <c r="K136" i="4"/>
  <c r="K138" i="4" s="1"/>
  <c r="J142" i="4"/>
  <c r="L5" i="4"/>
  <c r="M4" i="4"/>
  <c r="J143" i="4" l="1"/>
  <c r="L132" i="4"/>
  <c r="L134" i="4" s="1"/>
  <c r="K140" i="4"/>
  <c r="K142" i="4"/>
  <c r="L136" i="4"/>
  <c r="L138" i="4" s="1"/>
  <c r="M5" i="4"/>
  <c r="N4" i="4"/>
  <c r="N5" i="4" s="1"/>
  <c r="K143" i="4" l="1"/>
  <c r="M132" i="4"/>
  <c r="M134" i="4" s="1"/>
  <c r="L140" i="4"/>
  <c r="L142" i="4"/>
  <c r="M136" i="4"/>
  <c r="M138" i="4" s="1"/>
  <c r="L143" i="4" l="1"/>
  <c r="N132" i="4"/>
  <c r="N134" i="4" s="1"/>
  <c r="M140" i="4"/>
  <c r="N136" i="4"/>
  <c r="N138" i="4" s="1"/>
  <c r="M142" i="4"/>
  <c r="N142" i="4" l="1"/>
  <c r="O136" i="4"/>
  <c r="O138" i="4" s="1"/>
  <c r="N140" i="4"/>
  <c r="O132" i="4"/>
  <c r="O134" i="4" s="1"/>
  <c r="M143" i="4"/>
  <c r="N143" i="4" l="1"/>
  <c r="O140" i="4"/>
  <c r="P132" i="4"/>
  <c r="P134" i="4" s="1"/>
  <c r="P140" i="4" s="1"/>
  <c r="O142" i="4"/>
  <c r="P136" i="4"/>
  <c r="P138" i="4" s="1"/>
  <c r="P142" i="4" s="1"/>
  <c r="P143" i="4" l="1"/>
  <c r="O14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tc={C44DD529-23B6-4C64-9264-83C6D7F50CED}</author>
    <author>tc={7CD9FAFD-A8B6-4E89-89DB-09EF99E7F80E}</author>
    <author>tc={0A32559B-9CE0-4724-978E-C941F9A27E88}</author>
    <author>tc={55BE8790-50ED-4486-8E78-5D1516071DA8}</author>
    <author>tc={A9702A76-D9F7-4063-86CD-E0ECFC63ED1C}</author>
    <author>tc={E91F14DC-7A26-4035-89AF-70AB6E7FB419}</author>
    <author>tc={5CC0F2C7-05B0-4F27-BD14-1D12A3EB11D3}</author>
    <author>tc={48F935CE-F20D-4A77-B030-A9DE865A7D23}</author>
    <author>tc={6421E3A5-96E7-4BE3-A983-73FB5EBE10B0}</author>
    <author>tc={8229B60D-CF56-41E9-BC2E-87BE96CD8361}</author>
    <author>tc={BD8B8644-D412-4723-B2D0-754DC732A328}</author>
    <author>tc={FACCD4A1-BD3A-44F4-9030-B9780F4E9DDE}</author>
    <author>tc={5070AFEE-B9A6-4DFD-9E21-B4580E9B447A}</author>
    <author>tc={C5ACCC23-822A-4BCA-B8E0-0042FE0B9444}</author>
    <author>tc={231A4F4B-D162-4C35-8294-A6B4A406CDD6}</author>
    <author>tc={33ED1CE7-9DB4-42B2-B7F6-A7B2625EFCB3}</author>
    <author>tc={CF0E8DBD-413B-4D39-8914-81387CA78AEA}</author>
    <author>tc={F1787158-E9EE-4715-A3A1-1C53E4CAC1EB}</author>
    <author>tc={38902F9F-3D12-4C01-AC1F-D524FFD00F82}</author>
    <author>tc={EEF21D43-2F6E-4042-82A5-C3B0764FE683}</author>
    <author>tc={82EEB5D0-123F-4CC0-BAD9-0E8284219161}</author>
    <author>tc={EEF707DD-A138-4BA0-BE43-C0FC47136608}</author>
    <author>tc={0C874CD1-D5D7-454B-B344-67A0A9242D3C}</author>
    <author>tc={1F62B4E9-0941-4E78-9610-F238CEACDCA8}</author>
    <author>tc={B4000B2C-10D2-4A3D-995C-A7CEE3010D99}</author>
    <author>tc={B9A42BD3-6490-43BF-ADE2-7E423B160446}</author>
    <author>tc={EAB47D30-7B6F-4E89-A82A-37645DE16B1B}</author>
    <author>tc={AF57C3AC-69D9-4079-8F66-6EFCB408A7DC}</author>
    <author>tc={38E95CF0-8CC0-4A30-BB77-A91084C62702}</author>
    <author>tc={6EC06F3C-BB33-4BA8-9CBC-FEBEF8842311}</author>
    <author>tc={7C38BAA3-B3D2-4881-801E-96B324B2EB37}</author>
    <author>tc={E998F5B0-397A-45A1-93A6-3C74A3F00F81}</author>
    <author>tc={215B605A-23A9-434F-A446-95FE6212B686}</author>
    <author>tc={211BE328-D9C7-44E6-A037-7ACC65CD00DE}</author>
    <author>tc={F79AB31A-8EF2-4D1E-BB3D-54E8586CB9D9}</author>
    <author>tc={B0110C1A-DF7A-46CF-8E4A-56C9CD6D5CAF}</author>
    <author>tc={7C9A2A45-CEFE-4186-AA41-14279DA69CDB}</author>
    <author>tc={F1D6326A-8F76-4522-AA99-58D24960EF09}</author>
    <author>tc={E5593E42-00B7-4615-BD98-6F38D9AB0E25}</author>
    <author>tc={C4544E2C-0127-42EB-80D4-BE876A4FB5DC}</author>
    <author>tc={78AEADEB-5694-4933-B5AC-51751E65F9B6}</author>
    <author>tc={BFF1AD1D-CD34-4129-8526-2F49FD41A7EB}</author>
    <author>tc={1111B3D0-2591-4A32-9983-C580C6514655}</author>
    <author>tc={9EB70600-BDB1-432B-B996-998B1A2DF965}</author>
    <author>tc={75F5D51F-4E3D-4313-8E4F-C6E62C2AF92E}</author>
    <author>tc={9F62DEA6-F5A6-40C7-9770-6672A8231EF4}</author>
    <author>tc={306AB8DE-9A1C-4C84-8992-4C023A3E2DB6}</author>
    <author>tc={884F33ED-7267-4E75-85D4-2E08C542994A}</author>
    <author>tc={C6066A0E-B09A-4A2F-919C-6E3D4748ABA6}</author>
    <author>tc={5FA42490-107D-4788-917D-760D2FA00199}</author>
    <author>tc={27F09CCB-C98A-4395-BFAD-3F9B97C9C1B6}</author>
    <author>tc={DF37A153-4FFC-4549-8E31-3934927229F3}</author>
    <author>tc={06C1F5E9-81AA-470B-BBD0-024BE6F709CE}</author>
    <author>tc={83BF7582-1731-44DA-B19D-F2A90005A197}</author>
    <author>tc={70783BAC-AFE3-418C-92B2-86584424CD2C}</author>
    <author>tc={4A040E6B-4EA4-4C75-803C-E9D74665A561}</author>
    <author>tc={E0A01EAF-3DDC-4CAA-94B9-A0909119F697}</author>
    <author>tc={756E3645-C15F-4E69-A076-07B94700E566}</author>
    <author>tc={319F3D8D-BC57-4FA7-9B53-194622D22EC9}</author>
    <author>tc={B62FC2B6-BD23-4043-935A-B8207ABC82AF}</author>
    <author>tc={80AE5D07-7A35-4B45-AB4C-E18A4EB6BB9A}</author>
    <author>tc={F5A724EF-EB9B-4492-BB75-002CC75211AA}</author>
    <author>tc={2EA18F6D-02B6-4C97-8817-0EEC80BD10F3}</author>
    <author>tc={13F7CB48-A5A0-4014-BA1B-FB5AFB1DC80D}</author>
    <author>tc={36F21B92-31EB-4A28-99A1-CFE9759353F1}</author>
    <author>tc={39294D01-1904-4CB7-BDBF-AEFD3CE3B790}</author>
    <author>tc={6DAD517B-78AD-4F3A-99BF-AEB9B4AC0545}</author>
    <author>tc={183D0665-6217-4877-86B8-F464CC6D5EB0}</author>
    <author>tc={3146B664-9B13-4412-9B5E-8F8F5248A2DA}</author>
    <author>tc={EA6617AA-C8AE-406D-A5F8-8DB9EBB70D40}</author>
    <author>tc={4E3DB4C9-E3E5-4CFB-ACA0-F61AB4E98E5D}</author>
    <author>tc={655899F9-C6F9-4CCC-9E76-D7BD6C906AC8}</author>
    <author>tc={94E54A67-25EF-4064-9943-20E32319B8FD}</author>
    <author>tc={CE7A57CB-E366-4A3A-99D8-11DA4340706E}</author>
    <author>tc={D7A2506F-BEE8-4AAC-BF4A-ED7CCFDC4521}</author>
    <author>tc={F4B6758C-A6B3-49EF-8DC3-73B512F0C256}</author>
    <author>tc={447D8EB1-52D8-41DF-8389-E62AD1CAB0C6}</author>
    <author>tc={AF184BF9-7C6E-46AB-9447-EF3B3D1EA493}</author>
    <author>tc={DD0C7E56-D549-4B7C-8AE9-94793AEC6940}</author>
  </authors>
  <commentList>
    <comment ref="E3" authorId="0" shapeId="0" xr:uid="{C44DD529-23B6-4C64-9264-83C6D7F50CED}">
      <text>
        <t>[Threaded comment]
Your version of Excel allows you to read this threaded comment; however, any edits to it will get removed if the file is opened in a newer version of Excel. Learn more: https://go.microsoft.com/fwlink/?linkid=870924
Comment:
    1. Enter a # only, like 1.  Do not enter text with a number.
2. New schools may enter a 0 here so they can input their Planning &amp; pre-opening period.</t>
      </text>
    </comment>
    <comment ref="E16" authorId="1" shapeId="0" xr:uid="{7CD9FAFD-A8B6-4E89-89DB-09EF99E7F80E}">
      <text>
        <t>[Threaded comment]
Your version of Excel allows you to read this threaded comment; however, any edits to it will get removed if the file is opened in a newer version of Excel. Learn more: https://go.microsoft.com/fwlink/?linkid=870924
Comment:
    Enter the year # only.  Do not enter "Fall."</t>
      </text>
    </comment>
    <comment ref="D30" authorId="2" shapeId="0" xr:uid="{0A32559B-9CE0-4724-978E-C941F9A27E88}">
      <text>
        <t>[Threaded comment]
Your version of Excel allows you to read this threaded comment; however, any edits to it will get removed if the file is opened in a newer version of Excel. Learn more: https://go.microsoft.com/fwlink/?linkid=870924
Comment:
    Source: Actual enrollment from DSA spreadsheet</t>
      </text>
    </comment>
    <comment ref="D31" authorId="3" shapeId="0" xr:uid="{55BE8790-50ED-4486-8E78-5D1516071DA8}">
      <text>
        <t>[Threaded comment]
Your version of Excel allows you to read this threaded comment; however, any edits to it will get removed if the file is opened in a newer version of Excel. Learn more: https://go.microsoft.com/fwlink/?linkid=870924
Comment:
    Source:  Projected/budgeted from submitted annual proposed budget</t>
      </text>
    </comment>
    <comment ref="L31" authorId="4" shapeId="0" xr:uid="{A9702A76-D9F7-4063-86CD-E0ECFC63ED1C}">
      <text>
        <t>[Threaded comment]
Your version of Excel allows you to read this threaded comment; however, any edits to it will get removed if the file is opened in a newer version of Excel. Learn more: https://go.microsoft.com/fwlink/?linkid=870924
Comment:
    Actual Kids in seats per 5+7 Forecast</t>
      </text>
    </comment>
    <comment ref="D36" authorId="5" shapeId="0" xr:uid="{E91F14DC-7A26-4035-89AF-70AB6E7FB419}">
      <text>
        <t>[Threaded comment]
Your version of Excel allows you to read this threaded comment; however, any edits to it will get removed if the file is opened in a newer version of Excel. Learn more: https://go.microsoft.com/fwlink/?linkid=870924
Comment:
    Source: Statement of Activities--for Accrual based figures</t>
      </text>
    </comment>
    <comment ref="L37" authorId="6" shapeId="0" xr:uid="{5CC0F2C7-05B0-4F27-BD14-1D12A3EB11D3}">
      <text>
        <t>[Threaded comment]
Your version of Excel allows you to read this threaded comment; however, any edits to it will get removed if the file is opened in a newer version of Excel. Learn more: https://go.microsoft.com/fwlink/?linkid=870924
Comment:
    Revenue projection is based on submitted NRS 387.303 Report Master</t>
      </text>
    </comment>
    <comment ref="D41" authorId="7" shapeId="0" xr:uid="{48F935CE-F20D-4A77-B030-A9DE865A7D23}">
      <text>
        <t>[Threaded comment]
Your version of Excel allows you to read this threaded comment; however, any edits to it will get removed if the file is opened in a newer version of Excel. Learn more: https://go.microsoft.com/fwlink/?linkid=870924
Comment:
    Exclude borrowings, other "Other Financing Sources"</t>
      </text>
    </comment>
    <comment ref="D42" authorId="8" shapeId="0" xr:uid="{6421E3A5-96E7-4BE3-A983-73FB5EBE10B0}">
      <text>
        <t>[Threaded comment]
Your version of Excel allows you to read this threaded comment; however, any edits to it will get removed if the file is opened in a newer version of Excel. Learn more: https://go.microsoft.com/fwlink/?linkid=870924
Comment:
    May include interest and all other revenues</t>
      </text>
    </comment>
    <comment ref="D46" authorId="9" shapeId="0" xr:uid="{8229B60D-CF56-41E9-BC2E-87BE96CD8361}">
      <text>
        <t>[Threaded comment]
Your version of Excel allows you to read this threaded comment; however, any edits to it will get removed if the file is opened in a newer version of Excel. Learn more: https://go.microsoft.com/fwlink/?linkid=870924
Comment:
    Source: Statement of Activities--for Accrual based figures</t>
      </text>
    </comment>
    <comment ref="L47" authorId="10" shapeId="0" xr:uid="{BD8B8644-D412-4723-B2D0-754DC732A328}">
      <text>
        <t>[Threaded comment]
Your version of Excel allows you to read this threaded comment; however, any edits to it will get removed if the file is opened in a newer version of Excel. Learn more: https://go.microsoft.com/fwlink/?linkid=870924
Comment:
    Revenue projection is based on submitted NRS 387.303 Report Master
Salaries and Benefits, Textbooks, Instructional Webbased and similar pograms</t>
      </text>
    </comment>
    <comment ref="L49" authorId="11" shapeId="0" xr:uid="{FACCD4A1-BD3A-44F4-9030-B9780F4E9DDE}">
      <text>
        <t>[Threaded comment]
Your version of Excel allows you to read this threaded comment; however, any edits to it will get removed if the file is opened in a newer version of Excel. Learn more: https://go.microsoft.com/fwlink/?linkid=870924
Comment:
    Official/Administrative Services</t>
      </text>
    </comment>
    <comment ref="L50" authorId="12" shapeId="0" xr:uid="{5070AFEE-B9A6-4DFD-9E21-B4580E9B447A}">
      <text>
        <t>[Threaded comment]
Your version of Excel allows you to read this threaded comment; however, any edits to it will get removed if the file is opened in a newer version of Excel. Learn more: https://go.microsoft.com/fwlink/?linkid=870924
Comment:
    Professional Educational Services, Professional Employee Training/Development, Other Professional Services, Technical Services</t>
      </text>
    </comment>
    <comment ref="L51" authorId="13" shapeId="0" xr:uid="{C5ACCC23-822A-4BCA-B8E0-0042FE0B9444}">
      <text>
        <t>[Threaded comment]
Your version of Excel allows you to read this threaded comment; however, any edits to it will get removed if the file is opened in a newer version of Excel. Learn more: https://go.microsoft.com/fwlink/?linkid=870924
Comment:
    Other Expenses in submitted NRS 387.303 Report Master</t>
      </text>
    </comment>
    <comment ref="D52" authorId="14" shapeId="0" xr:uid="{231A4F4B-D162-4C35-8294-A6B4A406CDD6}">
      <text>
        <t>[Threaded comment]
Your version of Excel allows you to read this threaded comment; however, any edits to it will get removed if the file is opened in a newer version of Excel. Learn more: https://go.microsoft.com/fwlink/?linkid=870924
Comment:
    Input Total Expenses here and show select included detail below.</t>
      </text>
    </comment>
    <comment ref="D56" authorId="15" shapeId="0" xr:uid="{33ED1CE7-9DB4-42B2-B7F6-A7B2625EFCB3}">
      <text>
        <t>[Threaded comment]
Your version of Excel allows you to read this threaded comment; however, any edits to it will get removed if the file is opened in a newer version of Excel. Learn more: https://go.microsoft.com/fwlink/?linkid=870924
Comment:
    Treated as included operating expenses.</t>
      </text>
    </comment>
    <comment ref="D61" authorId="16" shapeId="0" xr:uid="{CF0E8DBD-413B-4D39-8914-81387CA78AEA}">
      <text>
        <t>[Threaded comment]
Your version of Excel allows you to read this threaded comment; however, any edits to it will get removed if the file is opened in a newer version of Excel. Learn more: https://go.microsoft.com/fwlink/?linkid=870924
Comment:
    Source: Notes to the audited financial statements</t>
      </text>
    </comment>
    <comment ref="D64" authorId="17" shapeId="0" xr:uid="{F1787158-E9EE-4715-A3A1-1C53E4CAC1EB}">
      <text>
        <t>[Threaded comment]
Your version of Excel allows you to read this threaded comment; however, any edits to it will get removed if the file is opened in a newer version of Excel. Learn more: https://go.microsoft.com/fwlink/?linkid=870924
Comment:
    This total does not include the detail breakout shown above.</t>
      </text>
    </comment>
    <comment ref="D73" authorId="18" shapeId="0" xr:uid="{38902F9F-3D12-4C01-AC1F-D524FFD00F82}">
      <text>
        <t>[Threaded comment]
Your version of Excel allows you to read this threaded comment; however, any edits to it will get removed if the file is opened in a newer version of Excel. Learn more: https://go.microsoft.com/fwlink/?linkid=870924
Comment:
    Borrowings (bond proceeds, capital lease balance) are not net income, but
like Net Income they may change the fund balance</t>
      </text>
    </comment>
    <comment ref="D75" authorId="19" shapeId="0" xr:uid="{EEF21D43-2F6E-4042-82A5-C3B0764FE683}">
      <text>
        <t>[Threaded comment]
Your version of Excel allows you to read this threaded comment; however, any edits to it will get removed if the file is opened in a newer version of Excel. Learn more: https://go.microsoft.com/fwlink/?linkid=870924
Comment:
    Exclude principal reductions; 
Include allowed pre-issuance Capital Expenditures.</t>
      </text>
    </comment>
    <comment ref="D76" authorId="20" shapeId="0" xr:uid="{82EEB5D0-123F-4CC0-BAD9-0E8284219161}">
      <text>
        <t>[Threaded comment]
Your version of Excel allows you to read this threaded comment; however, any edits to it will get removed if the file is opened in a newer version of Excel. Learn more: https://go.microsoft.com/fwlink/?linkid=870924
Comment:
    Exclude principal reductions; 
Include allowed pre-issuance Capital Expenditures.</t>
      </text>
    </comment>
    <comment ref="D79" authorId="21" shapeId="0" xr:uid="{EEF707DD-A138-4BA0-BE43-C0FC47136608}">
      <text>
        <t>[Threaded comment]
Your version of Excel allows you to read this threaded comment; however, any edits to it will get removed if the file is opened in a newer version of Excel. Learn more: https://go.microsoft.com/fwlink/?linkid=870924
Comment:
    Source: Notes to the audited financial statements</t>
      </text>
    </comment>
    <comment ref="D84" authorId="22" shapeId="0" xr:uid="{0C874CD1-D5D7-454B-B344-67A0A9242D3C}">
      <text>
        <t>[Threaded comment]
Your version of Excel allows you to read this threaded comment; however, any edits to it will get removed if the file is opened in a newer version of Excel. Learn more: https://go.microsoft.com/fwlink/?linkid=870924
Comment:
    Source: Statement of Net Position for Accrual based figures</t>
      </text>
    </comment>
    <comment ref="D85" authorId="23" shapeId="0" xr:uid="{1F62B4E9-0941-4E78-9610-F238CEACDCA8}">
      <text>
        <t>[Threaded comment]
Your version of Excel allows you to read this threaded comment; however, any edits to it will get removed if the file is opened in a newer version of Excel. Learn more: https://go.microsoft.com/fwlink/?linkid=870924
Comment:
    Includes committed, assigned and unassigned Fund Balance in Cash</t>
      </text>
    </comment>
    <comment ref="D86" authorId="24" shapeId="0" xr:uid="{B4000B2C-10D2-4A3D-995C-A7CEE3010D99}">
      <text>
        <t>[Threaded comment]
Your version of Excel allows you to read this threaded comment; however, any edits to it will get removed if the file is opened in a newer version of Excel. Learn more: https://go.microsoft.com/fwlink/?linkid=870924
Comment:
    Includes restricted and non spendable</t>
      </text>
    </comment>
    <comment ref="D88" authorId="25" shapeId="0" xr:uid="{B9A42BD3-6490-43BF-ADE2-7E423B160446}">
      <text>
        <t>[Threaded comment]
Your version of Excel allows you to read this threaded comment; however, any edits to it will get removed if the file is opened in a newer version of Excel. Learn more: https://go.microsoft.com/fwlink/?linkid=870924
Comment:
    Other liquid assets, (includes restricted and non spendable?)</t>
      </text>
    </comment>
    <comment ref="D89" authorId="26" shapeId="0" xr:uid="{EAB47D30-7B6F-4E89-A82A-37645DE16B1B}">
      <text>
        <t>[Threaded comment]
Your version of Excel allows you to read this threaded comment; however, any edits to it will get removed if the file is opened in a newer version of Excel. Learn more: https://go.microsoft.com/fwlink/?linkid=870924
Comment:
    Includes Restricted Cash. 
Restricted in this case means GASB restricted, such as by restrictions a third party funder may impose.  For example, a loan or grant which comes with restictions.  Usage here does not refer to a school board designating funds as restricted while the board has broad discretion to unrestrict the funds.  
A Board should carefully consider whether it is making funds restricted to the extent it may limit such a cash balance from being included as unrestricted in these calculations.
Essentially, if the school board designates fund balance as "restricted" but its cash is available to cover operating expenses then the board may consider whether the funds are better categorized as Committed, Assigned or Unassigned.</t>
      </text>
    </comment>
    <comment ref="D98" authorId="27" shapeId="0" xr:uid="{AF57C3AC-69D9-4079-8F66-6EFCB408A7DC}">
      <text>
        <t>[Threaded comment]
Your version of Excel allows you to read this threaded comment; however, any edits to it will get removed if the file is opened in a newer version of Excel. Learn more: https://go.microsoft.com/fwlink/?linkid=870924
Comment:
    Source: Statement of Net Position</t>
      </text>
    </comment>
    <comment ref="D103" authorId="28" shapeId="0" xr:uid="{38E95CF0-8CC0-4A30-BB77-A91084C62702}">
      <text>
        <t>[Threaded comment]
Your version of Excel allows you to read this threaded comment; however, any edits to it will get removed if the file is opened in a newer version of Excel. Learn more: https://go.microsoft.com/fwlink/?linkid=870924
Comment:
    Fixed, capital and other non current assets</t>
      </text>
    </comment>
    <comment ref="D105" authorId="29" shapeId="0" xr:uid="{6EC06F3C-BB33-4BA8-9CBC-FEBEF8842311}">
      <text>
        <t>[Threaded comment]
Your version of Excel allows you to read this threaded comment; however, any edits to it will get removed if the file is opened in a newer version of Excel. Learn more: https://go.microsoft.com/fwlink/?linkid=870924
Comment:
    Unrestricted</t>
      </text>
    </comment>
    <comment ref="D107" authorId="30" shapeId="0" xr:uid="{7C38BAA3-B3D2-4881-801E-96B324B2EB37}">
      <text>
        <t>[Threaded comment]
Your version of Excel allows you to read this threaded comment; however, any edits to it will get removed if the file is opened in a newer version of Excel. Learn more: https://go.microsoft.com/fwlink/?linkid=870924
Comment:
    Source: Statement of Net Position
May include "Pension requirement"
Deferred outflow of resources - a consumption of net assets by the government that is applicable to a future reporting period. For example, prepaid items and deferred charges. 
https://sco.ca.gov/Files-ARD/GASB_63_SUMMARY.pdf
The GASB requires that deferred outflows of resources be reported in the financial statements apart from assets, and deferred inflows of resources apart from liabilities.
1. Deferred outflows of resources - should be reported as a separate section following assets in
the statement of financial position.
2. Deferred inflows of resources - should be reported as a separate section following liabilities in
the statement of financial position.
3. Statement of Net Position - The residual amount should be reported as net position, rather than
net assets. The three components remain the same - net investment in capital assets, restricted (distinguishing between major categories of restrictions), and unrestricted. 
https://sco.ca.gov/Files-ARD/GASB_63_SUMMARY.pdf
Assets + deferred outflows of resources – liabilities – deferred inflows of resources
= net position</t>
      </text>
    </comment>
    <comment ref="D109" authorId="31" shapeId="0" xr:uid="{E998F5B0-397A-45A1-93A6-3C74A3F00F81}">
      <text>
        <t>[Threaded comment]
Your version of Excel allows you to read this threaded comment; however, any edits to it will get removed if the file is opened in a newer version of Excel. Learn more: https://go.microsoft.com/fwlink/?linkid=870924
Comment:
    Sources: Statement of Net Position for Accrual based figures</t>
      </text>
    </comment>
    <comment ref="D114" authorId="32" shapeId="0" xr:uid="{215B605A-23A9-434F-A446-95FE6212B686}">
      <text>
        <t>[Threaded comment]
Your version of Excel allows you to read this threaded comment; however, any edits to it will get removed if the file is opened in a newer version of Excel. Learn more: https://go.microsoft.com/fwlink/?linkid=870924
Comment:
    This figure will be included in the DSCR (Debt Service Coverage Ratio) as the Annual Principal part of the current portion of debt service.</t>
      </text>
    </comment>
    <comment ref="D115" authorId="33" shapeId="0" xr:uid="{211BE328-D9C7-44E6-A037-7ACC65CD00DE}">
      <text>
        <t>[Threaded comment]
Your version of Excel allows you to read this threaded comment; however, any edits to it will get removed if the file is opened in a newer version of Excel. Learn more: https://go.microsoft.com/fwlink/?linkid=870924
Comment:
    Excludes (current) Annual Principal</t>
      </text>
    </comment>
    <comment ref="D120" authorId="34" shapeId="0" xr:uid="{F79AB31A-8EF2-4D1E-BB3D-54E8586CB9D9}">
      <text>
        <t>[Threaded comment]
Your version of Excel allows you to read this threaded comment; however, any edits to it will get removed if the file is opened in a newer version of Excel. Learn more: https://go.microsoft.com/fwlink/?linkid=870924
Comment:
    Noncurrent portions</t>
      </text>
    </comment>
    <comment ref="D124" authorId="35" shapeId="0" xr:uid="{B0110C1A-DF7A-46CF-8E4A-56C9CD6D5CAF}">
      <text>
        <t xml:space="preserve">[Threaded comment]
Your version of Excel allows you to read this threaded comment; however, any edits to it will get removed if the file is opened in a newer version of Excel. Learn more: https://go.microsoft.com/fwlink/?linkid=870924
Comment:
    PERS pension liability is removed to calculate the "Operating Liabilities."
NRS 286.110  Public Employees’ Retirement System
      1.  A system of retirement providing benefits for the retirement, disability or death of employees of public employers and funded on an actuarial reserve basis is hereby established and must be known as the Public Employees’ Retirement System. The System is a public agency supported by administrative fees transferred from the retirement funds. The Executive and Legislative Departments of the State Government shall regularly review the System.
...   4.  The respective participating public employers are not liable for any obligation of the System.
</t>
      </text>
    </comment>
    <comment ref="D127" authorId="36" shapeId="0" xr:uid="{7C9A2A45-CEFE-4186-AA41-14279DA69CDB}">
      <text>
        <t>[Threaded comment]
Your version of Excel allows you to read this threaded comment; however, any edits to it will get removed if the file is opened in a newer version of Excel. Learn more: https://go.microsoft.com/fwlink/?linkid=870924
Comment:
    This line excludes bonds and pension liabilities.</t>
      </text>
    </comment>
    <comment ref="D129" authorId="37" shapeId="0" xr:uid="{F1D6326A-8F76-4522-AA99-58D24960EF09}">
      <text>
        <t>[Threaded comment]
Your version of Excel allows you to read this threaded comment; however, any edits to it will get removed if the file is opened in a newer version of Excel. Learn more: https://go.microsoft.com/fwlink/?linkid=870924
Comment:
    Source: Statement of Net Position
Deferred inflow of resources - an acquisition of net assets by the government that is applicable to a future reporting period. For example, deferred revenue and advance collections. 
https://sco.ca.gov/Files-ARD/GASB_63_SUMMARY.pdf
The GASB requires that deferred outflows of resources be reported in the financial statements apart from assets, and deferred inflows of resources apart from liabilities.
1. Deferred outflows of resources - should be reported as a separate section following assets in
the statement of financial position.
2. Deferred inflows of resources - should be reported as a separate section following liabilities in
the statement of financial position.
3. Statement of Net Position - The residual amount should be reported as net position, rather than
net assets. The three components remain the same - net investment in capital assets, restricted (distinguishing between major categories of restrictions), and unrestricted. 
https://sco.ca.gov/Files-ARD/GASB_63_SUMMARY.pdf
Assets + deferred outflows of resources – liabilities – deferred inflows of resources
= net position</t>
      </text>
    </comment>
    <comment ref="D145" authorId="38" shapeId="0" xr:uid="{E5593E42-00B7-4615-BD98-6F38D9AB0E25}">
      <text>
        <t xml:space="preserve">[Threaded comment]
Your version of Excel allows you to read this threaded comment; however, any edits to it will get removed if the file is opened in a newer version of Excel. Learn more: https://go.microsoft.com/fwlink/?linkid=870924
Comment:
    E.g., Total Expense line may not tie to annual report due to GASB treatment of Capital Expenditures and Other Financing Sources (e.g., Capital Leases)
or
See attached comments from CFO/Auditor…
</t>
      </text>
    </comment>
    <comment ref="R157" authorId="39" shapeId="0" xr:uid="{C4544E2C-0127-42EB-80D4-BE876A4FB5DC}">
      <text>
        <t>[Threaded comment]
Your version of Excel allows you to read this threaded comment; however, any edits to it will get removed if the file is opened in a newer version of Excel. Learn more: https://go.microsoft.com/fwlink/?linkid=870924
Comment:
    Near Term Measure ‐ Current Ratio
Current Assets / Current Liabilities
Meets Standard:
 Current Ratio is 1.1 or greater.
Or
 Current Ratio is between 1.0 and 1.1 AND one‐year trend is positive.
Note: For schools in their first or second year of operation, the Current Ratio must be greater
than 1.1.
Does Not Meet Standard:
 Current Ratio is between 0.9 and .99.
Or
 Current Ratio is between 1.0 and 1.1 and one-year trend is negative.
Falls Far Below Standard:
 Current Ratio is less than 0.9.</t>
      </text>
    </comment>
    <comment ref="B158" authorId="40" shapeId="0" xr:uid="{78AEADEB-5694-4933-B5AC-51751E65F9B6}">
      <text>
        <t xml:space="preserve">[Threaded comment]
Your version of Excel allows you to read this threaded comment; however, any edits to it will get removed if the file is opened in a newer version of Excel. Learn more: https://go.microsoft.com/fwlink/?linkid=870924
Comment:
    These numbers point to the row this line is pulling data from for easy verification of input and calculations. </t>
      </text>
    </comment>
    <comment ref="D158" authorId="41" shapeId="0" xr:uid="{BFF1AD1D-CD34-4129-8526-2F49FD41A7EB}">
      <text>
        <t>[Threaded comment]
Your version of Excel allows you to read this threaded comment; however, any edits to it will get removed if the file is opened in a newer version of Excel. Learn more: https://go.microsoft.com/fwlink/?linkid=870924
Comment:
    1. Operating vs. facility/bond/capital oriented.
2. 'Cash and cash equivalents, Marketable securities, Accounts receivable, Prepaid expenses, Inventory</t>
      </text>
    </comment>
    <comment ref="D168" authorId="42" shapeId="0" xr:uid="{1111B3D0-2591-4A32-9983-C580C6514655}">
      <text>
        <t xml:space="preserve">[Threaded comment]
Your version of Excel allows you to read this threaded comment; however, any edits to it will get removed if the file is opened in a newer version of Excel. Learn more: https://go.microsoft.com/fwlink/?linkid=870924
Comment:
    Unrestricted cash and unrestricted cash equivalents included. </t>
      </text>
    </comment>
    <comment ref="R168" authorId="43" shapeId="0" xr:uid="{9EB70600-BDB1-432B-B996-998B1A2DF965}">
      <text>
        <t>[Threaded comment]
Your version of Excel allows you to read this threaded comment; however, any edits to it will get removed if the file is opened in a newer version of Excel. Learn more: https://go.microsoft.com/fwlink/?linkid=870924
Comment:
    Near Term Measure ‐ Unrestricted Days Cash‐On‐Hand Ratio
Average Daily Expenses : (Total Annual Expenses – Annual Depreciation ‐ Amortization) /365
Unrestricted Days Cash‐On‐Hand: Unrestricted Cash and Equivalents / Average Daily Expense
Meets Standard:
 60 or more days of cash.
 Exceptions for schools in year one or two of their original contract term:
o Original Contract, Year 1 schools: 15 days or more
o Original Contract, Year 2 schools: 30 days or more
o Original Contract, Year 3 + schools: 60 days or more
o All schools—including schools in their original contract term—showing operating deficits will be held to the normal 60‐day standard.
Or
 Between 30 and 60 days of cash and one‐year trend is positive—a negative trend may still support a Meets Standard rating with adequate documentation1 from the school.
Does Not Meet Standard:
 Days of cash is between 15 and 29 days, except for original contract term first or second year schools.
Or
 Days of cash is between 30 and 60 days and one-year trend is negative —a negative trend may support a Meets Standard rating if the school provides adequate supporting documentation.
Falls Far Below Standard:
 Less than 15 days cash, regardless of whether school is in its original contract term.</t>
      </text>
    </comment>
    <comment ref="D170" authorId="44" shapeId="0" xr:uid="{75F5D51F-4E3D-4313-8E4F-C6E62C2AF92E}">
      <text>
        <t>[Threaded comment]
Your version of Excel allows you to read this threaded comment; however, any edits to it will get removed if the file is opened in a newer version of Excel. Learn more: https://go.microsoft.com/fwlink/?linkid=870924
Comment:
    Added Amortization line which is not in NACSA baseline framework.</t>
      </text>
    </comment>
    <comment ref="D171" authorId="45" shapeId="0" xr:uid="{9F62DEA6-F5A6-40C7-9770-6672A8231EF4}">
      <text>
        <t>[Threaded comment]
Your version of Excel allows you to read this threaded comment; however, any edits to it will get removed if the file is opened in a newer version of Excel. Learn more: https://go.microsoft.com/fwlink/?linkid=870924
Comment:
    Removed Amortization line to be consistent w/NACSA baseline framework.</t>
      </text>
    </comment>
    <comment ref="D172" authorId="46" shapeId="0" xr:uid="{306AB8DE-9A1C-4C84-8992-4C023A3E2DB6}">
      <text>
        <t>[Threaded comment]
Your version of Excel allows you to read this threaded comment; however, any edits to it will get removed if the file is opened in a newer version of Excel. Learn more: https://go.microsoft.com/fwlink/?linkid=870924
Comment:
    Total Expenses, Net of, excluding, Depreciation and Amortization.</t>
      </text>
    </comment>
    <comment ref="D174" authorId="47" shapeId="0" xr:uid="{884F33ED-7267-4E75-85D4-2E08C542994A}">
      <text>
        <t>[Threaded comment]
Your version of Excel allows you to read this threaded comment; however, any edits to it will get removed if the file is opened in a newer version of Excel. Learn more: https://go.microsoft.com/fwlink/?linkid=870924
Comment:
    Schools paid quarterly, especially new ones, may have lower year end balances to account for as they wait for funding for the next quarter.</t>
      </text>
    </comment>
    <comment ref="R181" authorId="48" shapeId="0" xr:uid="{C6066A0E-B09A-4A2F-919C-6E3D4748ABA6}">
      <text>
        <t>[Threaded comment]
Your version of Excel allows you to read this threaded comment; however, any edits to it will get removed if the file is opened in a newer version of Excel. Learn more: https://go.microsoft.com/fwlink/?linkid=870924
Comment:
    Near Term Measure ‐ Unrestricted Days Cash‐On‐Hand Ratio
Average Daily Expenses : (Total Annual Expenses – Annual Depreciation ‐ Amortization) /365
Unrestricted Days Cash‐On‐Hand: Unrestricted Cash and Equivalents / Average Daily Expense
Meets Standard:
 60 or more days of cash.
 Exceptions for schools in year one or two of their original contract term:
o Original Contract, Year 1 schools: 15 days or more
o Original Contract, Year 2 schools: 30 days or more
o Original Contract, Year 3 + schools: 60 days or more
o All schools—including schools in their original contract term—showing operating deficits will be held to the normal 60‐day standard.
Or
 Between 30 and 60 days of cash and one‐year trend is positive—a negative trend may still support a Meets Standard rating with adequate documentation from the school board.
Does Not Meet Standard:
 Days of cash is between 15 and 29 days, except for original contract term first or second year schools.
Or
 Days of cash is between 30 and 60 days and one-year trend is negative —a negative trend may support a Meets Standard rating if the school provides adequate supporting documentation.
Falls Far Below Standard:
 Less than 15 days cash, regardless of whether school is in its original contract term.</t>
      </text>
    </comment>
    <comment ref="D182" authorId="49" shapeId="0" xr:uid="{5FA42490-107D-4788-917D-760D2FA00199}">
      <text>
        <t xml:space="preserve">[Threaded comment]
Your version of Excel allows you to read this threaded comment; however, any edits to it will get removed if the file is opened in a newer version of Excel. Learn more: https://go.microsoft.com/fwlink/?linkid=870924
Comment:
    Unrestricted cash and unrestricted cash equivalents included. </t>
      </text>
    </comment>
    <comment ref="D184" authorId="50" shapeId="0" xr:uid="{27F09CCB-C98A-4395-BFAD-3F9B97C9C1B6}">
      <text>
        <t>[Threaded comment]
Your version of Excel allows you to read this threaded comment; however, any edits to it will get removed if the file is opened in a newer version of Excel. Learn more: https://go.microsoft.com/fwlink/?linkid=870924
Comment:
    Added Amortization line which is not in NACSA baseline framework.</t>
      </text>
    </comment>
    <comment ref="D185" authorId="51" shapeId="0" xr:uid="{DF37A153-4FFC-4549-8E31-3934927229F3}">
      <text>
        <t>[Threaded comment]
Your version of Excel allows you to read this threaded comment; however, any edits to it will get removed if the file is opened in a newer version of Excel. Learn more: https://go.microsoft.com/fwlink/?linkid=870924
Comment:
    Removed Amortization line to be consistent w/NACSA baseline framework.</t>
      </text>
    </comment>
    <comment ref="D186" authorId="52" shapeId="0" xr:uid="{06C1F5E9-81AA-470B-BBD0-024BE6F709CE}">
      <text>
        <t>[Threaded comment]
Your version of Excel allows you to read this threaded comment; however, any edits to it will get removed if the file is opened in a newer version of Excel. Learn more: https://go.microsoft.com/fwlink/?linkid=870924
Comment:
    Total Expenses, Net of, excluding, Depreciation and Amortization.</t>
      </text>
    </comment>
    <comment ref="D188" authorId="53" shapeId="0" xr:uid="{83BF7582-1731-44DA-B19D-F2A90005A197}">
      <text>
        <t>[Threaded comment]
Your version of Excel allows you to read this threaded comment; however, any edits to it will get removed if the file is opened in a newer version of Excel. Learn more: https://go.microsoft.com/fwlink/?linkid=870924
Comment:
    Schools paid quarterly, especially new ones, may have lower year end balances to account for as they wait for funding for the next quarter.</t>
      </text>
    </comment>
    <comment ref="D213" authorId="54" shapeId="0" xr:uid="{70783BAC-AFE3-418C-92B2-86584424CD2C}">
      <text>
        <t>[Threaded comment]
Your version of Excel allows you to read this threaded comment; however, any edits to it will get removed if the file is opened in a newer version of Excel. Learn more: https://go.microsoft.com/fwlink/?linkid=870924
Comment:
    Aka Net Income.  Do not include borrowings in Net Income.</t>
      </text>
    </comment>
    <comment ref="R213" authorId="55" shapeId="0" xr:uid="{4A040E6B-4EA4-4C75-803C-E9D74665A561}">
      <text>
        <t xml:space="preserve">[Threaded comment]
Your version of Excel allows you to read this threaded comment; however, any edits to it will get removed if the file is opened in a newer version of Excel. Learn more: https://go.microsoft.com/fwlink/?linkid=870924
Comment:
    Sustainability Measure ‐ Total Margin
Current Year Total Margin: Current Year Net Surplus / Current Year Total Revenue
Aggregated Total Margin: Total Three‐Year Net Surplus / Total Three‐Year Revenues
Meets Standard:
 The most recent year Total Margin is positive.  The Aggregated Three‐Year Total Margin, when calculable, is also positive.   
Does Not Meet Standard:
 Aggregated Three‐Year Total Margin, when calculable, is negative or the most recent year Total Margin is negative.
Falls Far Below Standard:
 Aggregated Three‐Year Total Margin is negative and most recent year Total Margin is negative.
Note: For schools in their first or second year of operation, substitute the “Aggregated Three‐year Total Margin” with the “Total Margin.”
</t>
      </text>
    </comment>
    <comment ref="D214" authorId="56" shapeId="0" xr:uid="{E0A01EAF-3DDC-4CAA-94B9-A0909119F697}">
      <text>
        <t>[Threaded comment]
Your version of Excel allows you to read this threaded comment; however, any edits to it will get removed if the file is opened in a newer version of Excel. Learn more: https://go.microsoft.com/fwlink/?linkid=870924
Comment:
    Do not add borrowings to revenue or net income.  Do not count principal payments as expenses.</t>
      </text>
    </comment>
    <comment ref="D215" authorId="57" shapeId="0" xr:uid="{756E3645-C15F-4E69-A076-07B94700E566}">
      <text>
        <t>[Threaded comment]
Your version of Excel allows you to read this threaded comment; however, any edits to it will get removed if the file is opened in a newer version of Excel. Learn more: https://go.microsoft.com/fwlink/?linkid=870924
Comment:
    Uses SPCSA baseline # decimal places, p 13.</t>
      </text>
    </comment>
    <comment ref="D221" authorId="58" shapeId="0" xr:uid="{319F3D8D-BC57-4FA7-9B53-194622D22EC9}">
      <text>
        <t>[Threaded comment]
Your version of Excel allows you to read this threaded comment; however, any edits to it will get removed if the file is opened in a newer version of Excel. Learn more: https://go.microsoft.com/fwlink/?linkid=870924
Comment:
    Meets Standard:
 Aggregated three-year total margin is positive and the most recent year total margin is
positive.
Does Not Meet Standard:
 Aggregated three-year total margin is negative or the most recent year total margin is
negative.
Falls Far Below Standard:
 Aggregated three-year total margin is negative and the most recent year total margin is
negative.</t>
      </text>
    </comment>
    <comment ref="D227" authorId="59" shapeId="0" xr:uid="{B62FC2B6-BD23-4043-935A-B8207ABC82AF}">
      <text>
        <t>[Threaded comment]
Your version of Excel allows you to read this threaded comment; however, any edits to it will get removed if the file is opened in a newer version of Excel. Learn more: https://go.microsoft.com/fwlink/?linkid=870924
Comment:
    Includes Capital Assets, bond issuance, facility, capital lease activity.</t>
      </text>
    </comment>
    <comment ref="R227" authorId="60" shapeId="0" xr:uid="{80AE5D07-7A35-4B45-AB4C-E18A4EB6BB9A}">
      <text>
        <t>[Threaded comment]
Your version of Excel allows you to read this threaded comment; however, any edits to it will get removed if the file is opened in a newer version of Excel. Learn more: https://go.microsoft.com/fwlink/?linkid=870924
Comment:
    Sustainability Measure ‐ Debt to Asset Ratio
Total Liabilities / Total Assets
Meets Standard:
 Debt to asset ratio is less than 0.90.
Does Not Meet Standard:
 Debt to asset ratio is greater than or equal to 0.90 and less than or equal to 1.0.
Falls Far Below Standard:
 Debt to asset ratio is greater than 1.0.</t>
      </text>
    </comment>
    <comment ref="D234" authorId="61" shapeId="0" xr:uid="{F5A724EF-EB9B-4492-BB75-002CC75211AA}">
      <text>
        <t>[Threaded comment]
Your version of Excel allows you to read this threaded comment; however, any edits to it will get removed if the file is opened in a newer version of Excel. Learn more: https://go.microsoft.com/fwlink/?linkid=870924
Comment:
    Total "Operating" Liabilities (All non capital liabilities)(ST &amp; LT Liabilities)</t>
      </text>
    </comment>
    <comment ref="D235" authorId="62" shapeId="0" xr:uid="{2EA18F6D-02B6-4C97-8817-0EEC80BD10F3}">
      <text>
        <t>[Threaded comment]
Your version of Excel allows you to read this threaded comment; however, any edits to it will get removed if the file is opened in a newer version of Excel. Learn more: https://go.microsoft.com/fwlink/?linkid=870924
Comment:
    Total "Operating" Assets</t>
      </text>
    </comment>
    <comment ref="D236" authorId="63" shapeId="0" xr:uid="{13F7CB48-A5A0-4014-BA1B-FB5AFB1DC80D}">
      <text>
        <t>[Threaded comment]
Your version of Excel allows you to read this threaded comment; however, any edits to it will get removed if the file is opened in a newer version of Excel. Learn more: https://go.microsoft.com/fwlink/?linkid=870924
Comment:
    Excludes Capital Assets</t>
      </text>
    </comment>
    <comment ref="D242" authorId="64" shapeId="0" xr:uid="{36F21B92-31EB-4A28-99A1-CFE9759353F1}">
      <text>
        <t>[Threaded comment]
Your version of Excel allows you to read this threaded comment; however, any edits to it will get removed if the file is opened in a newer version of Excel. Learn more: https://go.microsoft.com/fwlink/?linkid=870924
Comment:
    "[I]ncludes restricted and unrestricted funds."</t>
      </text>
    </comment>
    <comment ref="R242" authorId="65" shapeId="0" xr:uid="{39294D01-1904-4CB7-BDBF-AEFD3CE3B790}">
      <text>
        <t>[Threaded comment]
Your version of Excel allows you to read this threaded comment; however, any edits to it will get removed if the file is opened in a newer version of Excel. Learn more: https://go.microsoft.com/fwlink/?linkid=870924
Comment:
    Sustainability Measure ‐ Cash Flow
Multi‐Year Cash Flow = Year 3 (most recent year) Total Cash ‐ Year 1 Total Cash
One Year Cash Flow = Year 3 Total Cash ‐Year 2 (prior year) Total Cash
Meets Standard:
Y3‐Y1 One Year cash flow AND Multi‐Year cash flow (cash balances), where calculable, are positive. The most recent year Cash Flow is positive.  Or,
 For schools in their original contract term, year 1 and year 2 schools, all years have a positive cash flow. In year 1, for a school in its original term, the year 0 balance is assumed to be zero.
 Does Not Meet Standard:
 Multi‐year cash flow, where calculable, is negative OR the most recent year cash flow is negative.
Falls Far Below Standard:
 Multi‐year cash flow, where calculable, is negative AND the most recent year cash flow is negative.
Notes:  
1. A rating within this section may be adjusted for large capital investments resulting in cash balance declines‐‐ only for schools not showing an operating deficit.
2. A school may Meet Standards even with a cash balance decline based upon the supporting documentation provided by the school, such as if the school board had earlier approved a facility acquisition plan which would draw down cash savings and the cash balance decline
was a result of the approved spending plan.</t>
      </text>
    </comment>
    <comment ref="D243" authorId="66" shapeId="0" xr:uid="{6DAD517B-78AD-4F3A-99BF-AEB9B4AC0545}">
      <text>
        <t>[Threaded comment]
Your version of Excel allows you to read this threaded comment; however, any edits to it will get removed if the file is opened in a newer version of Excel. Learn more: https://go.microsoft.com/fwlink/?linkid=870924
Comment:
    To be consistent with our focus on operations, bond  proceeds cash is not included in these amounts. 
Includes cash equivalents (Excludes bond proceeds)</t>
      </text>
    </comment>
    <comment ref="D244" authorId="67" shapeId="0" xr:uid="{183D0665-6217-4877-86B8-F464CC6D5EB0}">
      <text>
        <t>[Threaded comment]
Your version of Excel allows you to read this threaded comment; however, any edits to it will get removed if the file is opened in a newer version of Excel. Learn more: https://go.microsoft.com/fwlink/?linkid=870924
Comment:
    Y3-Y1 (rolling 3 year lookback)</t>
      </text>
    </comment>
    <comment ref="D245" authorId="68" shapeId="0" xr:uid="{3146B664-9B13-4412-9B5E-8F8F5248A2DA}">
      <text>
        <t>[Threaded comment]
Your version of Excel allows you to read this threaded comment; however, any edits to it will get removed if the file is opened in a newer version of Excel. Learn more: https://go.microsoft.com/fwlink/?linkid=870924
Comment:
    Y2-Y1 (rolling 1 year lookback)</t>
      </text>
    </comment>
    <comment ref="D251" authorId="69" shapeId="0" xr:uid="{EA6617AA-C8AE-406D-A5F8-8DB9EBB70D40}">
      <text>
        <t>[Threaded comment]
Your version of Excel allows you to read this threaded comment; however, any edits to it will get removed if the file is opened in a newer version of Excel. Learn more: https://go.microsoft.com/fwlink/?linkid=870924
Comment:
    "[I]ncludes restricted and unrestricted funds."</t>
      </text>
    </comment>
    <comment ref="D252" authorId="70" shapeId="0" xr:uid="{4E3DB4C9-E3E5-4CFB-ACA0-F61AB4E98E5D}">
      <text>
        <t>[Threaded comment]
Your version of Excel allows you to read this threaded comment; however, any edits to it will get removed if the file is opened in a newer version of Excel. Learn more: https://go.microsoft.com/fwlink/?linkid=870924
Comment:
    To be consistent with our focus on operations, bond  proceeds cash is not included in these amounts. 
Includes cash equivalents (Excludes bond proceeds)</t>
      </text>
    </comment>
    <comment ref="D253" authorId="71" shapeId="0" xr:uid="{655899F9-C6F9-4CCC-9E76-D7BD6C906AC8}">
      <text>
        <t>[Threaded comment]
Your version of Excel allows you to read this threaded comment; however, any edits to it will get removed if the file is opened in a newer version of Excel. Learn more: https://go.microsoft.com/fwlink/?linkid=870924
Comment:
    Y3-Y1 (rolling 3 year lookback)</t>
      </text>
    </comment>
    <comment ref="D254" authorId="72" shapeId="0" xr:uid="{94E54A67-25EF-4064-9943-20E32319B8FD}">
      <text>
        <t>[Threaded comment]
Your version of Excel allows you to read this threaded comment; however, any edits to it will get removed if the file is opened in a newer version of Excel. Learn more: https://go.microsoft.com/fwlink/?linkid=870924
Comment:
    Y2-Y1 (rolling 1 year lookback)</t>
      </text>
    </comment>
    <comment ref="R261" authorId="73" shapeId="0" xr:uid="{CE7A57CB-E366-4A3A-99D8-11DA4340706E}">
      <text>
        <t>[Threaded comment]
Your version of Excel allows you to read this threaded comment; however, any edits to it will get removed if the file is opened in a newer version of Excel. Learn more: https://go.microsoft.com/fwlink/?linkid=870924
Comment:
    Sustainability Measure ‐ Debt Service Coverage Ratio
See formula above
Meets Standard:
 Debt or long‐term Lease Service Coverage Ratio (DSCR or LSCR) is equal to or exceeds 1.10.
Or
 School does not have an outstanding loan or long‐term lease.
Does Not Meet Standard:
 Debt or long‐term Lease Service Coverage Ratio is less than 1.10.
Falls Far Below Standard:
 Not Applicable</t>
      </text>
    </comment>
    <comment ref="D268" authorId="74" shapeId="0" xr:uid="{D7A2506F-BEE8-4AAC-BF4A-ED7CCFDC4521}">
      <text>
        <t>[Threaded comment]
Your version of Excel allows you to read this threaded comment; however, any edits to it will get removed if the file is opened in a newer version of Excel. Learn more: https://go.microsoft.com/fwlink/?linkid=870924
Comment:
    Net Income before Depreciation, Interest Expense and Amortization, to derive net income cash available to cover fixed charges</t>
      </text>
    </comment>
    <comment ref="D271" authorId="75" shapeId="0" xr:uid="{F4B6758C-A6B3-49EF-8DC3-73B512F0C256}">
      <text>
        <t>[Threaded comment]
Your version of Excel allows you to read this threaded comment; however, any edits to it will get removed if the file is opened in a newer version of Excel. Learn more: https://go.microsoft.com/fwlink/?linkid=870924
Comment:
    Total Interest, including bond, capital, building, financing interest</t>
      </text>
    </comment>
    <comment ref="D276" authorId="76" shapeId="0" xr:uid="{447D8EB1-52D8-41DF-8389-E62AD1CAB0C6}">
      <text>
        <t>[Threaded comment]
Your version of Excel allows you to read this threaded comment; however, any edits to it will get removed if the file is opened in a newer version of Excel. Learn more: https://go.microsoft.com/fwlink/?linkid=870924
Comment:
    Or Debt, Lease and other Fixed Charge Coverage Ratio</t>
      </text>
    </comment>
    <comment ref="D305" authorId="77" shapeId="0" xr:uid="{AF184BF9-7C6E-46AB-9447-EF3B3D1EA493}">
      <text>
        <t>[Threaded comment]
Your version of Excel allows you to read this threaded comment; however, any edits to it will get removed if the file is opened in a newer version of Excel. Learn more: https://go.microsoft.com/fwlink/?linkid=870924
Comment:
    Is this school in it's first contract term (or is it in a renewal term)?</t>
      </text>
    </comment>
    <comment ref="D323" authorId="78" shapeId="0" xr:uid="{DD0C7E56-D549-4B7C-8AE9-94793AEC6940}">
      <text>
        <t>[Threaded comment]
Your version of Excel allows you to read this threaded comment; however, any edits to it will get removed if the file is opened in a newer version of Excel. Learn more: https://go.microsoft.com/fwlink/?linkid=870924
Comment:
    Is this school in it's first contract term (or is it in a renewal term)?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Dang</author>
  </authors>
  <commentList>
    <comment ref="D23" authorId="0" shapeId="0" xr:uid="{00000000-0006-0000-0500-000001000000}">
      <text>
        <r>
          <rPr>
            <b/>
            <sz val="9"/>
            <color indexed="81"/>
            <rFont val="Tahoma"/>
            <family val="2"/>
          </rPr>
          <t>Michael Dang:</t>
        </r>
        <r>
          <rPr>
            <sz val="9"/>
            <color indexed="81"/>
            <rFont val="Tahoma"/>
            <family val="2"/>
          </rPr>
          <t xml:space="preserve">
The GASB requires that deferred outflows of resources be reported in the financial statements apart from assets, and deferred inflows of resources apart from liabilities.</t>
        </r>
      </text>
    </comment>
  </commentList>
</comments>
</file>

<file path=xl/sharedStrings.xml><?xml version="1.0" encoding="utf-8"?>
<sst xmlns="http://schemas.openxmlformats.org/spreadsheetml/2006/main" count="1097" uniqueCount="608">
  <si>
    <t>Introduction to Financial Information Worksheet</t>
  </si>
  <si>
    <t>Financial Performance Framework</t>
  </si>
  <si>
    <t>CHARTER SCHOOL ANNUAL FINANCIAL PERFORMANCE REVIEW REPORT</t>
  </si>
  <si>
    <t xml:space="preserve">PRE-RELEASE </t>
  </si>
  <si>
    <t>BETA VERSION</t>
  </si>
  <si>
    <t>This is called a Beta version because we are testing the new Ratings logic/formulas in the lower section.</t>
  </si>
  <si>
    <t>School Years</t>
  </si>
  <si>
    <t xml:space="preserve">From  </t>
  </si>
  <si>
    <t xml:space="preserve">To  </t>
  </si>
  <si>
    <t>Actual</t>
  </si>
  <si>
    <t>Budget</t>
  </si>
  <si>
    <t>COMMENTS (Out of print range)</t>
  </si>
  <si>
    <t>School Name</t>
  </si>
  <si>
    <t>Nevada Virtual Academy</t>
  </si>
  <si>
    <t>Enter school name</t>
  </si>
  <si>
    <t>Independent Auditor</t>
  </si>
  <si>
    <t>Brian Hardy</t>
  </si>
  <si>
    <t>Name of auditor</t>
  </si>
  <si>
    <t>Ellsworth Stout</t>
  </si>
  <si>
    <t>Name of auditing firm</t>
  </si>
  <si>
    <t>702-871-2727</t>
  </si>
  <si>
    <t>Phone number</t>
  </si>
  <si>
    <t>7881 W. Charleston Blvd. Ste. 155</t>
  </si>
  <si>
    <t>Street, Suite</t>
  </si>
  <si>
    <t>Las Vegas, NV 89117</t>
  </si>
  <si>
    <t>City, State, Zip</t>
  </si>
  <si>
    <t>First Contract, First Year</t>
  </si>
  <si>
    <t>First contract, first year of operations (before first renewal sought).</t>
  </si>
  <si>
    <t>of operations</t>
  </si>
  <si>
    <t>Current Contract First Year</t>
  </si>
  <si>
    <t>Note: School is starting w/year 0 (prior year w/ASD)</t>
  </si>
  <si>
    <t>of operations-or year 0</t>
  </si>
  <si>
    <t>First year of operation with the current charter contract (including renewals).</t>
  </si>
  <si>
    <t>Key</t>
  </si>
  <si>
    <t>Enter required data in yellow cells: This data is for operations focused measuring. Accrual basis</t>
  </si>
  <si>
    <t>Enter required data in bluecells: For capital, bond, facility measuring, such as modified accrual numbers.</t>
  </si>
  <si>
    <t>Meets Standards</t>
  </si>
  <si>
    <t>MS</t>
  </si>
  <si>
    <t>Falls Far Below Standards</t>
  </si>
  <si>
    <t>FFBS</t>
  </si>
  <si>
    <t>Does Not Meets Standards</t>
  </si>
  <si>
    <t>DNMS</t>
  </si>
  <si>
    <t>SCHOOL FINANCIAL PERFORMANCE DATA</t>
  </si>
  <si>
    <t>ENROLLMENT</t>
  </si>
  <si>
    <t>% Chg Enrol--&gt;</t>
  </si>
  <si>
    <t xml:space="preserve">   Actual Enrollment</t>
  </si>
  <si>
    <t>Budget Enrollment numbers for 2020-2021 and 2021-2022 are based on submitted NRS 387.303 Report Master, while 2022-2023 is based on school's enrollment cap</t>
  </si>
  <si>
    <t>Source: Actual enrollment from DSA spreadsheet</t>
  </si>
  <si>
    <t/>
  </si>
  <si>
    <t xml:space="preserve">   Projected Enrollment</t>
  </si>
  <si>
    <t>Source:  Projected/budgeted from submitted annual proposed budget</t>
  </si>
  <si>
    <t xml:space="preserve">       % Projected</t>
  </si>
  <si>
    <t>Comments</t>
  </si>
  <si>
    <t>SOURCE: STATEMENT OF ACTIVITIES (ACCRUAL INFORMATION)</t>
  </si>
  <si>
    <t>SELECT REVENUES</t>
  </si>
  <si>
    <t>% Chg Rev St--&gt;</t>
  </si>
  <si>
    <t>Percent Revenue</t>
  </si>
  <si>
    <t>Revenues-State</t>
  </si>
  <si>
    <t>Column K, Year 7, 2019-2020, revenue amount is updated per Audited Fiancial Statement (Page 10, Modified Accrual, same page as FY2018-19 audited Financial Statement)</t>
  </si>
  <si>
    <t>Revenues-Federal</t>
  </si>
  <si>
    <t>Revenues-Local</t>
  </si>
  <si>
    <t>Donations/Fundraising</t>
  </si>
  <si>
    <t>Revenues - Other</t>
  </si>
  <si>
    <t>Exclude borrowings, other "Other Financing Sources"</t>
  </si>
  <si>
    <t>Total Revenue</t>
  </si>
  <si>
    <t>May include interest and all other revenues</t>
  </si>
  <si>
    <t>% Chg Rev Tot--&gt;</t>
  </si>
  <si>
    <t>Comments: Rev'/Exp'</t>
  </si>
  <si>
    <t>SELECT EXPENSES</t>
  </si>
  <si>
    <t>% Chg Ed Prog--&gt;</t>
  </si>
  <si>
    <t>Educational Programs</t>
  </si>
  <si>
    <t>2019-2020 is updated per Auited FS, Page 9</t>
  </si>
  <si>
    <t>EMO/CMO, ESP</t>
  </si>
  <si>
    <t>Including any overrides or fees payable to EMO</t>
  </si>
  <si>
    <t>Support Services (Gen &amp; Admin)</t>
  </si>
  <si>
    <t>Net of any overrides to EMO</t>
  </si>
  <si>
    <t>Support Services, Other</t>
  </si>
  <si>
    <t>Other Expenses</t>
  </si>
  <si>
    <t>Total Expenses, Operating</t>
  </si>
  <si>
    <t xml:space="preserve">Show select additional detail below. </t>
  </si>
  <si>
    <t>% Chg Tot Exp--&gt;</t>
  </si>
  <si>
    <t>Detail already included in the above Total Expenses</t>
  </si>
  <si>
    <t>Interest Expense</t>
  </si>
  <si>
    <t>Non long term debt, non facility interest expenses</t>
  </si>
  <si>
    <t>Interest Expense (Capital/Bldg)</t>
  </si>
  <si>
    <t>Long term debt interest expense</t>
  </si>
  <si>
    <t xml:space="preserve">   Total Interest Expense</t>
  </si>
  <si>
    <t>Capital Lease Expense + Principal reduction</t>
  </si>
  <si>
    <t>E.g., furniture, equipment, textboosk, software, computers; excludes pre-issuance Cap'l Expenditures</t>
  </si>
  <si>
    <t>Operating Lease Expense</t>
  </si>
  <si>
    <t>E.g., facility, classroom, office space, occupancy, rent</t>
  </si>
  <si>
    <t>Depreciation Expense</t>
  </si>
  <si>
    <t>L61, l62 test #s for UDCOH model</t>
  </si>
  <si>
    <t>Not treated as an expense by some schools</t>
  </si>
  <si>
    <t>Amortization Expense</t>
  </si>
  <si>
    <t>This total does not include the detail breakout shown above.</t>
  </si>
  <si>
    <t>Prior period adjustment</t>
  </si>
  <si>
    <t>?Explanation for y3 Prior Period amount?</t>
  </si>
  <si>
    <t>Change in Net Position</t>
  </si>
  <si>
    <t>Total Revenue - Operating Expenses</t>
  </si>
  <si>
    <t>Adjustments to Net Surplus (Deficit)</t>
  </si>
  <si>
    <t>DO</t>
  </si>
  <si>
    <t>Test area</t>
  </si>
  <si>
    <t>NPL</t>
  </si>
  <si>
    <t>DI</t>
  </si>
  <si>
    <t>Net Pension Liability Expense</t>
  </si>
  <si>
    <t>Adjusted Change in Net Position</t>
  </si>
  <si>
    <t>Other financing sources</t>
  </si>
  <si>
    <t>Capital Expenditures</t>
  </si>
  <si>
    <t>Large capital expenditures which should not be included in operations performance reviews</t>
  </si>
  <si>
    <t>Capital Expenditures Paid with Bond Proceeds</t>
  </si>
  <si>
    <t>Exclude principal reductions; 
Include allowed pre-issuance Capital Expenditures.</t>
  </si>
  <si>
    <t>NOTICES</t>
  </si>
  <si>
    <t>Debt Default</t>
  </si>
  <si>
    <t>No</t>
  </si>
  <si>
    <t>Source: Notes to the audited financial statements</t>
  </si>
  <si>
    <t>Facility Lease Default</t>
  </si>
  <si>
    <t>Other Legal/Financial Notices</t>
  </si>
  <si>
    <t>SOURCE: STATEMENT OF NET POSITION (ACCRUAL INFORMATION)</t>
  </si>
  <si>
    <t>SELECT ASSETS</t>
  </si>
  <si>
    <t>% Chg C-Un--&gt;</t>
  </si>
  <si>
    <t>Source: Statement of Net Position</t>
  </si>
  <si>
    <t>Percent Total Assets</t>
  </si>
  <si>
    <t>Cash, Unrestricted</t>
  </si>
  <si>
    <t xml:space="preserve">Exclude bond proceeds.  Include committed, assigned and unassigned Fund Balances in Cash </t>
  </si>
  <si>
    <t>Cash, Restricted</t>
  </si>
  <si>
    <t>Exclude bond proceeds.  Include restricted and non spendable Fund Balances in Cash</t>
  </si>
  <si>
    <t>Cash equivalents, Restricted</t>
  </si>
  <si>
    <t xml:space="preserve">Exclude bond proceeds.  </t>
  </si>
  <si>
    <t>Cash equivalents, unrestricted</t>
  </si>
  <si>
    <t>Other liquid assets, (includes restricted and non spendable?)</t>
  </si>
  <si>
    <t>Total Cash &amp; Equivalents</t>
  </si>
  <si>
    <t>Includes Restricted Cash for Total Cash formula below</t>
  </si>
  <si>
    <t xml:space="preserve">    Total Cash &amp; Eq' (Unrestr'd)</t>
  </si>
  <si>
    <t>Unrestricted cash only</t>
  </si>
  <si>
    <t>Proceeds from Bonds</t>
  </si>
  <si>
    <t>% Chg AR--&gt;</t>
  </si>
  <si>
    <t>Accounts Receivable</t>
  </si>
  <si>
    <t>Other Current Assets</t>
  </si>
  <si>
    <t>Total Current Assets</t>
  </si>
  <si>
    <t>Current Assets (Operating)</t>
  </si>
  <si>
    <t>Comments: Liabilities</t>
  </si>
  <si>
    <t>Non Current Assets, Facilities</t>
  </si>
  <si>
    <t>Non Current Assets, Other, Net</t>
  </si>
  <si>
    <t>Fixed, capital and other non current assets</t>
  </si>
  <si>
    <t>Total Assets</t>
  </si>
  <si>
    <t xml:space="preserve">    Total Assets, Operating</t>
  </si>
  <si>
    <t>Unrestricted (excludes facilities balance, also)</t>
  </si>
  <si>
    <t>Deferred Outflows</t>
  </si>
  <si>
    <t>SELECT LIABILITIES</t>
  </si>
  <si>
    <t>Sources: Statement of Net Position,</t>
  </si>
  <si>
    <t>Current Liabilities</t>
  </si>
  <si>
    <t>% Chg AP--&gt;</t>
  </si>
  <si>
    <t>Accounts Payable</t>
  </si>
  <si>
    <t>Capital leases, current</t>
  </si>
  <si>
    <t>Notes/bonds/Debt, current</t>
  </si>
  <si>
    <t>Current portion (separate from non current portion); include current portion of capital lease</t>
  </si>
  <si>
    <t>Other Current Liabilities</t>
  </si>
  <si>
    <t>Excludes (current) Annual Principal; excludes current portion of capital leases</t>
  </si>
  <si>
    <t xml:space="preserve">   Current Liabilities</t>
  </si>
  <si>
    <t>Noncurrent Liabilities</t>
  </si>
  <si>
    <t>Outstanding Loans</t>
  </si>
  <si>
    <t>Noncurrent portions</t>
  </si>
  <si>
    <t>Long-term Liabilities</t>
  </si>
  <si>
    <t>Bond Debt &amp; Capital Lease Bal'</t>
  </si>
  <si>
    <t>Include E.g. capital lease, long-term portion</t>
  </si>
  <si>
    <t>Other NonCurrent Liabilities</t>
  </si>
  <si>
    <t>Net PERS Pension Liability</t>
  </si>
  <si>
    <t>Include Net PERS pension liabilities here; they are removed to calculate operating liabilities.</t>
  </si>
  <si>
    <t xml:space="preserve">Total Noncurrent Liabilities </t>
  </si>
  <si>
    <t>Total Liabilities</t>
  </si>
  <si>
    <t>Total Liabilities (Operating)</t>
  </si>
  <si>
    <t>This line excludes bonds and pension liabilities and annual principal</t>
  </si>
  <si>
    <t>Deferred Inflows</t>
  </si>
  <si>
    <t>Net Position (Per Annual Independent Audit)</t>
  </si>
  <si>
    <t>Net Position (Beg' of Yr)</t>
  </si>
  <si>
    <t>Net Position (End of Yr)</t>
  </si>
  <si>
    <t>Calculated</t>
  </si>
  <si>
    <t>Reconciliation</t>
  </si>
  <si>
    <t>Annual independent audit</t>
  </si>
  <si>
    <t>Plus NPL adjustment</t>
  </si>
  <si>
    <t>Minus calculated net position</t>
  </si>
  <si>
    <t>Should equal zero</t>
  </si>
  <si>
    <t>Notes:</t>
  </si>
  <si>
    <t>I certify that to the best of my knowledge the information entered above is correct.</t>
  </si>
  <si>
    <t>Submitter's em address</t>
  </si>
  <si>
    <t xml:space="preserve">Name of submitter  </t>
  </si>
  <si>
    <t xml:space="preserve">Title  </t>
  </si>
  <si>
    <t>Date prepared &amp; Phone #</t>
  </si>
  <si>
    <t>Emailing this document to the SPCSA from an authorized school board chairperson or vice-chairperson will count as a signature.</t>
  </si>
  <si>
    <t>FINANCIAL PERFORMANCE MEASURES, METRICS, RATINGS</t>
  </si>
  <si>
    <t>Near Term Measure 1</t>
  </si>
  <si>
    <t>1</t>
  </si>
  <si>
    <t>Current Ratio (CA/CL) (MS &gt;=1.1 or...)</t>
  </si>
  <si>
    <t>See note (mouseover cell to left) for thresholds</t>
  </si>
  <si>
    <t xml:space="preserve">  Total Current Assets (Operating)</t>
  </si>
  <si>
    <t xml:space="preserve">Near Term Measure ‐ Current Ratio Current Assets / Current Liabilities </t>
  </si>
  <si>
    <t xml:space="preserve">  Total Current Liabilities (Operating)</t>
  </si>
  <si>
    <t xml:space="preserve">Meets Standard:  Current Ratio is 1.1 or greater. Or  Current Ratio is between 1.0 and 1.1 and one‐year trend is positive. </t>
  </si>
  <si>
    <t xml:space="preserve">     Current Ratio</t>
  </si>
  <si>
    <t xml:space="preserve">Note: For schools in their first or second year of operation, the Current Ratio must be greater than 1.1. </t>
  </si>
  <si>
    <t>?Add % threshold to trigger negative?</t>
  </si>
  <si>
    <t xml:space="preserve">Does Not Meet Standard:  Current Ratio is between 0.9 and .99. </t>
  </si>
  <si>
    <t xml:space="preserve">     Ratings</t>
  </si>
  <si>
    <t>Notes</t>
  </si>
  <si>
    <t xml:space="preserve">Or  Current Ratio is between 1.0 and 1.1 and one-year trend is negative. </t>
  </si>
  <si>
    <t>Falls Far Below Standard:  Current Ratio is less than 0.9.</t>
  </si>
  <si>
    <t>Similar to Debt to Capitalization ; Debt / (Debt + Unrestricted Net Assets)</t>
  </si>
  <si>
    <t>Near Term Measure 2A</t>
  </si>
  <si>
    <t>2A</t>
  </si>
  <si>
    <t>Unrestricted Days Cash On Hand (&gt;= 60 days, unless…)</t>
  </si>
  <si>
    <t>Unrestricted Cash</t>
  </si>
  <si>
    <t xml:space="preserve">  Total Expenses, Operating</t>
  </si>
  <si>
    <t>* make sure row 77 is total expenses -- row 95 if 77 includes 95</t>
  </si>
  <si>
    <t xml:space="preserve">  Total Depreciation</t>
  </si>
  <si>
    <t xml:space="preserve">  Total Amortization</t>
  </si>
  <si>
    <t>Total Expenses, Net</t>
  </si>
  <si>
    <t xml:space="preserve">     Average Daily Expenses</t>
  </si>
  <si>
    <t xml:space="preserve">      UDCOH</t>
  </si>
  <si>
    <t>Unrestricted Cash / Average Daily Expenses = Days cash can cover average expenses.</t>
  </si>
  <si>
    <t>Trend</t>
  </si>
  <si>
    <t>Near Term Measure 2B (For Information purposes)</t>
  </si>
  <si>
    <t>2B</t>
  </si>
  <si>
    <t>Unrestricted Days Cash On Hand--w/Accounts Receivables (Information only measure)</t>
  </si>
  <si>
    <t>Unrestricted Cash &amp; AR</t>
  </si>
  <si>
    <t>Near Term Measure 3</t>
  </si>
  <si>
    <t>Enrollment Variance (Adopted June 2021)</t>
  </si>
  <si>
    <t xml:space="preserve">     Forecast Accuracy</t>
  </si>
  <si>
    <t>Near Term Measure 4</t>
  </si>
  <si>
    <t>4</t>
  </si>
  <si>
    <t>Notices</t>
  </si>
  <si>
    <t>Debt Default (n/a if no debt)</t>
  </si>
  <si>
    <t>n/a</t>
  </si>
  <si>
    <t>Sustainabilty Measure 1</t>
  </si>
  <si>
    <t>5</t>
  </si>
  <si>
    <t>Total Margin (Not in default and not delinquent w/debt syrups)</t>
  </si>
  <si>
    <t xml:space="preserve">   Current Year Net Surplus</t>
  </si>
  <si>
    <t xml:space="preserve">   Current Year Total Revenue</t>
  </si>
  <si>
    <t>Meets Standard:</t>
  </si>
  <si>
    <t xml:space="preserve">      Current Year Margin</t>
  </si>
  <si>
    <t>* Aggregated three-year total margin is positive and the most recent year total margin is</t>
  </si>
  <si>
    <t>positive.</t>
  </si>
  <si>
    <t>3 Year</t>
  </si>
  <si>
    <t>Does Not Meet Standard:</t>
  </si>
  <si>
    <t>Surplus</t>
  </si>
  <si>
    <t>* Aggregated three-year total margin is negative or the most recent year total margin is</t>
  </si>
  <si>
    <t>Revenue</t>
  </si>
  <si>
    <t>negative.</t>
  </si>
  <si>
    <t xml:space="preserve">     Aggregated 3 Year Margin</t>
  </si>
  <si>
    <t>Falls Far Below Standard:</t>
  </si>
  <si>
    <t>* Aggregated three-year total margin is negative and the most recent year total margin is</t>
  </si>
  <si>
    <t>Sustainabilty Measure 2</t>
  </si>
  <si>
    <t>6A</t>
  </si>
  <si>
    <r>
      <t xml:space="preserve">Debt to Asset Ratio </t>
    </r>
    <r>
      <rPr>
        <sz val="9"/>
        <rFont val="Arial"/>
        <family val="2"/>
      </rPr>
      <t>(W/facilties, bonds.  W/o Net Pension Liability…)</t>
    </r>
  </si>
  <si>
    <t>Total Debt</t>
  </si>
  <si>
    <t xml:space="preserve">   Debt to Asset Ratio</t>
  </si>
  <si>
    <t xml:space="preserve">   Ratings</t>
  </si>
  <si>
    <t>6B</t>
  </si>
  <si>
    <t>Debt to Asset Ratio  (W/O facilties, bonds.  W/o Net Pension Liability…)</t>
  </si>
  <si>
    <t>Total Debt (Operating)</t>
  </si>
  <si>
    <t>This debt amount EXcludes Bond Debt &amp; Capital Lease Balances and  excludes Net Pension Liabilities</t>
  </si>
  <si>
    <t>Total Assets (Operating)</t>
  </si>
  <si>
    <t>These ratings are "for information"</t>
  </si>
  <si>
    <t>Sustainabilty Measure 3</t>
  </si>
  <si>
    <t>7</t>
  </si>
  <si>
    <t>Cash Flow</t>
  </si>
  <si>
    <t xml:space="preserve">   Total Cash Balance</t>
  </si>
  <si>
    <t>"[I]ncludes restricted and unrestricted funds."</t>
  </si>
  <si>
    <t xml:space="preserve">   Multi Year Cash Flow (3 yr)</t>
  </si>
  <si>
    <t>Includes cash equivalents (Excludes bond proceeds)</t>
  </si>
  <si>
    <t xml:space="preserve">   One Year Cash Flow (1 yr)</t>
  </si>
  <si>
    <t>Y3-Y1 (rolling 3 year lookback)</t>
  </si>
  <si>
    <t xml:space="preserve">   One Year Cash Bal Chg</t>
  </si>
  <si>
    <t>Y2-Y1 (rolling 1 year lookback), Year over Year cash balance growth</t>
  </si>
  <si>
    <t>Sustainabilty Measure 4</t>
  </si>
  <si>
    <t>8</t>
  </si>
  <si>
    <t>Debt and/or Lease Service Coverage Ratio (MS &gt;=1.1)</t>
  </si>
  <si>
    <t>Net Surplus (Deficit)</t>
  </si>
  <si>
    <t>Does not include borrowings.</t>
  </si>
  <si>
    <t>Depreciation</t>
  </si>
  <si>
    <t>Capital Lease Expense</t>
  </si>
  <si>
    <t>Amortization</t>
  </si>
  <si>
    <t>NI b4 DIA</t>
  </si>
  <si>
    <t>Net Income before Depreciation, Interest Expense and Amortization, to derive net income cash available to cover fixed charges</t>
  </si>
  <si>
    <t>Annual Principal</t>
  </si>
  <si>
    <t>Total Interest, including bond, capital, building, financing interest</t>
  </si>
  <si>
    <t>Facility/Capital Lease Expense</t>
  </si>
  <si>
    <t>Debt (&amp; Lease) Service</t>
  </si>
  <si>
    <t>Capital and operating leases in Debt;</t>
  </si>
  <si>
    <t>DSCR or LSCR ***</t>
  </si>
  <si>
    <t>Or Debt, Lease and other Fixed Charge Coverage Ratio</t>
  </si>
  <si>
    <t>Exclude from numerator Cap ex paid for w/bond proceeds; exclude borrowings and other</t>
  </si>
  <si>
    <t>No FFBS rating for this Measure</t>
  </si>
  <si>
    <t>financing sources in net income. Exclude uses of bond proceeds from operating ratios.</t>
  </si>
  <si>
    <t>Hover cursor over red flags below to see notes.</t>
  </si>
  <si>
    <t>Guide is wrong-talks Current ratio in D/A</t>
  </si>
  <si>
    <t>Near Term</t>
  </si>
  <si>
    <t>Measure 1 - Current Ratio</t>
  </si>
  <si>
    <t>Is 1.1 or greater</t>
  </si>
  <si>
    <t>Between 1.0 and 1.1 and one-year trend is positive</t>
  </si>
  <si>
    <t>Between 0.9 and .99 (MD changed to &lt;1 to get the full 0.999…)</t>
  </si>
  <si>
    <t>Between 1.0 and 1.1 and one-year trend is negative</t>
  </si>
  <si>
    <t>Less Than 0.9</t>
  </si>
  <si>
    <t>Measure 2A - Unrestricted Days of Cash-on-Hand</t>
  </si>
  <si>
    <t>DO NOT DELETE ANY OF THE FOLLOWING</t>
  </si>
  <si>
    <t>60 days of cash or more</t>
  </si>
  <si>
    <t>OR Between 30 and 60 and one-year trend is positive</t>
  </si>
  <si>
    <t>Days of cash between 15 and 29</t>
  </si>
  <si>
    <t>OR Between 30 and 60 and one-year trend is negative</t>
  </si>
  <si>
    <t>Less than 15 days of cash</t>
  </si>
  <si>
    <t>Operating Deficit, No = 0</t>
  </si>
  <si>
    <t>Contract y1= Current y1? Y = 1</t>
  </si>
  <si>
    <t>DCOH (c1 y1) &gt; 15? Y = 1</t>
  </si>
  <si>
    <t>Enrol, DCOH (c1 y1) &gt; 15? Y = 1</t>
  </si>
  <si>
    <t>If enrollment &gt; 0, then test</t>
  </si>
  <si>
    <t>C1, y1 school</t>
  </si>
  <si>
    <t>Enrol, DCOH (c1 y1) &gt; 30? Y = 1</t>
  </si>
  <si>
    <t>MS?</t>
  </si>
  <si>
    <t>Measure 2B - Unrestricted Days of Cash-on-Hand</t>
  </si>
  <si>
    <t>Orig'Contract y1 or y2?</t>
  </si>
  <si>
    <t>Meets Standard: (30-60 &amp; posi trnd)</t>
  </si>
  <si>
    <t>Measure 3 - Enrollment Forecast Accuracy</t>
  </si>
  <si>
    <t>Enrollment forecast accuracy equals or exceeds 95% in the most recent year and equals or exceeds 95% of each the last three years</t>
  </si>
  <si>
    <t>Enrollment forecast accuracy is between 85% and 94% in the most recent year</t>
  </si>
  <si>
    <t>Enrollment forecast accuracy is 95% or greater in the most recent year but does not equal or exceed 95% or greater each of the last three years</t>
  </si>
  <si>
    <t>Enrollment forecast accuracy is less than 85% in the most recent year</t>
  </si>
  <si>
    <t>EFA Current year</t>
  </si>
  <si>
    <t>DNMS1</t>
  </si>
  <si>
    <t>SUSTAINABILTY MEASURE 1</t>
  </si>
  <si>
    <t xml:space="preserve">Total Margin </t>
  </si>
  <si>
    <t>MS: Most recent yr TM pos'</t>
  </si>
  <si>
    <r>
      <t>Meets Standard: M</t>
    </r>
    <r>
      <rPr>
        <sz val="9"/>
        <rFont val="Arial"/>
        <family val="2"/>
      </rPr>
      <t xml:space="preserve">ost recent year Total Margin is </t>
    </r>
    <r>
      <rPr>
        <b/>
        <sz val="9"/>
        <rFont val="Arial"/>
        <family val="2"/>
      </rPr>
      <t>positive</t>
    </r>
    <r>
      <rPr>
        <sz val="9"/>
        <rFont val="Arial"/>
        <family val="2"/>
      </rPr>
      <t>--  </t>
    </r>
  </si>
  <si>
    <t>AND MS: Rcnt 3yr TM pos' if poss</t>
  </si>
  <si>
    <r>
      <t>AND</t>
    </r>
    <r>
      <rPr>
        <sz val="9"/>
        <rFont val="Arial"/>
        <family val="2"/>
      </rPr>
      <t>--</t>
    </r>
    <r>
      <rPr>
        <b/>
        <sz val="9"/>
        <rFont val="Arial"/>
        <family val="2"/>
      </rPr>
      <t>when calculable</t>
    </r>
    <r>
      <rPr>
        <sz val="9"/>
        <rFont val="Arial"/>
        <family val="2"/>
      </rPr>
      <t xml:space="preserve">--the Aggregated Three‐Year Total Margin is also </t>
    </r>
    <r>
      <rPr>
        <b/>
        <sz val="9"/>
        <rFont val="Arial"/>
        <family val="2"/>
      </rPr>
      <t>positive</t>
    </r>
    <r>
      <rPr>
        <sz val="9"/>
        <rFont val="Arial"/>
        <family val="2"/>
      </rPr>
      <t>.   </t>
    </r>
  </si>
  <si>
    <t>MS: With "AND" constraint</t>
  </si>
  <si>
    <t xml:space="preserve">Does Not Meet Standard: </t>
  </si>
  <si>
    <r>
      <t xml:space="preserve">o Aggregated Three‐Year Total Margin, </t>
    </r>
    <r>
      <rPr>
        <b/>
        <sz val="9"/>
        <rFont val="Arial"/>
        <family val="2"/>
      </rPr>
      <t>when calculable</t>
    </r>
    <r>
      <rPr>
        <sz val="9"/>
        <rFont val="Arial"/>
        <family val="2"/>
      </rPr>
      <t xml:space="preserve">, is </t>
    </r>
    <r>
      <rPr>
        <b/>
        <sz val="9"/>
        <rFont val="Arial"/>
        <family val="2"/>
      </rPr>
      <t>negative</t>
    </r>
  </si>
  <si>
    <r>
      <t>OR</t>
    </r>
    <r>
      <rPr>
        <sz val="9"/>
        <rFont val="Arial"/>
        <family val="2"/>
      </rPr>
      <t xml:space="preserve"> the most recent year Total Margin is </t>
    </r>
    <r>
      <rPr>
        <b/>
        <sz val="9"/>
        <rFont val="Arial"/>
        <family val="2"/>
      </rPr>
      <t>negative</t>
    </r>
    <r>
      <rPr>
        <sz val="9"/>
        <rFont val="Arial"/>
        <family val="2"/>
      </rPr>
      <t>.</t>
    </r>
  </si>
  <si>
    <t xml:space="preserve">FFBS: o Aggregated Three‐Year Total Margin is negative </t>
  </si>
  <si>
    <r>
      <t>AND</t>
    </r>
    <r>
      <rPr>
        <sz val="9"/>
        <rFont val="Arial"/>
        <family val="2"/>
      </rPr>
      <t xml:space="preserve"> most recent year Total Margin is negative.</t>
    </r>
  </si>
  <si>
    <t>Note: For schools in their first or second year of operation, substitute the “Aggregated Three‐ year Total Margin” with the “Total Margin.”</t>
  </si>
  <si>
    <t>School is not in default of loan covenant(s) and is not delinquent with debt service payments</t>
  </si>
  <si>
    <t>School does not have an outstanding loan</t>
  </si>
  <si>
    <t>School is in default of loan covenant(s) and is not delinquent with debt service payments</t>
  </si>
  <si>
    <t>Sustainability</t>
  </si>
  <si>
    <t>Measure 1 - Total Margin</t>
  </si>
  <si>
    <t>Aggregated three-year total margin is positive and the most recent year total margin is positive</t>
  </si>
  <si>
    <t>Aggregated three-year total margin is negative or the most recent year total margin is negative</t>
  </si>
  <si>
    <t>Aggregated three-year total margin is negative and the most recent year total margin is negative</t>
  </si>
  <si>
    <t>Measure 2 - Debt to Asset Ratio</t>
  </si>
  <si>
    <t>Is less than 0.9</t>
  </si>
  <si>
    <t>Is greater than or equal to 0.90 and less than or equal to 1.0</t>
  </si>
  <si>
    <t>Is greater than 1.0</t>
  </si>
  <si>
    <t>Measure 3 - Cash Flow</t>
  </si>
  <si>
    <t>Multi-year cumulative cash flow is positive and the most recent year cash flow is positive</t>
  </si>
  <si>
    <t>Multi-year cumulative cash flow is negative or the most recent year cash flow is negative</t>
  </si>
  <si>
    <t>Multi-year cumulative cash flow is negative and the most year recent cash flow is negative</t>
  </si>
  <si>
    <t>Measure 4 - Debt Service Coverage Ratio</t>
  </si>
  <si>
    <t>Is equal to or exceeds 1.10</t>
  </si>
  <si>
    <t>Less than 1.10</t>
  </si>
  <si>
    <t>=IF('Formula Sheet'!$C$31&gt;2,IF($F$22&gt;'=1.1,"X",""),IF($F$22&gt;1.1,"X",""))</t>
  </si>
  <si>
    <t>Total Current Liabilities</t>
  </si>
  <si>
    <t>=IF('Formula Sheet'!$C$31&gt;2,IF(AND($F$22&gt;'=0.995,$F$22&lt;1.1,$F$23&gt;0),"X",""),"")</t>
  </si>
  <si>
    <t>Current Ratio</t>
  </si>
  <si>
    <t>=IF('Formula Sheet'!$C$31&gt;2,IF(AND($F$22&gt;'=0.9,$F$22&lt;'=0.994),"X",""),IF(AND($F$22&gt;'=0.9,$F$22&lt;'=1.1),"X",""))</t>
  </si>
  <si>
    <t>One-Year Trend</t>
  </si>
  <si>
    <t>=IF('Formula Sheet'!$C$31&gt;2,IF(AND($F$22&gt;'=1,$F$22&lt;1.1,$F$23&lt;0),"X",""),"")</t>
  </si>
  <si>
    <t>=IF($F$22&lt;0.9,"X","")</t>
  </si>
  <si>
    <t>Measure 2 - Unrestricted Days of Cash-on-Hand</t>
  </si>
  <si>
    <t xml:space="preserve">Purpose:  The unrestricted days cash-on-hand indicates how many days a school can pay its operating expenses without an inflow of cash. National standards state 60-120 cash-on-hand is considered a model practice.  </t>
  </si>
  <si>
    <t>Data Source:  Statement of Net Position;  Statement of Revenues, Expenditures and Changes in Fund Balance;  Notes to the Financial Statements</t>
  </si>
  <si>
    <t>Average Daily Expenses =</t>
  </si>
  <si>
    <t>=</t>
  </si>
  <si>
    <t>Unrestricted Days of Cash-on-Hand =</t>
  </si>
  <si>
    <t xml:space="preserve">One-Year Trend = </t>
  </si>
  <si>
    <t>Annual Expense</t>
  </si>
  <si>
    <t>=IF('Formula Sheet'!$C$31&gt;2,IF($F$47&gt;'=60,"X",""),IF($F$47&gt;'=30,"X",""))</t>
  </si>
  <si>
    <t>Annual Depreciation</t>
  </si>
  <si>
    <t>Total</t>
  </si>
  <si>
    <t>=IF('Formula Sheet'!$C$31&gt;2,IF(AND($F$47&gt;'=30,$F$47&lt;60,$F$48&gt;0),"X",""),"")</t>
  </si>
  <si>
    <t>Days</t>
  </si>
  <si>
    <t>=IF('Formula Sheet'!$C$31&gt;2,IF(AND($F$47&gt;'=15,$F$47&lt;30),"X",""),IF(AND($F$47&gt;'=15,$F$47&lt;30),"X",""))</t>
  </si>
  <si>
    <t>Unrestricted Cash and Equivalents</t>
  </si>
  <si>
    <t>=IF('Formula Sheet'!$C$31&gt;2,IF(AND($F$47&gt;'=30,$F$47&lt;60,$F$48&lt;0),"X",""),IF(AND($F$47&gt;30,$F$47&lt;60,$F$48&lt;0),"X",""))</t>
  </si>
  <si>
    <t>Average Daily Expenses</t>
  </si>
  <si>
    <t>=IF($F$47&lt;15,"X","")</t>
  </si>
  <si>
    <t>Days of Cash-On-Hand</t>
  </si>
  <si>
    <t xml:space="preserve">Purpose: Enrollment forecast accuracy tells sponsors whether or not the school is meeting its enrollment projections, thereby generating sufficient revenue to fund ongoing operations.  </t>
  </si>
  <si>
    <t>Data Source:  Actual Enrollment = certified validation day numbers;  Projected Enrollment = charter school board-approved budgeted enrollment</t>
  </si>
  <si>
    <t>2017 Forecast Accuracy =</t>
  </si>
  <si>
    <t>2016 Forecast Accuracy =</t>
  </si>
  <si>
    <t>2015 Forecast Accuracy =</t>
  </si>
  <si>
    <t>Actual Enrollment</t>
  </si>
  <si>
    <t>=IF('Formula Sheet'!$C$31&gt;2,IF(AND($F$68&gt;'=0.95,$F$69&gt;'=0.95,$F$70&gt;'=0.95),"X",""),IF('Formula Sheet'!$C$31'=2,IF(AND($F$68&gt;'=0.95,$F$69&gt;'=0.95,N70'=0),"X",""),IF(AND($F$68&gt;'=0.95,$F$69&gt;'=0,N70'=0),"X","")))</t>
  </si>
  <si>
    <t>Projected Enrollment</t>
  </si>
  <si>
    <t>Current Year Forecast Accuracy</t>
  </si>
  <si>
    <t>=IF('Formula Sheet'!$C$31&gt;2,IF(AND($F$68&gt;'=0.85,$F$68&lt;0.95),"X",""),IF(AND($F$68&gt;'=0.85,$F$68&lt;0.95),"X",""))</t>
  </si>
  <si>
    <t>Previous Year Forecast Accuracy</t>
  </si>
  <si>
    <t>2015 Forecast Accuracy</t>
  </si>
  <si>
    <t>=IF('Formula Sheet'!$C$31&gt;2,IF(AND($F$68&gt;'=0.95,OR($F$69&lt;0.95,$F$70&lt;0.95)),"X",""),IF('Formula Sheet'!$C$31'=2,IF(AND($F$68&gt;'=0.95,$F$69&lt;0.95),"X",""),""))</t>
  </si>
  <si>
    <t>=IF('Formula Sheet'!$C$31&gt;2,IF($F$68&lt;0.85,"X",""),IF($F$68&lt;0.85,"X",""))</t>
  </si>
  <si>
    <t>Measure 4 - Debt Default</t>
  </si>
  <si>
    <t>Purpose: The debt default indicator addresses whether or not a school is meeting its loan obligations and/or is delinquent with its debt service payments.  Notes from the audited financial statements are used as the source of data. In most cases this will not be applicable for charter schools that do not have outstanding loan.</t>
  </si>
  <si>
    <t>Data Source:  Notes to the Financial Statements</t>
  </si>
  <si>
    <t>Sponsors may consider a school in default only when the charter school is not making payments on its debt, or when it is out of compliance with other requirements in its debt covenants.</t>
  </si>
  <si>
    <t>Does the school have an outstanding loan?</t>
  </si>
  <si>
    <t>=IF(O88'="X","",IF($F$87'="No","X",""))</t>
  </si>
  <si>
    <t>Is the school in default of loan covenants?</t>
  </si>
  <si>
    <t>=IF($F$86'="No","X","")</t>
  </si>
  <si>
    <t>=IF($F$87'="Yes","X","")</t>
  </si>
  <si>
    <t>Purpose: Total margin measures the deficit or surplus a school yields out of its total revenues, which indicates whether or not the school is operating within its available resources. The measurement looks at the most recent 3 years.</t>
  </si>
  <si>
    <t>Data Source:  Statement of Revenues, Expenditures and Changes in Fund Balance</t>
  </si>
  <si>
    <t>2017 Total Margin =</t>
  </si>
  <si>
    <t>2016 Total Margin =</t>
  </si>
  <si>
    <t>2015 Total Margin =</t>
  </si>
  <si>
    <t>Aggregated Total Margin =</t>
  </si>
  <si>
    <t>2017 Total Revenue</t>
  </si>
  <si>
    <t>=IF('Formula Sheet'!$C$31&gt;2,IF(AND($F$120&gt;0,$F$115&gt;0),"X",""),IF(AND($F$120&gt;0,$F$115&gt;0),"X",""))</t>
  </si>
  <si>
    <t>2017 Total Expenditures</t>
  </si>
  <si>
    <t>Net Surplus</t>
  </si>
  <si>
    <t>=IF(O116'="X","",IF('Formula Sheet'!$C$31&gt;2,IF(OR($F$120&lt;0,$F$115&lt;0),"X",""),IF(OR($F$120&lt;0,$F$115&lt;0),"X","")))</t>
  </si>
  <si>
    <t>Current Year Total Margin</t>
  </si>
  <si>
    <t>Previous Year Current Margin</t>
  </si>
  <si>
    <t>=IF('Formula Sheet'!$C$31&gt;2,IF(AND($F$120&lt;0,$F$115&lt;0),"X",""),IF(AND($F$120&lt;0,$F$115&lt;0),"X",""))</t>
  </si>
  <si>
    <t>2015 Total Margin</t>
  </si>
  <si>
    <t>Three-Year Net Surplus</t>
  </si>
  <si>
    <t>Three-Year Revenues</t>
  </si>
  <si>
    <t>Aggregated Total Margin</t>
  </si>
  <si>
    <t>Purpose: The debt to asset ratio measures the amount of debt a school owes versus the assets they own; in other words, it measures the extent to which the school relies on borrowed funds to finance its operations.  A debt to asset ratio greater than 1.0 is a generally accepted indicator of potential long-term financial issues, as the organization owes more than it owns, reflecting a risky financial position. A ratio less than 0.9 indicates a financially healthy balance sheet, both in the assets and liabilities, and the implied balance in the equity account.</t>
  </si>
  <si>
    <t>Data Source:  Statement of Net Position</t>
  </si>
  <si>
    <t>Debt to Asset Ratio =</t>
  </si>
  <si>
    <t>* PERS pension liability is excluded from Total Liabilities</t>
  </si>
  <si>
    <t>=IF($F$138&lt;0.9,"X","")</t>
  </si>
  <si>
    <t>=IF(AND($F$138&gt;'=0.9,$F$138&lt;'=1),"X","")</t>
  </si>
  <si>
    <t>Debt to Asset Ratio</t>
  </si>
  <si>
    <t>=IF($F$138&gt;1,"X","")</t>
  </si>
  <si>
    <t>Purpose: The cash flow measure indicates a school’s change in cash balance from one period to another. This measure includes restricted and unrestricted funds. The measurement looks at the most recent 3 years.</t>
  </si>
  <si>
    <t>2017 Cash Flow =</t>
  </si>
  <si>
    <t>2016 Cash Flow =</t>
  </si>
  <si>
    <t>2015 Cash Flow =</t>
  </si>
  <si>
    <t>Multi-Year Cash Flow =</t>
  </si>
  <si>
    <t>2017 Cash</t>
  </si>
  <si>
    <t>=IF('Formula Sheet'!$C$31&gt;2,IF(AND($F$162&gt;0,$F$159&gt;0),"X",""),IF(AND($F$162&gt;0,$F$159&gt;0),"X",""))</t>
  </si>
  <si>
    <t>2016 Cash</t>
  </si>
  <si>
    <t>2015 Cash</t>
  </si>
  <si>
    <t>=IF(O160'="X","",IF('Formula Sheet'!$C$31&gt;2,IF(OR($F$162&lt;0,$F$159&lt;0),"X",""),IF(OR($F$162&lt;0,$F$159&lt;0),"X","")))</t>
  </si>
  <si>
    <t>Current Year Cash Flow</t>
  </si>
  <si>
    <t>Previous Year Cash Flow</t>
  </si>
  <si>
    <t>=IF('Formula Sheet'!$C$31&gt;2,IF(AND($F$162&lt;0,$F$159&lt;0),"X",""),IF(AND($F$162&lt;0,$F$159&lt;0),"X",""))</t>
  </si>
  <si>
    <t>2015 Cash Flow</t>
  </si>
  <si>
    <t>Multi-Year Cash Flow</t>
  </si>
  <si>
    <t>Purpose: The debt service coverage ratio indicates a school’s ability to cover its debt obligations in the current year. In most cases this will not be applicable for charter schools that do not have an outstanding loan. This ratio measures whether or not a school can pay the principal and interest due on its debt based on the current year’s net income. Depreciation expense is added back to the net income because it is a non-cash transaction and does not actually cost the school money. The interest expense is added back to the net income because it is one of the expenses an entity is trying to pay, which is why it is included in the denominator.</t>
  </si>
  <si>
    <t>Data Source:  Statement of Revenues, Expenditures and Changes in Fund Balance;  Notes to the Financial Statements</t>
  </si>
  <si>
    <t>Debt Service Coverage Ratio =</t>
  </si>
  <si>
    <t>=IF($F$177'="Yes",IF($F$185&gt;'=1.1,"X",""),"")</t>
  </si>
  <si>
    <t>Net Income</t>
  </si>
  <si>
    <t>=IF($F$177'="No","X","")</t>
  </si>
  <si>
    <t>=IF($F$185'="","",IF($F$185&lt;1.1,"X",""))</t>
  </si>
  <si>
    <t>Interest Payments</t>
  </si>
  <si>
    <t>Debt Service Current Ratio</t>
  </si>
  <si>
    <t>Comments &amp; Requests</t>
  </si>
  <si>
    <t>Nevada State Public Charter School Authority</t>
  </si>
  <si>
    <t>Mike Dang</t>
  </si>
  <si>
    <t>The prior version called for one year's worth of information.</t>
  </si>
  <si>
    <t>The current version calls for six year's worth of information.</t>
  </si>
  <si>
    <t>FPD = "Financial Performance Data" tab</t>
  </si>
  <si>
    <t>NOTE:</t>
  </si>
  <si>
    <t>2018.10.31</t>
  </si>
  <si>
    <t>FPD</t>
  </si>
  <si>
    <t>Added two lines for notes.</t>
  </si>
  <si>
    <t>Added space for phone number next to space for date</t>
  </si>
  <si>
    <t>Did not change any rows</t>
  </si>
  <si>
    <t>2018.11.16</t>
  </si>
  <si>
    <t xml:space="preserve">Q: What does line 95 (Capital Expenditures) note mean regarding leaving out large </t>
  </si>
  <si>
    <t>capital expenditures?</t>
  </si>
  <si>
    <t>A: E.g., in the Gov't wide statement if a school would show a $35m expenditure to buy</t>
  </si>
  <si>
    <t>their school then leave out the theoretical non current portion of the $35m.  Be sure</t>
  </si>
  <si>
    <t>to indicate the amount left out so it reconciles with the audited financial statements.</t>
  </si>
  <si>
    <t>Q: How large is a large expenditure? Anything capitalized, like over $5k?</t>
  </si>
  <si>
    <t xml:space="preserve">A: The concept is to not include large expenditures which would distort the ratios, to </t>
  </si>
  <si>
    <t xml:space="preserve">leave out the theoretical "non current" portion of the expenditure. For example, if the </t>
  </si>
  <si>
    <t>school were to acquire their facility for $30 m and it had a useful life of 30 years and it</t>
  </si>
  <si>
    <t xml:space="preserve">was not otherwise paying an $1m/year bond expense, then it should show $1m in </t>
  </si>
  <si>
    <t>facility expenditures--for this report--and note that $29 m was left out as non current.</t>
  </si>
  <si>
    <t xml:space="preserve">N: Other Financing Sources: These do not directly count as revenue to increase </t>
  </si>
  <si>
    <t>net revenue.  If, however, some or all of that is included as an expenditure, then that</t>
  </si>
  <si>
    <t>same or a lesser amount may be reversed out of the expense category to enable</t>
  </si>
  <si>
    <t>the calcuatlion of operating results.</t>
  </si>
  <si>
    <t>This is only a note addition.  No Excel formulaic changes have been made.</t>
  </si>
  <si>
    <t>2018.11.29</t>
  </si>
  <si>
    <t>Unlocked the balance of this note section</t>
  </si>
  <si>
    <t>Added ratings logic</t>
  </si>
  <si>
    <t>Testing ratings logic</t>
  </si>
  <si>
    <t xml:space="preserve">School Name </t>
  </si>
  <si>
    <t>StateDistrictCode</t>
  </si>
  <si>
    <t>School Year Ended</t>
  </si>
  <si>
    <t>Select a school below</t>
  </si>
  <si>
    <t>Alpine Academy</t>
  </si>
  <si>
    <t>76</t>
  </si>
  <si>
    <t>American Leadership Academy</t>
  </si>
  <si>
    <t>38</t>
  </si>
  <si>
    <t>American Preparatory Academy</t>
  </si>
  <si>
    <t>50</t>
  </si>
  <si>
    <t>Argent Preparatory Academy</t>
  </si>
  <si>
    <t>83</t>
  </si>
  <si>
    <t>Beacon Academy of Nevada</t>
  </si>
  <si>
    <t>89</t>
  </si>
  <si>
    <t>Coral Academy of Science Las Vegas</t>
  </si>
  <si>
    <t>87</t>
  </si>
  <si>
    <t>Discovery Charter School</t>
  </si>
  <si>
    <t>61</t>
  </si>
  <si>
    <t>Doral Academy</t>
  </si>
  <si>
    <t>55</t>
  </si>
  <si>
    <t>Doral Academy Northern Nevada</t>
  </si>
  <si>
    <t>66</t>
  </si>
  <si>
    <t>Elko Institute for Academic Achievement</t>
  </si>
  <si>
    <t>68</t>
  </si>
  <si>
    <t>Equipo Academy</t>
  </si>
  <si>
    <t>48</t>
  </si>
  <si>
    <t>Explore Academy</t>
  </si>
  <si>
    <t>Founders Academy of Las Vegas</t>
  </si>
  <si>
    <t>51</t>
  </si>
  <si>
    <t>Futuro</t>
  </si>
  <si>
    <t>GALS (Girls Athletic Leadership School)</t>
  </si>
  <si>
    <t>Honors Academy of Literature</t>
  </si>
  <si>
    <t>57</t>
  </si>
  <si>
    <t>Imagine School Mountain View</t>
  </si>
  <si>
    <t>74</t>
  </si>
  <si>
    <t>Las Vegas Collegiate CS</t>
  </si>
  <si>
    <t>Leadership Academy of Nevada</t>
  </si>
  <si>
    <t>52</t>
  </si>
  <si>
    <t>Learning Bridge</t>
  </si>
  <si>
    <t>54</t>
  </si>
  <si>
    <t>Legacy Traditional School</t>
  </si>
  <si>
    <t>39</t>
  </si>
  <si>
    <t>Mater Academy of Nevada</t>
  </si>
  <si>
    <t>49</t>
  </si>
  <si>
    <t>Mater Academy of Northern Nevada</t>
  </si>
  <si>
    <t>44</t>
  </si>
  <si>
    <t>Nevada Connections Academy</t>
  </si>
  <si>
    <t>85</t>
  </si>
  <si>
    <t>Nevada Prep</t>
  </si>
  <si>
    <t>Nevada Rise</t>
  </si>
  <si>
    <t>Nevada State High School</t>
  </si>
  <si>
    <t>81</t>
  </si>
  <si>
    <t>86</t>
  </si>
  <si>
    <t>Oasis Academy</t>
  </si>
  <si>
    <t>65</t>
  </si>
  <si>
    <t>Pinecrest Academy of Nevada</t>
  </si>
  <si>
    <t>58</t>
  </si>
  <si>
    <t>Quest Academy</t>
  </si>
  <si>
    <t>72</t>
  </si>
  <si>
    <t>Silver Sands Montessori</t>
  </si>
  <si>
    <t>78</t>
  </si>
  <si>
    <t>Somerset Academy North  Las Vegas</t>
  </si>
  <si>
    <t>59</t>
  </si>
  <si>
    <t>Sports Leadership and Management Academy</t>
  </si>
  <si>
    <t>47</t>
  </si>
  <si>
    <t>Financial Framework Information Worksheet</t>
  </si>
  <si>
    <t>Enter the required data into the light green highlighted cells for items 1 thru 24.</t>
  </si>
  <si>
    <t>1.</t>
  </si>
  <si>
    <t>Select school from drop-down list</t>
  </si>
  <si>
    <t>2.</t>
  </si>
  <si>
    <t>School Year</t>
  </si>
  <si>
    <t>to</t>
  </si>
  <si>
    <t>YYYY to YYYY</t>
  </si>
  <si>
    <t>3.</t>
  </si>
  <si>
    <t>Year of Operation</t>
  </si>
  <si>
    <t>Year of contracted operation with the current charter school authorizer</t>
  </si>
  <si>
    <t>4.</t>
  </si>
  <si>
    <t>5.</t>
  </si>
  <si>
    <t>Cash</t>
  </si>
  <si>
    <t>6.</t>
  </si>
  <si>
    <t>Source: Statement of Revenues, Expenditures and Changes in Fund Balance</t>
  </si>
  <si>
    <t>7.</t>
  </si>
  <si>
    <t>Current Assets</t>
  </si>
  <si>
    <t>8.</t>
  </si>
  <si>
    <t>NonCurrent Assets</t>
  </si>
  <si>
    <t>9.</t>
  </si>
  <si>
    <t>10.</t>
  </si>
  <si>
    <t>11.</t>
  </si>
  <si>
    <t>12.</t>
  </si>
  <si>
    <t>NonCurrent Liabilities</t>
  </si>
  <si>
    <t>(Net of PERS pension liability)</t>
  </si>
  <si>
    <t>13.</t>
  </si>
  <si>
    <t>Outstanding Loan</t>
  </si>
  <si>
    <t>(Yes or No)</t>
  </si>
  <si>
    <t>Source: Statement of Net Position/Notes to the audited financial statements</t>
  </si>
  <si>
    <t>14.</t>
  </si>
  <si>
    <t>PERS Pension Liability</t>
  </si>
  <si>
    <t>15.</t>
  </si>
  <si>
    <t>16.</t>
  </si>
  <si>
    <t>Revenues - Operating</t>
  </si>
  <si>
    <t>17.</t>
  </si>
  <si>
    <t>Revenues - Non Operating</t>
  </si>
  <si>
    <t>SELECT EXPENDITURES</t>
  </si>
  <si>
    <t>18.</t>
  </si>
  <si>
    <t>Expenditures</t>
  </si>
  <si>
    <t>19.</t>
  </si>
  <si>
    <t>20.</t>
  </si>
  <si>
    <t>21.</t>
  </si>
  <si>
    <t>Capital Expenses Paid with Bond Proceeds</t>
  </si>
  <si>
    <t>22.</t>
  </si>
  <si>
    <t xml:space="preserve">      (Yes or No)</t>
  </si>
  <si>
    <t>23.</t>
  </si>
  <si>
    <t>24.</t>
  </si>
  <si>
    <t>25.</t>
  </si>
  <si>
    <t>Source:  Projected/budgeted enrollment from submitted annual 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</si>
</sst>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0_);[Red]_(&quot;$&quot;\(#,##0\);_(&quot;$&quot;\ &quot;-&quot;_);_(@_)"/>
    <numFmt numFmtId="165" formatCode="_(#,##0_);[Red]_(\(#,##0\);_(&quot;-&quot;_);_(@_)"/>
    <numFmt numFmtId="166" formatCode="_(#,##0_)&quot; Days&quot;;[Red]_(\(#,##0\);_(&quot;-&quot;_);_(@_)"/>
    <numFmt numFmtId="167" formatCode="_(#,##0.0_);[Red]_(\(#,##0.0\);_(&quot;-&quot;_);_(@_)"/>
    <numFmt numFmtId="168" formatCode="0%;[Red]\(0\)%"/>
    <numFmt numFmtId="169" formatCode="_(#,##0.00_);[Red]_(\(#,##0.00\);_(&quot;-&quot;_);_(@_)"/>
    <numFmt numFmtId="170" formatCode="&quot;Year &quot;General"/>
    <numFmt numFmtId="171" formatCode="0.0%;[Red]\(0.0%\);&quot;-%&quot;"/>
    <numFmt numFmtId="172" formatCode="0%;[Red]\(0%\);&quot;-%&quot;"/>
    <numFmt numFmtId="173" formatCode="0.0%;[Red]\(0.0\)%"/>
    <numFmt numFmtId="174" formatCode="\r\ 00"/>
    <numFmt numFmtId="175" formatCode="&quot;Fall &quot;General"/>
    <numFmt numFmtId="176" formatCode="&quot;Spring &quot;General"/>
    <numFmt numFmtId="177" formatCode="_(#,##0.00_)&quot;x&quot;;[Red]_(\(#,##0.00\)&quot;x&quot;;_(&quot;-&quot;_);_(@_)"/>
    <numFmt numFmtId="178" formatCode="_(#,##0.0_)&quot; Days&quot;;[Red]_(\(#,##0.0\);_(&quot;-&quot;_);_(@_)"/>
  </numFmts>
  <fonts count="42" x14ac:knownFonts="1">
    <font>
      <sz val="10"/>
      <name val="Arial"/>
    </font>
    <font>
      <sz val="11"/>
      <color theme="1"/>
      <name val="Calibri"/>
      <family val="2"/>
      <scheme val="minor"/>
    </font>
    <font>
      <b/>
      <sz val="10"/>
      <name val="Arial"/>
      <family val="2"/>
    </font>
    <font>
      <b/>
      <sz val="12"/>
      <name val="Arial"/>
      <family val="2"/>
    </font>
    <font>
      <b/>
      <sz val="9"/>
      <color indexed="23"/>
      <name val="Arial"/>
      <family val="2"/>
    </font>
    <font>
      <sz val="8"/>
      <name val="Arial"/>
      <family val="2"/>
    </font>
    <font>
      <i/>
      <sz val="9"/>
      <color indexed="8"/>
      <name val="Arial"/>
      <family val="2"/>
    </font>
    <font>
      <b/>
      <sz val="12"/>
      <color indexed="9"/>
      <name val="Arial"/>
      <family val="2"/>
    </font>
    <font>
      <sz val="10"/>
      <name val="Arial"/>
      <family val="2"/>
    </font>
    <font>
      <b/>
      <sz val="12"/>
      <color indexed="8"/>
      <name val="Calibri"/>
      <family val="2"/>
    </font>
    <font>
      <sz val="12"/>
      <color indexed="8"/>
      <name val="Calibri"/>
      <family val="2"/>
    </font>
    <font>
      <sz val="12"/>
      <name val="Calibri"/>
      <family val="2"/>
    </font>
    <font>
      <sz val="10"/>
      <color indexed="8"/>
      <name val="Arial"/>
      <family val="2"/>
    </font>
    <font>
      <sz val="11"/>
      <color indexed="8"/>
      <name val="Calibri"/>
      <family val="2"/>
    </font>
    <font>
      <b/>
      <sz val="22"/>
      <color indexed="30"/>
      <name val="Calibri"/>
      <family val="2"/>
    </font>
    <font>
      <sz val="11"/>
      <color indexed="30"/>
      <name val="Calibri"/>
      <family val="2"/>
    </font>
    <font>
      <b/>
      <sz val="11"/>
      <color indexed="30"/>
      <name val="Calibri"/>
      <family val="2"/>
    </font>
    <font>
      <b/>
      <sz val="11"/>
      <color indexed="8"/>
      <name val="Calibri"/>
      <family val="2"/>
    </font>
    <font>
      <sz val="11"/>
      <name val="Calibri"/>
      <family val="2"/>
    </font>
    <font>
      <b/>
      <sz val="9"/>
      <color indexed="81"/>
      <name val="Tahoma"/>
      <family val="2"/>
    </font>
    <font>
      <sz val="9"/>
      <color indexed="81"/>
      <name val="Tahoma"/>
      <family val="2"/>
    </font>
    <font>
      <sz val="10"/>
      <name val="Arial"/>
      <family val="2"/>
    </font>
    <font>
      <sz val="11"/>
      <color theme="1"/>
      <name val="Calibri"/>
      <family val="2"/>
      <scheme val="minor"/>
    </font>
    <font>
      <b/>
      <sz val="11"/>
      <color theme="1"/>
      <name val="Calibri"/>
      <family val="2"/>
      <scheme val="minor"/>
    </font>
    <font>
      <sz val="9"/>
      <color theme="0" tint="-0.499984740745262"/>
      <name val="Arial"/>
      <family val="2"/>
    </font>
    <font>
      <sz val="9"/>
      <name val="Arial"/>
      <family val="2"/>
    </font>
    <font>
      <b/>
      <sz val="9"/>
      <name val="Arial"/>
      <family val="2"/>
    </font>
    <font>
      <b/>
      <sz val="10"/>
      <color indexed="23"/>
      <name val="Arial"/>
      <family val="2"/>
    </font>
    <font>
      <u/>
      <sz val="10"/>
      <color theme="10"/>
      <name val="Arial"/>
      <family val="2"/>
    </font>
    <font>
      <sz val="9"/>
      <color theme="1"/>
      <name val="Arial"/>
      <family val="2"/>
    </font>
    <font>
      <sz val="9"/>
      <color indexed="8"/>
      <name val="Arial"/>
      <family val="2"/>
    </font>
    <font>
      <b/>
      <sz val="9"/>
      <color theme="1"/>
      <name val="Arial"/>
      <family val="2"/>
    </font>
    <font>
      <b/>
      <sz val="9"/>
      <color rgb="FF0000FF"/>
      <name val="Arial"/>
      <family val="2"/>
    </font>
    <font>
      <b/>
      <sz val="9"/>
      <color indexed="8"/>
      <name val="Arial"/>
      <family val="2"/>
    </font>
    <font>
      <sz val="9"/>
      <color rgb="FF0000FF"/>
      <name val="Arial"/>
      <family val="2"/>
    </font>
    <font>
      <b/>
      <i/>
      <sz val="9"/>
      <color indexed="8"/>
      <name val="Arial"/>
      <family val="2"/>
    </font>
    <font>
      <i/>
      <sz val="9"/>
      <name val="Arial"/>
      <family val="2"/>
    </font>
    <font>
      <sz val="10"/>
      <color indexed="8"/>
      <name val="Times New Roman"/>
      <family val="1"/>
    </font>
    <font>
      <b/>
      <sz val="10"/>
      <color indexed="8"/>
      <name val="Times New Roman"/>
      <family val="1"/>
    </font>
    <font>
      <sz val="11"/>
      <color indexed="8"/>
      <name val="Times New Roman"/>
      <family val="1"/>
    </font>
    <font>
      <sz val="9"/>
      <color indexed="8"/>
      <name val="Times New Roman"/>
      <family val="1"/>
    </font>
    <font>
      <b/>
      <sz val="9"/>
      <color indexed="8"/>
      <name val="Times New Roman"/>
      <family val="1"/>
    </font>
  </fonts>
  <fills count="24">
    <fill>
      <patternFill patternType="none"/>
    </fill>
    <fill>
      <patternFill patternType="gray125"/>
    </fill>
    <fill>
      <patternFill patternType="solid">
        <fgColor indexed="18"/>
        <bgColor indexed="8"/>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theme="0" tint="-4.9989318521683403E-2"/>
        <bgColor indexed="64"/>
      </patternFill>
    </fill>
    <fill>
      <patternFill patternType="solid">
        <fgColor indexed="41"/>
        <bgColor indexed="8"/>
      </patternFill>
    </fill>
    <fill>
      <patternFill patternType="solid">
        <fgColor indexed="11"/>
        <bgColor indexed="64"/>
      </patternFill>
    </fill>
    <fill>
      <patternFill patternType="solid">
        <fgColor indexed="13"/>
        <bgColor indexed="64"/>
      </patternFill>
    </fill>
    <fill>
      <patternFill patternType="solid">
        <fgColor indexed="4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indexed="29"/>
        <bgColor indexed="64"/>
      </patternFill>
    </fill>
    <fill>
      <patternFill patternType="solid">
        <fgColor indexed="15"/>
        <bgColor indexed="64"/>
      </patternFill>
    </fill>
    <fill>
      <patternFill patternType="solid">
        <fgColor indexed="51"/>
        <bgColor indexed="8"/>
      </patternFill>
    </fill>
    <fill>
      <patternFill patternType="solid">
        <fgColor rgb="FFF0F0F0"/>
        <bgColor indexed="64"/>
      </patternFill>
    </fill>
    <fill>
      <patternFill patternType="solid">
        <fgColor rgb="FFFFFF99"/>
        <bgColor rgb="FFFFFF99"/>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indexed="22"/>
      </left>
      <right style="hair">
        <color indexed="22"/>
      </right>
      <top style="hair">
        <color indexed="22"/>
      </top>
      <bottom style="hair">
        <color indexed="22"/>
      </bottom>
      <diagonal/>
    </border>
    <border>
      <left/>
      <right/>
      <top style="thin">
        <color auto="1"/>
      </top>
      <bottom style="double">
        <color auto="1"/>
      </bottom>
      <diagonal/>
    </border>
    <border>
      <left/>
      <right style="hair">
        <color indexed="22"/>
      </right>
      <top style="thin">
        <color auto="1"/>
      </top>
      <bottom style="hair">
        <color indexed="22"/>
      </bottom>
      <diagonal/>
    </border>
    <border>
      <left style="hair">
        <color indexed="22"/>
      </left>
      <right style="hair">
        <color indexed="22"/>
      </right>
      <top style="hair">
        <color indexed="22"/>
      </top>
      <bottom/>
      <diagonal/>
    </border>
    <border>
      <left/>
      <right/>
      <top/>
      <bottom style="thin">
        <color auto="1"/>
      </bottom>
      <diagonal/>
    </border>
    <border>
      <left/>
      <right/>
      <top/>
      <bottom style="double">
        <color auto="1"/>
      </bottom>
      <diagonal/>
    </border>
    <border>
      <left/>
      <right/>
      <top style="hair">
        <color indexed="22"/>
      </top>
      <bottom style="hair">
        <color indexed="22"/>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bottom/>
      <diagonal/>
    </border>
    <border>
      <left style="thin">
        <color auto="1"/>
      </left>
      <right/>
      <top style="hair">
        <color indexed="22"/>
      </top>
      <bottom style="thin">
        <color auto="1"/>
      </bottom>
      <diagonal/>
    </border>
    <border>
      <left/>
      <right/>
      <top style="hair">
        <color indexed="22"/>
      </top>
      <bottom style="thin">
        <color auto="1"/>
      </bottom>
      <diagonal/>
    </border>
    <border>
      <left/>
      <right style="thin">
        <color auto="1"/>
      </right>
      <top style="hair">
        <color indexed="22"/>
      </top>
      <bottom style="thin">
        <color auto="1"/>
      </bottom>
      <diagonal/>
    </border>
    <border>
      <left style="hair">
        <color indexed="22"/>
      </left>
      <right style="hair">
        <color indexed="22"/>
      </right>
      <top style="thin">
        <color auto="1"/>
      </top>
      <bottom style="hair">
        <color indexed="22"/>
      </bottom>
      <diagonal/>
    </border>
    <border>
      <left style="hair">
        <color indexed="22"/>
      </left>
      <right style="hair">
        <color indexed="22"/>
      </right>
      <top style="hair">
        <color indexed="22"/>
      </top>
      <bottom style="thin">
        <color auto="1"/>
      </bottom>
      <diagonal/>
    </border>
    <border>
      <left/>
      <right/>
      <top/>
      <bottom style="hair">
        <color indexed="22"/>
      </bottom>
      <diagonal/>
    </border>
    <border>
      <left/>
      <right/>
      <top style="hair">
        <color indexed="22"/>
      </top>
      <bottom/>
      <diagonal/>
    </border>
    <border>
      <left/>
      <right/>
      <top style="thin">
        <color rgb="FF000000"/>
      </top>
      <bottom style="hair">
        <color rgb="FFC0C0C0"/>
      </bottom>
      <diagonal/>
    </border>
    <border>
      <left/>
      <right/>
      <top style="hair">
        <color rgb="FFC0C0C0"/>
      </top>
      <bottom style="hair">
        <color rgb="FFC0C0C0"/>
      </bottom>
      <diagonal/>
    </border>
    <border>
      <left style="hair">
        <color rgb="FFC0C0C0"/>
      </left>
      <right/>
      <top style="hair">
        <color rgb="FFC0C0C0"/>
      </top>
      <bottom style="hair">
        <color rgb="FFC0C0C0"/>
      </bottom>
      <diagonal/>
    </border>
    <border>
      <left/>
      <right style="hair">
        <color rgb="FFC0C0C0"/>
      </right>
      <top style="hair">
        <color rgb="FFC0C0C0"/>
      </top>
      <bottom style="hair">
        <color rgb="FFC0C0C0"/>
      </bottom>
      <diagonal/>
    </border>
    <border>
      <left style="hair">
        <color indexed="22"/>
      </left>
      <right/>
      <top style="hair">
        <color indexed="22"/>
      </top>
      <bottom style="hair">
        <color indexed="22"/>
      </bottom>
      <diagonal/>
    </border>
    <border>
      <left/>
      <right style="hair">
        <color indexed="22"/>
      </right>
      <top style="hair">
        <color indexed="22"/>
      </top>
      <bottom style="hair">
        <color indexed="22"/>
      </bottom>
      <diagonal/>
    </border>
    <border>
      <left/>
      <right/>
      <top style="thin">
        <color indexed="64"/>
      </top>
      <bottom style="hair">
        <color indexed="22"/>
      </bottom>
      <diagonal/>
    </border>
  </borders>
  <cellStyleXfs count="8">
    <xf numFmtId="0" fontId="0" fillId="0" borderId="0"/>
    <xf numFmtId="0" fontId="8" fillId="0" borderId="0"/>
    <xf numFmtId="0" fontId="22" fillId="0" borderId="0"/>
    <xf numFmtId="0" fontId="12" fillId="0" borderId="0"/>
    <xf numFmtId="9" fontId="21" fillId="0" borderId="0" applyFont="0" applyFill="0" applyBorder="0" applyAlignment="0" applyProtection="0"/>
    <xf numFmtId="0" fontId="1" fillId="0" borderId="0"/>
    <xf numFmtId="9" fontId="8" fillId="0" borderId="0" applyFont="0" applyFill="0" applyBorder="0" applyAlignment="0" applyProtection="0"/>
    <xf numFmtId="0" fontId="28" fillId="0" borderId="0" applyNumberFormat="0" applyFill="0" applyBorder="0" applyAlignment="0" applyProtection="0"/>
  </cellStyleXfs>
  <cellXfs count="477">
    <xf numFmtId="0" fontId="0" fillId="0" borderId="0" xfId="0"/>
    <xf numFmtId="0" fontId="4" fillId="0" borderId="0" xfId="0" applyFont="1"/>
    <xf numFmtId="0" fontId="6" fillId="0" borderId="0" xfId="0" applyFont="1"/>
    <xf numFmtId="0" fontId="7" fillId="2" borderId="0" xfId="0" applyFont="1" applyFill="1"/>
    <xf numFmtId="0" fontId="3" fillId="3" borderId="0" xfId="0" applyFont="1" applyFill="1"/>
    <xf numFmtId="0" fontId="2" fillId="3" borderId="0" xfId="0" applyFont="1" applyFill="1"/>
    <xf numFmtId="49" fontId="9" fillId="0" borderId="0" xfId="0" applyNumberFormat="1" applyFont="1"/>
    <xf numFmtId="49" fontId="10" fillId="0" borderId="0" xfId="0" applyNumberFormat="1" applyFont="1" applyFill="1"/>
    <xf numFmtId="49" fontId="10" fillId="0" borderId="0" xfId="0" applyNumberFormat="1" applyFont="1"/>
    <xf numFmtId="49" fontId="11" fillId="0" borderId="0" xfId="0" applyNumberFormat="1" applyFont="1"/>
    <xf numFmtId="0" fontId="0" fillId="3" borderId="0" xfId="0" applyFill="1" applyBorder="1" applyAlignment="1">
      <alignment horizontal="center"/>
    </xf>
    <xf numFmtId="49" fontId="0" fillId="3" borderId="0" xfId="0" applyNumberFormat="1" applyFill="1" applyAlignment="1">
      <alignment horizontal="right"/>
    </xf>
    <xf numFmtId="0" fontId="0" fillId="3" borderId="0" xfId="0" applyFill="1"/>
    <xf numFmtId="0" fontId="0" fillId="3" borderId="0" xfId="0" applyFill="1" applyAlignment="1">
      <alignment horizontal="left"/>
    </xf>
    <xf numFmtId="0" fontId="0" fillId="3" borderId="0" xfId="0" applyFill="1" applyProtection="1"/>
    <xf numFmtId="0" fontId="13" fillId="3" borderId="0" xfId="3" applyFont="1" applyFill="1" applyBorder="1" applyAlignment="1">
      <alignment horizontal="center" wrapText="1"/>
    </xf>
    <xf numFmtId="49" fontId="14" fillId="4" borderId="1" xfId="0" applyNumberFormat="1" applyFont="1" applyFill="1" applyBorder="1" applyAlignment="1" applyProtection="1">
      <alignment horizontal="left" vertical="center"/>
    </xf>
    <xf numFmtId="0" fontId="15" fillId="4" borderId="2" xfId="0" applyFont="1" applyFill="1" applyBorder="1" applyAlignment="1" applyProtection="1">
      <alignment vertical="center"/>
    </xf>
    <xf numFmtId="0" fontId="16" fillId="4" borderId="2" xfId="0" applyFont="1" applyFill="1" applyBorder="1" applyAlignment="1" applyProtection="1">
      <alignment vertical="center"/>
    </xf>
    <xf numFmtId="0" fontId="15" fillId="4" borderId="2" xfId="0" applyFont="1" applyFill="1" applyBorder="1" applyAlignment="1" applyProtection="1">
      <alignment horizontal="left" vertical="center"/>
    </xf>
    <xf numFmtId="0" fontId="15" fillId="4" borderId="3" xfId="0" applyFont="1" applyFill="1" applyBorder="1" applyAlignment="1" applyProtection="1">
      <alignment vertical="center"/>
    </xf>
    <xf numFmtId="49" fontId="17" fillId="5" borderId="4" xfId="0" applyNumberFormat="1" applyFont="1" applyFill="1" applyBorder="1" applyAlignment="1" applyProtection="1">
      <alignment horizontal="right"/>
    </xf>
    <xf numFmtId="0" fontId="17" fillId="5" borderId="5" xfId="0" applyFont="1" applyFill="1" applyBorder="1" applyProtection="1"/>
    <xf numFmtId="0" fontId="18" fillId="5" borderId="5" xfId="0" applyFont="1" applyFill="1" applyBorder="1" applyProtection="1"/>
    <xf numFmtId="0" fontId="0" fillId="5" borderId="6" xfId="0" applyFill="1" applyBorder="1" applyProtection="1"/>
    <xf numFmtId="49" fontId="17" fillId="0" borderId="0" xfId="0" applyNumberFormat="1" applyFont="1" applyFill="1" applyBorder="1" applyAlignment="1" applyProtection="1">
      <alignment horizontal="right"/>
    </xf>
    <xf numFmtId="0" fontId="0" fillId="0" borderId="0" xfId="0" applyFill="1" applyBorder="1" applyProtection="1"/>
    <xf numFmtId="0" fontId="17" fillId="0" borderId="0" xfId="0" applyFont="1" applyFill="1" applyBorder="1" applyProtection="1"/>
    <xf numFmtId="0" fontId="0" fillId="0" borderId="0" xfId="0" applyFill="1" applyBorder="1" applyAlignment="1" applyProtection="1">
      <alignment horizontal="left"/>
    </xf>
    <xf numFmtId="0" fontId="18" fillId="0" borderId="0" xfId="0" applyFont="1" applyFill="1" applyBorder="1" applyProtection="1"/>
    <xf numFmtId="0" fontId="0" fillId="0" borderId="0" xfId="0" applyFill="1"/>
    <xf numFmtId="49" fontId="0" fillId="0" borderId="0" xfId="0" applyNumberFormat="1" applyFill="1" applyAlignment="1">
      <alignment horizontal="right"/>
    </xf>
    <xf numFmtId="0" fontId="0" fillId="0" borderId="0" xfId="0" applyFill="1" applyAlignment="1">
      <alignment horizontal="left"/>
    </xf>
    <xf numFmtId="14" fontId="13" fillId="3" borderId="0" xfId="3" applyNumberFormat="1" applyFont="1" applyFill="1" applyBorder="1" applyAlignment="1">
      <alignment horizontal="center" wrapText="1"/>
    </xf>
    <xf numFmtId="4" fontId="13" fillId="3" borderId="0" xfId="3" applyNumberFormat="1" applyFont="1" applyFill="1" applyBorder="1" applyAlignment="1">
      <alignment horizontal="center" wrapText="1"/>
    </xf>
    <xf numFmtId="4" fontId="15" fillId="3" borderId="0" xfId="3" applyNumberFormat="1" applyFont="1" applyFill="1" applyBorder="1" applyAlignment="1">
      <alignment horizontal="center" wrapText="1"/>
    </xf>
    <xf numFmtId="0" fontId="15" fillId="0" borderId="0" xfId="0" applyFont="1" applyFill="1" applyBorder="1" applyProtection="1"/>
    <xf numFmtId="4" fontId="13" fillId="0" borderId="0" xfId="3" applyNumberFormat="1" applyFont="1" applyFill="1" applyBorder="1" applyAlignment="1">
      <alignment horizontal="center" wrapText="1"/>
    </xf>
    <xf numFmtId="0" fontId="0" fillId="0" borderId="0" xfId="0" applyAlignment="1">
      <alignment horizontal="center"/>
    </xf>
    <xf numFmtId="0" fontId="8" fillId="5" borderId="5" xfId="0" applyFont="1" applyFill="1" applyBorder="1" applyProtection="1"/>
    <xf numFmtId="0" fontId="18" fillId="0" borderId="0" xfId="0" applyFont="1" applyFill="1" applyBorder="1" applyAlignment="1" applyProtection="1">
      <alignment horizontal="left" indent="1"/>
    </xf>
    <xf numFmtId="0" fontId="0" fillId="0" borderId="0" xfId="0" applyFill="1" applyProtection="1"/>
    <xf numFmtId="0" fontId="23" fillId="0" borderId="0" xfId="0" applyFont="1" applyFill="1" applyProtection="1"/>
    <xf numFmtId="0" fontId="24" fillId="0" borderId="0" xfId="0" applyFont="1" applyAlignment="1">
      <alignment horizontal="center"/>
    </xf>
    <xf numFmtId="0" fontId="24" fillId="0" borderId="0" xfId="0" applyFont="1" applyAlignment="1">
      <alignment horizontal="center" vertical="center"/>
    </xf>
    <xf numFmtId="0" fontId="18" fillId="0" borderId="0" xfId="0" applyFont="1" applyFill="1" applyProtection="1"/>
    <xf numFmtId="165" fontId="0" fillId="0" borderId="0" xfId="0" applyNumberFormat="1" applyFill="1" applyBorder="1" applyAlignment="1" applyProtection="1">
      <alignment horizontal="right"/>
    </xf>
    <xf numFmtId="0" fontId="25" fillId="0" borderId="0" xfId="0" applyFont="1" applyFill="1"/>
    <xf numFmtId="0" fontId="25" fillId="10" borderId="0" xfId="0" applyFont="1" applyFill="1"/>
    <xf numFmtId="0" fontId="8" fillId="0" borderId="0" xfId="1"/>
    <xf numFmtId="165" fontId="8" fillId="0" borderId="0" xfId="1" applyNumberFormat="1"/>
    <xf numFmtId="0" fontId="6" fillId="0" borderId="0" xfId="1" applyFont="1"/>
    <xf numFmtId="0" fontId="4" fillId="0" borderId="0" xfId="1" applyFont="1"/>
    <xf numFmtId="0" fontId="27" fillId="0" borderId="0" xfId="1" applyFont="1"/>
    <xf numFmtId="0" fontId="2" fillId="3" borderId="0" xfId="1" applyFont="1" applyFill="1"/>
    <xf numFmtId="0" fontId="3" fillId="3" borderId="0" xfId="1" applyFont="1" applyFill="1"/>
    <xf numFmtId="0" fontId="3" fillId="11" borderId="0" xfId="1" applyFont="1" applyFill="1"/>
    <xf numFmtId="49" fontId="0" fillId="3" borderId="0" xfId="0" applyNumberFormat="1" applyFill="1" applyAlignment="1" applyProtection="1">
      <alignment horizontal="right"/>
    </xf>
    <xf numFmtId="0" fontId="0" fillId="3" borderId="0" xfId="0" applyFill="1" applyAlignment="1" applyProtection="1">
      <alignment horizontal="left"/>
    </xf>
    <xf numFmtId="49" fontId="0" fillId="0" borderId="0" xfId="0" applyNumberFormat="1" applyFill="1" applyAlignment="1" applyProtection="1">
      <alignment horizontal="right"/>
    </xf>
    <xf numFmtId="0" fontId="0" fillId="0" borderId="0" xfId="0" applyFill="1" applyAlignment="1" applyProtection="1">
      <alignment horizontal="left"/>
    </xf>
    <xf numFmtId="0" fontId="23" fillId="0" borderId="0" xfId="0" applyFont="1" applyFill="1" applyAlignment="1" applyProtection="1">
      <alignment horizontal="left"/>
    </xf>
    <xf numFmtId="0" fontId="0" fillId="0" borderId="0" xfId="0" applyFill="1" applyAlignment="1" applyProtection="1">
      <alignment horizontal="left" indent="1"/>
    </xf>
    <xf numFmtId="0" fontId="0" fillId="5" borderId="7" xfId="0" applyFill="1" applyBorder="1" applyAlignment="1" applyProtection="1">
      <alignment horizontal="center"/>
    </xf>
    <xf numFmtId="0" fontId="0" fillId="0" borderId="0" xfId="0" applyFill="1" applyAlignment="1" applyProtection="1">
      <alignment horizontal="center"/>
    </xf>
    <xf numFmtId="0" fontId="23" fillId="6" borderId="0" xfId="0" applyFont="1" applyFill="1" applyProtection="1"/>
    <xf numFmtId="164" fontId="0" fillId="5" borderId="7" xfId="0" applyNumberFormat="1" applyFill="1" applyBorder="1" applyAlignment="1" applyProtection="1">
      <alignment horizontal="right"/>
    </xf>
    <xf numFmtId="0" fontId="0" fillId="0" borderId="0" xfId="0" applyFill="1" applyAlignment="1" applyProtection="1">
      <alignment horizontal="right"/>
    </xf>
    <xf numFmtId="165" fontId="0" fillId="5" borderId="7" xfId="0" applyNumberFormat="1" applyFill="1" applyBorder="1" applyAlignment="1" applyProtection="1">
      <alignment horizontal="right"/>
    </xf>
    <xf numFmtId="0" fontId="23" fillId="0" borderId="3" xfId="0" applyFont="1" applyFill="1" applyBorder="1" applyProtection="1"/>
    <xf numFmtId="165" fontId="0" fillId="0" borderId="0" xfId="0" applyNumberFormat="1" applyFill="1" applyAlignment="1" applyProtection="1">
      <alignment horizontal="right"/>
    </xf>
    <xf numFmtId="0" fontId="0" fillId="0" borderId="0" xfId="0" applyProtection="1"/>
    <xf numFmtId="0" fontId="23" fillId="0" borderId="0" xfId="0" applyFont="1" applyFill="1" applyAlignment="1" applyProtection="1">
      <alignment wrapText="1"/>
    </xf>
    <xf numFmtId="0" fontId="0" fillId="0" borderId="0" xfId="0" applyFont="1" applyFill="1" applyProtection="1"/>
    <xf numFmtId="165" fontId="8" fillId="8" borderId="14" xfId="1" applyNumberFormat="1" applyFill="1" applyBorder="1" applyProtection="1">
      <protection hidden="1"/>
    </xf>
    <xf numFmtId="165" fontId="8" fillId="8" borderId="14" xfId="1" applyNumberFormat="1" applyFill="1" applyBorder="1" applyProtection="1">
      <protection locked="0"/>
    </xf>
    <xf numFmtId="0" fontId="26" fillId="0" borderId="0" xfId="0" applyFont="1" applyFill="1"/>
    <xf numFmtId="0" fontId="3" fillId="21" borderId="0" xfId="1" applyFont="1" applyFill="1"/>
    <xf numFmtId="0" fontId="25" fillId="8" borderId="14" xfId="0" applyFont="1" applyFill="1" applyBorder="1"/>
    <xf numFmtId="0" fontId="25" fillId="8" borderId="14" xfId="0" applyFont="1" applyFill="1" applyBorder="1" applyAlignment="1"/>
    <xf numFmtId="0" fontId="25" fillId="8" borderId="14" xfId="0" applyFont="1" applyFill="1" applyBorder="1" applyAlignment="1">
      <alignment wrapText="1"/>
    </xf>
    <xf numFmtId="0" fontId="25" fillId="8" borderId="14" xfId="0" quotePrefix="1" applyFont="1" applyFill="1" applyBorder="1"/>
    <xf numFmtId="0" fontId="26" fillId="8" borderId="14" xfId="0" applyFont="1" applyFill="1" applyBorder="1"/>
    <xf numFmtId="0" fontId="26" fillId="8" borderId="14" xfId="0" applyFont="1" applyFill="1" applyBorder="1" applyAlignment="1">
      <alignment horizontal="left" indent="1"/>
    </xf>
    <xf numFmtId="171" fontId="25" fillId="8" borderId="14" xfId="4" applyNumberFormat="1" applyFont="1" applyFill="1" applyBorder="1"/>
    <xf numFmtId="0" fontId="29" fillId="8" borderId="14" xfId="0" applyFont="1" applyFill="1" applyBorder="1"/>
    <xf numFmtId="0" fontId="30" fillId="0" borderId="0" xfId="0" applyFont="1" applyFill="1"/>
    <xf numFmtId="49" fontId="25" fillId="0" borderId="0" xfId="0" applyNumberFormat="1" applyFont="1" applyFill="1" applyAlignment="1">
      <alignment horizontal="right"/>
    </xf>
    <xf numFmtId="0" fontId="30" fillId="0" borderId="1" xfId="0" applyFont="1" applyFill="1" applyBorder="1"/>
    <xf numFmtId="0" fontId="25" fillId="0" borderId="2" xfId="0" applyFont="1" applyFill="1" applyBorder="1"/>
    <xf numFmtId="0" fontId="25" fillId="0" borderId="2" xfId="0" applyFont="1" applyFill="1" applyBorder="1" applyAlignment="1">
      <alignment horizontal="left"/>
    </xf>
    <xf numFmtId="0" fontId="25" fillId="0" borderId="2" xfId="0" applyFont="1" applyBorder="1"/>
    <xf numFmtId="0" fontId="26" fillId="20" borderId="4" xfId="0" applyFont="1" applyFill="1" applyBorder="1"/>
    <xf numFmtId="0" fontId="26" fillId="20" borderId="2" xfId="0" applyFont="1" applyFill="1" applyBorder="1" applyAlignment="1">
      <alignment horizontal="right"/>
    </xf>
    <xf numFmtId="0" fontId="26" fillId="20" borderId="5" xfId="0" applyFont="1" applyFill="1" applyBorder="1" applyAlignment="1">
      <alignment horizontal="right"/>
    </xf>
    <xf numFmtId="0" fontId="26" fillId="20" borderId="6" xfId="0" applyFont="1" applyFill="1" applyBorder="1" applyAlignment="1">
      <alignment horizontal="right"/>
    </xf>
    <xf numFmtId="0" fontId="25" fillId="0" borderId="0" xfId="0" applyFont="1"/>
    <xf numFmtId="0" fontId="25" fillId="0" borderId="12" xfId="0" applyFont="1" applyFill="1" applyBorder="1" applyAlignment="1">
      <alignment horizontal="left"/>
    </xf>
    <xf numFmtId="0" fontId="25" fillId="0" borderId="12" xfId="0" applyFont="1" applyBorder="1"/>
    <xf numFmtId="0" fontId="26" fillId="14" borderId="4" xfId="0" applyFont="1" applyFill="1" applyBorder="1"/>
    <xf numFmtId="0" fontId="26" fillId="14" borderId="5" xfId="0" applyFont="1" applyFill="1" applyBorder="1" applyAlignment="1">
      <alignment horizontal="right"/>
    </xf>
    <xf numFmtId="0" fontId="26" fillId="14" borderId="6" xfId="0" applyFont="1" applyFill="1" applyBorder="1" applyAlignment="1">
      <alignment horizontal="right"/>
    </xf>
    <xf numFmtId="0" fontId="26" fillId="0" borderId="0" xfId="0" applyFont="1"/>
    <xf numFmtId="0" fontId="31" fillId="0" borderId="12" xfId="0" applyFont="1" applyFill="1" applyBorder="1" applyAlignment="1">
      <alignment horizontal="left"/>
    </xf>
    <xf numFmtId="170" fontId="32" fillId="8" borderId="0" xfId="0" applyNumberFormat="1" applyFont="1" applyFill="1" applyAlignment="1">
      <alignment horizontal="center"/>
    </xf>
    <xf numFmtId="170" fontId="26" fillId="0" borderId="0" xfId="0" applyNumberFormat="1" applyFont="1" applyFill="1" applyAlignment="1">
      <alignment horizontal="center"/>
    </xf>
    <xf numFmtId="0" fontId="25" fillId="0" borderId="16" xfId="0" applyFont="1" applyFill="1" applyBorder="1" applyAlignment="1">
      <alignment horizontal="right"/>
    </xf>
    <xf numFmtId="0" fontId="25" fillId="0" borderId="7" xfId="0" applyFont="1" applyFill="1" applyBorder="1" applyAlignment="1" applyProtection="1">
      <alignment horizontal="center"/>
    </xf>
    <xf numFmtId="0" fontId="25" fillId="0" borderId="17" xfId="0" applyFont="1" applyFill="1" applyBorder="1" applyAlignment="1">
      <alignment horizontal="right"/>
    </xf>
    <xf numFmtId="0" fontId="26" fillId="0" borderId="7" xfId="0" applyFont="1" applyFill="1" applyBorder="1" applyAlignment="1" applyProtection="1">
      <alignment horizontal="center"/>
    </xf>
    <xf numFmtId="0" fontId="32" fillId="8" borderId="8" xfId="0" applyFont="1" applyFill="1" applyBorder="1" applyAlignment="1" applyProtection="1">
      <alignment horizontal="center"/>
      <protection locked="0"/>
    </xf>
    <xf numFmtId="0" fontId="25" fillId="0" borderId="0" xfId="0" applyFont="1" applyFill="1" applyAlignment="1">
      <alignment horizontal="left"/>
    </xf>
    <xf numFmtId="0" fontId="33" fillId="0" borderId="0" xfId="0" applyFont="1" applyFill="1" applyAlignment="1">
      <alignment horizontal="left"/>
    </xf>
    <xf numFmtId="0" fontId="30" fillId="0" borderId="0" xfId="0" applyFont="1" applyFill="1" applyAlignment="1">
      <alignment horizontal="left" indent="1"/>
    </xf>
    <xf numFmtId="0" fontId="30" fillId="0" borderId="0" xfId="0" applyFont="1"/>
    <xf numFmtId="165" fontId="25" fillId="0" borderId="0" xfId="0" applyNumberFormat="1" applyFont="1"/>
    <xf numFmtId="165" fontId="25" fillId="0" borderId="0" xfId="0" quotePrefix="1" applyNumberFormat="1" applyFont="1"/>
    <xf numFmtId="0" fontId="30" fillId="0" borderId="0" xfId="0" applyFont="1" applyFill="1" applyAlignment="1">
      <alignment horizontal="left"/>
    </xf>
    <xf numFmtId="0" fontId="30" fillId="0" borderId="0" xfId="0" applyFont="1" applyFill="1" applyBorder="1" applyAlignment="1">
      <alignment horizontal="left" indent="1"/>
    </xf>
    <xf numFmtId="0" fontId="33" fillId="0" borderId="1" xfId="0" applyFont="1" applyFill="1" applyBorder="1" applyAlignment="1">
      <alignment horizontal="left"/>
    </xf>
    <xf numFmtId="175" fontId="33" fillId="8" borderId="29" xfId="0" applyNumberFormat="1" applyFont="1" applyFill="1" applyBorder="1" applyAlignment="1" applyProtection="1">
      <alignment horizontal="center"/>
      <protection locked="0"/>
    </xf>
    <xf numFmtId="0" fontId="30" fillId="0" borderId="2" xfId="0" applyFont="1" applyFill="1" applyBorder="1" applyAlignment="1">
      <alignment horizontal="left"/>
    </xf>
    <xf numFmtId="0" fontId="30" fillId="0" borderId="2" xfId="0" applyFont="1" applyFill="1" applyBorder="1"/>
    <xf numFmtId="0" fontId="30" fillId="0" borderId="3" xfId="0" applyFont="1" applyFill="1" applyBorder="1"/>
    <xf numFmtId="0" fontId="25" fillId="0" borderId="0" xfId="0" applyFont="1" applyFill="1" applyBorder="1"/>
    <xf numFmtId="0" fontId="33" fillId="0" borderId="18" xfId="0" applyFont="1" applyFill="1" applyBorder="1" applyAlignment="1">
      <alignment horizontal="left"/>
    </xf>
    <xf numFmtId="176" fontId="33" fillId="0" borderId="30" xfId="0" applyNumberFormat="1" applyFont="1" applyFill="1" applyBorder="1" applyAlignment="1" applyProtection="1">
      <alignment horizontal="center"/>
      <protection locked="0"/>
    </xf>
    <xf numFmtId="0" fontId="30" fillId="0" borderId="12" xfId="0" applyFont="1" applyFill="1" applyBorder="1" applyAlignment="1">
      <alignment horizontal="left"/>
    </xf>
    <xf numFmtId="0" fontId="30" fillId="0" borderId="12" xfId="0" applyFont="1" applyFill="1" applyBorder="1"/>
    <xf numFmtId="0" fontId="30" fillId="0" borderId="15" xfId="0" applyFont="1" applyFill="1" applyBorder="1"/>
    <xf numFmtId="0" fontId="30" fillId="8" borderId="2" xfId="0" applyFont="1" applyFill="1" applyBorder="1" applyAlignment="1">
      <alignment horizontal="left"/>
    </xf>
    <xf numFmtId="0" fontId="30" fillId="8" borderId="2" xfId="0" applyFont="1" applyFill="1" applyBorder="1"/>
    <xf numFmtId="0" fontId="30" fillId="8" borderId="3" xfId="0" applyFont="1" applyFill="1" applyBorder="1"/>
    <xf numFmtId="49" fontId="33" fillId="0" borderId="0" xfId="0" applyNumberFormat="1" applyFont="1" applyFill="1" applyBorder="1" applyAlignment="1" applyProtection="1">
      <alignment horizontal="right"/>
    </xf>
    <xf numFmtId="0" fontId="25" fillId="0" borderId="0" xfId="0" applyFont="1" applyFill="1" applyBorder="1" applyProtection="1"/>
    <xf numFmtId="0" fontId="33" fillId="0" borderId="12" xfId="0" applyFont="1" applyFill="1" applyBorder="1" applyAlignment="1">
      <alignment horizontal="left"/>
    </xf>
    <xf numFmtId="0" fontId="30" fillId="0" borderId="0" xfId="0" applyFont="1" applyFill="1" applyBorder="1" applyAlignment="1" applyProtection="1">
      <alignment horizontal="left"/>
    </xf>
    <xf numFmtId="0" fontId="30" fillId="0" borderId="0" xfId="0" applyFont="1" applyFill="1" applyBorder="1" applyProtection="1"/>
    <xf numFmtId="0" fontId="25" fillId="0" borderId="0" xfId="0" applyFont="1" applyFill="1" applyProtection="1"/>
    <xf numFmtId="0" fontId="30" fillId="8" borderId="2" xfId="0" quotePrefix="1" applyFont="1" applyFill="1" applyBorder="1" applyAlignment="1">
      <alignment horizontal="left"/>
    </xf>
    <xf numFmtId="0" fontId="30" fillId="8" borderId="2" xfId="0" applyFont="1" applyFill="1" applyBorder="1" applyAlignment="1">
      <alignment horizontal="right"/>
    </xf>
    <xf numFmtId="0" fontId="30" fillId="7" borderId="0" xfId="0" applyFont="1" applyFill="1" applyAlignment="1">
      <alignment horizontal="left"/>
    </xf>
    <xf numFmtId="0" fontId="30" fillId="7" borderId="0" xfId="0" applyFont="1" applyFill="1" applyAlignment="1">
      <alignment horizontal="right"/>
    </xf>
    <xf numFmtId="0" fontId="30" fillId="7" borderId="0" xfId="0" applyFont="1" applyFill="1"/>
    <xf numFmtId="165" fontId="26" fillId="0" borderId="1" xfId="0" applyNumberFormat="1" applyFont="1" applyFill="1" applyBorder="1" applyAlignment="1">
      <alignment horizontal="left"/>
    </xf>
    <xf numFmtId="0" fontId="30" fillId="0" borderId="2" xfId="0" applyFont="1" applyBorder="1"/>
    <xf numFmtId="165" fontId="30" fillId="0" borderId="3" xfId="0" applyNumberFormat="1" applyFont="1" applyFill="1" applyBorder="1" applyAlignment="1">
      <alignment horizontal="center"/>
    </xf>
    <xf numFmtId="165" fontId="33" fillId="0" borderId="4" xfId="0" applyNumberFormat="1" applyFont="1" applyFill="1" applyBorder="1" applyAlignment="1">
      <alignment horizontal="left"/>
    </xf>
    <xf numFmtId="0" fontId="30" fillId="0" borderId="5" xfId="0" applyFont="1" applyBorder="1"/>
    <xf numFmtId="165" fontId="30" fillId="0" borderId="6" xfId="0" applyNumberFormat="1" applyFont="1" applyFill="1" applyBorder="1" applyAlignment="1">
      <alignment horizontal="center"/>
    </xf>
    <xf numFmtId="165" fontId="26" fillId="0" borderId="26" xfId="0" applyNumberFormat="1" applyFont="1" applyFill="1" applyBorder="1" applyAlignment="1">
      <alignment horizontal="left"/>
    </xf>
    <xf numFmtId="0" fontId="30" fillId="0" borderId="27" xfId="0" applyFont="1" applyFill="1" applyBorder="1"/>
    <xf numFmtId="165" fontId="30" fillId="0" borderId="28" xfId="0" applyNumberFormat="1" applyFont="1" applyFill="1" applyBorder="1" applyAlignment="1">
      <alignment horizontal="center"/>
    </xf>
    <xf numFmtId="165" fontId="30" fillId="0" borderId="0" xfId="0" applyNumberFormat="1" applyFont="1" applyFill="1" applyAlignment="1">
      <alignment horizontal="right"/>
    </xf>
    <xf numFmtId="0" fontId="26" fillId="9" borderId="5" xfId="0" applyFont="1" applyFill="1" applyBorder="1" applyAlignment="1">
      <alignment horizontal="left"/>
    </xf>
    <xf numFmtId="1" fontId="25" fillId="0" borderId="0" xfId="0" applyNumberFormat="1" applyFont="1" applyFill="1" applyAlignment="1">
      <alignment horizontal="center"/>
    </xf>
    <xf numFmtId="0" fontId="26" fillId="5" borderId="12" xfId="0" applyFont="1" applyFill="1" applyBorder="1"/>
    <xf numFmtId="0" fontId="25" fillId="0" borderId="0" xfId="0" applyFont="1" applyFill="1" applyAlignment="1">
      <alignment horizontal="right"/>
    </xf>
    <xf numFmtId="0" fontId="26" fillId="10" borderId="12" xfId="0" applyFont="1" applyFill="1" applyBorder="1"/>
    <xf numFmtId="0" fontId="25" fillId="0" borderId="12" xfId="0" applyFont="1" applyFill="1" applyBorder="1" applyProtection="1"/>
    <xf numFmtId="0" fontId="25" fillId="22" borderId="12" xfId="0" applyFont="1" applyFill="1" applyBorder="1" applyProtection="1"/>
    <xf numFmtId="172" fontId="25" fillId="0" borderId="0" xfId="0" applyNumberFormat="1" applyFont="1" applyFill="1" applyProtection="1"/>
    <xf numFmtId="0" fontId="25" fillId="0" borderId="0" xfId="0" applyFont="1" applyAlignment="1"/>
    <xf numFmtId="0" fontId="25" fillId="0" borderId="0" xfId="0" applyFont="1" applyFill="1" applyAlignment="1" applyProtection="1"/>
    <xf numFmtId="165" fontId="25" fillId="0" borderId="0" xfId="0" applyNumberFormat="1" applyFont="1" applyAlignment="1"/>
    <xf numFmtId="165" fontId="25" fillId="0" borderId="0" xfId="0" quotePrefix="1" applyNumberFormat="1" applyFont="1" applyAlignment="1"/>
    <xf numFmtId="1" fontId="30" fillId="0" borderId="0" xfId="0" quotePrefix="1" applyNumberFormat="1" applyFont="1" applyFill="1" applyAlignment="1">
      <alignment horizontal="left"/>
    </xf>
    <xf numFmtId="1" fontId="30" fillId="0" borderId="0" xfId="0" quotePrefix="1" applyNumberFormat="1" applyFont="1" applyFill="1" applyAlignment="1">
      <alignment horizontal="left" indent="1"/>
    </xf>
    <xf numFmtId="0" fontId="30" fillId="0" borderId="0" xfId="0" applyFont="1" applyFill="1" applyAlignment="1">
      <alignment horizontal="right"/>
    </xf>
    <xf numFmtId="1" fontId="25" fillId="0" borderId="0" xfId="0" quotePrefix="1" applyNumberFormat="1" applyFont="1" applyFill="1" applyAlignment="1">
      <alignment horizontal="left" indent="1"/>
    </xf>
    <xf numFmtId="1" fontId="26" fillId="0" borderId="12" xfId="0" quotePrefix="1" applyNumberFormat="1" applyFont="1" applyFill="1" applyBorder="1" applyAlignment="1">
      <alignment horizontal="left"/>
    </xf>
    <xf numFmtId="0" fontId="30" fillId="0" borderId="12" xfId="0" applyFont="1" applyFill="1" applyBorder="1" applyAlignment="1">
      <alignment horizontal="right"/>
    </xf>
    <xf numFmtId="0" fontId="31" fillId="5" borderId="0" xfId="0" applyFont="1" applyFill="1"/>
    <xf numFmtId="164" fontId="25" fillId="0" borderId="0" xfId="0" applyNumberFormat="1" applyFont="1" applyFill="1" applyBorder="1" applyAlignment="1">
      <alignment horizontal="right"/>
    </xf>
    <xf numFmtId="0" fontId="33" fillId="5" borderId="12" xfId="0" applyFont="1" applyFill="1" applyBorder="1" applyProtection="1"/>
    <xf numFmtId="0" fontId="25" fillId="5" borderId="12" xfId="0" applyFont="1" applyFill="1" applyBorder="1" applyProtection="1"/>
    <xf numFmtId="172" fontId="30" fillId="0" borderId="0" xfId="0" applyNumberFormat="1" applyFont="1" applyFill="1" applyAlignment="1" applyProtection="1"/>
    <xf numFmtId="0" fontId="33" fillId="0" borderId="0" xfId="0" applyFont="1" applyFill="1"/>
    <xf numFmtId="164" fontId="30" fillId="0" borderId="2" xfId="0" applyNumberFormat="1" applyFont="1" applyFill="1" applyBorder="1" applyAlignment="1">
      <alignment horizontal="right"/>
    </xf>
    <xf numFmtId="172" fontId="33" fillId="0" borderId="2" xfId="0" applyNumberFormat="1" applyFont="1" applyFill="1" applyBorder="1" applyAlignment="1" applyProtection="1"/>
    <xf numFmtId="172" fontId="30" fillId="0" borderId="2" xfId="0" applyNumberFormat="1" applyFont="1" applyFill="1" applyBorder="1" applyAlignment="1" applyProtection="1"/>
    <xf numFmtId="0" fontId="30" fillId="0" borderId="0" xfId="0" applyFont="1" applyFill="1" applyBorder="1"/>
    <xf numFmtId="164" fontId="26" fillId="0" borderId="0" xfId="0" applyNumberFormat="1" applyFont="1" applyFill="1" applyBorder="1" applyAlignment="1">
      <alignment horizontal="right"/>
    </xf>
    <xf numFmtId="172" fontId="33" fillId="0" borderId="9" xfId="0" applyNumberFormat="1" applyFont="1" applyFill="1" applyBorder="1" applyAlignment="1" applyProtection="1"/>
    <xf numFmtId="172" fontId="25" fillId="0" borderId="0" xfId="0" applyNumberFormat="1" applyFont="1" applyFill="1" applyAlignment="1" applyProtection="1"/>
    <xf numFmtId="1" fontId="30" fillId="0" borderId="0" xfId="0" applyNumberFormat="1" applyFont="1" applyFill="1" applyAlignment="1">
      <alignment horizontal="center"/>
    </xf>
    <xf numFmtId="1" fontId="26" fillId="0" borderId="12" xfId="0" applyNumberFormat="1" applyFont="1" applyFill="1" applyBorder="1" applyAlignment="1">
      <alignment horizontal="left"/>
    </xf>
    <xf numFmtId="0" fontId="30" fillId="0" borderId="0" xfId="0" applyFont="1" applyFill="1" applyAlignment="1">
      <alignment vertical="center"/>
    </xf>
    <xf numFmtId="0" fontId="31" fillId="0" borderId="0" xfId="0" applyFont="1" applyFill="1"/>
    <xf numFmtId="0" fontId="31" fillId="0" borderId="0" xfId="0" applyFont="1" applyFill="1" applyAlignment="1">
      <alignment horizontal="left" indent="1"/>
    </xf>
    <xf numFmtId="164" fontId="30" fillId="0" borderId="0" xfId="0" applyNumberFormat="1" applyFont="1" applyFill="1" applyAlignment="1">
      <alignment horizontal="right"/>
    </xf>
    <xf numFmtId="1" fontId="25" fillId="0" borderId="0" xfId="0" applyNumberFormat="1" applyFont="1" applyFill="1" applyAlignment="1" applyProtection="1">
      <alignment horizontal="center"/>
    </xf>
    <xf numFmtId="0" fontId="31" fillId="0" borderId="0" xfId="0" applyFont="1" applyFill="1" applyProtection="1"/>
    <xf numFmtId="164" fontId="33" fillId="0" borderId="0" xfId="0" applyNumberFormat="1" applyFont="1" applyFill="1" applyBorder="1" applyAlignment="1">
      <alignment horizontal="right"/>
    </xf>
    <xf numFmtId="172" fontId="33" fillId="0" borderId="0" xfId="0" applyNumberFormat="1" applyFont="1" applyFill="1" applyAlignment="1" applyProtection="1"/>
    <xf numFmtId="0" fontId="30" fillId="0" borderId="0" xfId="0" applyFont="1" applyFill="1" applyProtection="1"/>
    <xf numFmtId="0" fontId="31" fillId="0" borderId="2" xfId="0" applyFont="1" applyFill="1" applyBorder="1"/>
    <xf numFmtId="0" fontId="26" fillId="0" borderId="12" xfId="0" applyFont="1" applyFill="1" applyBorder="1"/>
    <xf numFmtId="0" fontId="31" fillId="0" borderId="12" xfId="0" applyFont="1" applyFill="1" applyBorder="1"/>
    <xf numFmtId="0" fontId="31" fillId="0" borderId="3" xfId="0" applyFont="1" applyFill="1" applyBorder="1"/>
    <xf numFmtId="0" fontId="33" fillId="0" borderId="0" xfId="0" applyFont="1" applyFill="1" applyBorder="1"/>
    <xf numFmtId="0" fontId="26" fillId="0" borderId="0" xfId="0" applyFont="1" applyFill="1" applyBorder="1"/>
    <xf numFmtId="0" fontId="30" fillId="0" borderId="0" xfId="0" applyFont="1" applyFill="1" applyBorder="1" applyAlignment="1" applyProtection="1">
      <alignment horizontal="right"/>
    </xf>
    <xf numFmtId="0" fontId="6" fillId="0" borderId="0" xfId="0" applyFont="1" applyFill="1"/>
    <xf numFmtId="0" fontId="26" fillId="0" borderId="0" xfId="0" applyFont="1" applyFill="1" applyBorder="1" applyAlignment="1">
      <alignment horizontal="left"/>
    </xf>
    <xf numFmtId="1" fontId="26" fillId="9" borderId="5" xfId="0" applyNumberFormat="1" applyFont="1" applyFill="1" applyBorder="1" applyAlignment="1">
      <alignment horizontal="center"/>
    </xf>
    <xf numFmtId="0" fontId="25" fillId="9" borderId="5" xfId="0" applyFont="1" applyFill="1" applyBorder="1"/>
    <xf numFmtId="0" fontId="26" fillId="9" borderId="5" xfId="0" applyFont="1" applyFill="1" applyBorder="1"/>
    <xf numFmtId="0" fontId="25" fillId="9" borderId="5" xfId="0" applyFont="1" applyFill="1" applyBorder="1" applyAlignment="1">
      <alignment horizontal="left"/>
    </xf>
    <xf numFmtId="0" fontId="25" fillId="0" borderId="0" xfId="0" applyFont="1" applyFill="1" applyBorder="1" applyAlignment="1">
      <alignment horizontal="left"/>
    </xf>
    <xf numFmtId="174" fontId="6" fillId="0" borderId="0" xfId="0" applyNumberFormat="1" applyFont="1" applyFill="1" applyAlignment="1">
      <alignment horizontal="center"/>
    </xf>
    <xf numFmtId="164" fontId="25" fillId="0" borderId="0" xfId="0" applyNumberFormat="1" applyFont="1" applyFill="1" applyAlignment="1">
      <alignment horizontal="right"/>
    </xf>
    <xf numFmtId="165" fontId="25" fillId="0" borderId="0" xfId="0" applyNumberFormat="1" applyFont="1" applyFill="1" applyAlignment="1">
      <alignment horizontal="right"/>
    </xf>
    <xf numFmtId="1" fontId="33" fillId="0" borderId="0" xfId="0" applyNumberFormat="1" applyFont="1" applyFill="1" applyBorder="1" applyAlignment="1">
      <alignment horizontal="center"/>
    </xf>
    <xf numFmtId="0" fontId="33" fillId="0" borderId="9" xfId="0" applyFont="1" applyFill="1" applyBorder="1"/>
    <xf numFmtId="177" fontId="33" fillId="0" borderId="9" xfId="0" applyNumberFormat="1" applyFont="1" applyFill="1" applyBorder="1" applyAlignment="1">
      <alignment horizontal="right"/>
    </xf>
    <xf numFmtId="167" fontId="26" fillId="0" borderId="0" xfId="0" applyNumberFormat="1" applyFont="1" applyFill="1" applyBorder="1" applyAlignment="1">
      <alignment horizontal="right"/>
    </xf>
    <xf numFmtId="177" fontId="33"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 fontId="33" fillId="0" borderId="0" xfId="0" applyNumberFormat="1" applyFont="1" applyFill="1" applyAlignment="1">
      <alignment horizontal="center"/>
    </xf>
    <xf numFmtId="165" fontId="30" fillId="0" borderId="39" xfId="0" applyNumberFormat="1" applyFont="1" applyFill="1" applyBorder="1" applyAlignment="1">
      <alignment horizontal="right"/>
    </xf>
    <xf numFmtId="167" fontId="25" fillId="0" borderId="0" xfId="0" applyNumberFormat="1" applyFont="1" applyFill="1" applyAlignment="1">
      <alignment horizontal="right"/>
    </xf>
    <xf numFmtId="1" fontId="33" fillId="0" borderId="0" xfId="0" applyNumberFormat="1" applyFont="1" applyFill="1" applyAlignment="1"/>
    <xf numFmtId="0" fontId="25" fillId="9" borderId="5" xfId="0" applyFont="1" applyFill="1" applyBorder="1" applyAlignment="1">
      <alignment horizontal="right"/>
    </xf>
    <xf numFmtId="0" fontId="25" fillId="0" borderId="0" xfId="0" applyFont="1" applyFill="1" applyBorder="1" applyAlignment="1">
      <alignment horizontal="right"/>
    </xf>
    <xf numFmtId="178" fontId="33" fillId="0" borderId="9" xfId="0" applyNumberFormat="1" applyFont="1" applyFill="1" applyBorder="1" applyAlignment="1">
      <alignment horizontal="right"/>
    </xf>
    <xf numFmtId="166" fontId="33" fillId="0" borderId="9" xfId="0" applyNumberFormat="1" applyFont="1" applyFill="1" applyBorder="1" applyAlignment="1">
      <alignment horizontal="right"/>
    </xf>
    <xf numFmtId="166" fontId="26" fillId="0" borderId="0" xfId="0" applyNumberFormat="1" applyFont="1" applyFill="1" applyBorder="1" applyAlignment="1">
      <alignment horizontal="right"/>
    </xf>
    <xf numFmtId="0" fontId="33" fillId="0" borderId="0" xfId="0" applyFont="1" applyFill="1" applyBorder="1" applyAlignment="1">
      <alignment horizontal="left" indent="3"/>
    </xf>
    <xf numFmtId="0" fontId="33" fillId="0" borderId="0" xfId="0" applyFont="1" applyFill="1" applyAlignment="1">
      <alignment horizontal="left" indent="1"/>
    </xf>
    <xf numFmtId="165" fontId="30" fillId="0" borderId="39" xfId="1" applyNumberFormat="1" applyFont="1" applyBorder="1" applyAlignment="1">
      <alignment horizontal="right"/>
    </xf>
    <xf numFmtId="165" fontId="30" fillId="0" borderId="2" xfId="1" applyNumberFormat="1" applyFont="1" applyBorder="1" applyAlignment="1">
      <alignment horizontal="right"/>
    </xf>
    <xf numFmtId="49" fontId="30" fillId="0" borderId="0" xfId="0" applyNumberFormat="1" applyFont="1" applyFill="1" applyAlignment="1">
      <alignment horizontal="right"/>
    </xf>
    <xf numFmtId="0" fontId="25" fillId="9" borderId="2" xfId="0" applyFont="1" applyFill="1" applyBorder="1" applyAlignment="1">
      <alignment horizontal="right"/>
    </xf>
    <xf numFmtId="165" fontId="30" fillId="0" borderId="2" xfId="0" applyNumberFormat="1" applyFont="1" applyFill="1" applyBorder="1" applyAlignment="1" applyProtection="1">
      <alignment horizontal="right"/>
    </xf>
    <xf numFmtId="165" fontId="30" fillId="0" borderId="12" xfId="0" applyNumberFormat="1" applyFont="1" applyFill="1" applyBorder="1" applyAlignment="1" applyProtection="1">
      <alignment horizontal="right"/>
    </xf>
    <xf numFmtId="172" fontId="33" fillId="0" borderId="13" xfId="4" applyNumberFormat="1" applyFont="1" applyFill="1" applyBorder="1" applyAlignment="1">
      <alignment horizontal="right"/>
    </xf>
    <xf numFmtId="0" fontId="30" fillId="0" borderId="0" xfId="0" applyFont="1" applyFill="1" applyBorder="1" applyAlignment="1">
      <alignment horizontal="right"/>
    </xf>
    <xf numFmtId="0" fontId="33" fillId="0" borderId="0" xfId="0" applyFont="1" applyFill="1" applyBorder="1" applyAlignment="1" applyProtection="1">
      <alignment horizontal="right"/>
      <protection locked="0"/>
    </xf>
    <xf numFmtId="0" fontId="26" fillId="0" borderId="0" xfId="0" applyFont="1" applyFill="1" applyBorder="1" applyAlignment="1">
      <alignment horizontal="right"/>
    </xf>
    <xf numFmtId="1" fontId="35" fillId="0" borderId="0" xfId="0" applyNumberFormat="1" applyFont="1" applyFill="1" applyAlignment="1">
      <alignment horizontal="center"/>
    </xf>
    <xf numFmtId="173" fontId="33" fillId="0" borderId="9" xfId="0" applyNumberFormat="1" applyFont="1" applyFill="1" applyBorder="1" applyAlignment="1">
      <alignment horizontal="right"/>
    </xf>
    <xf numFmtId="168" fontId="26" fillId="0" borderId="0" xfId="0" applyNumberFormat="1" applyFont="1" applyFill="1" applyBorder="1" applyAlignment="1">
      <alignment horizontal="right"/>
    </xf>
    <xf numFmtId="0" fontId="33" fillId="0" borderId="12" xfId="0" quotePrefix="1" applyFont="1" applyFill="1" applyBorder="1" applyAlignment="1">
      <alignment horizontal="right"/>
    </xf>
    <xf numFmtId="0" fontId="26" fillId="0" borderId="0" xfId="0" quotePrefix="1" applyFont="1" applyFill="1" applyBorder="1" applyAlignment="1">
      <alignment horizontal="right"/>
    </xf>
    <xf numFmtId="0" fontId="30" fillId="0" borderId="2" xfId="0" applyFont="1" applyFill="1" applyBorder="1" applyAlignment="1">
      <alignment horizontal="left" indent="1"/>
    </xf>
    <xf numFmtId="165" fontId="30" fillId="0" borderId="9" xfId="0" applyNumberFormat="1" applyFont="1" applyFill="1" applyBorder="1" applyAlignment="1">
      <alignment horizontal="right"/>
    </xf>
    <xf numFmtId="165" fontId="30" fillId="22" borderId="0" xfId="0" applyNumberFormat="1" applyFont="1" applyFill="1" applyAlignment="1">
      <alignment horizontal="right"/>
    </xf>
    <xf numFmtId="165" fontId="30" fillId="0" borderId="12" xfId="0" applyNumberFormat="1" applyFont="1" applyFill="1" applyBorder="1" applyAlignment="1">
      <alignment horizontal="right"/>
    </xf>
    <xf numFmtId="0" fontId="25" fillId="9" borderId="0" xfId="0" applyFont="1" applyFill="1" applyBorder="1" applyAlignment="1">
      <alignment horizontal="right"/>
    </xf>
    <xf numFmtId="168" fontId="33" fillId="0" borderId="9" xfId="0" applyNumberFormat="1" applyFont="1" applyFill="1" applyBorder="1" applyAlignment="1">
      <alignment horizontal="right"/>
    </xf>
    <xf numFmtId="0" fontId="30" fillId="0" borderId="0" xfId="0" quotePrefix="1" applyFont="1"/>
    <xf numFmtId="164" fontId="30" fillId="0" borderId="0" xfId="0" applyNumberFormat="1" applyFont="1" applyFill="1" applyBorder="1" applyAlignment="1">
      <alignment horizontal="right"/>
    </xf>
    <xf numFmtId="0" fontId="33" fillId="0" borderId="12" xfId="0" applyFont="1" applyFill="1" applyBorder="1"/>
    <xf numFmtId="164" fontId="30" fillId="0" borderId="12" xfId="0" applyNumberFormat="1" applyFont="1" applyFill="1" applyBorder="1" applyAlignment="1">
      <alignment horizontal="right"/>
    </xf>
    <xf numFmtId="164" fontId="33" fillId="0" borderId="12" xfId="0" applyNumberFormat="1" applyFont="1" applyFill="1" applyBorder="1" applyAlignment="1">
      <alignment horizontal="right"/>
    </xf>
    <xf numFmtId="165" fontId="6" fillId="0" borderId="0" xfId="0" applyNumberFormat="1" applyFont="1" applyFill="1" applyBorder="1" applyAlignment="1">
      <alignment horizontal="right"/>
    </xf>
    <xf numFmtId="174" fontId="30" fillId="0" borderId="0" xfId="0" applyNumberFormat="1" applyFont="1" applyFill="1" applyAlignment="1">
      <alignment horizontal="center"/>
    </xf>
    <xf numFmtId="169" fontId="33" fillId="0" borderId="9" xfId="0" applyNumberFormat="1" applyFont="1" applyFill="1" applyBorder="1" applyAlignment="1">
      <alignment horizontal="right"/>
    </xf>
    <xf numFmtId="169" fontId="26" fillId="0" borderId="0" xfId="0" applyNumberFormat="1" applyFont="1" applyFill="1" applyBorder="1" applyAlignment="1">
      <alignment horizontal="right"/>
    </xf>
    <xf numFmtId="0" fontId="25" fillId="3" borderId="0" xfId="0" applyFont="1" applyFill="1" applyProtection="1"/>
    <xf numFmtId="2" fontId="25" fillId="0" borderId="0" xfId="0" quotePrefix="1" applyNumberFormat="1" applyFont="1" applyFill="1" applyAlignment="1">
      <alignment horizontal="left"/>
    </xf>
    <xf numFmtId="49" fontId="25" fillId="13" borderId="0" xfId="0" applyNumberFormat="1" applyFont="1" applyFill="1" applyAlignment="1">
      <alignment horizontal="right"/>
    </xf>
    <xf numFmtId="0" fontId="25" fillId="13" borderId="0" xfId="0" applyFont="1" applyFill="1"/>
    <xf numFmtId="0" fontId="36" fillId="13" borderId="0" xfId="0" applyFont="1" applyFill="1"/>
    <xf numFmtId="0" fontId="25" fillId="13" borderId="0" xfId="0" applyFont="1" applyFill="1" applyAlignment="1">
      <alignment horizontal="left"/>
    </xf>
    <xf numFmtId="0" fontId="25" fillId="14" borderId="0" xfId="0" applyFont="1" applyFill="1"/>
    <xf numFmtId="0" fontId="33" fillId="9" borderId="0" xfId="0" applyFont="1" applyFill="1"/>
    <xf numFmtId="0" fontId="30" fillId="9" borderId="0" xfId="0" applyFont="1" applyFill="1" applyAlignment="1">
      <alignment horizontal="left"/>
    </xf>
    <xf numFmtId="0" fontId="25" fillId="9" borderId="0" xfId="0" applyFont="1" applyFill="1"/>
    <xf numFmtId="169" fontId="30" fillId="0" borderId="0" xfId="0" applyNumberFormat="1" applyFont="1" applyFill="1" applyAlignment="1">
      <alignment horizontal="right"/>
    </xf>
    <xf numFmtId="0" fontId="33" fillId="5" borderId="0" xfId="0" applyFont="1" applyFill="1"/>
    <xf numFmtId="167" fontId="30" fillId="0" borderId="0" xfId="0" applyNumberFormat="1" applyFont="1" applyFill="1" applyAlignment="1">
      <alignment horizontal="left"/>
    </xf>
    <xf numFmtId="0" fontId="30" fillId="5" borderId="0" xfId="0" applyFont="1" applyFill="1"/>
    <xf numFmtId="165" fontId="30" fillId="12" borderId="0" xfId="0" applyNumberFormat="1" applyFont="1" applyFill="1" applyAlignment="1">
      <alignment horizontal="center"/>
    </xf>
    <xf numFmtId="0" fontId="30" fillId="8" borderId="0" xfId="0" applyFont="1" applyFill="1"/>
    <xf numFmtId="165" fontId="30" fillId="13" borderId="0" xfId="0" applyNumberFormat="1" applyFont="1" applyFill="1" applyAlignment="1">
      <alignment horizontal="center"/>
    </xf>
    <xf numFmtId="165" fontId="30" fillId="13" borderId="0" xfId="0" quotePrefix="1" applyNumberFormat="1" applyFont="1" applyFill="1" applyAlignment="1">
      <alignment horizontal="center"/>
    </xf>
    <xf numFmtId="0" fontId="30" fillId="19" borderId="0" xfId="0" applyFont="1" applyFill="1"/>
    <xf numFmtId="165" fontId="30" fillId="14" borderId="0" xfId="0" applyNumberFormat="1" applyFont="1" applyFill="1" applyAlignment="1">
      <alignment horizontal="center"/>
    </xf>
    <xf numFmtId="0" fontId="30" fillId="0" borderId="0" xfId="0" quotePrefix="1" applyFont="1" applyFill="1" applyAlignment="1">
      <alignment horizontal="left"/>
    </xf>
    <xf numFmtId="0" fontId="33" fillId="9" borderId="0" xfId="0" applyFont="1" applyFill="1" applyAlignment="1">
      <alignment horizontal="left"/>
    </xf>
    <xf numFmtId="0" fontId="26" fillId="9" borderId="0" xfId="0" applyFont="1" applyFill="1"/>
    <xf numFmtId="165" fontId="30" fillId="0" borderId="0" xfId="0" applyNumberFormat="1" applyFont="1" applyFill="1" applyAlignment="1">
      <alignment horizontal="center"/>
    </xf>
    <xf numFmtId="165" fontId="30" fillId="0" borderId="0" xfId="0" quotePrefix="1" applyNumberFormat="1" applyFont="1" applyFill="1" applyAlignment="1">
      <alignment horizontal="center"/>
    </xf>
    <xf numFmtId="165" fontId="25" fillId="0" borderId="2" xfId="1" applyNumberFormat="1" applyFont="1" applyBorder="1" applyAlignment="1">
      <alignment horizontal="center"/>
    </xf>
    <xf numFmtId="165" fontId="25" fillId="0" borderId="0" xfId="1" applyNumberFormat="1" applyFont="1" applyBorder="1" applyAlignment="1">
      <alignment horizontal="right"/>
    </xf>
    <xf numFmtId="165" fontId="30" fillId="0" borderId="0" xfId="0" quotePrefix="1" applyNumberFormat="1" applyFont="1" applyFill="1" applyAlignment="1">
      <alignment horizontal="right"/>
    </xf>
    <xf numFmtId="49" fontId="25" fillId="0" borderId="0" xfId="0" applyNumberFormat="1" applyFont="1" applyFill="1" applyAlignment="1">
      <alignment horizontal="left"/>
    </xf>
    <xf numFmtId="0" fontId="25" fillId="14" borderId="0" xfId="0" applyFont="1" applyFill="1" applyBorder="1"/>
    <xf numFmtId="169" fontId="25" fillId="0" borderId="2" xfId="0" quotePrefix="1" applyNumberFormat="1" applyFont="1" applyBorder="1" applyAlignment="1">
      <alignment horizontal="right"/>
    </xf>
    <xf numFmtId="165" fontId="25" fillId="0" borderId="2" xfId="0" applyNumberFormat="1" applyFont="1" applyFill="1" applyBorder="1" applyAlignment="1">
      <alignment horizontal="right"/>
    </xf>
    <xf numFmtId="165" fontId="25" fillId="0" borderId="0" xfId="0" applyNumberFormat="1" applyFont="1" applyFill="1" applyBorder="1" applyAlignment="1">
      <alignment horizontal="right"/>
    </xf>
    <xf numFmtId="0" fontId="26" fillId="0" borderId="0" xfId="0" applyFont="1" applyAlignment="1">
      <alignment vertical="center"/>
    </xf>
    <xf numFmtId="0" fontId="25" fillId="0" borderId="0" xfId="0" applyFont="1" applyAlignment="1">
      <alignment vertical="center"/>
    </xf>
    <xf numFmtId="0" fontId="25" fillId="0" borderId="22" xfId="0" applyFont="1" applyBorder="1" applyAlignment="1" applyProtection="1">
      <alignment horizontal="center" vertical="center"/>
    </xf>
    <xf numFmtId="0" fontId="31" fillId="0" borderId="19" xfId="0" quotePrefix="1" applyFont="1" applyBorder="1" applyAlignment="1" applyProtection="1">
      <alignment horizontal="left" vertical="center"/>
    </xf>
    <xf numFmtId="0" fontId="25" fillId="0" borderId="23" xfId="0" applyFont="1" applyBorder="1" applyAlignment="1" applyProtection="1">
      <alignment horizontal="center" vertical="center"/>
    </xf>
    <xf numFmtId="0" fontId="31" fillId="0" borderId="7" xfId="0" quotePrefix="1" applyFont="1" applyBorder="1" applyAlignment="1" applyProtection="1">
      <alignment horizontal="left" vertical="center"/>
    </xf>
    <xf numFmtId="0" fontId="31" fillId="18" borderId="23" xfId="0" applyFont="1" applyFill="1" applyBorder="1" applyAlignment="1" applyProtection="1">
      <alignment horizontal="right" vertical="center"/>
    </xf>
    <xf numFmtId="0" fontId="25" fillId="18" borderId="23" xfId="0" applyFont="1" applyFill="1" applyBorder="1" applyAlignment="1" applyProtection="1">
      <alignment horizontal="right" vertical="center"/>
    </xf>
    <xf numFmtId="0" fontId="25" fillId="0" borderId="24" xfId="0" applyFont="1" applyBorder="1" applyAlignment="1" applyProtection="1">
      <alignment vertical="center"/>
    </xf>
    <xf numFmtId="0" fontId="31" fillId="0" borderId="20" xfId="0" quotePrefix="1" applyFont="1" applyBorder="1" applyAlignment="1" applyProtection="1">
      <alignment horizontal="left" vertical="center"/>
    </xf>
    <xf numFmtId="0" fontId="31" fillId="0" borderId="0" xfId="0" applyFont="1" applyBorder="1" applyAlignment="1" applyProtection="1">
      <alignment horizontal="left" vertical="center" wrapText="1"/>
    </xf>
    <xf numFmtId="0" fontId="26" fillId="15" borderId="5" xfId="0" applyFont="1" applyFill="1" applyBorder="1" applyAlignment="1" applyProtection="1">
      <alignment horizontal="center" vertical="center"/>
    </xf>
    <xf numFmtId="0" fontId="26" fillId="15" borderId="5" xfId="0" applyFont="1" applyFill="1" applyBorder="1" applyAlignment="1" applyProtection="1">
      <alignment horizontal="left" vertical="center"/>
    </xf>
    <xf numFmtId="0" fontId="25" fillId="0" borderId="0" xfId="0" applyFont="1" applyBorder="1" applyAlignment="1" applyProtection="1">
      <alignment horizontal="right" vertical="center"/>
    </xf>
    <xf numFmtId="0" fontId="25" fillId="0" borderId="0" xfId="0" applyFont="1" applyBorder="1" applyAlignment="1" applyProtection="1">
      <alignment horizontal="left" vertical="center"/>
    </xf>
    <xf numFmtId="0" fontId="25" fillId="0" borderId="1"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5" fillId="0" borderId="18"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0" xfId="0" quotePrefix="1" applyFont="1" applyBorder="1" applyAlignment="1" applyProtection="1">
      <alignment horizontal="center" vertical="center" wrapText="1"/>
    </xf>
    <xf numFmtId="0" fontId="25" fillId="0" borderId="0" xfId="0" quotePrefix="1" applyFont="1" applyBorder="1" applyAlignment="1" applyProtection="1">
      <alignment horizontal="left" vertical="center"/>
    </xf>
    <xf numFmtId="0" fontId="25" fillId="0" borderId="0" xfId="0" quotePrefix="1" applyFont="1" applyBorder="1" applyAlignment="1" applyProtection="1">
      <alignment horizontal="right" vertical="center" wrapText="1"/>
    </xf>
    <xf numFmtId="0" fontId="29" fillId="0" borderId="0" xfId="0" applyFont="1" applyBorder="1" applyAlignment="1" applyProtection="1">
      <alignment horizontal="left" vertical="center"/>
    </xf>
    <xf numFmtId="0" fontId="31" fillId="0" borderId="23" xfId="0" applyFont="1" applyBorder="1" applyAlignment="1" applyProtection="1">
      <alignment horizontal="right" vertical="center"/>
    </xf>
    <xf numFmtId="0" fontId="31" fillId="0" borderId="23" xfId="0" applyFont="1" applyFill="1" applyBorder="1" applyAlignment="1" applyProtection="1">
      <alignment horizontal="right" vertical="center"/>
    </xf>
    <xf numFmtId="0" fontId="25" fillId="0" borderId="24" xfId="0" applyFont="1" applyBorder="1" applyAlignment="1" applyProtection="1">
      <alignment horizontal="right" vertical="center"/>
    </xf>
    <xf numFmtId="0" fontId="25" fillId="0" borderId="21" xfId="0" applyFont="1" applyBorder="1" applyAlignment="1" applyProtection="1">
      <alignment horizontal="left" vertical="center"/>
    </xf>
    <xf numFmtId="0" fontId="25" fillId="0" borderId="12" xfId="0" applyFont="1" applyBorder="1" applyAlignment="1" applyProtection="1">
      <alignment vertical="center"/>
    </xf>
    <xf numFmtId="0" fontId="25" fillId="0" borderId="0" xfId="0" applyFont="1" applyBorder="1" applyAlignment="1" applyProtection="1">
      <alignment horizontal="left" vertical="top"/>
    </xf>
    <xf numFmtId="0" fontId="25"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5" fillId="0" borderId="23" xfId="0" applyFont="1" applyFill="1" applyBorder="1" applyAlignment="1" applyProtection="1">
      <alignment vertical="center"/>
    </xf>
    <xf numFmtId="0" fontId="25" fillId="0" borderId="23" xfId="0" applyFont="1" applyBorder="1" applyAlignment="1" applyProtection="1">
      <alignment vertical="center"/>
    </xf>
    <xf numFmtId="0" fontId="25" fillId="0" borderId="0" xfId="0" applyFont="1" applyBorder="1" applyAlignment="1" applyProtection="1">
      <alignment horizontal="left" vertical="top" wrapText="1"/>
    </xf>
    <xf numFmtId="0" fontId="25" fillId="0" borderId="22" xfId="0" applyFont="1" applyBorder="1" applyAlignment="1" applyProtection="1">
      <alignment horizontal="right" vertical="top"/>
    </xf>
    <xf numFmtId="0" fontId="25" fillId="0" borderId="23" xfId="0" applyFont="1" applyBorder="1" applyAlignment="1" applyProtection="1">
      <alignment horizontal="center" vertical="top"/>
    </xf>
    <xf numFmtId="0" fontId="31" fillId="16" borderId="5" xfId="0" applyFont="1" applyFill="1" applyBorder="1" applyAlignment="1" applyProtection="1">
      <alignment horizontal="center" vertical="center"/>
    </xf>
    <xf numFmtId="0" fontId="31" fillId="16" borderId="5" xfId="0" applyFont="1" applyFill="1" applyBorder="1" applyAlignment="1" applyProtection="1">
      <alignment horizontal="left" vertical="center"/>
    </xf>
    <xf numFmtId="0" fontId="26" fillId="17" borderId="5" xfId="0" applyFont="1" applyFill="1" applyBorder="1" applyAlignment="1" applyProtection="1">
      <alignment horizontal="center" vertical="center"/>
    </xf>
    <xf numFmtId="0" fontId="26" fillId="17" borderId="5" xfId="0" applyFont="1" applyFill="1" applyBorder="1" applyAlignment="1" applyProtection="1">
      <alignment horizontal="left" vertical="center"/>
    </xf>
    <xf numFmtId="0" fontId="25" fillId="0" borderId="1" xfId="0" applyFont="1" applyFill="1" applyBorder="1" applyAlignment="1" applyProtection="1">
      <alignment horizontal="left" vertical="center" wrapText="1"/>
    </xf>
    <xf numFmtId="0" fontId="25" fillId="0" borderId="2" xfId="0" applyFont="1" applyFill="1" applyBorder="1" applyAlignment="1" applyProtection="1">
      <alignment horizontal="left" vertical="center" wrapText="1"/>
    </xf>
    <xf numFmtId="0" fontId="25" fillId="0" borderId="18"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0" xfId="0" applyFont="1" applyFill="1" applyBorder="1" applyAlignment="1" applyProtection="1">
      <alignment horizontal="left" vertical="top"/>
    </xf>
    <xf numFmtId="0" fontId="25" fillId="0" borderId="0" xfId="0" quotePrefix="1"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5" fillId="0" borderId="0" xfId="0" quotePrefix="1" applyFont="1" applyFill="1" applyBorder="1" applyAlignment="1" applyProtection="1">
      <alignment horizontal="left"/>
    </xf>
    <xf numFmtId="0" fontId="26" fillId="18" borderId="23" xfId="0" applyFont="1" applyFill="1" applyBorder="1" applyAlignment="1" applyProtection="1">
      <alignment horizontal="right" vertical="center"/>
    </xf>
    <xf numFmtId="0" fontId="25" fillId="0" borderId="0" xfId="0" applyFont="1" applyFill="1" applyBorder="1" applyAlignment="1">
      <alignment horizontal="left" vertical="center"/>
    </xf>
    <xf numFmtId="0" fontId="31" fillId="18" borderId="24" xfId="0" applyFont="1" applyFill="1" applyBorder="1" applyAlignment="1" applyProtection="1">
      <alignment horizontal="right" vertical="center"/>
    </xf>
    <xf numFmtId="0" fontId="25" fillId="0" borderId="12" xfId="0" applyFont="1" applyBorder="1" applyAlignment="1" applyProtection="1">
      <alignment horizontal="left" vertical="center"/>
    </xf>
    <xf numFmtId="0" fontId="25" fillId="0" borderId="25"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5" fillId="0" borderId="0" xfId="0" applyFont="1" applyBorder="1" applyAlignment="1" applyProtection="1">
      <alignment horizontal="center"/>
    </xf>
    <xf numFmtId="0" fontId="25" fillId="0" borderId="0" xfId="0" quotePrefix="1" applyFont="1" applyBorder="1" applyAlignment="1" applyProtection="1">
      <alignment horizontal="left"/>
    </xf>
    <xf numFmtId="0" fontId="25" fillId="0" borderId="0" xfId="0" applyFont="1" applyBorder="1" applyAlignment="1" applyProtection="1">
      <alignment horizontal="center" vertical="center"/>
    </xf>
    <xf numFmtId="0" fontId="25" fillId="0" borderId="0" xfId="0" applyFont="1" applyBorder="1" applyAlignment="1" applyProtection="1">
      <alignment horizontal="center" vertical="center" wrapText="1"/>
    </xf>
    <xf numFmtId="0" fontId="25" fillId="0" borderId="24" xfId="0" applyFont="1" applyFill="1" applyBorder="1" applyAlignment="1">
      <alignment vertical="center"/>
    </xf>
    <xf numFmtId="0" fontId="25" fillId="0" borderId="21" xfId="0" applyFont="1" applyFill="1" applyBorder="1" applyAlignment="1">
      <alignment horizontal="left" vertical="center"/>
    </xf>
    <xf numFmtId="0" fontId="25" fillId="0" borderId="0" xfId="0" applyFont="1" applyBorder="1" applyAlignment="1" applyProtection="1">
      <alignment vertical="center"/>
    </xf>
    <xf numFmtId="0" fontId="25" fillId="0" borderId="25"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31" fillId="0" borderId="17" xfId="0" quotePrefix="1" applyFont="1" applyBorder="1" applyAlignment="1" applyProtection="1">
      <alignment horizontal="left" vertical="center"/>
    </xf>
    <xf numFmtId="172" fontId="33" fillId="0" borderId="0" xfId="0" applyNumberFormat="1" applyFont="1" applyFill="1" applyBorder="1" applyAlignment="1" applyProtection="1"/>
    <xf numFmtId="0" fontId="31" fillId="0" borderId="0" xfId="0" applyFont="1" applyFill="1" applyBorder="1"/>
    <xf numFmtId="172" fontId="30" fillId="0" borderId="0" xfId="0" applyNumberFormat="1" applyFont="1" applyFill="1" applyBorder="1" applyAlignment="1" applyProtection="1"/>
    <xf numFmtId="0" fontId="23" fillId="0" borderId="12" xfId="0" applyFont="1" applyBorder="1"/>
    <xf numFmtId="0" fontId="37" fillId="0" borderId="0" xfId="0" applyFont="1"/>
    <xf numFmtId="0" fontId="38" fillId="0" borderId="0" xfId="0" applyFont="1"/>
    <xf numFmtId="164" fontId="37" fillId="7" borderId="8" xfId="0" applyNumberFormat="1" applyFont="1" applyFill="1" applyBorder="1" applyAlignment="1" applyProtection="1">
      <alignment horizontal="right"/>
      <protection locked="0"/>
    </xf>
    <xf numFmtId="164" fontId="37" fillId="7" borderId="2" xfId="0" applyNumberFormat="1" applyFont="1" applyFill="1" applyBorder="1" applyAlignment="1" applyProtection="1">
      <alignment horizontal="right"/>
      <protection locked="0"/>
    </xf>
    <xf numFmtId="164" fontId="38" fillId="7" borderId="2" xfId="0" applyNumberFormat="1" applyFont="1" applyFill="1" applyBorder="1" applyAlignment="1" applyProtection="1">
      <alignment horizontal="right"/>
      <protection locked="0"/>
    </xf>
    <xf numFmtId="0" fontId="37" fillId="0" borderId="0" xfId="0" applyFont="1" applyAlignment="1">
      <alignment horizontal="left"/>
    </xf>
    <xf numFmtId="164" fontId="37" fillId="0" borderId="0" xfId="0" applyNumberFormat="1" applyFont="1"/>
    <xf numFmtId="164" fontId="38" fillId="7" borderId="0" xfId="0" applyNumberFormat="1" applyFont="1" applyFill="1" applyAlignment="1" applyProtection="1">
      <alignment horizontal="right"/>
      <protection locked="0"/>
    </xf>
    <xf numFmtId="0" fontId="39" fillId="0" borderId="0" xfId="0" applyFont="1"/>
    <xf numFmtId="0" fontId="37" fillId="0" borderId="0" xfId="0" applyFont="1" applyAlignment="1">
      <alignment horizontal="right"/>
    </xf>
    <xf numFmtId="164" fontId="37" fillId="0" borderId="0" xfId="0" applyNumberFormat="1" applyFont="1" applyAlignment="1">
      <alignment horizontal="right"/>
    </xf>
    <xf numFmtId="165" fontId="37" fillId="0" borderId="0" xfId="0" applyNumberFormat="1" applyFont="1" applyAlignment="1">
      <alignment horizontal="right"/>
    </xf>
    <xf numFmtId="0" fontId="40" fillId="0" borderId="0" xfId="0" applyFont="1" applyFill="1"/>
    <xf numFmtId="164" fontId="40" fillId="8" borderId="8" xfId="0" applyNumberFormat="1" applyFont="1" applyFill="1" applyBorder="1" applyAlignment="1" applyProtection="1">
      <alignment horizontal="right"/>
      <protection locked="0"/>
    </xf>
    <xf numFmtId="164" fontId="40" fillId="5" borderId="11" xfId="0" applyNumberFormat="1" applyFont="1" applyFill="1" applyBorder="1" applyAlignment="1" applyProtection="1">
      <alignment horizontal="right"/>
      <protection locked="0"/>
    </xf>
    <xf numFmtId="164" fontId="40" fillId="5" borderId="8" xfId="0" applyNumberFormat="1" applyFont="1" applyFill="1" applyBorder="1" applyAlignment="1" applyProtection="1">
      <alignment horizontal="right"/>
      <protection locked="0"/>
    </xf>
    <xf numFmtId="165" fontId="40" fillId="8" borderId="11" xfId="0" applyNumberFormat="1" applyFont="1" applyFill="1" applyBorder="1" applyAlignment="1" applyProtection="1">
      <alignment horizontal="right"/>
      <protection locked="0"/>
    </xf>
    <xf numFmtId="165" fontId="40" fillId="5" borderId="11" xfId="0" applyNumberFormat="1" applyFont="1" applyFill="1" applyBorder="1" applyAlignment="1" applyProtection="1">
      <alignment horizontal="right"/>
      <protection locked="0"/>
    </xf>
    <xf numFmtId="0" fontId="41" fillId="0" borderId="0" xfId="0" applyFont="1" applyFill="1"/>
    <xf numFmtId="164" fontId="40" fillId="0" borderId="29" xfId="0" applyNumberFormat="1" applyFont="1" applyFill="1" applyBorder="1" applyAlignment="1" applyProtection="1">
      <alignment horizontal="right"/>
    </xf>
    <xf numFmtId="165" fontId="40" fillId="0" borderId="0" xfId="0" applyNumberFormat="1" applyFont="1" applyFill="1" applyAlignment="1">
      <alignment horizontal="right"/>
    </xf>
    <xf numFmtId="172" fontId="40" fillId="0" borderId="0" xfId="0" applyNumberFormat="1" applyFont="1" applyFill="1" applyAlignment="1">
      <alignment horizontal="right"/>
    </xf>
    <xf numFmtId="0" fontId="40" fillId="0" borderId="0" xfId="0" applyFont="1" applyFill="1" applyAlignment="1">
      <alignment horizontal="left"/>
    </xf>
    <xf numFmtId="0" fontId="40" fillId="0" borderId="0" xfId="0" applyFont="1"/>
    <xf numFmtId="165" fontId="40" fillId="8" borderId="8" xfId="0" applyNumberFormat="1" applyFont="1" applyFill="1" applyBorder="1" applyAlignment="1" applyProtection="1">
      <alignment horizontal="right"/>
      <protection locked="0"/>
    </xf>
    <xf numFmtId="165" fontId="40" fillId="7" borderId="11" xfId="0" applyNumberFormat="1" applyFont="1" applyFill="1" applyBorder="1" applyAlignment="1" applyProtection="1">
      <alignment horizontal="right"/>
      <protection locked="0"/>
    </xf>
    <xf numFmtId="164" fontId="40" fillId="0" borderId="2" xfId="0" applyNumberFormat="1" applyFont="1" applyFill="1" applyBorder="1"/>
    <xf numFmtId="0" fontId="40" fillId="0" borderId="0" xfId="0" applyFont="1" applyFill="1" applyAlignment="1">
      <alignment horizontal="right"/>
    </xf>
    <xf numFmtId="0" fontId="40" fillId="0" borderId="0" xfId="0" applyFont="1" applyFill="1" applyBorder="1"/>
    <xf numFmtId="165" fontId="40" fillId="7" borderId="8" xfId="0" applyNumberFormat="1" applyFont="1" applyFill="1" applyBorder="1" applyAlignment="1" applyProtection="1">
      <alignment horizontal="right"/>
      <protection locked="0"/>
    </xf>
    <xf numFmtId="164" fontId="41" fillId="0" borderId="2" xfId="0" applyNumberFormat="1" applyFont="1" applyFill="1" applyBorder="1" applyAlignment="1">
      <alignment horizontal="right"/>
    </xf>
    <xf numFmtId="164" fontId="41" fillId="0" borderId="9" xfId="0" applyNumberFormat="1" applyFont="1" applyFill="1" applyBorder="1" applyAlignment="1">
      <alignment horizontal="right"/>
    </xf>
    <xf numFmtId="0" fontId="40" fillId="0" borderId="0" xfId="0" applyFont="1" applyFill="1" applyBorder="1" applyAlignment="1">
      <alignment vertical="center"/>
    </xf>
    <xf numFmtId="165" fontId="40" fillId="7" borderId="11" xfId="0" applyNumberFormat="1" applyFont="1" applyFill="1" applyBorder="1" applyAlignment="1" applyProtection="1">
      <alignment horizontal="right" vertical="center"/>
      <protection locked="0"/>
    </xf>
    <xf numFmtId="0" fontId="40" fillId="0" borderId="0" xfId="0" applyFont="1" applyAlignment="1">
      <alignment horizontal="left"/>
    </xf>
    <xf numFmtId="0" fontId="41" fillId="0" borderId="0" xfId="0" applyFont="1" applyFill="1" applyAlignment="1">
      <alignment wrapText="1"/>
    </xf>
    <xf numFmtId="164" fontId="40" fillId="7" borderId="8" xfId="0" applyNumberFormat="1" applyFont="1" applyFill="1" applyBorder="1" applyAlignment="1" applyProtection="1">
      <alignment horizontal="right" vertical="center"/>
      <protection locked="0"/>
    </xf>
    <xf numFmtId="164" fontId="40" fillId="8" borderId="11" xfId="0" applyNumberFormat="1" applyFont="1" applyFill="1" applyBorder="1" applyAlignment="1" applyProtection="1">
      <alignment horizontal="right"/>
      <protection locked="0"/>
    </xf>
    <xf numFmtId="165" fontId="37" fillId="7" borderId="8" xfId="0" applyNumberFormat="1" applyFont="1" applyFill="1" applyBorder="1" applyAlignment="1" applyProtection="1">
      <alignment horizontal="right"/>
      <protection locked="0"/>
    </xf>
    <xf numFmtId="165" fontId="40" fillId="7" borderId="11" xfId="0" applyNumberFormat="1" applyFont="1" applyFill="1" applyBorder="1" applyAlignment="1" applyProtection="1">
      <alignment vertical="center"/>
      <protection locked="0"/>
    </xf>
    <xf numFmtId="164" fontId="40" fillId="0" borderId="2" xfId="0" applyNumberFormat="1" applyFont="1" applyFill="1" applyBorder="1" applyAlignment="1">
      <alignment horizontal="right"/>
    </xf>
    <xf numFmtId="164" fontId="40" fillId="0" borderId="0" xfId="0" applyNumberFormat="1" applyFont="1" applyFill="1" applyBorder="1" applyAlignment="1">
      <alignment horizontal="right"/>
    </xf>
    <xf numFmtId="1" fontId="40" fillId="0" borderId="0" xfId="0" quotePrefix="1" applyNumberFormat="1" applyFont="1" applyFill="1" applyAlignment="1">
      <alignment horizontal="left" indent="1"/>
    </xf>
    <xf numFmtId="165" fontId="40" fillId="8" borderId="8" xfId="0" applyNumberFormat="1" applyFont="1" applyFill="1" applyBorder="1" applyAlignment="1" applyProtection="1">
      <alignment horizontal="right" vertical="center"/>
      <protection locked="0"/>
    </xf>
    <xf numFmtId="165" fontId="40" fillId="5" borderId="8" xfId="0" applyNumberFormat="1" applyFont="1" applyFill="1" applyBorder="1" applyAlignment="1" applyProtection="1">
      <alignment horizontal="right" vertical="center"/>
      <protection locked="0"/>
    </xf>
    <xf numFmtId="165" fontId="40" fillId="8" borderId="11" xfId="0" applyNumberFormat="1" applyFont="1" applyFill="1" applyBorder="1" applyAlignment="1" applyProtection="1">
      <alignment horizontal="right" vertical="center"/>
      <protection locked="0"/>
    </xf>
    <xf numFmtId="165" fontId="40" fillId="5" borderId="11" xfId="0" applyNumberFormat="1" applyFont="1" applyFill="1" applyBorder="1" applyAlignment="1" applyProtection="1">
      <alignment horizontal="right" vertical="center"/>
      <protection locked="0"/>
    </xf>
    <xf numFmtId="1" fontId="40" fillId="0" borderId="0" xfId="0" quotePrefix="1" applyNumberFormat="1" applyFont="1" applyFill="1" applyAlignment="1">
      <alignment horizontal="left"/>
    </xf>
    <xf numFmtId="172" fontId="40" fillId="0" borderId="2" xfId="0" applyNumberFormat="1" applyFont="1" applyFill="1" applyBorder="1" applyAlignment="1">
      <alignment horizontal="right"/>
    </xf>
    <xf numFmtId="0" fontId="40" fillId="0" borderId="12" xfId="0" applyFont="1" applyFill="1" applyBorder="1" applyAlignment="1">
      <alignment horizontal="right"/>
    </xf>
    <xf numFmtId="172" fontId="40" fillId="0" borderId="0" xfId="0" quotePrefix="1" applyNumberFormat="1" applyFont="1" applyFill="1" applyAlignment="1">
      <alignment horizontal="right"/>
    </xf>
    <xf numFmtId="0" fontId="41" fillId="8" borderId="14" xfId="0" applyFont="1" applyFill="1" applyBorder="1" applyAlignment="1" applyProtection="1">
      <alignment horizontal="right"/>
      <protection locked="0"/>
    </xf>
    <xf numFmtId="0" fontId="41" fillId="8" borderId="32" xfId="0" applyFont="1" applyFill="1" applyBorder="1" applyAlignment="1" applyProtection="1">
      <alignment horizontal="right"/>
      <protection locked="0"/>
    </xf>
    <xf numFmtId="164" fontId="41" fillId="0" borderId="0" xfId="0" applyNumberFormat="1" applyFont="1" applyFill="1" applyAlignment="1">
      <alignment horizontal="right"/>
    </xf>
    <xf numFmtId="164" fontId="40" fillId="7" borderId="8" xfId="0" applyNumberFormat="1" applyFont="1" applyFill="1" applyBorder="1" applyAlignment="1" applyProtection="1">
      <alignment horizontal="right"/>
      <protection locked="0"/>
    </xf>
    <xf numFmtId="165" fontId="40" fillId="5" borderId="8" xfId="0" applyNumberFormat="1" applyFont="1" applyFill="1" applyBorder="1" applyAlignment="1" applyProtection="1">
      <alignment horizontal="right"/>
      <protection locked="0"/>
    </xf>
    <xf numFmtId="164" fontId="40" fillId="0" borderId="0" xfId="0" applyNumberFormat="1" applyFont="1" applyFill="1" applyAlignment="1">
      <alignment horizontal="right"/>
    </xf>
    <xf numFmtId="164" fontId="40" fillId="0" borderId="9" xfId="0" applyNumberFormat="1" applyFont="1" applyFill="1" applyBorder="1" applyAlignment="1">
      <alignment horizontal="right"/>
    </xf>
    <xf numFmtId="164" fontId="41" fillId="0" borderId="0" xfId="0" applyNumberFormat="1" applyFont="1" applyFill="1" applyBorder="1" applyAlignment="1">
      <alignment horizontal="right"/>
    </xf>
    <xf numFmtId="164" fontId="40" fillId="7" borderId="10" xfId="0" applyNumberFormat="1" applyFont="1" applyFill="1" applyBorder="1" applyAlignment="1" applyProtection="1">
      <alignment horizontal="right"/>
      <protection locked="0"/>
    </xf>
    <xf numFmtId="0" fontId="40" fillId="8" borderId="8" xfId="0" applyFont="1" applyFill="1" applyBorder="1" applyAlignment="1" applyProtection="1">
      <alignment horizontal="right"/>
      <protection locked="0"/>
    </xf>
    <xf numFmtId="165" fontId="40" fillId="0" borderId="8" xfId="0" applyNumberFormat="1" applyFont="1" applyFill="1" applyBorder="1" applyAlignment="1" applyProtection="1">
      <alignment horizontal="right"/>
    </xf>
    <xf numFmtId="164" fontId="40" fillId="7" borderId="7" xfId="0" applyNumberFormat="1" applyFont="1" applyFill="1" applyBorder="1" applyAlignment="1" applyProtection="1">
      <alignment horizontal="right"/>
      <protection locked="0"/>
    </xf>
    <xf numFmtId="0" fontId="37" fillId="19" borderId="0" xfId="0" applyFont="1" applyFill="1" applyAlignment="1">
      <alignment horizontal="right"/>
    </xf>
    <xf numFmtId="0" fontId="37" fillId="19" borderId="0" xfId="0" quotePrefix="1" applyFont="1" applyFill="1" applyAlignment="1">
      <alignment horizontal="right"/>
    </xf>
    <xf numFmtId="0" fontId="37" fillId="19" borderId="0" xfId="0" applyFont="1" applyFill="1"/>
    <xf numFmtId="164" fontId="40" fillId="0" borderId="0" xfId="0" applyNumberFormat="1" applyFont="1" applyFill="1" applyBorder="1" applyAlignment="1" applyProtection="1">
      <alignment horizontal="right"/>
      <protection locked="0"/>
    </xf>
    <xf numFmtId="0" fontId="25" fillId="0" borderId="0" xfId="0" applyFont="1" applyFill="1" applyAlignment="1"/>
    <xf numFmtId="0" fontId="25" fillId="0" borderId="0" xfId="0" applyFont="1" applyFill="1" applyAlignment="1">
      <alignment wrapText="1"/>
    </xf>
    <xf numFmtId="0" fontId="25" fillId="0" borderId="0" xfId="0" quotePrefix="1" applyFont="1" applyFill="1"/>
    <xf numFmtId="0" fontId="29" fillId="0" borderId="0" xfId="0" applyFont="1" applyFill="1"/>
    <xf numFmtId="0" fontId="26" fillId="0" borderId="0" xfId="0" applyFont="1" applyFill="1" applyBorder="1" applyAlignment="1">
      <alignment horizontal="left" indent="1"/>
    </xf>
    <xf numFmtId="171" fontId="25" fillId="0" borderId="0" xfId="4" applyNumberFormat="1" applyFont="1" applyFill="1"/>
    <xf numFmtId="0" fontId="26" fillId="0" borderId="0" xfId="0" applyFont="1" applyFill="1" applyAlignment="1">
      <alignment vertical="center"/>
    </xf>
    <xf numFmtId="0" fontId="25" fillId="0" borderId="0" xfId="0" applyFont="1" applyFill="1" applyAlignment="1">
      <alignment vertical="center"/>
    </xf>
    <xf numFmtId="0" fontId="2" fillId="9" borderId="5" xfId="0" applyFont="1" applyFill="1" applyBorder="1"/>
    <xf numFmtId="165" fontId="40" fillId="7" borderId="0" xfId="0" applyNumberFormat="1" applyFont="1" applyFill="1" applyBorder="1" applyAlignment="1" applyProtection="1">
      <alignment horizontal="right"/>
      <protection locked="0"/>
    </xf>
    <xf numFmtId="165" fontId="40" fillId="5" borderId="0" xfId="0" applyNumberFormat="1" applyFont="1" applyFill="1" applyBorder="1" applyAlignment="1" applyProtection="1">
      <alignment horizontal="right"/>
      <protection locked="0"/>
    </xf>
    <xf numFmtId="164" fontId="40" fillId="5" borderId="0" xfId="0" applyNumberFormat="1" applyFont="1" applyFill="1" applyBorder="1" applyAlignment="1" applyProtection="1">
      <alignment horizontal="right"/>
      <protection locked="0"/>
    </xf>
    <xf numFmtId="0" fontId="40" fillId="8" borderId="14" xfId="0" applyFont="1" applyFill="1" applyBorder="1" applyAlignment="1" applyProtection="1">
      <alignment horizontal="left"/>
      <protection locked="0"/>
    </xf>
    <xf numFmtId="165" fontId="8" fillId="8" borderId="14" xfId="1" applyNumberFormat="1" applyFill="1" applyBorder="1" applyAlignment="1" applyProtection="1">
      <alignment horizontal="left"/>
      <protection hidden="1"/>
    </xf>
    <xf numFmtId="0" fontId="0" fillId="5" borderId="5" xfId="0" applyFill="1" applyBorder="1" applyAlignment="1" applyProtection="1">
      <alignment horizontal="left"/>
    </xf>
    <xf numFmtId="0" fontId="0" fillId="0" borderId="0" xfId="0" applyFill="1" applyAlignment="1" applyProtection="1">
      <alignment wrapText="1"/>
    </xf>
    <xf numFmtId="0" fontId="40" fillId="8" borderId="14" xfId="0" applyFont="1" applyFill="1" applyBorder="1" applyAlignment="1" applyProtection="1">
      <alignment horizontal="left"/>
      <protection locked="0"/>
    </xf>
    <xf numFmtId="0" fontId="30" fillId="8" borderId="14" xfId="0" applyFont="1" applyFill="1" applyBorder="1" applyAlignment="1" applyProtection="1">
      <protection locked="0"/>
    </xf>
    <xf numFmtId="0" fontId="30" fillId="8" borderId="14" xfId="0" quotePrefix="1" applyFont="1" applyFill="1" applyBorder="1" applyAlignment="1" applyProtection="1">
      <protection locked="0"/>
    </xf>
    <xf numFmtId="0" fontId="34" fillId="23" borderId="35" xfId="0" applyFont="1" applyFill="1" applyBorder="1" applyAlignment="1">
      <alignment horizontal="center"/>
    </xf>
    <xf numFmtId="0" fontId="34" fillId="0" borderId="36" xfId="0" applyFont="1" applyBorder="1" applyAlignment="1"/>
    <xf numFmtId="0" fontId="34" fillId="8" borderId="8" xfId="0" applyFont="1" applyFill="1" applyBorder="1" applyAlignment="1" applyProtection="1">
      <alignment horizontal="center"/>
      <protection locked="0"/>
    </xf>
    <xf numFmtId="0" fontId="25" fillId="8" borderId="2" xfId="0" applyFont="1" applyFill="1" applyBorder="1" applyAlignment="1">
      <alignment wrapText="1"/>
    </xf>
    <xf numFmtId="0" fontId="25" fillId="0" borderId="31" xfId="0" applyFont="1" applyBorder="1" applyAlignment="1">
      <alignment wrapText="1"/>
    </xf>
    <xf numFmtId="0" fontId="26" fillId="0" borderId="18" xfId="0" applyFont="1" applyFill="1" applyBorder="1" applyAlignment="1">
      <alignment horizontal="left"/>
    </xf>
    <xf numFmtId="0" fontId="26" fillId="0" borderId="12" xfId="0" applyFont="1" applyFill="1" applyBorder="1" applyAlignment="1">
      <alignment horizontal="left"/>
    </xf>
    <xf numFmtId="0" fontId="34" fillId="8" borderId="12" xfId="7" quotePrefix="1" applyFont="1" applyFill="1" applyBorder="1" applyAlignment="1" applyProtection="1">
      <alignment horizontal="left"/>
      <protection locked="0"/>
    </xf>
    <xf numFmtId="0" fontId="34" fillId="8" borderId="12" xfId="0" applyFont="1" applyFill="1" applyBorder="1" applyAlignment="1" applyProtection="1">
      <alignment horizontal="left"/>
      <protection locked="0"/>
    </xf>
    <xf numFmtId="0" fontId="34" fillId="23" borderId="33" xfId="0" applyFont="1" applyFill="1" applyBorder="1" applyAlignment="1">
      <alignment horizontal="left"/>
    </xf>
    <xf numFmtId="0" fontId="34" fillId="0" borderId="33" xfId="0" applyFont="1" applyBorder="1" applyAlignment="1"/>
    <xf numFmtId="0" fontId="34" fillId="23" borderId="34" xfId="0" applyFont="1" applyFill="1" applyBorder="1" applyAlignment="1">
      <alignment horizontal="left"/>
    </xf>
    <xf numFmtId="0" fontId="34" fillId="0" borderId="34" xfId="0" applyFont="1" applyBorder="1" applyAlignment="1"/>
    <xf numFmtId="0" fontId="40" fillId="8" borderId="14" xfId="0" applyFont="1" applyFill="1" applyBorder="1" applyAlignment="1" applyProtection="1">
      <alignment horizontal="left"/>
      <protection locked="0"/>
    </xf>
    <xf numFmtId="0" fontId="25" fillId="8" borderId="37" xfId="0" applyFont="1" applyFill="1" applyBorder="1" applyAlignment="1" applyProtection="1">
      <alignment horizontal="left"/>
      <protection locked="0"/>
    </xf>
    <xf numFmtId="0" fontId="25" fillId="8" borderId="14" xfId="0" applyFont="1" applyFill="1" applyBorder="1" applyAlignment="1" applyProtection="1">
      <alignment horizontal="left"/>
      <protection locked="0"/>
    </xf>
    <xf numFmtId="0" fontId="25" fillId="8" borderId="38" xfId="0" applyFont="1" applyFill="1" applyBorder="1" applyAlignment="1" applyProtection="1">
      <alignment horizontal="left"/>
      <protection locked="0"/>
    </xf>
    <xf numFmtId="0" fontId="30" fillId="8" borderId="4" xfId="0" applyFont="1" applyFill="1" applyBorder="1" applyAlignment="1" applyProtection="1">
      <alignment horizontal="left"/>
      <protection locked="0"/>
    </xf>
    <xf numFmtId="0" fontId="30" fillId="8" borderId="5" xfId="0" applyFont="1" applyFill="1" applyBorder="1" applyAlignment="1" applyProtection="1">
      <alignment horizontal="left"/>
      <protection locked="0"/>
    </xf>
    <xf numFmtId="0" fontId="30" fillId="8" borderId="6" xfId="0" applyFont="1" applyFill="1" applyBorder="1" applyAlignment="1" applyProtection="1">
      <alignment horizontal="left"/>
      <protection locked="0"/>
    </xf>
    <xf numFmtId="165" fontId="8" fillId="8" borderId="14" xfId="1" applyNumberFormat="1" applyFill="1" applyBorder="1" applyAlignment="1" applyProtection="1">
      <alignment horizontal="left"/>
      <protection locked="0"/>
    </xf>
    <xf numFmtId="165" fontId="8" fillId="8" borderId="14" xfId="1" applyNumberFormat="1" applyFill="1" applyBorder="1" applyAlignment="1" applyProtection="1">
      <alignment horizontal="left"/>
      <protection hidden="1"/>
    </xf>
    <xf numFmtId="0" fontId="0" fillId="5" borderId="4"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Alignment="1" applyProtection="1">
      <alignment horizontal="left"/>
    </xf>
    <xf numFmtId="0" fontId="0" fillId="5" borderId="6" xfId="0" applyFill="1" applyBorder="1" applyAlignment="1" applyProtection="1"/>
    <xf numFmtId="0" fontId="0" fillId="0" borderId="0" xfId="0" applyFill="1" applyAlignment="1" applyProtection="1">
      <alignment wrapText="1"/>
    </xf>
  </cellXfs>
  <cellStyles count="8">
    <cellStyle name="Hyperlink" xfId="7" builtinId="8"/>
    <cellStyle name="Normal" xfId="0" builtinId="0"/>
    <cellStyle name="Normal 2" xfId="1" xr:uid="{00000000-0005-0000-0000-000001000000}"/>
    <cellStyle name="Normal 3" xfId="2" xr:uid="{00000000-0005-0000-0000-000002000000}"/>
    <cellStyle name="Normal 3 2" xfId="5" xr:uid="{8078A6D9-846D-4FCF-AA3E-E304E13BFA4A}"/>
    <cellStyle name="Normal_Sheet1" xfId="3" xr:uid="{00000000-0005-0000-0000-000003000000}"/>
    <cellStyle name="Percent" xfId="4" builtinId="5"/>
    <cellStyle name="Percent 2" xfId="6" xr:uid="{2EF6B333-C3FA-4723-9E72-650A79981EB1}"/>
  </cellStyles>
  <dxfs count="699">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b/>
        <i val="0"/>
        <color rgb="FF9C6500"/>
      </font>
      <fill>
        <patternFill>
          <bgColor rgb="FFFFEB9C"/>
        </patternFill>
      </fill>
    </dxf>
    <dxf>
      <font>
        <color rgb="FF9C6500"/>
      </font>
      <fill>
        <patternFill>
          <bgColor rgb="FFFFEB9C"/>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color auto="1"/>
      </font>
      <fill>
        <patternFill>
          <bgColor rgb="FF33CC33"/>
        </patternFill>
      </fill>
    </dxf>
    <dxf>
      <font>
        <b/>
        <i val="0"/>
      </font>
      <fill>
        <patternFill>
          <bgColor theme="0" tint="-4.9989318521683403E-2"/>
        </patternFill>
      </fill>
    </dxf>
    <dxf>
      <font>
        <b/>
        <i val="0"/>
      </font>
      <fill>
        <patternFill>
          <bgColor rgb="FFFF7C80"/>
        </patternFill>
      </fill>
    </dxf>
    <dxf>
      <font>
        <b/>
        <i val="0"/>
      </font>
      <fill>
        <patternFill>
          <bgColor rgb="FFFFFF0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4.9989318521683403E-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theme="0" tint="-4.9989318521683403E-2"/>
        </patternFill>
      </fill>
    </dxf>
    <dxf>
      <fill>
        <patternFill>
          <bgColor theme="0" tint="-0.14996795556505021"/>
        </patternFill>
      </fill>
    </dxf>
    <dxf>
      <fill>
        <patternFill>
          <bgColor theme="0" tint="-0.14996795556505021"/>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ill>
        <patternFill>
          <bgColor theme="0" tint="-0.14996795556505021"/>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00FF00"/>
        </patternFill>
      </fill>
    </dxf>
    <dxf>
      <font>
        <b/>
        <i val="0"/>
        <color auto="1"/>
      </font>
      <fill>
        <patternFill>
          <bgColor rgb="FFFFFF0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00B050"/>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0F0F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C000"/>
        </patternFill>
      </fill>
    </dxf>
    <dxf>
      <fill>
        <patternFill>
          <bgColor rgb="FF92D050"/>
        </patternFill>
      </fill>
    </dxf>
    <dxf>
      <font>
        <b/>
        <i val="0"/>
      </font>
      <fill>
        <patternFill>
          <bgColor rgb="FF92D050"/>
        </patternFill>
      </fill>
    </dxf>
    <dxf>
      <font>
        <b/>
        <i val="0"/>
      </font>
      <fill>
        <patternFill>
          <bgColor rgb="FFFFC000"/>
        </patternFill>
      </fill>
    </dxf>
    <dxf>
      <fill>
        <patternFill>
          <bgColor rgb="FF92D050"/>
        </patternFill>
      </fill>
    </dxf>
    <dxf>
      <font>
        <b/>
        <i val="0"/>
      </font>
      <fill>
        <patternFill>
          <bgColor rgb="FF92D050"/>
        </patternFill>
      </fill>
    </dxf>
    <dxf>
      <fill>
        <patternFill>
          <bgColor indexed="26"/>
        </patternFill>
      </fill>
    </dxf>
    <dxf>
      <fill>
        <patternFill>
          <bgColor indexed="42"/>
        </patternFill>
      </fill>
    </dxf>
    <dxf>
      <fill>
        <patternFill>
          <bgColor indexed="26"/>
        </patternFill>
      </fill>
    </dxf>
    <dxf>
      <fill>
        <patternFill>
          <bgColor indexed="42"/>
        </patternFill>
      </fill>
    </dxf>
    <dxf>
      <fill>
        <patternFill>
          <bgColor indexed="26"/>
        </patternFill>
      </fill>
    </dxf>
    <dxf>
      <fill>
        <patternFill>
          <bgColor indexed="42"/>
        </patternFill>
      </fill>
    </dxf>
    <dxf>
      <fill>
        <patternFill>
          <bgColor indexed="27"/>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ill>
        <patternFill>
          <bgColor indexed="26"/>
        </patternFill>
      </fill>
    </dxf>
    <dxf>
      <fill>
        <patternFill>
          <bgColor indexed="42"/>
        </patternFill>
      </fill>
    </dxf>
    <dxf>
      <fill>
        <patternFill>
          <bgColor indexed="27"/>
        </patternFill>
      </fill>
    </dxf>
    <dxf>
      <font>
        <b/>
        <i val="0"/>
      </font>
      <fill>
        <patternFill>
          <bgColor rgb="FFFF7C80"/>
        </patternFill>
      </fill>
    </dxf>
    <dxf>
      <font>
        <b/>
        <i val="0"/>
      </font>
      <fill>
        <patternFill>
          <bgColor rgb="FF00B050"/>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font>
      <fill>
        <patternFill>
          <bgColor rgb="FFFF7C80"/>
        </patternFill>
      </fill>
    </dxf>
    <dxf>
      <font>
        <b/>
        <i val="0"/>
      </font>
      <fill>
        <patternFill>
          <bgColor rgb="FFFFFF00"/>
        </patternFill>
      </fill>
    </dxf>
    <dxf>
      <font>
        <b/>
        <i val="0"/>
        <color auto="1"/>
      </font>
      <fill>
        <patternFill>
          <bgColor rgb="FF33CC33"/>
        </patternFill>
      </fill>
    </dxf>
    <dxf>
      <font>
        <b/>
        <i val="0"/>
        <color rgb="FF9C0006"/>
      </font>
      <fill>
        <patternFill>
          <bgColor rgb="FFFFC7CE"/>
        </patternFill>
      </fill>
    </dxf>
    <dxf>
      <font>
        <b/>
        <i val="0"/>
        <color rgb="FF006100"/>
      </font>
      <fill>
        <patternFill>
          <bgColor rgb="FFC6EFCE"/>
        </patternFill>
      </fill>
    </dxf>
    <dxf>
      <font>
        <color rgb="FF006100"/>
      </font>
      <fill>
        <patternFill>
          <bgColor rgb="FFC6EFCE"/>
        </patternFill>
      </fill>
    </dxf>
    <dxf>
      <font>
        <b/>
        <i val="0"/>
        <color rgb="FF006100"/>
      </font>
      <fill>
        <patternFill>
          <bgColor rgb="FFC6EFCE"/>
        </patternFill>
      </fill>
    </dxf>
    <dxf>
      <font>
        <color rgb="FF006100"/>
      </font>
      <fill>
        <patternFill>
          <bgColor rgb="FFC6EFCE"/>
        </patternFill>
      </fill>
    </dxf>
    <dxf>
      <font>
        <b/>
        <i val="0"/>
        <color rgb="FF9C0006"/>
      </font>
      <fill>
        <patternFill>
          <bgColor rgb="FFFFC7CE"/>
        </patternFill>
      </fill>
    </dxf>
    <dxf>
      <font>
        <b/>
        <i val="0"/>
        <color rgb="FF9C0006"/>
      </font>
      <fill>
        <patternFill>
          <bgColor rgb="FFFFC7CE"/>
        </patternFill>
      </fill>
    </dxf>
    <dxf>
      <font>
        <b/>
        <i val="0"/>
        <color rgb="FF006100"/>
      </font>
      <fill>
        <patternFill>
          <bgColor rgb="FFC6EFCE"/>
        </patternFill>
      </fill>
    </dxf>
    <dxf>
      <font>
        <b/>
        <i val="0"/>
        <color rgb="FF006100"/>
      </font>
      <fill>
        <patternFill>
          <bgColor rgb="FFC6EFCE"/>
        </patternFill>
      </fill>
    </dxf>
    <dxf>
      <font>
        <b/>
        <i val="0"/>
        <color rgb="FF9C0006"/>
      </font>
      <fill>
        <patternFill>
          <bgColor rgb="FFFFC7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ont>
        <b/>
        <i val="0"/>
      </font>
      <fill>
        <patternFill>
          <bgColor rgb="FF00FF00"/>
        </patternFill>
      </fill>
    </dxf>
    <dxf>
      <font>
        <b/>
        <i val="0"/>
        <color auto="1"/>
      </font>
      <fill>
        <patternFill>
          <bgColor rgb="FFFFFF00"/>
        </patternFill>
      </fill>
    </dxf>
    <dxf>
      <fill>
        <patternFill>
          <bgColor indexed="55"/>
        </patternFill>
      </fill>
    </dxf>
  </dxfs>
  <tableStyles count="0" defaultTableStyle="TableStyleMedium2" defaultPivotStyle="PivotStyleLight16"/>
  <colors>
    <mruColors>
      <color rgb="FF33CC33"/>
      <color rgb="FF0000FF"/>
      <color rgb="FFFF7C80"/>
      <color rgb="FFFF5050"/>
      <color rgb="FFFF6600"/>
      <color rgb="FFFFFF00"/>
      <color rgb="FFFF99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107156</xdr:colOff>
      <xdr:row>3</xdr:row>
      <xdr:rowOff>107157</xdr:rowOff>
    </xdr:from>
    <xdr:to>
      <xdr:col>9</xdr:col>
      <xdr:colOff>273843</xdr:colOff>
      <xdr:row>48</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156" y="665519"/>
          <a:ext cx="8581532" cy="728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This data collection Financial Information Worksheet and analytic tool was designed to improve the process for measuring and monitoring the financial performance SPCSA charter schools and ultimately to make this process easier for users and reviewers.</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It is customized for Nevada schools and is based on the NACSA financial performance framework measures system.</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In fact, the measures are virtually the same.  https://www.qualitycharters.org/wp-content/uploads/2015/10/FinanceForFinanceDummies_FinancialPerformanceFramework.pdf</a:t>
          </a:r>
        </a:p>
        <a:p>
          <a:endPar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endParaRPr>
        </a:p>
        <a:p>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What is different is that SPCSA is calling for information which can allow us to review the operations of the charter schools separate from the impacts of potentially large real estate and bond transaction impacts. </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While the Charter School leader is ultimately responsible for completing and submitting these files to the SPCSA via Epicenter, they can assign completion responsibility to their business managers or auditors to populate the attached worksheet and review the results.  </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Complete based on Accrual (or Full Accrual) Accounting numbers.  </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a:t>
          </a:r>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a:t>
          </a:r>
        </a:p>
        <a:p>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This means to use the Statement of Net Position and the Statement of Actitivies.  </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a:t>
          </a:r>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a:t>
          </a:r>
        </a:p>
        <a:p>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Do not use the "Balance Sheet" or the Statement of Revenues, Expenditures and Changes in Fund Balance.</a:t>
          </a:r>
        </a:p>
        <a:p>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Your independent annual financial report includes both sets of these, the (full) accrual and the modified accrual reports.  </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Revenue and Expenses figures entered must equal those shown in the audited annual report/financial statement of the school.  Any variances must be itemized and explained. </a:t>
          </a:r>
          <a:r>
            <a:rPr lang="en-US" sz="105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 </a:t>
          </a:r>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To use this file, simply:</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1. Enter the information for your school/client in the light yellow or light green cells, depending on the type of information being asked for.  Schools should enter the data they have for the  year they are in and for prior years.  After each year the school should ensure that it has its actual numbers in the relevant column for the latest year. </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2. Double check and confirm your inputted information. </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3. Save the file name using the following file naming format.</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4. Return the file to the SPCSA by uploading it to Epicenter at the appropriate place for your school.</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5. We encourage you to review the results showing up in the lower section of the report.</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6. As this is the first version of this approach, the SPCSA reserves the right to adjust formulas to get the most accurate measures of a school's performance.</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7. We encourage you to enter annualized year to date actual information blended with balance of year budget information into this file during the year to get a  projection of the results your school may receive and to help manage your school.  For example, at month six you might have six months of actuals blended with six months of remainder of the year budget figures.  Seeing the results can give your board an idea of how things are looking for the rest of the year and to make any needed adjustments.</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QUESTIONS:</a:t>
          </a: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For more detailed information, review the Financial Performance Framework Technical Guide on the SPCSA Accountability tab here:</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http://charterschools.nv.gov/ForSchools/Accountability/</a:t>
          </a:r>
        </a:p>
        <a:p>
          <a:endPar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About the new framework information worksheet and how it works: </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Mike Dang</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702.486.8879</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Mark Modrcin</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702.486.8271</a:t>
          </a:r>
        </a:p>
        <a:p>
          <a:endPar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050" b="1"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About entering files into Epicenter:</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Danny Peltier</a:t>
          </a:r>
        </a:p>
        <a:p>
          <a:r>
            <a:rPr lang="en-US" sz="1050" b="0" i="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775.687.9178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417634</xdr:colOff>
      <xdr:row>19</xdr:row>
      <xdr:rowOff>0</xdr:rowOff>
    </xdr:from>
    <xdr:to>
      <xdr:col>17</xdr:col>
      <xdr:colOff>4725865</xdr:colOff>
      <xdr:row>19</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345365" y="227135"/>
          <a:ext cx="4308231" cy="2857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 IN PRINT RANGE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472109</xdr:colOff>
      <xdr:row>6</xdr:row>
      <xdr:rowOff>0</xdr:rowOff>
    </xdr:from>
    <xdr:to>
      <xdr:col>10</xdr:col>
      <xdr:colOff>372718</xdr:colOff>
      <xdr:row>41</xdr:row>
      <xdr:rowOff>132522</xdr:rowOff>
    </xdr:to>
    <xdr:sp macro="" textlink="">
      <xdr:nvSpPr>
        <xdr:cNvPr id="2" name="TextBox 1">
          <a:extLst>
            <a:ext uri="{FF2B5EF4-FFF2-40B4-BE49-F238E27FC236}">
              <a16:creationId xmlns:a16="http://schemas.microsoft.com/office/drawing/2014/main" id="{583BB63E-A380-407D-8D2B-6179A1053CF2}"/>
            </a:ext>
          </a:extLst>
        </xdr:cNvPr>
        <xdr:cNvSpPr txBox="1"/>
      </xdr:nvSpPr>
      <xdr:spPr>
        <a:xfrm>
          <a:off x="472109" y="1060174"/>
          <a:ext cx="6029739" cy="5930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any questions/comments/suggestions/requests you have as we continue to update this model. Include your name,</a:t>
          </a:r>
          <a:r>
            <a:rPr lang="en-US" sz="1100" baseline="0"/>
            <a:t> email address and best phone number in case we need clarification.  </a:t>
          </a:r>
        </a:p>
        <a:p>
          <a:endParaRPr lang="en-US" sz="1100" baseline="0"/>
        </a:p>
        <a:p>
          <a:r>
            <a:rPr lang="en-US" sz="1100" baseline="0"/>
            <a:t>Included non-cash PERS expense with depreciation expense in row 103 in order to be included in DCOH calculation below.   Need to consider how to report total PERS expense vs. Non-cash PERS expenses (i.e. change in balance sheet accounts - deferred inflows/outflows) in order to properly reconcile to audit.  As entered here, row 112 matches audit, page 21 - Net change in fund balance - Governmental Funds.</a:t>
          </a:r>
        </a:p>
        <a:p>
          <a:endParaRPr lang="en-US" sz="1100" baseline="0"/>
        </a:p>
        <a:p>
          <a:r>
            <a:rPr lang="en-US" sz="1100"/>
            <a:t>Original contract year one and year two formula changes are still required for new schools having</a:t>
          </a:r>
          <a:r>
            <a:rPr lang="en-US" sz="1100" baseline="0"/>
            <a:t> completed their first or second year of educational operations</a:t>
          </a:r>
          <a:r>
            <a:rPr lang="en-US" sz="1100"/>
            <a:t>.</a:t>
          </a:r>
        </a:p>
      </xdr:txBody>
    </xdr:sp>
    <xdr:clientData/>
  </xdr:twoCellAnchor>
</xdr:wsDr>
</file>

<file path=xl/persons/person.xml><?xml version="1.0" encoding="utf-8"?>
<personList xmlns="http://schemas.microsoft.com/office/spreadsheetml/2018/threadedcomments" xmlns:x="http://schemas.openxmlformats.org/spreadsheetml/2006/main">
  <person displayName="Mike Dang" id="{D53D7FEE-FB2A-491A-83D9-FE4DEBA474A9}" userId="Mike Dang" providerId="None"/>
  <person displayName="Michael Dang" id="{DF92262A-D5DC-4EC1-8C81-875246B33512}" userId="Michael Dang" providerId="None"/>
  <person displayName="Barreda, Jessica" id="{BE44A668-E9F1-4D57-B5B0-78CDCAA273B4}" userId="S::jbarreda@k12.com::4425d537-d497-49b1-b8d7-0df24b9357d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 personId="{DF92262A-D5DC-4EC1-8C81-875246B33512}" id="{C44DD529-23B6-4C64-9264-83C6D7F50CED}">
    <text>1. Enter a # only, like 1.  Do not enter text with a number.
2. New schools may enter a 0 here so they can input their Planning &amp; pre-opening period.</text>
  </threadedComment>
  <threadedComment ref="E16" personId="{DF92262A-D5DC-4EC1-8C81-875246B33512}" id="{7CD9FAFD-A8B6-4E89-89DB-09EF99E7F80E}">
    <text>Enter the year # only.  Do not enter "Fall."</text>
  </threadedComment>
  <threadedComment ref="D30" personId="{DF92262A-D5DC-4EC1-8C81-875246B33512}" id="{0A32559B-9CE0-4724-978E-C941F9A27E88}">
    <text>Source: Actual enrollment from DSA spreadsheet</text>
  </threadedComment>
  <threadedComment ref="D31" personId="{DF92262A-D5DC-4EC1-8C81-875246B33512}" id="{55BE8790-50ED-4486-8E78-5D1516071DA8}">
    <text>Source:  Projected/budgeted from submitted annual proposed budget</text>
  </threadedComment>
  <threadedComment ref="L31" dT="2020-12-24T01:42:02.67" personId="{BE44A668-E9F1-4D57-B5B0-78CDCAA273B4}" id="{A9702A76-D9F7-4063-86CD-E0ECFC63ED1C}">
    <text>Actual Kids in seats per 5+7 Forecast</text>
  </threadedComment>
  <threadedComment ref="D36" personId="{DF92262A-D5DC-4EC1-8C81-875246B33512}" id="{E91F14DC-7A26-4035-89AF-70AB6E7FB419}">
    <text>Source: Statement of Activities--for Accrual based figures</text>
  </threadedComment>
  <threadedComment ref="L37" dT="2020-12-28T19:24:45.47" personId="{BE44A668-E9F1-4D57-B5B0-78CDCAA273B4}" id="{5CC0F2C7-05B0-4F27-BD14-1D12A3EB11D3}">
    <text>Revenue projection is based on submitted NRS 387.303 Report Master</text>
  </threadedComment>
  <threadedComment ref="D41" personId="{DF92262A-D5DC-4EC1-8C81-875246B33512}" id="{48F935CE-F20D-4A77-B030-A9DE865A7D23}">
    <text>Exclude borrowings, other "Other Financing Sources"</text>
  </threadedComment>
  <threadedComment ref="D42" personId="{DF92262A-D5DC-4EC1-8C81-875246B33512}" id="{6421E3A5-96E7-4BE3-A983-73FB5EBE10B0}">
    <text>May include interest and all other revenues</text>
  </threadedComment>
  <threadedComment ref="D46" personId="{DF92262A-D5DC-4EC1-8C81-875246B33512}" id="{8229B60D-CF56-41E9-BC2E-87BE96CD8361}">
    <text>Source: Statement of Activities--for Accrual based figures</text>
  </threadedComment>
  <threadedComment ref="L47" dT="2020-12-28T19:24:45.47" personId="{BE44A668-E9F1-4D57-B5B0-78CDCAA273B4}" id="{BD8B8644-D412-4723-B2D0-754DC732A328}">
    <text>Revenue projection is based on submitted NRS 387.303 Report Master
Salaries and Benefits, Textbooks, Instructional Webbased and similar pograms</text>
  </threadedComment>
  <threadedComment ref="L49" dT="2020-12-28T19:40:07.60" personId="{BE44A668-E9F1-4D57-B5B0-78CDCAA273B4}" id="{FACCD4A1-BD3A-44F4-9030-B9780F4E9DDE}">
    <text>Official/Administrative Services</text>
  </threadedComment>
  <threadedComment ref="L50" dT="2020-12-28T19:44:03.01" personId="{BE44A668-E9F1-4D57-B5B0-78CDCAA273B4}" id="{5070AFEE-B9A6-4DFD-9E21-B4580E9B447A}">
    <text>Professional Educational Services, Professional Employee Training/Development, Other Professional Services, Technical Services</text>
  </threadedComment>
  <threadedComment ref="L51" dT="2020-12-28T19:43:02.83" personId="{BE44A668-E9F1-4D57-B5B0-78CDCAA273B4}" id="{C5ACCC23-822A-4BCA-B8E0-0042FE0B9444}">
    <text>Other Expenses in submitted NRS 387.303 Report Master</text>
  </threadedComment>
  <threadedComment ref="D52" personId="{DF92262A-D5DC-4EC1-8C81-875246B33512}" id="{231A4F4B-D162-4C35-8294-A6B4A406CDD6}">
    <text>Input Total Expenses here and show select included detail below.</text>
  </threadedComment>
  <threadedComment ref="D56" personId="{DF92262A-D5DC-4EC1-8C81-875246B33512}" id="{33ED1CE7-9DB4-42B2-B7F6-A7B2625EFCB3}">
    <text>Treated as included operating expenses.</text>
  </threadedComment>
  <threadedComment ref="D61" personId="{DF92262A-D5DC-4EC1-8C81-875246B33512}" id="{CF0E8DBD-413B-4D39-8914-81387CA78AEA}">
    <text>Source: Notes to the audited financial statements</text>
  </threadedComment>
  <threadedComment ref="D64" personId="{DF92262A-D5DC-4EC1-8C81-875246B33512}" id="{F1787158-E9EE-4715-A3A1-1C53E4CAC1EB}">
    <text>This total does not include the detail breakout shown above.</text>
  </threadedComment>
  <threadedComment ref="D73" personId="{DF92262A-D5DC-4EC1-8C81-875246B33512}" id="{38902F9F-3D12-4C01-AC1F-D524FFD00F82}">
    <text>Borrowings (bond proceeds, capital lease balance) are not net income, but
like Net Income they may change the fund balance</text>
  </threadedComment>
  <threadedComment ref="D75" personId="{DF92262A-D5DC-4EC1-8C81-875246B33512}" id="{EEF21D43-2F6E-4042-82A5-C3B0764FE683}">
    <text>Exclude principal reductions; 
Include allowed pre-issuance Capital Expenditures.</text>
  </threadedComment>
  <threadedComment ref="D76" personId="{DF92262A-D5DC-4EC1-8C81-875246B33512}" id="{82EEB5D0-123F-4CC0-BAD9-0E8284219161}">
    <text>Exclude principal reductions; 
Include allowed pre-issuance Capital Expenditures.</text>
  </threadedComment>
  <threadedComment ref="D79" personId="{DF92262A-D5DC-4EC1-8C81-875246B33512}" id="{EEF707DD-A138-4BA0-BE43-C0FC47136608}">
    <text>Source: Notes to the audited financial statements</text>
  </threadedComment>
  <threadedComment ref="D84" personId="{DF92262A-D5DC-4EC1-8C81-875246B33512}" id="{0C874CD1-D5D7-454B-B344-67A0A9242D3C}">
    <text>Source: Statement of Net Position for Accrual based figures</text>
  </threadedComment>
  <threadedComment ref="D85" personId="{DF92262A-D5DC-4EC1-8C81-875246B33512}" id="{1F62B4E9-0941-4E78-9610-F238CEACDCA8}">
    <text>Includes committed, assigned and unassigned Fund Balance in Cash</text>
  </threadedComment>
  <threadedComment ref="D86" personId="{DF92262A-D5DC-4EC1-8C81-875246B33512}" id="{B4000B2C-10D2-4A3D-995C-A7CEE3010D99}">
    <text>Includes restricted and non spendable</text>
  </threadedComment>
  <threadedComment ref="D88" personId="{DF92262A-D5DC-4EC1-8C81-875246B33512}" id="{B9A42BD3-6490-43BF-ADE2-7E423B160446}">
    <text>Other liquid assets, (includes restricted and non spendable?)</text>
  </threadedComment>
  <threadedComment ref="D89" personId="{DF92262A-D5DC-4EC1-8C81-875246B33512}" id="{EAB47D30-7B6F-4E89-A82A-37645DE16B1B}">
    <text>Includes Restricted Cash. 
Restricted in this case means GASB restricted, such as by restrictions a third party funder may impose.  For example, a loan or grant which comes with restictions.  Usage here does not refer to a school board designating funds as restricted while the board has broad discretion to unrestrict the funds.  
A Board should carefully consider whether it is making funds restricted to the extent it may limit such a cash balance from being included as unrestricted in these calculations.
Essentially, if the school board designates fund balance as "restricted" but its cash is available to cover operating expenses then the board may consider whether the funds are better categorized as Committed, Assigned or Unassigned.</text>
  </threadedComment>
  <threadedComment ref="D98" personId="{DF92262A-D5DC-4EC1-8C81-875246B33512}" id="{AF57C3AC-69D9-4079-8F66-6EFCB408A7DC}">
    <text>Source: Statement of Net Position</text>
  </threadedComment>
  <threadedComment ref="D103" personId="{DF92262A-D5DC-4EC1-8C81-875246B33512}" id="{38E95CF0-8CC0-4A30-BB77-A91084C62702}">
    <text>Fixed, capital and other non current assets</text>
  </threadedComment>
  <threadedComment ref="D105" personId="{DF92262A-D5DC-4EC1-8C81-875246B33512}" id="{6EC06F3C-BB33-4BA8-9CBC-FEBEF8842311}">
    <text>Unrestricted</text>
  </threadedComment>
  <threadedComment ref="D107" personId="{DF92262A-D5DC-4EC1-8C81-875246B33512}" id="{7C38BAA3-B3D2-4881-801E-96B324B2EB37}">
    <text>Source: Statement of Net Position
May include "Pension requirement"
Deferred outflow of resources - a consumption of net assets by the government that is applicable to a future reporting period. For example, prepaid items and deferred charges. 
https://sco.ca.gov/Files-ARD/GASB_63_SUMMARY.pdf
The GASB requires that deferred outflows of resources be reported in the financial statements apart from assets, and deferred inflows of resources apart from liabilities.
1. Deferred outflows of resources - should be reported as a separate section following assets in
the statement of financial position.
2. Deferred inflows of resources - should be reported as a separate section following liabilities in
the statement of financial position.
3. Statement of Net Position - The residual amount should be reported as net position, rather than
net assets. The three components remain the same - net investment in capital assets, restricted (distinguishing between major categories of restrictions), and unrestricted. 
https://sco.ca.gov/Files-ARD/GASB_63_SUMMARY.pdf
Assets + deferred outflows of resources – liabilities – deferred inflows of resources
= net position</text>
  </threadedComment>
  <threadedComment ref="D109" personId="{DF92262A-D5DC-4EC1-8C81-875246B33512}" id="{E998F5B0-397A-45A1-93A6-3C74A3F00F81}">
    <text>Sources: Statement of Net Position for Accrual based figures</text>
  </threadedComment>
  <threadedComment ref="D114" personId="{DF92262A-D5DC-4EC1-8C81-875246B33512}" id="{215B605A-23A9-434F-A446-95FE6212B686}">
    <text>This figure will be included in the DSCR (Debt Service Coverage Ratio) as the Annual Principal part of the current portion of debt service.</text>
  </threadedComment>
  <threadedComment ref="D115" personId="{DF92262A-D5DC-4EC1-8C81-875246B33512}" id="{211BE328-D9C7-44E6-A037-7ACC65CD00DE}">
    <text>Excludes (current) Annual Principal</text>
  </threadedComment>
  <threadedComment ref="D120" personId="{DF92262A-D5DC-4EC1-8C81-875246B33512}" id="{F79AB31A-8EF2-4D1E-BB3D-54E8586CB9D9}">
    <text>Noncurrent portions</text>
  </threadedComment>
  <threadedComment ref="D124" personId="{DF92262A-D5DC-4EC1-8C81-875246B33512}" id="{B0110C1A-DF7A-46CF-8E4A-56C9CD6D5CAF}">
    <text xml:space="preserve">PERS pension liability is removed to calculate the "Operating Liabilities."
NRS 286.110  Public Employees’ Retirement System
      1.  A system of retirement providing benefits for the retirement, disability or death of employees of public employers and funded on an actuarial reserve basis is hereby established and must be known as the Public Employees’ Retirement System. The System is a public agency supported by administrative fees transferred from the retirement funds. The Executive and Legislative Departments of the State Government shall regularly review the System.
...   4.  The respective participating public employers are not liable for any obligation of the System.
</text>
  </threadedComment>
  <threadedComment ref="D127" personId="{DF92262A-D5DC-4EC1-8C81-875246B33512}" id="{7C9A2A45-CEFE-4186-AA41-14279DA69CDB}">
    <text>This line excludes bonds and pension liabilities.</text>
  </threadedComment>
  <threadedComment ref="D129" personId="{D53D7FEE-FB2A-491A-83D9-FE4DEBA474A9}" id="{F1D6326A-8F76-4522-AA99-58D24960EF09}">
    <text>Source: Statement of Net Position
Deferred inflow of resources - an acquisition of net assets by the government that is applicable to a future reporting period. For example, deferred revenue and advance collections. 
https://sco.ca.gov/Files-ARD/GASB_63_SUMMARY.pdf
The GASB requires that deferred outflows of resources be reported in the financial statements apart from assets, and deferred inflows of resources apart from liabilities.
1. Deferred outflows of resources - should be reported as a separate section following assets in
the statement of financial position.
2. Deferred inflows of resources - should be reported as a separate section following liabilities in
the statement of financial position.
3. Statement of Net Position - The residual amount should be reported as net position, rather than
net assets. The three components remain the same - net investment in capital assets, restricted (distinguishing between major categories of restrictions), and unrestricted. 
https://sco.ca.gov/Files-ARD/GASB_63_SUMMARY.pdf
Assets + deferred outflows of resources – liabilities – deferred inflows of resources
= net position</text>
  </threadedComment>
  <threadedComment ref="D145" personId="{DF92262A-D5DC-4EC1-8C81-875246B33512}" id="{E5593E42-00B7-4615-BD98-6F38D9AB0E25}">
    <text xml:space="preserve">E.g., Total Expense line may not tie to annual report due to GASB treatment of Capital Expenditures and Other Financing Sources (e.g., Capital Leases)
or
See attached comments from CFO/Auditor…
</text>
  </threadedComment>
  <threadedComment ref="R157" personId="{DF92262A-D5DC-4EC1-8C81-875246B33512}" id="{C4544E2C-0127-42EB-80D4-BE876A4FB5DC}">
    <text>Near Term Measure ‐ Current Ratio
Current Assets / Current Liabilities
Meets Standard:
 Current Ratio is 1.1 or greater.
Or
 Current Ratio is between 1.0 and 1.1 AND one‐year trend is positive.
Note: For schools in their first or second year of operation, the Current Ratio must be greater
than 1.1.
Does Not Meet Standard:
 Current Ratio is between 0.9 and .99.
Or
 Current Ratio is between 1.0 and 1.1 and one-year trend is negative.
Falls Far Below Standard:
 Current Ratio is less than 0.9.</text>
  </threadedComment>
  <threadedComment ref="B158" personId="{D53D7FEE-FB2A-491A-83D9-FE4DEBA474A9}" id="{78AEADEB-5694-4933-B5AC-51751E65F9B6}">
    <text xml:space="preserve">These numbers point to the row this line is pulling data from for easy verification of input and calculations. </text>
  </threadedComment>
  <threadedComment ref="D158" personId="{D53D7FEE-FB2A-491A-83D9-FE4DEBA474A9}" id="{BFF1AD1D-CD34-4129-8526-2F49FD41A7EB}">
    <text>1. Operating vs. facility/bond/capital oriented.
2. 'Cash and cash equivalents, Marketable securities, Accounts receivable, Prepaid expenses, Inventory</text>
  </threadedComment>
  <threadedComment ref="D168" personId="{D53D7FEE-FB2A-491A-83D9-FE4DEBA474A9}" id="{1111B3D0-2591-4A32-9983-C580C6514655}">
    <text xml:space="preserve">Unrestricted cash and unrestricted cash equivalents included. </text>
  </threadedComment>
  <threadedComment ref="R168" personId="{DF92262A-D5DC-4EC1-8C81-875246B33512}" id="{9EB70600-BDB1-432B-B996-998B1A2DF965}">
    <text>Near Term Measure ‐ Unrestricted Days Cash‐On‐Hand Ratio
Average Daily Expenses : (Total Annual Expenses – Annual Depreciation ‐ Amortization) /365
Unrestricted Days Cash‐On‐Hand: Unrestricted Cash and Equivalents / Average Daily Expense
Meets Standard:
 60 or more days of cash.
 Exceptions for schools in year one or two of their original contract term:
o Original Contract, Year 1 schools: 15 days or more
o Original Contract, Year 2 schools: 30 days or more
o Original Contract, Year 3 + schools: 60 days or more
o All schools—including schools in their original contract term—showing operating deficits will be held to the normal 60‐day standard.
Or
 Between 30 and 60 days of cash and one‐year trend is positive—a negative trend may still support a Meets Standard rating with adequate documentation1 from the school.
Does Not Meet Standard:
 Days of cash is between 15 and 29 days, except for original contract term first or second year schools.
Or
 Days of cash is between 30 and 60 days and one-year trend is negative —a negative trend may support a Meets Standard rating if the school provides adequate supporting documentation.
Falls Far Below Standard:
 Less than 15 days cash, regardless of whether school is in its original contract term.</text>
  </threadedComment>
  <threadedComment ref="D170" personId="{D53D7FEE-FB2A-491A-83D9-FE4DEBA474A9}" id="{75F5D51F-4E3D-4313-8E4F-C6E62C2AF92E}">
    <text>Added Amortization line which is not in NACSA baseline framework.</text>
  </threadedComment>
  <threadedComment ref="D171" personId="{D53D7FEE-FB2A-491A-83D9-FE4DEBA474A9}" id="{9F62DEA6-F5A6-40C7-9770-6672A8231EF4}">
    <text>Removed Amortization line to be consistent w/NACSA baseline framework.</text>
  </threadedComment>
  <threadedComment ref="D172" personId="{DF92262A-D5DC-4EC1-8C81-875246B33512}" id="{306AB8DE-9A1C-4C84-8992-4C023A3E2DB6}">
    <text>Total Expenses, Net of, excluding, Depreciation and Amortization.</text>
  </threadedComment>
  <threadedComment ref="D174" personId="{D53D7FEE-FB2A-491A-83D9-FE4DEBA474A9}" id="{884F33ED-7267-4E75-85D4-2E08C542994A}">
    <text>Schools paid quarterly, especially new ones, may have lower year end balances to account for as they wait for funding for the next quarter.</text>
  </threadedComment>
  <threadedComment ref="R181" personId="{DF92262A-D5DC-4EC1-8C81-875246B33512}" id="{C6066A0E-B09A-4A2F-919C-6E3D4748ABA6}">
    <text>Near Term Measure ‐ Unrestricted Days Cash‐On‐Hand Ratio
Average Daily Expenses : (Total Annual Expenses – Annual Depreciation ‐ Amortization) /365
Unrestricted Days Cash‐On‐Hand: Unrestricted Cash and Equivalents / Average Daily Expense
Meets Standard:
 60 or more days of cash.
 Exceptions for schools in year one or two of their original contract term:
o Original Contract, Year 1 schools: 15 days or more
o Original Contract, Year 2 schools: 30 days or more
o Original Contract, Year 3 + schools: 60 days or more
o All schools—including schools in their original contract term—showing operating deficits will be held to the normal 60‐day standard.
Or
 Between 30 and 60 days of cash and one‐year trend is positive—a negative trend may still support a Meets Standard rating with adequate documentation from the school board.
Does Not Meet Standard:
 Days of cash is between 15 and 29 days, except for original contract term first or second year schools.
Or
 Days of cash is between 30 and 60 days and one-year trend is negative —a negative trend may support a Meets Standard rating if the school provides adequate supporting documentation.
Falls Far Below Standard:
 Less than 15 days cash, regardless of whether school is in its original contract term.</text>
  </threadedComment>
  <threadedComment ref="D182" personId="{D53D7FEE-FB2A-491A-83D9-FE4DEBA474A9}" id="{5FA42490-107D-4788-917D-760D2FA00199}">
    <text xml:space="preserve">Unrestricted cash and unrestricted cash equivalents included. </text>
  </threadedComment>
  <threadedComment ref="D184" personId="{D53D7FEE-FB2A-491A-83D9-FE4DEBA474A9}" id="{27F09CCB-C98A-4395-BFAD-3F9B97C9C1B6}">
    <text>Added Amortization line which is not in NACSA baseline framework.</text>
  </threadedComment>
  <threadedComment ref="D185" personId="{D53D7FEE-FB2A-491A-83D9-FE4DEBA474A9}" id="{DF37A153-4FFC-4549-8E31-3934927229F3}">
    <text>Removed Amortization line to be consistent w/NACSA baseline framework.</text>
  </threadedComment>
  <threadedComment ref="D186" personId="{DF92262A-D5DC-4EC1-8C81-875246B33512}" id="{06C1F5E9-81AA-470B-BBD0-024BE6F709CE}">
    <text>Total Expenses, Net of, excluding, Depreciation and Amortization.</text>
  </threadedComment>
  <threadedComment ref="D188" personId="{D53D7FEE-FB2A-491A-83D9-FE4DEBA474A9}" id="{83BF7582-1731-44DA-B19D-F2A90005A197}">
    <text>Schools paid quarterly, especially new ones, may have lower year end balances to account for as they wait for funding for the next quarter.</text>
  </threadedComment>
  <threadedComment ref="D213" personId="{D53D7FEE-FB2A-491A-83D9-FE4DEBA474A9}" id="{70783BAC-AFE3-418C-92B2-86584424CD2C}">
    <text>Aka Net Income.  Do not include borrowings in Net Income.</text>
  </threadedComment>
  <threadedComment ref="R213" personId="{DF92262A-D5DC-4EC1-8C81-875246B33512}" id="{4A040E6B-4EA4-4C75-803C-E9D74665A561}">
    <text xml:space="preserve">Sustainability Measure ‐ Total Margin
Current Year Total Margin: Current Year Net Surplus / Current Year Total Revenue
Aggregated Total Margin: Total Three‐Year Net Surplus / Total Three‐Year Revenues
Meets Standard:
 The most recent year Total Margin is positive.  The Aggregated Three‐Year Total Margin, when calculable, is also positive.   
Does Not Meet Standard:
 Aggregated Three‐Year Total Margin, when calculable, is negative or the most recent year Total Margin is negative.
Falls Far Below Standard:
 Aggregated Three‐Year Total Margin is negative and most recent year Total Margin is negative.
Note: For schools in their first or second year of operation, substitute the “Aggregated Three‐year Total Margin” with the “Total Margin.”
</text>
  </threadedComment>
  <threadedComment ref="D214" personId="{D53D7FEE-FB2A-491A-83D9-FE4DEBA474A9}" id="{E0A01EAF-3DDC-4CAA-94B9-A0909119F697}">
    <text>Do not add borrowings to revenue or net income.  Do not count principal payments as expenses.</text>
  </threadedComment>
  <threadedComment ref="D215" personId="{D53D7FEE-FB2A-491A-83D9-FE4DEBA474A9}" id="{756E3645-C15F-4E69-A076-07B94700E566}">
    <text>Uses SPCSA baseline # decimal places, p 13.</text>
  </threadedComment>
  <threadedComment ref="D221" personId="{DF92262A-D5DC-4EC1-8C81-875246B33512}" id="{319F3D8D-BC57-4FA7-9B53-194622D22EC9}">
    <text>Meets Standard:
 Aggregated three-year total margin is positive and the most recent year total margin is
positive.
Does Not Meet Standard:
 Aggregated three-year total margin is negative or the most recent year total margin is
negative.
Falls Far Below Standard:
 Aggregated three-year total margin is negative and the most recent year total margin is
negative.</text>
  </threadedComment>
  <threadedComment ref="D227" personId="{DF92262A-D5DC-4EC1-8C81-875246B33512}" id="{B62FC2B6-BD23-4043-935A-B8207ABC82AF}">
    <text>Includes Capital Assets, bond issuance, facility, capital lease activity.</text>
  </threadedComment>
  <threadedComment ref="R227" personId="{DF92262A-D5DC-4EC1-8C81-875246B33512}" id="{80AE5D07-7A35-4B45-AB4C-E18A4EB6BB9A}">
    <text>Sustainability Measure ‐ Debt to Asset Ratio
Total Liabilities / Total Assets
Meets Standard:
 Debt to asset ratio is less than 0.90.
Does Not Meet Standard:
 Debt to asset ratio is greater than or equal to 0.90 and less than or equal to 1.0.
Falls Far Below Standard:
 Debt to asset ratio is greater than 1.0.</text>
  </threadedComment>
  <threadedComment ref="D234" personId="{DF92262A-D5DC-4EC1-8C81-875246B33512}" id="{F5A724EF-EB9B-4492-BB75-002CC75211AA}">
    <text>Total "Operating" Liabilities (All non capital liabilities)(ST &amp; LT Liabilities)</text>
  </threadedComment>
  <threadedComment ref="D235" personId="{DF92262A-D5DC-4EC1-8C81-875246B33512}" id="{2EA18F6D-02B6-4C97-8817-0EEC80BD10F3}">
    <text>Total "Operating" Assets</text>
  </threadedComment>
  <threadedComment ref="D236" personId="{DF92262A-D5DC-4EC1-8C81-875246B33512}" id="{13F7CB48-A5A0-4014-BA1B-FB5AFB1DC80D}">
    <text>Excludes Capital Assets</text>
  </threadedComment>
  <threadedComment ref="D242" personId="{DF92262A-D5DC-4EC1-8C81-875246B33512}" id="{36F21B92-31EB-4A28-99A1-CFE9759353F1}">
    <text>"[I]ncludes restricted and unrestricted funds."</text>
  </threadedComment>
  <threadedComment ref="R242" personId="{DF92262A-D5DC-4EC1-8C81-875246B33512}" id="{39294D01-1904-4CB7-BDBF-AEFD3CE3B790}">
    <text>Sustainability Measure ‐ Cash Flow
Multi‐Year Cash Flow = Year 3 (most recent year) Total Cash ‐ Year 1 Total Cash
One Year Cash Flow = Year 3 Total Cash ‐Year 2 (prior year) Total Cash
Meets Standard:
Y3‐Y1 One Year cash flow AND Multi‐Year cash flow (cash balances), where calculable, are positive. The most recent year Cash Flow is positive.  Or,
 For schools in their original contract term, year 1 and year 2 schools, all years have a positive cash flow. In year 1, for a school in its original term, the year 0 balance is assumed to be zero.
 Does Not Meet Standard:
 Multi‐year cash flow, where calculable, is negative OR the most recent year cash flow is negative.
Falls Far Below Standard:
 Multi‐year cash flow, where calculable, is negative AND the most recent year cash flow is negative.
Notes:  
1. A rating within this section may be adjusted for large capital investments resulting in cash balance declines‐‐ only for schools not showing an operating deficit.
2. A school may Meet Standards even with a cash balance decline based upon the supporting documentation provided by the school, such as if the school board had earlier approved a facility acquisition plan which would draw down cash savings and the cash balance decline
was a result of the approved spending plan.</text>
  </threadedComment>
  <threadedComment ref="D243" personId="{D53D7FEE-FB2A-491A-83D9-FE4DEBA474A9}" id="{6DAD517B-78AD-4F3A-99BF-AEB9B4AC0545}">
    <text>To be consistent with our focus on operations, bond  proceeds cash is not included in these amounts. 
Includes cash equivalents (Excludes bond proceeds)</text>
  </threadedComment>
  <threadedComment ref="D244" personId="{DF92262A-D5DC-4EC1-8C81-875246B33512}" id="{183D0665-6217-4877-86B8-F464CC6D5EB0}">
    <text>Y3-Y1 (rolling 3 year lookback)</text>
  </threadedComment>
  <threadedComment ref="D245" personId="{DF92262A-D5DC-4EC1-8C81-875246B33512}" id="{3146B664-9B13-4412-9B5E-8F8F5248A2DA}">
    <text>Y2-Y1 (rolling 1 year lookback)</text>
  </threadedComment>
  <threadedComment ref="D251" personId="{DF92262A-D5DC-4EC1-8C81-875246B33512}" id="{EA6617AA-C8AE-406D-A5F8-8DB9EBB70D40}">
    <text>"[I]ncludes restricted and unrestricted funds."</text>
  </threadedComment>
  <threadedComment ref="D252" personId="{D53D7FEE-FB2A-491A-83D9-FE4DEBA474A9}" id="{4E3DB4C9-E3E5-4CFB-ACA0-F61AB4E98E5D}">
    <text>To be consistent with our focus on operations, bond  proceeds cash is not included in these amounts. 
Includes cash equivalents (Excludes bond proceeds)</text>
  </threadedComment>
  <threadedComment ref="D253" personId="{DF92262A-D5DC-4EC1-8C81-875246B33512}" id="{655899F9-C6F9-4CCC-9E76-D7BD6C906AC8}">
    <text>Y3-Y1 (rolling 3 year lookback)</text>
  </threadedComment>
  <threadedComment ref="D254" personId="{DF92262A-D5DC-4EC1-8C81-875246B33512}" id="{94E54A67-25EF-4064-9943-20E32319B8FD}">
    <text>Y2-Y1 (rolling 1 year lookback)</text>
  </threadedComment>
  <threadedComment ref="R261" personId="{DF92262A-D5DC-4EC1-8C81-875246B33512}" id="{CE7A57CB-E366-4A3A-99D8-11DA4340706E}">
    <text>Sustainability Measure ‐ Debt Service Coverage Ratio
See formula above
Meets Standard:
 Debt or long‐term Lease Service Coverage Ratio (DSCR or LSCR) is equal to or exceeds 1.10.
Or
 School does not have an outstanding loan or long‐term lease.
Does Not Meet Standard:
 Debt or long‐term Lease Service Coverage Ratio is less than 1.10.
Falls Far Below Standard:
 Not Applicable</text>
  </threadedComment>
  <threadedComment ref="D268" personId="{DF92262A-D5DC-4EC1-8C81-875246B33512}" id="{D7A2506F-BEE8-4AAC-BF4A-ED7CCFDC4521}">
    <text>Net Income before Depreciation, Interest Expense and Amortization, to derive net income cash available to cover fixed charges</text>
  </threadedComment>
  <threadedComment ref="D271" personId="{DF92262A-D5DC-4EC1-8C81-875246B33512}" id="{F4B6758C-A6B3-49EF-8DC3-73B512F0C256}">
    <text>Total Interest, including bond, capital, building, financing interest</text>
  </threadedComment>
  <threadedComment ref="D276" personId="{DF92262A-D5DC-4EC1-8C81-875246B33512}" id="{447D8EB1-52D8-41DF-8389-E62AD1CAB0C6}">
    <text>Or Debt, Lease and other Fixed Charge Coverage Ratio</text>
  </threadedComment>
  <threadedComment ref="D305" personId="{DF92262A-D5DC-4EC1-8C81-875246B33512}" id="{AF184BF9-7C6E-46AB-9447-EF3B3D1EA493}">
    <text>Is this school in it's first contract term (or is it in a renewal term)?</text>
  </threadedComment>
  <threadedComment ref="D323" personId="{DF92262A-D5DC-4EC1-8C81-875246B33512}" id="{DD0C7E56-D549-4B7C-8AE9-94793AEC6940}">
    <text>Is this school in it's first contract term (or is it in a renewal term)?</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48"/>
  <sheetViews>
    <sheetView zoomScale="145" zoomScaleNormal="145" workbookViewId="0">
      <selection activeCell="K48" sqref="K48"/>
    </sheetView>
  </sheetViews>
  <sheetFormatPr defaultColWidth="8.81640625" defaultRowHeight="12.5" zeroHeight="1" x14ac:dyDescent="0.25"/>
  <cols>
    <col min="1" max="1" width="4.453125" customWidth="1"/>
    <col min="2" max="2" width="7" customWidth="1"/>
    <col min="3" max="3" width="20.7265625" customWidth="1"/>
    <col min="7" max="7" width="13.81640625" customWidth="1"/>
    <col min="8" max="8" width="35.453125" customWidth="1"/>
    <col min="9" max="9" width="18.1796875" customWidth="1"/>
    <col min="10" max="10" width="5.81640625" customWidth="1"/>
    <col min="12" max="12" width="9.453125" bestFit="1" customWidth="1"/>
    <col min="13" max="256" width="0" hidden="1" customWidth="1"/>
  </cols>
  <sheetData>
    <row r="1" spans="1:6" ht="15.5" x14ac:dyDescent="0.35">
      <c r="A1" s="3" t="s">
        <v>0</v>
      </c>
      <c r="B1" s="3"/>
      <c r="C1" s="3"/>
      <c r="D1" s="3"/>
      <c r="E1" s="3"/>
      <c r="F1" s="3"/>
    </row>
    <row r="2" spans="1:6" ht="15.5" x14ac:dyDescent="0.35">
      <c r="A2" s="4" t="s">
        <v>1</v>
      </c>
      <c r="B2" s="4"/>
      <c r="C2" s="5"/>
      <c r="D2" s="5"/>
      <c r="E2" s="5"/>
      <c r="F2" s="5"/>
    </row>
    <row r="3" spans="1:6" ht="13" x14ac:dyDescent="0.3">
      <c r="A3" s="2" t="e">
        <f ca="1">CELL("filename")</f>
        <v>#N/A</v>
      </c>
      <c r="B3" s="2"/>
    </row>
    <row r="4" spans="1:6" x14ac:dyDescent="0.25">
      <c r="A4" s="1"/>
      <c r="B4" s="1"/>
    </row>
    <row r="5" spans="1:6" x14ac:dyDescent="0.25"/>
    <row r="6" spans="1:6" x14ac:dyDescent="0.25"/>
    <row r="7" spans="1:6" x14ac:dyDescent="0.25"/>
    <row r="8" spans="1:6" x14ac:dyDescent="0.25"/>
    <row r="9" spans="1:6" x14ac:dyDescent="0.25"/>
    <row r="10" spans="1:6" x14ac:dyDescent="0.25"/>
    <row r="11" spans="1:6" x14ac:dyDescent="0.25"/>
    <row r="12" spans="1:6" x14ac:dyDescent="0.25"/>
    <row r="13" spans="1:6" x14ac:dyDescent="0.25"/>
    <row r="14" spans="1:6" x14ac:dyDescent="0.25"/>
    <row r="15" spans="1:6" x14ac:dyDescent="0.25"/>
    <row r="16" spans="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sheetData>
  <phoneticPr fontId="5" type="noConversion"/>
  <pageMargins left="0.25" right="0.25" top="0.5" bottom="0.44999999999999996" header="0.25" footer="0.25"/>
  <pageSetup scale="96" orientation="landscape" horizontalDpi="1200" verticalDpi="1200" r:id="rId1"/>
  <headerFooter alignWithMargins="0">
    <oddHeader xml:space="preserve">&amp;L &amp;C &amp;R </oddHeader>
    <oddFooter>&amp;L&amp;7&amp;D  at &amp;T Mike Dang 702.486.8879&amp;C&amp;7&amp;F  &amp;A&amp;R&amp;7Page &amp;P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92D050"/>
  </sheetPr>
  <dimension ref="A1:BJ743"/>
  <sheetViews>
    <sheetView showGridLines="0" tabSelected="1" zoomScale="115" zoomScaleNormal="115" zoomScaleSheetLayoutView="145" workbookViewId="0">
      <pane xSplit="4" ySplit="5" topLeftCell="J27" activePane="bottomRight" state="frozen"/>
      <selection pane="topRight" activeCell="E1" sqref="E1"/>
      <selection pane="bottomLeft" activeCell="A6" sqref="A6"/>
      <selection pane="bottomRight" activeCell="P32" sqref="P32"/>
    </sheetView>
  </sheetViews>
  <sheetFormatPr defaultColWidth="3.81640625" defaultRowHeight="11.5" outlineLevelRow="2" outlineLevelCol="1" x14ac:dyDescent="0.25"/>
  <cols>
    <col min="1" max="1" width="4.1796875" style="96" bestFit="1" customWidth="1"/>
    <col min="2" max="2" width="5.1796875" style="87" customWidth="1"/>
    <col min="3" max="3" width="0.7265625" style="47" customWidth="1"/>
    <col min="4" max="4" width="22.453125" style="47" customWidth="1"/>
    <col min="5" max="5" width="11.81640625" style="111" customWidth="1"/>
    <col min="6" max="6" width="11.7265625" style="111" customWidth="1"/>
    <col min="7" max="7" width="12.453125" style="96" customWidth="1"/>
    <col min="8" max="8" width="11.54296875" style="96" customWidth="1"/>
    <col min="9" max="9" width="12.453125" style="96" customWidth="1"/>
    <col min="10" max="10" width="12.54296875" style="96" customWidth="1"/>
    <col min="11" max="11" width="12.7265625" style="96" bestFit="1" customWidth="1"/>
    <col min="12" max="12" width="12.7265625" style="96" customWidth="1" collapsed="1"/>
    <col min="13" max="13" width="12.7265625" style="96" customWidth="1" outlineLevel="1"/>
    <col min="14" max="14" width="13.453125" style="96" customWidth="1" outlineLevel="1" collapsed="1"/>
    <col min="15" max="16" width="13.453125" style="96" customWidth="1" outlineLevel="1"/>
    <col min="17" max="17" width="3.81640625" style="96" customWidth="1"/>
    <col min="18" max="18" width="3.81640625" style="47"/>
    <col min="19" max="19" width="36.7265625" style="47" hidden="1" customWidth="1" outlineLevel="1"/>
    <col min="20" max="20" width="11.1796875" style="96" hidden="1" customWidth="1" outlineLevel="1"/>
    <col min="21" max="21" width="3.81640625" style="96" customWidth="1" collapsed="1"/>
    <col min="22" max="27" width="7" style="96" customWidth="1" outlineLevel="1"/>
    <col min="28" max="31" width="3.81640625" style="96" customWidth="1"/>
    <col min="32" max="36" width="3.81640625" style="96" hidden="1" customWidth="1"/>
    <col min="37" max="41" width="5" style="96" hidden="1" customWidth="1"/>
    <col min="42" max="44" width="3.81640625" style="96" hidden="1" customWidth="1"/>
    <col min="45" max="16384" width="3.81640625" style="96"/>
  </cols>
  <sheetData>
    <row r="1" spans="1:45" x14ac:dyDescent="0.25">
      <c r="A1" s="43">
        <f>ROW()</f>
        <v>1</v>
      </c>
      <c r="D1" s="88" t="s">
        <v>2</v>
      </c>
      <c r="E1" s="89"/>
      <c r="F1" s="90"/>
      <c r="G1" s="90"/>
      <c r="H1" s="91"/>
      <c r="I1" s="92" t="s">
        <v>3</v>
      </c>
      <c r="J1" s="93"/>
      <c r="K1" s="93"/>
      <c r="L1" s="94"/>
      <c r="M1" s="94"/>
      <c r="N1" s="95"/>
      <c r="O1" s="95"/>
      <c r="P1" s="95"/>
    </row>
    <row r="2" spans="1:45" x14ac:dyDescent="0.25">
      <c r="A2" s="43">
        <f>ROW()</f>
        <v>2</v>
      </c>
      <c r="D2" s="455" t="str">
        <f>$E$8</f>
        <v>Nevada Virtual Academy</v>
      </c>
      <c r="E2" s="456"/>
      <c r="F2" s="456"/>
      <c r="G2" s="97"/>
      <c r="H2" s="98"/>
      <c r="I2" s="99"/>
      <c r="J2" s="100" t="s">
        <v>4</v>
      </c>
      <c r="K2" s="100"/>
      <c r="L2" s="101"/>
      <c r="M2" s="101"/>
      <c r="N2" s="101"/>
      <c r="O2" s="101"/>
      <c r="P2" s="101"/>
      <c r="AS2" s="102" t="s">
        <v>5</v>
      </c>
    </row>
    <row r="3" spans="1:45" x14ac:dyDescent="0.25">
      <c r="A3" s="43">
        <f>ROW()</f>
        <v>3</v>
      </c>
      <c r="D3" s="103" t="s">
        <v>6</v>
      </c>
      <c r="E3" s="104">
        <v>1</v>
      </c>
      <c r="F3" s="105">
        <f>+E3+1</f>
        <v>2</v>
      </c>
      <c r="G3" s="105">
        <f t="shared" ref="G3:P3" si="0">+F3+1</f>
        <v>3</v>
      </c>
      <c r="H3" s="105">
        <f t="shared" si="0"/>
        <v>4</v>
      </c>
      <c r="I3" s="105">
        <f t="shared" si="0"/>
        <v>5</v>
      </c>
      <c r="J3" s="105">
        <f t="shared" si="0"/>
        <v>6</v>
      </c>
      <c r="K3" s="105">
        <f t="shared" si="0"/>
        <v>7</v>
      </c>
      <c r="L3" s="105">
        <f t="shared" si="0"/>
        <v>8</v>
      </c>
      <c r="M3" s="105">
        <f t="shared" si="0"/>
        <v>9</v>
      </c>
      <c r="N3" s="105">
        <f t="shared" si="0"/>
        <v>10</v>
      </c>
      <c r="O3" s="105">
        <f t="shared" si="0"/>
        <v>11</v>
      </c>
      <c r="P3" s="105">
        <f t="shared" si="0"/>
        <v>12</v>
      </c>
      <c r="V3" s="104">
        <f>+E3</f>
        <v>1</v>
      </c>
      <c r="W3" s="105">
        <f t="shared" ref="W3:W6" si="1">+F3</f>
        <v>2</v>
      </c>
      <c r="X3" s="105">
        <f t="shared" ref="X3:X6" si="2">+G3</f>
        <v>3</v>
      </c>
      <c r="Y3" s="105">
        <f t="shared" ref="Y3:Y6" si="3">+H3</f>
        <v>4</v>
      </c>
      <c r="Z3" s="105">
        <f t="shared" ref="Z3:Z6" si="4">+I3</f>
        <v>5</v>
      </c>
      <c r="AA3" s="105">
        <f t="shared" ref="AA3:AA6" si="5">+J3</f>
        <v>6</v>
      </c>
    </row>
    <row r="4" spans="1:45" x14ac:dyDescent="0.25">
      <c r="A4" s="43">
        <f>ROW()</f>
        <v>4</v>
      </c>
      <c r="D4" s="106" t="s">
        <v>7</v>
      </c>
      <c r="E4" s="107">
        <f>+E18</f>
        <v>2013</v>
      </c>
      <c r="F4" s="107">
        <f>+E4+1</f>
        <v>2014</v>
      </c>
      <c r="G4" s="107">
        <f t="shared" ref="G4:P4" si="6">+F4+1</f>
        <v>2015</v>
      </c>
      <c r="H4" s="107">
        <f t="shared" si="6"/>
        <v>2016</v>
      </c>
      <c r="I4" s="107">
        <f t="shared" si="6"/>
        <v>2017</v>
      </c>
      <c r="J4" s="107">
        <f t="shared" si="6"/>
        <v>2018</v>
      </c>
      <c r="K4" s="107">
        <f t="shared" si="6"/>
        <v>2019</v>
      </c>
      <c r="L4" s="107">
        <f t="shared" si="6"/>
        <v>2020</v>
      </c>
      <c r="M4" s="107">
        <f t="shared" si="6"/>
        <v>2021</v>
      </c>
      <c r="N4" s="107">
        <f t="shared" si="6"/>
        <v>2022</v>
      </c>
      <c r="O4" s="107">
        <f t="shared" si="6"/>
        <v>2023</v>
      </c>
      <c r="P4" s="107">
        <f t="shared" si="6"/>
        <v>2024</v>
      </c>
      <c r="V4" s="107">
        <f t="shared" ref="V4:V6" si="7">+E4</f>
        <v>2013</v>
      </c>
      <c r="W4" s="107">
        <f t="shared" si="1"/>
        <v>2014</v>
      </c>
      <c r="X4" s="107">
        <f t="shared" si="2"/>
        <v>2015</v>
      </c>
      <c r="Y4" s="107">
        <f t="shared" si="3"/>
        <v>2016</v>
      </c>
      <c r="Z4" s="107">
        <f t="shared" si="4"/>
        <v>2017</v>
      </c>
      <c r="AA4" s="107">
        <f t="shared" si="5"/>
        <v>2018</v>
      </c>
    </row>
    <row r="5" spans="1:45" x14ac:dyDescent="0.25">
      <c r="A5" s="43">
        <f>ROW()</f>
        <v>5</v>
      </c>
      <c r="D5" s="108" t="s">
        <v>8</v>
      </c>
      <c r="E5" s="109">
        <f>+E4+1</f>
        <v>2014</v>
      </c>
      <c r="F5" s="109">
        <f t="shared" ref="F5:J5" si="8">1+F4</f>
        <v>2015</v>
      </c>
      <c r="G5" s="109">
        <f t="shared" si="8"/>
        <v>2016</v>
      </c>
      <c r="H5" s="109">
        <f t="shared" si="8"/>
        <v>2017</v>
      </c>
      <c r="I5" s="109">
        <f t="shared" si="8"/>
        <v>2018</v>
      </c>
      <c r="J5" s="109">
        <f t="shared" si="8"/>
        <v>2019</v>
      </c>
      <c r="K5" s="109">
        <f t="shared" ref="K5:N5" si="9">1+K4</f>
        <v>2020</v>
      </c>
      <c r="L5" s="109">
        <f t="shared" si="9"/>
        <v>2021</v>
      </c>
      <c r="M5" s="109">
        <f t="shared" si="9"/>
        <v>2022</v>
      </c>
      <c r="N5" s="109">
        <f t="shared" si="9"/>
        <v>2023</v>
      </c>
      <c r="O5" s="109">
        <f t="shared" ref="O5:P5" si="10">1+O4</f>
        <v>2024</v>
      </c>
      <c r="P5" s="109">
        <f t="shared" si="10"/>
        <v>2025</v>
      </c>
      <c r="V5" s="109">
        <f t="shared" si="7"/>
        <v>2014</v>
      </c>
      <c r="W5" s="109">
        <f t="shared" si="1"/>
        <v>2015</v>
      </c>
      <c r="X5" s="109">
        <f t="shared" si="2"/>
        <v>2016</v>
      </c>
      <c r="Y5" s="109">
        <f t="shared" si="3"/>
        <v>2017</v>
      </c>
      <c r="Z5" s="109">
        <f t="shared" si="4"/>
        <v>2018</v>
      </c>
      <c r="AA5" s="109">
        <f t="shared" si="5"/>
        <v>2019</v>
      </c>
    </row>
    <row r="6" spans="1:45" x14ac:dyDescent="0.25">
      <c r="A6" s="43">
        <f>ROW()</f>
        <v>6</v>
      </c>
      <c r="E6" s="110" t="s">
        <v>9</v>
      </c>
      <c r="F6" s="110" t="s">
        <v>9</v>
      </c>
      <c r="G6" s="110" t="s">
        <v>9</v>
      </c>
      <c r="H6" s="110" t="s">
        <v>9</v>
      </c>
      <c r="I6" s="110" t="s">
        <v>9</v>
      </c>
      <c r="J6" s="110" t="s">
        <v>9</v>
      </c>
      <c r="K6" s="110" t="s">
        <v>9</v>
      </c>
      <c r="L6" s="110" t="s">
        <v>9</v>
      </c>
      <c r="M6" s="110" t="s">
        <v>10</v>
      </c>
      <c r="N6" s="110" t="s">
        <v>10</v>
      </c>
      <c r="O6" s="110" t="s">
        <v>10</v>
      </c>
      <c r="P6" s="110" t="s">
        <v>10</v>
      </c>
      <c r="S6" s="158" t="s">
        <v>11</v>
      </c>
      <c r="V6" s="110" t="str">
        <f t="shared" si="7"/>
        <v>Actual</v>
      </c>
      <c r="W6" s="110" t="str">
        <f t="shared" si="1"/>
        <v>Actual</v>
      </c>
      <c r="X6" s="110" t="str">
        <f t="shared" si="2"/>
        <v>Actual</v>
      </c>
      <c r="Y6" s="110" t="str">
        <f t="shared" si="3"/>
        <v>Actual</v>
      </c>
      <c r="Z6" s="110" t="str">
        <f t="shared" si="4"/>
        <v>Actual</v>
      </c>
      <c r="AA6" s="110" t="str">
        <f t="shared" si="5"/>
        <v>Actual</v>
      </c>
    </row>
    <row r="7" spans="1:45" x14ac:dyDescent="0.25">
      <c r="A7" s="43">
        <f>ROW()</f>
        <v>7</v>
      </c>
    </row>
    <row r="8" spans="1:45" x14ac:dyDescent="0.25">
      <c r="A8" s="43">
        <f>ROW()</f>
        <v>8</v>
      </c>
      <c r="D8" s="112" t="s">
        <v>12</v>
      </c>
      <c r="E8" s="467" t="s">
        <v>13</v>
      </c>
      <c r="F8" s="468"/>
      <c r="G8" s="469"/>
      <c r="H8" s="113" t="s">
        <v>14</v>
      </c>
      <c r="I8" s="114"/>
      <c r="J8" s="114"/>
      <c r="AF8" s="115">
        <f t="shared" ref="AF8:AF19" ca="1" si="11">CELL("protect",A8)</f>
        <v>1</v>
      </c>
      <c r="AG8" s="115">
        <f t="shared" ref="AG8:AG19" ca="1" si="12">CELL("protect",B8)</f>
        <v>1</v>
      </c>
      <c r="AH8" s="115">
        <f t="shared" ref="AH8:AH19" ca="1" si="13">CELL("protect",C8)</f>
        <v>1</v>
      </c>
      <c r="AI8" s="115">
        <f t="shared" ref="AI8:AI19" ca="1" si="14">CELL("protect",D8)</f>
        <v>1</v>
      </c>
      <c r="AJ8" s="115">
        <f t="shared" ref="AJ8:AJ19" ca="1" si="15">CELL("protect",E8)</f>
        <v>0</v>
      </c>
      <c r="AK8" s="115">
        <f t="shared" ref="AK8:AK19" ca="1" si="16">CELL("protect",F8)</f>
        <v>0</v>
      </c>
      <c r="AL8" s="115">
        <f t="shared" ref="AL8:AL19" ca="1" si="17">CELL("protect",G8)</f>
        <v>0</v>
      </c>
      <c r="AM8" s="115">
        <f t="shared" ref="AM8:AM19" ca="1" si="18">CELL("protect",H8)</f>
        <v>1</v>
      </c>
      <c r="AN8" s="115">
        <f t="shared" ref="AN8:AN19" ca="1" si="19">CELL("protect",I8)</f>
        <v>1</v>
      </c>
      <c r="AO8" s="115">
        <f t="shared" ref="AO8:AO19" ca="1" si="20">CELL("protect",J8)</f>
        <v>1</v>
      </c>
      <c r="AP8" s="115">
        <f t="shared" ref="AP8:AP19" ca="1" si="21">CELL("protect",K8)</f>
        <v>1</v>
      </c>
      <c r="AQ8" s="116">
        <f t="shared" ref="AQ8:AQ19" ca="1" si="22">CELL("protect",L8)</f>
        <v>1</v>
      </c>
      <c r="AR8" s="115">
        <f t="shared" ref="AR8:AR19" ca="1" si="23">CELL("protect",M8)</f>
        <v>1</v>
      </c>
    </row>
    <row r="9" spans="1:45" x14ac:dyDescent="0.25">
      <c r="A9" s="43">
        <f>ROW()</f>
        <v>9</v>
      </c>
      <c r="D9" s="112"/>
      <c r="E9" s="117"/>
      <c r="F9" s="117"/>
      <c r="G9" s="86"/>
      <c r="H9" s="113"/>
      <c r="I9" s="114"/>
      <c r="J9" s="114"/>
      <c r="AF9" s="115">
        <f t="shared" ca="1" si="11"/>
        <v>1</v>
      </c>
      <c r="AG9" s="115">
        <f t="shared" ca="1" si="12"/>
        <v>1</v>
      </c>
      <c r="AH9" s="115">
        <f t="shared" ca="1" si="13"/>
        <v>1</v>
      </c>
      <c r="AI9" s="115">
        <f t="shared" ca="1" si="14"/>
        <v>1</v>
      </c>
      <c r="AJ9" s="115">
        <f t="shared" ca="1" si="15"/>
        <v>1</v>
      </c>
      <c r="AK9" s="115">
        <f t="shared" ca="1" si="16"/>
        <v>1</v>
      </c>
      <c r="AL9" s="115">
        <f t="shared" ca="1" si="17"/>
        <v>1</v>
      </c>
      <c r="AM9" s="115">
        <f t="shared" ca="1" si="18"/>
        <v>1</v>
      </c>
      <c r="AN9" s="115">
        <f t="shared" ca="1" si="19"/>
        <v>1</v>
      </c>
      <c r="AO9" s="115">
        <f t="shared" ca="1" si="20"/>
        <v>1</v>
      </c>
      <c r="AP9" s="115">
        <f t="shared" ca="1" si="21"/>
        <v>1</v>
      </c>
      <c r="AQ9" s="116">
        <f t="shared" ca="1" si="22"/>
        <v>1</v>
      </c>
      <c r="AR9" s="115">
        <f t="shared" ca="1" si="23"/>
        <v>1</v>
      </c>
    </row>
    <row r="10" spans="1:45" ht="15" customHeight="1" x14ac:dyDescent="0.25">
      <c r="A10" s="43">
        <f>ROW()</f>
        <v>10</v>
      </c>
      <c r="D10" s="112" t="s">
        <v>15</v>
      </c>
      <c r="E10" s="464" t="s">
        <v>16</v>
      </c>
      <c r="F10" s="465"/>
      <c r="G10" s="466"/>
      <c r="H10" s="113" t="s">
        <v>17</v>
      </c>
      <c r="I10" s="86"/>
      <c r="J10" s="114"/>
      <c r="AF10" s="115">
        <f t="shared" ca="1" si="11"/>
        <v>1</v>
      </c>
      <c r="AG10" s="115">
        <f t="shared" ca="1" si="12"/>
        <v>1</v>
      </c>
      <c r="AH10" s="115">
        <f t="shared" ca="1" si="13"/>
        <v>1</v>
      </c>
      <c r="AI10" s="115">
        <f t="shared" ca="1" si="14"/>
        <v>1</v>
      </c>
      <c r="AJ10" s="115">
        <f t="shared" ca="1" si="15"/>
        <v>0</v>
      </c>
      <c r="AK10" s="115">
        <f t="shared" ca="1" si="16"/>
        <v>0</v>
      </c>
      <c r="AL10" s="115">
        <f t="shared" ca="1" si="17"/>
        <v>0</v>
      </c>
      <c r="AM10" s="115">
        <f t="shared" ca="1" si="18"/>
        <v>1</v>
      </c>
      <c r="AN10" s="115">
        <f t="shared" ca="1" si="19"/>
        <v>1</v>
      </c>
      <c r="AO10" s="115">
        <f t="shared" ca="1" si="20"/>
        <v>1</v>
      </c>
      <c r="AP10" s="115">
        <f t="shared" ca="1" si="21"/>
        <v>1</v>
      </c>
      <c r="AQ10" s="116">
        <f t="shared" ca="1" si="22"/>
        <v>1</v>
      </c>
      <c r="AR10" s="115">
        <f t="shared" ca="1" si="23"/>
        <v>1</v>
      </c>
    </row>
    <row r="11" spans="1:45" x14ac:dyDescent="0.25">
      <c r="A11" s="43">
        <f>ROW()</f>
        <v>11</v>
      </c>
      <c r="D11" s="112"/>
      <c r="E11" s="464" t="s">
        <v>18</v>
      </c>
      <c r="F11" s="465"/>
      <c r="G11" s="466"/>
      <c r="H11" s="113" t="s">
        <v>19</v>
      </c>
      <c r="I11" s="86"/>
      <c r="J11" s="114"/>
      <c r="AF11" s="115">
        <f t="shared" ca="1" si="11"/>
        <v>1</v>
      </c>
      <c r="AG11" s="115">
        <f t="shared" ca="1" si="12"/>
        <v>1</v>
      </c>
      <c r="AH11" s="115">
        <f t="shared" ca="1" si="13"/>
        <v>1</v>
      </c>
      <c r="AI11" s="115">
        <f t="shared" ca="1" si="14"/>
        <v>1</v>
      </c>
      <c r="AJ11" s="115">
        <f t="shared" ca="1" si="15"/>
        <v>0</v>
      </c>
      <c r="AK11" s="115">
        <f t="shared" ca="1" si="16"/>
        <v>0</v>
      </c>
      <c r="AL11" s="115">
        <f t="shared" ca="1" si="17"/>
        <v>0</v>
      </c>
      <c r="AM11" s="115">
        <f t="shared" ca="1" si="18"/>
        <v>1</v>
      </c>
      <c r="AN11" s="115">
        <f t="shared" ca="1" si="19"/>
        <v>1</v>
      </c>
      <c r="AO11" s="115">
        <f t="shared" ca="1" si="20"/>
        <v>1</v>
      </c>
      <c r="AP11" s="115">
        <f t="shared" ca="1" si="21"/>
        <v>1</v>
      </c>
      <c r="AQ11" s="116">
        <f t="shared" ca="1" si="22"/>
        <v>1</v>
      </c>
      <c r="AR11" s="115">
        <f t="shared" ca="1" si="23"/>
        <v>1</v>
      </c>
    </row>
    <row r="12" spans="1:45" x14ac:dyDescent="0.25">
      <c r="A12" s="43">
        <f>ROW()</f>
        <v>12</v>
      </c>
      <c r="D12" s="112"/>
      <c r="E12" s="464" t="s">
        <v>20</v>
      </c>
      <c r="F12" s="465"/>
      <c r="G12" s="466"/>
      <c r="H12" s="113" t="s">
        <v>21</v>
      </c>
      <c r="I12" s="113"/>
      <c r="J12" s="114"/>
      <c r="AF12" s="115">
        <f t="shared" ca="1" si="11"/>
        <v>1</v>
      </c>
      <c r="AG12" s="115">
        <f t="shared" ca="1" si="12"/>
        <v>1</v>
      </c>
      <c r="AH12" s="115">
        <f t="shared" ca="1" si="13"/>
        <v>1</v>
      </c>
      <c r="AI12" s="115">
        <f t="shared" ca="1" si="14"/>
        <v>1</v>
      </c>
      <c r="AJ12" s="115">
        <f t="shared" ca="1" si="15"/>
        <v>0</v>
      </c>
      <c r="AK12" s="115">
        <f t="shared" ca="1" si="16"/>
        <v>0</v>
      </c>
      <c r="AL12" s="115">
        <f t="shared" ca="1" si="17"/>
        <v>0</v>
      </c>
      <c r="AM12" s="115">
        <f t="shared" ca="1" si="18"/>
        <v>1</v>
      </c>
      <c r="AN12" s="115">
        <f t="shared" ca="1" si="19"/>
        <v>1</v>
      </c>
      <c r="AO12" s="115">
        <f t="shared" ca="1" si="20"/>
        <v>1</v>
      </c>
      <c r="AP12" s="115">
        <f t="shared" ca="1" si="21"/>
        <v>1</v>
      </c>
      <c r="AQ12" s="116">
        <f t="shared" ca="1" si="22"/>
        <v>1</v>
      </c>
      <c r="AR12" s="115">
        <f t="shared" ca="1" si="23"/>
        <v>1</v>
      </c>
    </row>
    <row r="13" spans="1:45" x14ac:dyDescent="0.25">
      <c r="A13" s="43">
        <f>ROW()</f>
        <v>13</v>
      </c>
      <c r="D13" s="112"/>
      <c r="E13" s="464" t="s">
        <v>22</v>
      </c>
      <c r="F13" s="465"/>
      <c r="G13" s="466"/>
      <c r="H13" s="118" t="s">
        <v>23</v>
      </c>
      <c r="I13" s="114"/>
      <c r="J13" s="114"/>
      <c r="AF13" s="115">
        <f t="shared" ca="1" si="11"/>
        <v>1</v>
      </c>
      <c r="AG13" s="115">
        <f t="shared" ca="1" si="12"/>
        <v>1</v>
      </c>
      <c r="AH13" s="115">
        <f t="shared" ca="1" si="13"/>
        <v>1</v>
      </c>
      <c r="AI13" s="115">
        <f t="shared" ca="1" si="14"/>
        <v>1</v>
      </c>
      <c r="AJ13" s="115">
        <f t="shared" ca="1" si="15"/>
        <v>0</v>
      </c>
      <c r="AK13" s="115">
        <f t="shared" ca="1" si="16"/>
        <v>0</v>
      </c>
      <c r="AL13" s="115">
        <f t="shared" ca="1" si="17"/>
        <v>0</v>
      </c>
      <c r="AM13" s="115">
        <f t="shared" ca="1" si="18"/>
        <v>1</v>
      </c>
      <c r="AN13" s="115">
        <f t="shared" ca="1" si="19"/>
        <v>1</v>
      </c>
      <c r="AO13" s="115">
        <f t="shared" ca="1" si="20"/>
        <v>1</v>
      </c>
      <c r="AP13" s="115">
        <f t="shared" ca="1" si="21"/>
        <v>1</v>
      </c>
      <c r="AQ13" s="116">
        <f t="shared" ca="1" si="22"/>
        <v>1</v>
      </c>
      <c r="AR13" s="115">
        <f t="shared" ca="1" si="23"/>
        <v>1</v>
      </c>
    </row>
    <row r="14" spans="1:45" x14ac:dyDescent="0.25">
      <c r="A14" s="43">
        <f>ROW()</f>
        <v>14</v>
      </c>
      <c r="D14" s="112"/>
      <c r="E14" s="464" t="s">
        <v>24</v>
      </c>
      <c r="F14" s="465"/>
      <c r="G14" s="466"/>
      <c r="H14" s="118" t="s">
        <v>25</v>
      </c>
      <c r="I14" s="114"/>
      <c r="J14" s="114"/>
      <c r="AF14" s="115">
        <f t="shared" ca="1" si="11"/>
        <v>1</v>
      </c>
      <c r="AG14" s="115">
        <f t="shared" ca="1" si="12"/>
        <v>1</v>
      </c>
      <c r="AH14" s="115">
        <f t="shared" ca="1" si="13"/>
        <v>1</v>
      </c>
      <c r="AI14" s="115">
        <f t="shared" ca="1" si="14"/>
        <v>1</v>
      </c>
      <c r="AJ14" s="115">
        <f t="shared" ca="1" si="15"/>
        <v>0</v>
      </c>
      <c r="AK14" s="115">
        <f t="shared" ca="1" si="16"/>
        <v>0</v>
      </c>
      <c r="AL14" s="115">
        <f t="shared" ca="1" si="17"/>
        <v>0</v>
      </c>
      <c r="AM14" s="115">
        <f t="shared" ca="1" si="18"/>
        <v>1</v>
      </c>
      <c r="AN14" s="115">
        <f t="shared" ca="1" si="19"/>
        <v>1</v>
      </c>
      <c r="AO14" s="115">
        <f t="shared" ca="1" si="20"/>
        <v>1</v>
      </c>
      <c r="AP14" s="115">
        <f t="shared" ca="1" si="21"/>
        <v>1</v>
      </c>
      <c r="AQ14" s="116">
        <f t="shared" ca="1" si="22"/>
        <v>1</v>
      </c>
      <c r="AR14" s="115">
        <f t="shared" ca="1" si="23"/>
        <v>1</v>
      </c>
    </row>
    <row r="15" spans="1:45" x14ac:dyDescent="0.25">
      <c r="A15" s="43">
        <f>ROW()</f>
        <v>15</v>
      </c>
      <c r="D15" s="86"/>
      <c r="E15" s="117"/>
      <c r="F15" s="117"/>
      <c r="G15" s="114"/>
      <c r="H15" s="114"/>
      <c r="I15" s="114"/>
      <c r="J15" s="114"/>
      <c r="AF15" s="115">
        <f t="shared" ca="1" si="11"/>
        <v>1</v>
      </c>
      <c r="AG15" s="115">
        <f t="shared" ca="1" si="12"/>
        <v>1</v>
      </c>
      <c r="AH15" s="115">
        <f t="shared" ca="1" si="13"/>
        <v>1</v>
      </c>
      <c r="AI15" s="115">
        <f t="shared" ca="1" si="14"/>
        <v>1</v>
      </c>
      <c r="AJ15" s="115">
        <f t="shared" ca="1" si="15"/>
        <v>1</v>
      </c>
      <c r="AK15" s="115">
        <f t="shared" ca="1" si="16"/>
        <v>1</v>
      </c>
      <c r="AL15" s="115">
        <f t="shared" ca="1" si="17"/>
        <v>1</v>
      </c>
      <c r="AM15" s="115">
        <f t="shared" ca="1" si="18"/>
        <v>1</v>
      </c>
      <c r="AN15" s="115">
        <f t="shared" ca="1" si="19"/>
        <v>1</v>
      </c>
      <c r="AO15" s="115">
        <f t="shared" ca="1" si="20"/>
        <v>1</v>
      </c>
      <c r="AP15" s="115">
        <f t="shared" ca="1" si="21"/>
        <v>1</v>
      </c>
      <c r="AQ15" s="116">
        <f t="shared" ca="1" si="22"/>
        <v>1</v>
      </c>
      <c r="AR15" s="115">
        <f t="shared" ca="1" si="23"/>
        <v>1</v>
      </c>
    </row>
    <row r="16" spans="1:45" x14ac:dyDescent="0.25">
      <c r="A16" s="43">
        <f>ROW()</f>
        <v>16</v>
      </c>
      <c r="D16" s="119" t="s">
        <v>26</v>
      </c>
      <c r="E16" s="120">
        <v>2007</v>
      </c>
      <c r="F16" s="121" t="s">
        <v>27</v>
      </c>
      <c r="G16" s="122"/>
      <c r="H16" s="122"/>
      <c r="I16" s="122"/>
      <c r="J16" s="123"/>
      <c r="K16" s="124"/>
      <c r="L16" s="124"/>
      <c r="M16" s="124"/>
      <c r="N16" s="124"/>
      <c r="O16" s="124"/>
      <c r="P16" s="124"/>
      <c r="AF16" s="115">
        <f t="shared" ca="1" si="11"/>
        <v>1</v>
      </c>
      <c r="AG16" s="115">
        <f t="shared" ca="1" si="12"/>
        <v>1</v>
      </c>
      <c r="AH16" s="115">
        <f t="shared" ca="1" si="13"/>
        <v>1</v>
      </c>
      <c r="AI16" s="115">
        <f t="shared" ca="1" si="14"/>
        <v>1</v>
      </c>
      <c r="AJ16" s="115">
        <f t="shared" ca="1" si="15"/>
        <v>0</v>
      </c>
      <c r="AK16" s="115">
        <f t="shared" ca="1" si="16"/>
        <v>1</v>
      </c>
      <c r="AL16" s="115">
        <f t="shared" ca="1" si="17"/>
        <v>1</v>
      </c>
      <c r="AM16" s="115">
        <f t="shared" ca="1" si="18"/>
        <v>1</v>
      </c>
      <c r="AN16" s="115">
        <f t="shared" ca="1" si="19"/>
        <v>1</v>
      </c>
      <c r="AO16" s="115">
        <f t="shared" ca="1" si="20"/>
        <v>1</v>
      </c>
      <c r="AP16" s="115">
        <f t="shared" ca="1" si="21"/>
        <v>1</v>
      </c>
      <c r="AQ16" s="116">
        <f t="shared" ca="1" si="22"/>
        <v>1</v>
      </c>
      <c r="AR16" s="115">
        <f t="shared" ca="1" si="23"/>
        <v>1</v>
      </c>
    </row>
    <row r="17" spans="1:49" x14ac:dyDescent="0.25">
      <c r="A17" s="43">
        <f>ROW()</f>
        <v>17</v>
      </c>
      <c r="D17" s="125" t="s">
        <v>28</v>
      </c>
      <c r="E17" s="126">
        <f>+E16+1</f>
        <v>2008</v>
      </c>
      <c r="F17" s="127"/>
      <c r="G17" s="128"/>
      <c r="H17" s="128"/>
      <c r="I17" s="128"/>
      <c r="J17" s="129"/>
      <c r="K17" s="124"/>
      <c r="L17" s="124"/>
      <c r="M17" s="124"/>
      <c r="N17" s="124"/>
      <c r="O17" s="124"/>
      <c r="P17" s="124"/>
      <c r="AF17" s="115">
        <f t="shared" ca="1" si="11"/>
        <v>1</v>
      </c>
      <c r="AG17" s="115">
        <f t="shared" ca="1" si="12"/>
        <v>1</v>
      </c>
      <c r="AH17" s="115">
        <f t="shared" ca="1" si="13"/>
        <v>1</v>
      </c>
      <c r="AI17" s="115">
        <f t="shared" ca="1" si="14"/>
        <v>1</v>
      </c>
      <c r="AJ17" s="115">
        <f t="shared" ca="1" si="15"/>
        <v>0</v>
      </c>
      <c r="AK17" s="115">
        <f t="shared" ca="1" si="16"/>
        <v>1</v>
      </c>
      <c r="AL17" s="115">
        <f t="shared" ca="1" si="17"/>
        <v>1</v>
      </c>
      <c r="AM17" s="115">
        <f t="shared" ca="1" si="18"/>
        <v>1</v>
      </c>
      <c r="AN17" s="115">
        <f t="shared" ca="1" si="19"/>
        <v>1</v>
      </c>
      <c r="AO17" s="115">
        <f t="shared" ca="1" si="20"/>
        <v>1</v>
      </c>
      <c r="AP17" s="115">
        <f t="shared" ca="1" si="21"/>
        <v>1</v>
      </c>
      <c r="AQ17" s="116">
        <f t="shared" ca="1" si="22"/>
        <v>1</v>
      </c>
      <c r="AR17" s="115">
        <f t="shared" ca="1" si="23"/>
        <v>1</v>
      </c>
    </row>
    <row r="18" spans="1:49" x14ac:dyDescent="0.25">
      <c r="A18" s="43">
        <f>ROW()</f>
        <v>18</v>
      </c>
      <c r="D18" s="119" t="s">
        <v>29</v>
      </c>
      <c r="E18" s="120">
        <v>2013</v>
      </c>
      <c r="F18" s="130" t="s">
        <v>30</v>
      </c>
      <c r="G18" s="131"/>
      <c r="H18" s="131"/>
      <c r="I18" s="131"/>
      <c r="J18" s="132"/>
      <c r="K18" s="124"/>
      <c r="L18" s="124"/>
      <c r="M18" s="124"/>
      <c r="N18" s="124"/>
      <c r="O18" s="124"/>
      <c r="P18" s="124"/>
      <c r="AF18" s="115">
        <f t="shared" ca="1" si="11"/>
        <v>1</v>
      </c>
      <c r="AG18" s="115">
        <f t="shared" ca="1" si="12"/>
        <v>1</v>
      </c>
      <c r="AH18" s="115">
        <f t="shared" ca="1" si="13"/>
        <v>1</v>
      </c>
      <c r="AI18" s="115">
        <f t="shared" ca="1" si="14"/>
        <v>1</v>
      </c>
      <c r="AJ18" s="115">
        <f t="shared" ca="1" si="15"/>
        <v>0</v>
      </c>
      <c r="AK18" s="115">
        <f t="shared" ca="1" si="16"/>
        <v>1</v>
      </c>
      <c r="AL18" s="115">
        <f t="shared" ca="1" si="17"/>
        <v>1</v>
      </c>
      <c r="AM18" s="115">
        <f t="shared" ca="1" si="18"/>
        <v>1</v>
      </c>
      <c r="AN18" s="115">
        <f t="shared" ca="1" si="19"/>
        <v>1</v>
      </c>
      <c r="AO18" s="115">
        <f t="shared" ca="1" si="20"/>
        <v>1</v>
      </c>
      <c r="AP18" s="115">
        <f t="shared" ca="1" si="21"/>
        <v>1</v>
      </c>
      <c r="AQ18" s="116">
        <f t="shared" ca="1" si="22"/>
        <v>1</v>
      </c>
      <c r="AR18" s="115">
        <f t="shared" ca="1" si="23"/>
        <v>1</v>
      </c>
    </row>
    <row r="19" spans="1:49" x14ac:dyDescent="0.25">
      <c r="A19" s="43">
        <f>ROW()</f>
        <v>19</v>
      </c>
      <c r="D19" s="125" t="s">
        <v>31</v>
      </c>
      <c r="E19" s="126">
        <f>1+E18</f>
        <v>2014</v>
      </c>
      <c r="F19" s="127" t="s">
        <v>32</v>
      </c>
      <c r="G19" s="128"/>
      <c r="H19" s="128"/>
      <c r="I19" s="128"/>
      <c r="J19" s="129"/>
      <c r="K19" s="124"/>
      <c r="L19" s="124"/>
      <c r="M19" s="124"/>
      <c r="N19" s="124"/>
      <c r="O19" s="124"/>
      <c r="P19" s="124"/>
      <c r="AF19" s="115">
        <f t="shared" ca="1" si="11"/>
        <v>1</v>
      </c>
      <c r="AG19" s="115">
        <f t="shared" ca="1" si="12"/>
        <v>1</v>
      </c>
      <c r="AH19" s="115">
        <f t="shared" ca="1" si="13"/>
        <v>1</v>
      </c>
      <c r="AI19" s="115">
        <f t="shared" ca="1" si="14"/>
        <v>1</v>
      </c>
      <c r="AJ19" s="115">
        <f t="shared" ca="1" si="15"/>
        <v>0</v>
      </c>
      <c r="AK19" s="115">
        <f t="shared" ca="1" si="16"/>
        <v>1</v>
      </c>
      <c r="AL19" s="115">
        <f t="shared" ca="1" si="17"/>
        <v>1</v>
      </c>
      <c r="AM19" s="115">
        <f t="shared" ca="1" si="18"/>
        <v>1</v>
      </c>
      <c r="AN19" s="115">
        <f t="shared" ca="1" si="19"/>
        <v>1</v>
      </c>
      <c r="AO19" s="115">
        <f t="shared" ca="1" si="20"/>
        <v>1</v>
      </c>
      <c r="AP19" s="115">
        <f t="shared" ca="1" si="21"/>
        <v>1</v>
      </c>
      <c r="AQ19" s="116">
        <f t="shared" ca="1" si="22"/>
        <v>1</v>
      </c>
      <c r="AR19" s="115">
        <f t="shared" ca="1" si="23"/>
        <v>1</v>
      </c>
    </row>
    <row r="20" spans="1:49" x14ac:dyDescent="0.25">
      <c r="A20" s="43">
        <f>ROW()</f>
        <v>20</v>
      </c>
      <c r="B20" s="133"/>
      <c r="C20" s="134"/>
      <c r="D20" s="135" t="s">
        <v>33</v>
      </c>
      <c r="E20" s="136"/>
      <c r="F20" s="136"/>
      <c r="G20" s="137"/>
      <c r="H20" s="137"/>
      <c r="I20" s="137"/>
      <c r="J20" s="137"/>
      <c r="K20" s="134"/>
      <c r="L20" s="134"/>
      <c r="M20" s="134"/>
      <c r="N20" s="134"/>
      <c r="O20" s="134"/>
      <c r="P20" s="134"/>
      <c r="Q20" s="134"/>
      <c r="T20" s="138"/>
      <c r="U20" s="138"/>
      <c r="V20" s="138"/>
      <c r="W20" s="138"/>
      <c r="X20" s="138"/>
      <c r="Y20" s="138"/>
      <c r="Z20" s="138"/>
      <c r="AA20" s="138"/>
      <c r="AB20" s="138"/>
      <c r="AC20" s="138"/>
      <c r="AD20" s="138"/>
      <c r="AE20" s="138"/>
      <c r="AF20" s="115">
        <f t="shared" ref="AF20:AF28" ca="1" si="24">CELL("protect",A20)</f>
        <v>1</v>
      </c>
      <c r="AG20" s="115">
        <f t="shared" ref="AG20:AG28" ca="1" si="25">CELL("protect",B20)</f>
        <v>1</v>
      </c>
      <c r="AH20" s="115">
        <f t="shared" ref="AH20:AH28" ca="1" si="26">CELL("protect",C20)</f>
        <v>1</v>
      </c>
      <c r="AI20" s="115">
        <f t="shared" ref="AI20:AI28" ca="1" si="27">CELL("protect",D20)</f>
        <v>1</v>
      </c>
      <c r="AJ20" s="115">
        <f t="shared" ref="AJ20:AJ28" ca="1" si="28">CELL("protect",E20)</f>
        <v>1</v>
      </c>
      <c r="AK20" s="115">
        <f t="shared" ref="AK20:AK28" ca="1" si="29">CELL("protect",F20)</f>
        <v>1</v>
      </c>
      <c r="AL20" s="115">
        <f t="shared" ref="AL20:AL28" ca="1" si="30">CELL("protect",G20)</f>
        <v>1</v>
      </c>
      <c r="AM20" s="115">
        <f t="shared" ref="AM20:AM28" ca="1" si="31">CELL("protect",H20)</f>
        <v>1</v>
      </c>
      <c r="AN20" s="115">
        <f t="shared" ref="AN20:AN28" ca="1" si="32">CELL("protect",I20)</f>
        <v>1</v>
      </c>
      <c r="AO20" s="115">
        <f t="shared" ref="AO20:AO28" ca="1" si="33">CELL("protect",J20)</f>
        <v>1</v>
      </c>
      <c r="AP20" s="115">
        <f t="shared" ref="AP20:AP28" ca="1" si="34">CELL("protect",K20)</f>
        <v>1</v>
      </c>
      <c r="AQ20" s="116">
        <f t="shared" ref="AQ20:AQ28" ca="1" si="35">CELL("protect",L20)</f>
        <v>1</v>
      </c>
      <c r="AR20" s="115">
        <f t="shared" ref="AR20:AR28" ca="1" si="36">CELL("protect",M20)</f>
        <v>1</v>
      </c>
      <c r="AS20" s="114"/>
    </row>
    <row r="21" spans="1:49" x14ac:dyDescent="0.25">
      <c r="A21" s="43">
        <f>ROW()</f>
        <v>21</v>
      </c>
      <c r="B21" s="133"/>
      <c r="C21" s="134"/>
      <c r="D21" s="139" t="s">
        <v>34</v>
      </c>
      <c r="E21" s="140"/>
      <c r="F21" s="131"/>
      <c r="G21" s="131"/>
      <c r="H21" s="131"/>
      <c r="I21" s="131"/>
      <c r="J21" s="137"/>
      <c r="K21" s="134"/>
      <c r="L21" s="134"/>
      <c r="M21" s="134"/>
      <c r="N21" s="134"/>
      <c r="O21" s="134"/>
      <c r="P21" s="134"/>
      <c r="Q21" s="134"/>
      <c r="T21" s="138"/>
      <c r="U21" s="138"/>
      <c r="V21" s="138"/>
      <c r="W21" s="138"/>
      <c r="X21" s="138"/>
      <c r="Y21" s="138"/>
      <c r="Z21" s="138"/>
      <c r="AA21" s="138"/>
      <c r="AB21" s="138"/>
      <c r="AC21" s="138"/>
      <c r="AD21" s="138"/>
      <c r="AE21" s="138"/>
      <c r="AF21" s="115">
        <f t="shared" ca="1" si="24"/>
        <v>1</v>
      </c>
      <c r="AG21" s="115">
        <f t="shared" ca="1" si="25"/>
        <v>1</v>
      </c>
      <c r="AH21" s="115">
        <f t="shared" ca="1" si="26"/>
        <v>1</v>
      </c>
      <c r="AI21" s="115">
        <f t="shared" ca="1" si="27"/>
        <v>1</v>
      </c>
      <c r="AJ21" s="115">
        <f t="shared" ca="1" si="28"/>
        <v>1</v>
      </c>
      <c r="AK21" s="115">
        <f t="shared" ca="1" si="29"/>
        <v>1</v>
      </c>
      <c r="AL21" s="115">
        <f t="shared" ca="1" si="30"/>
        <v>1</v>
      </c>
      <c r="AM21" s="115">
        <f t="shared" ca="1" si="31"/>
        <v>1</v>
      </c>
      <c r="AN21" s="115">
        <f t="shared" ca="1" si="32"/>
        <v>1</v>
      </c>
      <c r="AO21" s="115">
        <f t="shared" ca="1" si="33"/>
        <v>1</v>
      </c>
      <c r="AP21" s="115">
        <f t="shared" ca="1" si="34"/>
        <v>1</v>
      </c>
      <c r="AQ21" s="116">
        <f t="shared" ca="1" si="35"/>
        <v>1</v>
      </c>
      <c r="AR21" s="115">
        <f t="shared" ca="1" si="36"/>
        <v>1</v>
      </c>
      <c r="AS21" s="114"/>
    </row>
    <row r="22" spans="1:49" x14ac:dyDescent="0.25">
      <c r="A22" s="43">
        <f>ROW()</f>
        <v>22</v>
      </c>
      <c r="B22" s="133"/>
      <c r="C22" s="134"/>
      <c r="D22" s="141" t="s">
        <v>35</v>
      </c>
      <c r="E22" s="142"/>
      <c r="F22" s="143"/>
      <c r="G22" s="143"/>
      <c r="H22" s="143"/>
      <c r="I22" s="143"/>
      <c r="J22" s="137"/>
      <c r="K22" s="134"/>
      <c r="L22" s="134"/>
      <c r="M22" s="134"/>
      <c r="N22" s="134"/>
      <c r="O22" s="134"/>
      <c r="P22" s="134"/>
      <c r="Q22" s="134"/>
      <c r="T22" s="138"/>
      <c r="U22" s="138"/>
      <c r="V22" s="138"/>
      <c r="W22" s="138"/>
      <c r="X22" s="138"/>
      <c r="Y22" s="138"/>
      <c r="Z22" s="138"/>
      <c r="AA22" s="138"/>
      <c r="AB22" s="138"/>
      <c r="AC22" s="138"/>
      <c r="AD22" s="138"/>
      <c r="AE22" s="138"/>
      <c r="AF22" s="115">
        <f t="shared" ca="1" si="24"/>
        <v>1</v>
      </c>
      <c r="AG22" s="115">
        <f t="shared" ca="1" si="25"/>
        <v>1</v>
      </c>
      <c r="AH22" s="115">
        <f t="shared" ca="1" si="26"/>
        <v>1</v>
      </c>
      <c r="AI22" s="115">
        <f t="shared" ca="1" si="27"/>
        <v>1</v>
      </c>
      <c r="AJ22" s="115">
        <f t="shared" ca="1" si="28"/>
        <v>1</v>
      </c>
      <c r="AK22" s="115">
        <f t="shared" ca="1" si="29"/>
        <v>1</v>
      </c>
      <c r="AL22" s="115">
        <f t="shared" ca="1" si="30"/>
        <v>1</v>
      </c>
      <c r="AM22" s="115">
        <f t="shared" ca="1" si="31"/>
        <v>1</v>
      </c>
      <c r="AN22" s="115">
        <f t="shared" ca="1" si="32"/>
        <v>1</v>
      </c>
      <c r="AO22" s="115">
        <f t="shared" ca="1" si="33"/>
        <v>1</v>
      </c>
      <c r="AP22" s="115">
        <f t="shared" ca="1" si="34"/>
        <v>1</v>
      </c>
      <c r="AQ22" s="116">
        <f t="shared" ca="1" si="35"/>
        <v>1</v>
      </c>
      <c r="AR22" s="115">
        <f t="shared" ca="1" si="36"/>
        <v>1</v>
      </c>
      <c r="AS22" s="114"/>
    </row>
    <row r="23" spans="1:49" x14ac:dyDescent="0.25">
      <c r="A23" s="43">
        <f>ROW()</f>
        <v>23</v>
      </c>
      <c r="B23" s="133"/>
      <c r="C23" s="134"/>
      <c r="D23" s="86"/>
      <c r="E23" s="117"/>
      <c r="F23" s="117"/>
      <c r="G23" s="114"/>
      <c r="H23" s="114"/>
      <c r="I23" s="114"/>
      <c r="J23" s="114"/>
      <c r="Q23" s="47"/>
      <c r="T23" s="138"/>
      <c r="U23" s="138"/>
      <c r="V23" s="138"/>
      <c r="W23" s="138"/>
      <c r="X23" s="138"/>
      <c r="Y23" s="138"/>
      <c r="Z23" s="138"/>
      <c r="AA23" s="138"/>
      <c r="AB23" s="138"/>
      <c r="AC23" s="138"/>
      <c r="AD23" s="138"/>
      <c r="AE23" s="138"/>
      <c r="AF23" s="115">
        <f t="shared" ca="1" si="24"/>
        <v>1</v>
      </c>
      <c r="AG23" s="115">
        <f t="shared" ca="1" si="25"/>
        <v>1</v>
      </c>
      <c r="AH23" s="115">
        <f t="shared" ca="1" si="26"/>
        <v>1</v>
      </c>
      <c r="AI23" s="115">
        <f t="shared" ca="1" si="27"/>
        <v>1</v>
      </c>
      <c r="AJ23" s="115">
        <f t="shared" ca="1" si="28"/>
        <v>1</v>
      </c>
      <c r="AK23" s="115">
        <f t="shared" ca="1" si="29"/>
        <v>1</v>
      </c>
      <c r="AL23" s="115">
        <f t="shared" ca="1" si="30"/>
        <v>1</v>
      </c>
      <c r="AM23" s="115">
        <f t="shared" ca="1" si="31"/>
        <v>1</v>
      </c>
      <c r="AN23" s="115">
        <f t="shared" ca="1" si="32"/>
        <v>1</v>
      </c>
      <c r="AO23" s="115">
        <f t="shared" ca="1" si="33"/>
        <v>1</v>
      </c>
      <c r="AP23" s="115">
        <f t="shared" ca="1" si="34"/>
        <v>1</v>
      </c>
      <c r="AQ23" s="116">
        <f t="shared" ca="1" si="35"/>
        <v>1</v>
      </c>
      <c r="AR23" s="115">
        <f t="shared" ca="1" si="36"/>
        <v>1</v>
      </c>
      <c r="AS23" s="114"/>
    </row>
    <row r="24" spans="1:49" x14ac:dyDescent="0.25">
      <c r="A24" s="43">
        <f>ROW()</f>
        <v>24</v>
      </c>
      <c r="B24" s="133"/>
      <c r="C24" s="144" t="s">
        <v>36</v>
      </c>
      <c r="D24" s="145"/>
      <c r="E24" s="146" t="s">
        <v>37</v>
      </c>
      <c r="F24" s="147" t="s">
        <v>38</v>
      </c>
      <c r="G24" s="148"/>
      <c r="H24" s="149" t="s">
        <v>39</v>
      </c>
      <c r="I24" s="114"/>
      <c r="J24" s="86"/>
      <c r="K24" s="47"/>
      <c r="L24" s="47"/>
      <c r="M24" s="47"/>
      <c r="N24" s="47"/>
      <c r="O24" s="47"/>
      <c r="P24" s="47"/>
      <c r="Q24" s="47"/>
      <c r="T24" s="138"/>
      <c r="U24" s="138"/>
      <c r="V24" s="138"/>
      <c r="W24" s="138"/>
      <c r="X24" s="138"/>
      <c r="Y24" s="138"/>
      <c r="Z24" s="138"/>
      <c r="AA24" s="138"/>
      <c r="AB24" s="138"/>
      <c r="AC24" s="138"/>
      <c r="AD24" s="138"/>
      <c r="AE24" s="138"/>
      <c r="AF24" s="115">
        <f t="shared" ca="1" si="24"/>
        <v>1</v>
      </c>
      <c r="AG24" s="115">
        <f t="shared" ca="1" si="25"/>
        <v>1</v>
      </c>
      <c r="AH24" s="115">
        <f t="shared" ca="1" si="26"/>
        <v>1</v>
      </c>
      <c r="AI24" s="115">
        <f t="shared" ca="1" si="27"/>
        <v>1</v>
      </c>
      <c r="AJ24" s="115">
        <f t="shared" ca="1" si="28"/>
        <v>1</v>
      </c>
      <c r="AK24" s="115">
        <f t="shared" ca="1" si="29"/>
        <v>1</v>
      </c>
      <c r="AL24" s="115">
        <f t="shared" ca="1" si="30"/>
        <v>1</v>
      </c>
      <c r="AM24" s="115">
        <f t="shared" ca="1" si="31"/>
        <v>1</v>
      </c>
      <c r="AN24" s="115">
        <f t="shared" ca="1" si="32"/>
        <v>1</v>
      </c>
      <c r="AO24" s="115">
        <f t="shared" ca="1" si="33"/>
        <v>1</v>
      </c>
      <c r="AP24" s="115">
        <f t="shared" ca="1" si="34"/>
        <v>1</v>
      </c>
      <c r="AQ24" s="116">
        <f t="shared" ca="1" si="35"/>
        <v>1</v>
      </c>
      <c r="AR24" s="115">
        <f t="shared" ca="1" si="36"/>
        <v>1</v>
      </c>
      <c r="AS24" s="114"/>
    </row>
    <row r="25" spans="1:49" x14ac:dyDescent="0.25">
      <c r="A25" s="43">
        <f>ROW()</f>
        <v>25</v>
      </c>
      <c r="B25" s="133"/>
      <c r="C25" s="150" t="s">
        <v>40</v>
      </c>
      <c r="D25" s="151"/>
      <c r="E25" s="152" t="s">
        <v>41</v>
      </c>
      <c r="F25" s="153"/>
      <c r="G25" s="153"/>
      <c r="H25" s="114"/>
      <c r="I25" s="114"/>
      <c r="J25" s="86"/>
      <c r="K25" s="47"/>
      <c r="L25" s="47"/>
      <c r="M25" s="47"/>
      <c r="N25" s="47"/>
      <c r="O25" s="47"/>
      <c r="P25" s="47"/>
      <c r="Q25" s="47"/>
      <c r="T25" s="138"/>
      <c r="U25" s="138"/>
      <c r="V25" s="138"/>
      <c r="W25" s="138"/>
      <c r="X25" s="138"/>
      <c r="Y25" s="138"/>
      <c r="Z25" s="138"/>
      <c r="AA25" s="138"/>
      <c r="AB25" s="138"/>
      <c r="AC25" s="138"/>
      <c r="AD25" s="138"/>
      <c r="AE25" s="138"/>
      <c r="AF25" s="115">
        <f t="shared" ca="1" si="24"/>
        <v>1</v>
      </c>
      <c r="AG25" s="115">
        <f t="shared" ca="1" si="25"/>
        <v>1</v>
      </c>
      <c r="AH25" s="115">
        <f t="shared" ca="1" si="26"/>
        <v>1</v>
      </c>
      <c r="AI25" s="115">
        <f t="shared" ca="1" si="27"/>
        <v>1</v>
      </c>
      <c r="AJ25" s="115">
        <f t="shared" ca="1" si="28"/>
        <v>1</v>
      </c>
      <c r="AK25" s="115">
        <f t="shared" ca="1" si="29"/>
        <v>1</v>
      </c>
      <c r="AL25" s="115">
        <f t="shared" ca="1" si="30"/>
        <v>1</v>
      </c>
      <c r="AM25" s="115">
        <f t="shared" ca="1" si="31"/>
        <v>1</v>
      </c>
      <c r="AN25" s="115">
        <f t="shared" ca="1" si="32"/>
        <v>1</v>
      </c>
      <c r="AO25" s="115">
        <f t="shared" ca="1" si="33"/>
        <v>1</v>
      </c>
      <c r="AP25" s="115">
        <f t="shared" ca="1" si="34"/>
        <v>1</v>
      </c>
      <c r="AQ25" s="116">
        <f t="shared" ca="1" si="35"/>
        <v>1</v>
      </c>
      <c r="AR25" s="115">
        <f t="shared" ca="1" si="36"/>
        <v>1</v>
      </c>
      <c r="AS25" s="114"/>
    </row>
    <row r="26" spans="1:49" x14ac:dyDescent="0.25">
      <c r="A26" s="43">
        <f>ROW()</f>
        <v>26</v>
      </c>
      <c r="B26" s="133"/>
      <c r="C26" s="134"/>
      <c r="I26" s="47"/>
      <c r="J26" s="47"/>
      <c r="K26" s="47"/>
      <c r="L26" s="47"/>
      <c r="M26" s="47"/>
      <c r="N26" s="47"/>
      <c r="O26" s="47"/>
      <c r="P26" s="47"/>
      <c r="Q26" s="47"/>
      <c r="T26" s="138"/>
      <c r="U26" s="138"/>
      <c r="V26" s="138"/>
      <c r="W26" s="138"/>
      <c r="X26" s="138"/>
      <c r="Y26" s="138"/>
      <c r="Z26" s="138"/>
      <c r="AA26" s="138"/>
      <c r="AB26" s="138"/>
      <c r="AC26" s="138"/>
      <c r="AD26" s="138"/>
      <c r="AE26" s="138"/>
      <c r="AF26" s="115">
        <f t="shared" ca="1" si="24"/>
        <v>1</v>
      </c>
      <c r="AG26" s="115">
        <f t="shared" ca="1" si="25"/>
        <v>1</v>
      </c>
      <c r="AH26" s="115">
        <f t="shared" ca="1" si="26"/>
        <v>1</v>
      </c>
      <c r="AI26" s="115">
        <f t="shared" ca="1" si="27"/>
        <v>1</v>
      </c>
      <c r="AJ26" s="115">
        <f t="shared" ca="1" si="28"/>
        <v>1</v>
      </c>
      <c r="AK26" s="115">
        <f t="shared" ca="1" si="29"/>
        <v>1</v>
      </c>
      <c r="AL26" s="115">
        <f t="shared" ca="1" si="30"/>
        <v>1</v>
      </c>
      <c r="AM26" s="115">
        <f t="shared" ca="1" si="31"/>
        <v>1</v>
      </c>
      <c r="AN26" s="115">
        <f t="shared" ca="1" si="32"/>
        <v>1</v>
      </c>
      <c r="AO26" s="115">
        <f t="shared" ca="1" si="33"/>
        <v>1</v>
      </c>
      <c r="AP26" s="115">
        <f t="shared" ca="1" si="34"/>
        <v>1</v>
      </c>
      <c r="AQ26" s="116">
        <f t="shared" ca="1" si="35"/>
        <v>1</v>
      </c>
      <c r="AR26" s="115">
        <f t="shared" ca="1" si="36"/>
        <v>1</v>
      </c>
      <c r="AS26" s="114"/>
    </row>
    <row r="27" spans="1:49" x14ac:dyDescent="0.25">
      <c r="A27" s="43">
        <f>ROW()</f>
        <v>27</v>
      </c>
      <c r="B27" s="133"/>
      <c r="C27" s="134"/>
      <c r="D27" s="154" t="s">
        <v>42</v>
      </c>
      <c r="E27" s="154"/>
      <c r="F27" s="154"/>
      <c r="G27" s="154"/>
      <c r="H27" s="154"/>
      <c r="I27" s="154"/>
      <c r="J27" s="154"/>
      <c r="K27" s="154"/>
      <c r="L27" s="154"/>
      <c r="M27" s="154"/>
      <c r="N27" s="154"/>
      <c r="O27" s="154"/>
      <c r="P27" s="154"/>
      <c r="Q27" s="47"/>
      <c r="T27" s="138"/>
      <c r="U27" s="138"/>
      <c r="V27" s="138"/>
      <c r="W27" s="138"/>
      <c r="X27" s="138"/>
      <c r="Y27" s="138"/>
      <c r="Z27" s="138"/>
      <c r="AA27" s="138"/>
      <c r="AB27" s="138"/>
      <c r="AC27" s="138"/>
      <c r="AD27" s="138"/>
      <c r="AE27" s="138"/>
      <c r="AF27" s="115">
        <f t="shared" ca="1" si="24"/>
        <v>1</v>
      </c>
      <c r="AG27" s="115">
        <f t="shared" ca="1" si="25"/>
        <v>1</v>
      </c>
      <c r="AH27" s="115">
        <f t="shared" ca="1" si="26"/>
        <v>1</v>
      </c>
      <c r="AI27" s="115">
        <f t="shared" ca="1" si="27"/>
        <v>1</v>
      </c>
      <c r="AJ27" s="115">
        <f t="shared" ca="1" si="28"/>
        <v>1</v>
      </c>
      <c r="AK27" s="115">
        <f t="shared" ca="1" si="29"/>
        <v>1</v>
      </c>
      <c r="AL27" s="115">
        <f t="shared" ca="1" si="30"/>
        <v>1</v>
      </c>
      <c r="AM27" s="115">
        <f t="shared" ca="1" si="31"/>
        <v>1</v>
      </c>
      <c r="AN27" s="115">
        <f t="shared" ca="1" si="32"/>
        <v>1</v>
      </c>
      <c r="AO27" s="115">
        <f t="shared" ca="1" si="33"/>
        <v>1</v>
      </c>
      <c r="AP27" s="115">
        <f t="shared" ca="1" si="34"/>
        <v>1</v>
      </c>
      <c r="AQ27" s="116">
        <f t="shared" ca="1" si="35"/>
        <v>1</v>
      </c>
      <c r="AR27" s="115">
        <f t="shared" ca="1" si="36"/>
        <v>1</v>
      </c>
      <c r="AS27" s="114"/>
    </row>
    <row r="28" spans="1:49" x14ac:dyDescent="0.25">
      <c r="A28" s="43">
        <f>ROW()</f>
        <v>28</v>
      </c>
      <c r="B28" s="133"/>
      <c r="C28" s="134"/>
      <c r="I28" s="47"/>
      <c r="J28" s="47"/>
      <c r="K28" s="47"/>
      <c r="L28" s="47"/>
      <c r="M28" s="47"/>
      <c r="N28" s="47"/>
      <c r="O28" s="47"/>
      <c r="P28" s="47"/>
      <c r="Q28" s="47"/>
      <c r="T28" s="138"/>
      <c r="U28" s="138"/>
      <c r="V28" s="138"/>
      <c r="W28" s="138"/>
      <c r="X28" s="138"/>
      <c r="Y28" s="138"/>
      <c r="Z28" s="138"/>
      <c r="AA28" s="138"/>
      <c r="AB28" s="138"/>
      <c r="AC28" s="138"/>
      <c r="AD28" s="138"/>
      <c r="AE28" s="138"/>
      <c r="AF28" s="115">
        <f t="shared" ca="1" si="24"/>
        <v>1</v>
      </c>
      <c r="AG28" s="115">
        <f t="shared" ca="1" si="25"/>
        <v>1</v>
      </c>
      <c r="AH28" s="115">
        <f t="shared" ca="1" si="26"/>
        <v>1</v>
      </c>
      <c r="AI28" s="115">
        <f t="shared" ca="1" si="27"/>
        <v>1</v>
      </c>
      <c r="AJ28" s="115">
        <f t="shared" ca="1" si="28"/>
        <v>1</v>
      </c>
      <c r="AK28" s="115">
        <f t="shared" ca="1" si="29"/>
        <v>1</v>
      </c>
      <c r="AL28" s="115">
        <f t="shared" ca="1" si="30"/>
        <v>1</v>
      </c>
      <c r="AM28" s="115">
        <f t="shared" ca="1" si="31"/>
        <v>1</v>
      </c>
      <c r="AN28" s="115">
        <f t="shared" ca="1" si="32"/>
        <v>1</v>
      </c>
      <c r="AO28" s="115">
        <f t="shared" ca="1" si="33"/>
        <v>1</v>
      </c>
      <c r="AP28" s="115">
        <f t="shared" ca="1" si="34"/>
        <v>1</v>
      </c>
      <c r="AQ28" s="116">
        <f t="shared" ca="1" si="35"/>
        <v>1</v>
      </c>
      <c r="AR28" s="115">
        <f t="shared" ca="1" si="36"/>
        <v>1</v>
      </c>
      <c r="AS28" s="114"/>
    </row>
    <row r="29" spans="1:49" x14ac:dyDescent="0.25">
      <c r="A29" s="43">
        <f>ROW()</f>
        <v>29</v>
      </c>
      <c r="B29" s="155"/>
      <c r="C29" s="155"/>
      <c r="D29" s="156" t="s">
        <v>43</v>
      </c>
      <c r="E29" s="386" t="s">
        <v>44</v>
      </c>
      <c r="F29" s="385">
        <f>IF(F30&gt;0,IFERROR((F30-E30)/E30,0),0)</f>
        <v>-0.1896670493685419</v>
      </c>
      <c r="G29" s="385">
        <f>IF(G30&gt;0,IFERROR((G30-F30)/F30,0),0)</f>
        <v>-0.27288183621422502</v>
      </c>
      <c r="H29" s="385">
        <f>IF(H30&gt;0,IFERROR((H30-G30)/G30,0),0)</f>
        <v>-0.11145752143413874</v>
      </c>
      <c r="I29" s="385">
        <f>IF(I30&gt;0,IFERROR((I30-H30)/H30,0),0)</f>
        <v>-1.4912280701754385E-2</v>
      </c>
      <c r="J29" s="385">
        <f>IF(J30&gt;0,IFERROR((J30-I30)/I30,0),0)</f>
        <v>-2.0926090828138913E-2</v>
      </c>
      <c r="K29" s="385">
        <f t="shared" ref="K29:P29" si="37">IF(K30&gt;0,IFERROR((K30-J30)/J30,0),0)</f>
        <v>-0.33560709413369716</v>
      </c>
      <c r="L29" s="385">
        <f t="shared" si="37"/>
        <v>0.49691991786447637</v>
      </c>
      <c r="M29" s="385">
        <f t="shared" si="37"/>
        <v>1.1888431641518061E-2</v>
      </c>
      <c r="N29" s="385">
        <f t="shared" si="37"/>
        <v>0</v>
      </c>
      <c r="O29" s="385">
        <f t="shared" si="37"/>
        <v>2.0000000000000098E-2</v>
      </c>
      <c r="P29" s="385">
        <f t="shared" si="37"/>
        <v>1.9999999999999969E-2</v>
      </c>
      <c r="Q29" s="157"/>
      <c r="R29" s="197"/>
      <c r="S29" s="158" t="s">
        <v>11</v>
      </c>
      <c r="T29" s="159"/>
      <c r="U29" s="160"/>
      <c r="V29" s="160"/>
      <c r="W29" s="160"/>
      <c r="X29" s="160"/>
      <c r="Y29" s="160"/>
      <c r="Z29" s="160"/>
      <c r="AA29" s="160"/>
      <c r="AB29" s="159"/>
      <c r="AC29" s="159"/>
      <c r="AD29" s="159"/>
      <c r="AE29" s="159"/>
      <c r="AF29" s="115">
        <f t="shared" ref="AF29:AF32" ca="1" si="38">CELL("protect",A29)</f>
        <v>1</v>
      </c>
      <c r="AG29" s="115">
        <f t="shared" ref="AG29:AG32" ca="1" si="39">CELL("protect",B29)</f>
        <v>1</v>
      </c>
      <c r="AH29" s="115">
        <f t="shared" ref="AH29:AH32" ca="1" si="40">CELL("protect",C29)</f>
        <v>1</v>
      </c>
      <c r="AI29" s="115">
        <f t="shared" ref="AI29:AI32" ca="1" si="41">CELL("protect",D29)</f>
        <v>1</v>
      </c>
      <c r="AJ29" s="115">
        <f t="shared" ref="AJ29:AJ32" ca="1" si="42">CELL("protect",E29)</f>
        <v>1</v>
      </c>
      <c r="AK29" s="115">
        <f t="shared" ref="AK29" ca="1" si="43">CELL("protect",F29)</f>
        <v>1</v>
      </c>
      <c r="AL29" s="115">
        <f t="shared" ref="AL29" ca="1" si="44">CELL("protect",G29)</f>
        <v>1</v>
      </c>
      <c r="AM29" s="115">
        <f t="shared" ref="AM29" ca="1" si="45">CELL("protect",H29)</f>
        <v>1</v>
      </c>
      <c r="AN29" s="115">
        <f t="shared" ref="AN29" ca="1" si="46">CELL("protect",I29)</f>
        <v>1</v>
      </c>
      <c r="AO29" s="115">
        <f t="shared" ref="AO29" ca="1" si="47">CELL("protect",J29)</f>
        <v>1</v>
      </c>
      <c r="AP29" s="115">
        <f t="shared" ref="AP29" ca="1" si="48">CELL("protect",K29)</f>
        <v>1</v>
      </c>
      <c r="AQ29" s="116">
        <f t="shared" ref="AQ29" ca="1" si="49">CELL("protect",L29)</f>
        <v>1</v>
      </c>
      <c r="AR29" s="115">
        <f t="shared" ref="AR29" ca="1" si="50">CELL("protect",M29)</f>
        <v>1</v>
      </c>
      <c r="AS29" s="114"/>
      <c r="AT29" s="98"/>
      <c r="AU29" s="98"/>
      <c r="AV29" s="98"/>
      <c r="AW29" s="98"/>
    </row>
    <row r="30" spans="1:49" ht="15.75" customHeight="1" x14ac:dyDescent="0.25">
      <c r="A30" s="43">
        <f>ROW()</f>
        <v>30</v>
      </c>
      <c r="B30" s="155"/>
      <c r="C30" s="155"/>
      <c r="D30" s="376" t="s">
        <v>45</v>
      </c>
      <c r="E30" s="407">
        <v>4355</v>
      </c>
      <c r="F30" s="407">
        <v>3529</v>
      </c>
      <c r="G30" s="407">
        <v>2566</v>
      </c>
      <c r="H30" s="407">
        <v>2280</v>
      </c>
      <c r="I30" s="407">
        <v>2246</v>
      </c>
      <c r="J30" s="407">
        <v>2199</v>
      </c>
      <c r="K30" s="407">
        <v>1461</v>
      </c>
      <c r="L30" s="408">
        <v>2187</v>
      </c>
      <c r="M30" s="408">
        <v>2213</v>
      </c>
      <c r="N30" s="408">
        <v>2213</v>
      </c>
      <c r="O30" s="408">
        <f>N30*1.02</f>
        <v>2257.2600000000002</v>
      </c>
      <c r="P30" s="408">
        <f>O30*1.02</f>
        <v>2302.4052000000001</v>
      </c>
      <c r="Q30" s="157"/>
      <c r="S30" s="453" t="s">
        <v>46</v>
      </c>
      <c r="T30" s="114" t="s">
        <v>47</v>
      </c>
      <c r="V30" s="161"/>
      <c r="W30" s="138"/>
      <c r="X30" s="138"/>
      <c r="Y30" s="138"/>
      <c r="Z30" s="138"/>
      <c r="AA30" s="138"/>
      <c r="AB30" s="138"/>
      <c r="AC30" s="138"/>
      <c r="AD30" s="138"/>
      <c r="AE30" s="138"/>
      <c r="AF30" s="115">
        <f t="shared" ca="1" si="38"/>
        <v>1</v>
      </c>
      <c r="AG30" s="115">
        <f t="shared" ca="1" si="39"/>
        <v>1</v>
      </c>
      <c r="AH30" s="115">
        <f t="shared" ca="1" si="40"/>
        <v>1</v>
      </c>
      <c r="AI30" s="115">
        <f t="shared" ca="1" si="41"/>
        <v>1</v>
      </c>
      <c r="AJ30" s="115">
        <f t="shared" ca="1" si="42"/>
        <v>0</v>
      </c>
      <c r="AK30" s="115">
        <f t="shared" ref="AK30:AK32" ca="1" si="51">CELL("protect",F30)</f>
        <v>0</v>
      </c>
      <c r="AL30" s="115">
        <f t="shared" ref="AL30:AL32" ca="1" si="52">CELL("protect",G30)</f>
        <v>0</v>
      </c>
      <c r="AM30" s="115">
        <f t="shared" ref="AM30:AM32" ca="1" si="53">CELL("protect",H30)</f>
        <v>0</v>
      </c>
      <c r="AN30" s="115">
        <f t="shared" ref="AN30:AN32" ca="1" si="54">CELL("protect",I30)</f>
        <v>0</v>
      </c>
      <c r="AO30" s="115">
        <f t="shared" ref="AO30:AO32" ca="1" si="55">CELL("protect",J30)</f>
        <v>0</v>
      </c>
      <c r="AP30" s="115">
        <f t="shared" ref="AP30:AP32" ca="1" si="56">CELL("protect",Q30)</f>
        <v>1</v>
      </c>
      <c r="AQ30" s="116" t="s">
        <v>48</v>
      </c>
      <c r="AR30" s="115">
        <f t="shared" ref="AR30:AR32" ca="1" si="57">CELL("protect",R30)</f>
        <v>1</v>
      </c>
    </row>
    <row r="31" spans="1:49" ht="15.75" customHeight="1" x14ac:dyDescent="0.25">
      <c r="A31" s="43">
        <f>ROW()</f>
        <v>31</v>
      </c>
      <c r="B31" s="155"/>
      <c r="C31" s="155"/>
      <c r="D31" s="376" t="s">
        <v>49</v>
      </c>
      <c r="E31" s="407">
        <v>5068</v>
      </c>
      <c r="F31" s="407">
        <v>3500</v>
      </c>
      <c r="G31" s="407">
        <v>2729</v>
      </c>
      <c r="H31" s="407">
        <v>2236</v>
      </c>
      <c r="I31" s="407">
        <v>2202</v>
      </c>
      <c r="J31" s="407">
        <v>2295</v>
      </c>
      <c r="K31" s="409">
        <v>1594</v>
      </c>
      <c r="L31" s="410">
        <v>1650</v>
      </c>
      <c r="M31" s="410">
        <v>2213</v>
      </c>
      <c r="N31" s="410">
        <v>2213</v>
      </c>
      <c r="O31" s="410">
        <f>O30</f>
        <v>2257.2600000000002</v>
      </c>
      <c r="P31" s="410">
        <f>P30</f>
        <v>2302.4052000000001</v>
      </c>
      <c r="Q31" s="157"/>
      <c r="R31" s="431"/>
      <c r="S31" s="454"/>
      <c r="T31" s="114" t="s">
        <v>50</v>
      </c>
      <c r="U31" s="162"/>
      <c r="V31" s="163"/>
      <c r="W31" s="163"/>
      <c r="X31" s="163"/>
      <c r="Y31" s="163"/>
      <c r="Z31" s="163"/>
      <c r="AA31" s="163"/>
      <c r="AB31" s="163"/>
      <c r="AC31" s="163"/>
      <c r="AD31" s="163"/>
      <c r="AE31" s="163"/>
      <c r="AF31" s="164">
        <f t="shared" ca="1" si="38"/>
        <v>1</v>
      </c>
      <c r="AG31" s="164">
        <f t="shared" ca="1" si="39"/>
        <v>1</v>
      </c>
      <c r="AH31" s="164">
        <f t="shared" ca="1" si="40"/>
        <v>1</v>
      </c>
      <c r="AI31" s="164">
        <f t="shared" ca="1" si="41"/>
        <v>1</v>
      </c>
      <c r="AJ31" s="164">
        <f t="shared" ca="1" si="42"/>
        <v>0</v>
      </c>
      <c r="AK31" s="164">
        <f t="shared" ca="1" si="51"/>
        <v>0</v>
      </c>
      <c r="AL31" s="164">
        <f t="shared" ca="1" si="52"/>
        <v>0</v>
      </c>
      <c r="AM31" s="164">
        <f t="shared" ca="1" si="53"/>
        <v>0</v>
      </c>
      <c r="AN31" s="164">
        <f t="shared" ca="1" si="54"/>
        <v>0</v>
      </c>
      <c r="AO31" s="164">
        <f t="shared" ca="1" si="55"/>
        <v>0</v>
      </c>
      <c r="AP31" s="164">
        <f t="shared" ca="1" si="56"/>
        <v>1</v>
      </c>
      <c r="AQ31" s="165" t="s">
        <v>48</v>
      </c>
      <c r="AR31" s="164">
        <f t="shared" ca="1" si="57"/>
        <v>1</v>
      </c>
    </row>
    <row r="32" spans="1:49" x14ac:dyDescent="0.25">
      <c r="A32" s="43">
        <f>ROW()</f>
        <v>32</v>
      </c>
      <c r="B32" s="155"/>
      <c r="C32" s="155"/>
      <c r="D32" s="411" t="s">
        <v>51</v>
      </c>
      <c r="E32" s="412">
        <f>IFERROR(E30/E31,0)</f>
        <v>0.8593133385951065</v>
      </c>
      <c r="F32" s="412">
        <f t="shared" ref="F32:J32" si="58">IFERROR(F30/F31,0)</f>
        <v>1.0082857142857142</v>
      </c>
      <c r="G32" s="412">
        <f t="shared" si="58"/>
        <v>0.94027116159765478</v>
      </c>
      <c r="H32" s="412">
        <f t="shared" si="58"/>
        <v>1.0196779964221825</v>
      </c>
      <c r="I32" s="412">
        <f t="shared" si="58"/>
        <v>1.0199818346957312</v>
      </c>
      <c r="J32" s="412">
        <f t="shared" si="58"/>
        <v>0.95816993464052291</v>
      </c>
      <c r="K32" s="412">
        <f t="shared" ref="K32:N32" si="59">IFERROR(K30/K31,0)</f>
        <v>0.91656210790464243</v>
      </c>
      <c r="L32" s="412">
        <f t="shared" si="59"/>
        <v>1.3254545454545454</v>
      </c>
      <c r="M32" s="412">
        <f t="shared" si="59"/>
        <v>1</v>
      </c>
      <c r="N32" s="412">
        <f t="shared" si="59"/>
        <v>1</v>
      </c>
      <c r="O32" s="412">
        <f t="shared" ref="O32:P32" si="60">IFERROR(O30/O31,0)</f>
        <v>1</v>
      </c>
      <c r="P32" s="412">
        <f t="shared" si="60"/>
        <v>1</v>
      </c>
      <c r="Q32" s="157"/>
      <c r="S32" s="78"/>
      <c r="T32" s="114"/>
      <c r="V32" s="138"/>
      <c r="W32" s="138"/>
      <c r="X32" s="138"/>
      <c r="Y32" s="138"/>
      <c r="Z32" s="138"/>
      <c r="AA32" s="138"/>
      <c r="AB32" s="138"/>
      <c r="AC32" s="138"/>
      <c r="AD32" s="138"/>
      <c r="AE32" s="138"/>
      <c r="AF32" s="115">
        <f t="shared" ca="1" si="38"/>
        <v>1</v>
      </c>
      <c r="AG32" s="115">
        <f t="shared" ca="1" si="39"/>
        <v>1</v>
      </c>
      <c r="AH32" s="115">
        <f t="shared" ca="1" si="40"/>
        <v>1</v>
      </c>
      <c r="AI32" s="115">
        <f t="shared" ca="1" si="41"/>
        <v>1</v>
      </c>
      <c r="AJ32" s="115">
        <f t="shared" ca="1" si="42"/>
        <v>1</v>
      </c>
      <c r="AK32" s="115">
        <f t="shared" ca="1" si="51"/>
        <v>1</v>
      </c>
      <c r="AL32" s="115">
        <f t="shared" ca="1" si="52"/>
        <v>1</v>
      </c>
      <c r="AM32" s="115">
        <f t="shared" ca="1" si="53"/>
        <v>1</v>
      </c>
      <c r="AN32" s="115">
        <f t="shared" ca="1" si="54"/>
        <v>1</v>
      </c>
      <c r="AO32" s="115">
        <f t="shared" ca="1" si="55"/>
        <v>1</v>
      </c>
      <c r="AP32" s="115">
        <f t="shared" ca="1" si="56"/>
        <v>1</v>
      </c>
      <c r="AQ32" s="116" t="s">
        <v>48</v>
      </c>
      <c r="AR32" s="115">
        <f t="shared" ca="1" si="57"/>
        <v>1</v>
      </c>
    </row>
    <row r="33" spans="1:44" ht="12.75" customHeight="1" x14ac:dyDescent="0.25">
      <c r="A33" s="43">
        <f>ROW()</f>
        <v>33</v>
      </c>
      <c r="B33" s="155"/>
      <c r="C33" s="155"/>
      <c r="D33" s="406" t="s">
        <v>52</v>
      </c>
      <c r="E33" s="447"/>
      <c r="F33" s="447"/>
      <c r="G33" s="447"/>
      <c r="H33" s="447"/>
      <c r="I33" s="447"/>
      <c r="J33" s="447"/>
      <c r="K33" s="447"/>
      <c r="L33" s="447"/>
      <c r="M33" s="447"/>
      <c r="N33" s="447"/>
      <c r="O33" s="447"/>
      <c r="P33" s="447"/>
      <c r="Q33" s="157"/>
      <c r="S33" s="78"/>
      <c r="T33" s="114"/>
      <c r="V33" s="138"/>
      <c r="W33" s="138"/>
      <c r="X33" s="138"/>
      <c r="Y33" s="138"/>
      <c r="Z33" s="138"/>
      <c r="AA33" s="138"/>
      <c r="AB33" s="138"/>
      <c r="AC33" s="138"/>
      <c r="AD33" s="138"/>
      <c r="AE33" s="138"/>
      <c r="AF33" s="115">
        <f t="shared" ref="AF33:AF35" ca="1" si="61">CELL("protect",A33)</f>
        <v>1</v>
      </c>
      <c r="AG33" s="115">
        <f t="shared" ref="AG33:AG35" ca="1" si="62">CELL("protect",B33)</f>
        <v>1</v>
      </c>
      <c r="AH33" s="115">
        <f t="shared" ref="AH33:AH35" ca="1" si="63">CELL("protect",C33)</f>
        <v>1</v>
      </c>
      <c r="AI33" s="115">
        <f t="shared" ref="AI33:AI35" ca="1" si="64">CELL("protect",D33)</f>
        <v>1</v>
      </c>
      <c r="AJ33" s="115">
        <f t="shared" ref="AJ33:AJ35" ca="1" si="65">CELL("protect",E33)</f>
        <v>0</v>
      </c>
      <c r="AK33" s="115">
        <f t="shared" ref="AK33:AK35" ca="1" si="66">CELL("protect",F33)</f>
        <v>0</v>
      </c>
      <c r="AL33" s="115">
        <f t="shared" ref="AL33:AL35" ca="1" si="67">CELL("protect",G33)</f>
        <v>0</v>
      </c>
      <c r="AM33" s="115">
        <f t="shared" ref="AM33:AM35" ca="1" si="68">CELL("protect",H33)</f>
        <v>0</v>
      </c>
      <c r="AN33" s="115">
        <f t="shared" ref="AN33:AN35" ca="1" si="69">CELL("protect",I33)</f>
        <v>0</v>
      </c>
      <c r="AO33" s="115">
        <f t="shared" ref="AO33:AO35" ca="1" si="70">CELL("protect",J33)</f>
        <v>0</v>
      </c>
      <c r="AP33" s="115">
        <f t="shared" ref="AP33:AP35" ca="1" si="71">CELL("protect",Q33)</f>
        <v>1</v>
      </c>
      <c r="AQ33" s="116" t="s">
        <v>48</v>
      </c>
      <c r="AR33" s="115">
        <f t="shared" ref="AR33:AR35" ca="1" si="72">CELL("protect",R33)</f>
        <v>1</v>
      </c>
    </row>
    <row r="34" spans="1:44" x14ac:dyDescent="0.25">
      <c r="A34" s="43">
        <f>ROW()</f>
        <v>34</v>
      </c>
      <c r="B34" s="155"/>
      <c r="C34" s="155"/>
      <c r="D34" s="169"/>
      <c r="E34" s="406"/>
      <c r="F34" s="406"/>
      <c r="G34" s="406"/>
      <c r="H34" s="406"/>
      <c r="I34" s="406"/>
      <c r="J34" s="406"/>
      <c r="K34" s="406"/>
      <c r="L34" s="406"/>
      <c r="M34" s="406"/>
      <c r="N34" s="406"/>
      <c r="O34" s="406"/>
      <c r="P34" s="406"/>
      <c r="Q34" s="157"/>
      <c r="S34" s="78"/>
      <c r="T34" s="114"/>
      <c r="V34" s="138"/>
      <c r="W34" s="138"/>
      <c r="X34" s="138"/>
      <c r="Y34" s="138"/>
      <c r="Z34" s="138"/>
      <c r="AA34" s="138"/>
      <c r="AB34" s="138"/>
      <c r="AC34" s="138"/>
      <c r="AD34" s="138"/>
      <c r="AE34" s="138"/>
      <c r="AF34" s="115">
        <f t="shared" ca="1" si="61"/>
        <v>1</v>
      </c>
      <c r="AG34" s="115">
        <f t="shared" ca="1" si="62"/>
        <v>1</v>
      </c>
      <c r="AH34" s="115">
        <f t="shared" ca="1" si="63"/>
        <v>1</v>
      </c>
      <c r="AI34" s="115">
        <f t="shared" ca="1" si="64"/>
        <v>1</v>
      </c>
      <c r="AJ34" s="115">
        <f t="shared" ca="1" si="65"/>
        <v>1</v>
      </c>
      <c r="AK34" s="115">
        <f t="shared" ca="1" si="66"/>
        <v>1</v>
      </c>
      <c r="AL34" s="115">
        <f t="shared" ca="1" si="67"/>
        <v>1</v>
      </c>
      <c r="AM34" s="115">
        <f t="shared" ca="1" si="68"/>
        <v>1</v>
      </c>
      <c r="AN34" s="115">
        <f t="shared" ca="1" si="69"/>
        <v>1</v>
      </c>
      <c r="AO34" s="115">
        <f t="shared" ca="1" si="70"/>
        <v>1</v>
      </c>
      <c r="AP34" s="115">
        <f t="shared" ca="1" si="71"/>
        <v>1</v>
      </c>
      <c r="AQ34" s="116" t="s">
        <v>48</v>
      </c>
      <c r="AR34" s="115">
        <f t="shared" ca="1" si="72"/>
        <v>1</v>
      </c>
    </row>
    <row r="35" spans="1:44" x14ac:dyDescent="0.25">
      <c r="A35" s="43">
        <f>ROW()</f>
        <v>35</v>
      </c>
      <c r="B35" s="155"/>
      <c r="C35" s="155"/>
      <c r="D35" s="170" t="s">
        <v>53</v>
      </c>
      <c r="E35" s="413"/>
      <c r="F35" s="413"/>
      <c r="G35" s="413"/>
      <c r="H35" s="413"/>
      <c r="I35" s="413"/>
      <c r="J35" s="413"/>
      <c r="K35" s="413"/>
      <c r="L35" s="413"/>
      <c r="M35" s="413"/>
      <c r="N35" s="413"/>
      <c r="O35" s="413"/>
      <c r="P35" s="413"/>
      <c r="Q35" s="157"/>
      <c r="S35" s="78"/>
      <c r="T35" s="114"/>
      <c r="V35" s="138"/>
      <c r="W35" s="138"/>
      <c r="X35" s="138"/>
      <c r="Y35" s="138"/>
      <c r="Z35" s="138"/>
      <c r="AA35" s="138"/>
      <c r="AB35" s="138"/>
      <c r="AC35" s="138"/>
      <c r="AD35" s="138"/>
      <c r="AE35" s="138"/>
      <c r="AF35" s="115">
        <f t="shared" ca="1" si="61"/>
        <v>1</v>
      </c>
      <c r="AG35" s="115">
        <f t="shared" ca="1" si="62"/>
        <v>1</v>
      </c>
      <c r="AH35" s="115">
        <f t="shared" ca="1" si="63"/>
        <v>1</v>
      </c>
      <c r="AI35" s="115">
        <f t="shared" ca="1" si="64"/>
        <v>1</v>
      </c>
      <c r="AJ35" s="115">
        <f t="shared" ca="1" si="65"/>
        <v>1</v>
      </c>
      <c r="AK35" s="115">
        <f t="shared" ca="1" si="66"/>
        <v>1</v>
      </c>
      <c r="AL35" s="115">
        <f t="shared" ca="1" si="67"/>
        <v>1</v>
      </c>
      <c r="AM35" s="115">
        <f t="shared" ca="1" si="68"/>
        <v>1</v>
      </c>
      <c r="AN35" s="115">
        <f t="shared" ca="1" si="69"/>
        <v>1</v>
      </c>
      <c r="AO35" s="115">
        <f t="shared" ca="1" si="70"/>
        <v>1</v>
      </c>
      <c r="AP35" s="115">
        <f t="shared" ca="1" si="71"/>
        <v>1</v>
      </c>
      <c r="AQ35" s="116" t="s">
        <v>48</v>
      </c>
      <c r="AR35" s="115">
        <f t="shared" ca="1" si="72"/>
        <v>1</v>
      </c>
    </row>
    <row r="36" spans="1:44" x14ac:dyDescent="0.25">
      <c r="A36" s="43">
        <f>ROW()</f>
        <v>36</v>
      </c>
      <c r="B36" s="155"/>
      <c r="C36" s="87"/>
      <c r="D36" s="172" t="s">
        <v>54</v>
      </c>
      <c r="E36" s="386" t="s">
        <v>55</v>
      </c>
      <c r="F36" s="385">
        <f>IF(F37=0,0,(F37-E37)/E37)</f>
        <v>-2.5024706227046816E-2</v>
      </c>
      <c r="G36" s="385">
        <f t="shared" ref="G36:J36" si="73">IF(G37=0,0,(G37-F37)/F37)</f>
        <v>-0.36192590790905177</v>
      </c>
      <c r="H36" s="385">
        <f t="shared" si="73"/>
        <v>-0.1225780716067464</v>
      </c>
      <c r="I36" s="385">
        <f t="shared" si="73"/>
        <v>-3.460130478675965E-2</v>
      </c>
      <c r="J36" s="385">
        <f t="shared" si="73"/>
        <v>-4.4449820387288105E-2</v>
      </c>
      <c r="K36" s="385">
        <f t="shared" ref="K36" si="74">IF(K37=0,0,(K37-J37)/J37)</f>
        <v>-0.16902523881979184</v>
      </c>
      <c r="L36" s="385">
        <f t="shared" ref="L36" si="75">IF(L37=0,0,(L37-K37)/K37)</f>
        <v>0.3832202696606769</v>
      </c>
      <c r="M36" s="385">
        <f t="shared" ref="M36" si="76">IF(M37=0,0,(M37-L37)/L37)</f>
        <v>-7.8048753415855918E-2</v>
      </c>
      <c r="N36" s="385">
        <f t="shared" ref="N36:P36" si="77">IF(N37=0,0,(N37-M37)/M37)</f>
        <v>1.8375997840722191E-2</v>
      </c>
      <c r="O36" s="385">
        <f t="shared" si="77"/>
        <v>2.0000000000000014E-2</v>
      </c>
      <c r="P36" s="385">
        <f t="shared" si="77"/>
        <v>1.9999999999999993E-2</v>
      </c>
      <c r="Q36" s="173"/>
      <c r="S36" s="78"/>
      <c r="T36" s="114"/>
      <c r="V36" s="174" t="s">
        <v>56</v>
      </c>
      <c r="W36" s="175"/>
      <c r="X36" s="175"/>
      <c r="Y36" s="175"/>
      <c r="Z36" s="175"/>
      <c r="AA36" s="175"/>
      <c r="AB36" s="138"/>
      <c r="AC36" s="138"/>
      <c r="AD36" s="138"/>
      <c r="AE36" s="138"/>
      <c r="AF36" s="115">
        <f t="shared" ref="AF36:AO42" ca="1" si="78">CELL("protect",A36)</f>
        <v>1</v>
      </c>
      <c r="AG36" s="115">
        <f t="shared" ca="1" si="78"/>
        <v>1</v>
      </c>
      <c r="AH36" s="115">
        <f t="shared" ca="1" si="78"/>
        <v>1</v>
      </c>
      <c r="AI36" s="115">
        <f t="shared" ca="1" si="78"/>
        <v>1</v>
      </c>
      <c r="AJ36" s="115">
        <f t="shared" ca="1" si="78"/>
        <v>1</v>
      </c>
      <c r="AK36" s="115">
        <f t="shared" ca="1" si="78"/>
        <v>1</v>
      </c>
      <c r="AL36" s="115">
        <f t="shared" ca="1" si="78"/>
        <v>1</v>
      </c>
      <c r="AM36" s="115">
        <f t="shared" ca="1" si="78"/>
        <v>1</v>
      </c>
      <c r="AN36" s="115">
        <f t="shared" ca="1" si="78"/>
        <v>1</v>
      </c>
      <c r="AO36" s="115">
        <f t="shared" ca="1" si="78"/>
        <v>1</v>
      </c>
      <c r="AP36" s="115">
        <f ca="1">CELL("protect",Q36)</f>
        <v>1</v>
      </c>
      <c r="AQ36" s="116" t="s">
        <v>48</v>
      </c>
      <c r="AR36" s="115">
        <f ca="1">CELL("protect",R36)</f>
        <v>1</v>
      </c>
    </row>
    <row r="37" spans="1:44" x14ac:dyDescent="0.25">
      <c r="A37" s="43">
        <f>ROW()</f>
        <v>37</v>
      </c>
      <c r="B37" s="155"/>
      <c r="D37" s="376" t="s">
        <v>57</v>
      </c>
      <c r="E37" s="377">
        <v>28953227</v>
      </c>
      <c r="F37" s="377">
        <v>28228681</v>
      </c>
      <c r="G37" s="377">
        <v>18011990</v>
      </c>
      <c r="H37" s="377">
        <v>15804115</v>
      </c>
      <c r="I37" s="377">
        <v>15257272</v>
      </c>
      <c r="J37" s="377">
        <v>14579089</v>
      </c>
      <c r="K37" s="377">
        <v>12114855</v>
      </c>
      <c r="L37" s="379">
        <v>16757513</v>
      </c>
      <c r="M37" s="379">
        <v>15449610</v>
      </c>
      <c r="N37" s="379">
        <v>15733512</v>
      </c>
      <c r="O37" s="379">
        <f>N37*1.02</f>
        <v>16048182.24</v>
      </c>
      <c r="P37" s="379">
        <f>O37*1.02</f>
        <v>16369145.8848</v>
      </c>
      <c r="Q37" s="173"/>
      <c r="S37" s="78" t="s">
        <v>58</v>
      </c>
      <c r="T37" s="114"/>
      <c r="V37" s="176">
        <f t="shared" ref="V37:V42" si="79">IFERROR(E37/E$42,0)</f>
        <v>0.94292227144882212</v>
      </c>
      <c r="W37" s="176">
        <f>IFERROR(F37/F$42,0)</f>
        <v>0.95077045644705371</v>
      </c>
      <c r="X37" s="176">
        <f>IFERROR(G37/G$42,0)</f>
        <v>0.93334091254385598</v>
      </c>
      <c r="Y37" s="176">
        <f>IFERROR(H37/H$42,0)</f>
        <v>0.90068703957597118</v>
      </c>
      <c r="Z37" s="176">
        <f>IFERROR(I37/I$42,0)</f>
        <v>0.93785547374318878</v>
      </c>
      <c r="AA37" s="176">
        <f>IFERROR(J37/J$42,0)</f>
        <v>0.87493488589367996</v>
      </c>
      <c r="AB37" s="138"/>
      <c r="AC37" s="138"/>
      <c r="AD37" s="138"/>
      <c r="AE37" s="138"/>
      <c r="AF37" s="115">
        <f t="shared" ca="1" si="78"/>
        <v>1</v>
      </c>
      <c r="AG37" s="115">
        <f t="shared" ca="1" si="78"/>
        <v>1</v>
      </c>
      <c r="AH37" s="115">
        <f t="shared" ca="1" si="78"/>
        <v>1</v>
      </c>
      <c r="AI37" s="115">
        <f t="shared" ca="1" si="78"/>
        <v>1</v>
      </c>
      <c r="AJ37" s="115">
        <f t="shared" ca="1" si="78"/>
        <v>0</v>
      </c>
      <c r="AK37" s="115">
        <f t="shared" ca="1" si="78"/>
        <v>0</v>
      </c>
      <c r="AL37" s="115">
        <f t="shared" ca="1" si="78"/>
        <v>0</v>
      </c>
      <c r="AM37" s="115">
        <f t="shared" ca="1" si="78"/>
        <v>0</v>
      </c>
      <c r="AN37" s="115">
        <f t="shared" ca="1" si="78"/>
        <v>0</v>
      </c>
      <c r="AO37" s="115">
        <f t="shared" ca="1" si="78"/>
        <v>0</v>
      </c>
      <c r="AP37" s="115">
        <f t="shared" ref="AP37:AP102" ca="1" si="80">CELL("protect",Q37)</f>
        <v>1</v>
      </c>
      <c r="AQ37" s="116" t="s">
        <v>48</v>
      </c>
      <c r="AR37" s="115">
        <f t="shared" ref="AR37:AR102" ca="1" si="81">CELL("protect",R37)</f>
        <v>1</v>
      </c>
    </row>
    <row r="38" spans="1:44" x14ac:dyDescent="0.25">
      <c r="A38" s="43">
        <f>ROW()</f>
        <v>38</v>
      </c>
      <c r="B38" s="155"/>
      <c r="D38" s="376" t="s">
        <v>59</v>
      </c>
      <c r="E38" s="380">
        <v>1694372</v>
      </c>
      <c r="F38" s="380">
        <v>1458548</v>
      </c>
      <c r="G38" s="380">
        <v>1247507</v>
      </c>
      <c r="H38" s="380">
        <v>1165053</v>
      </c>
      <c r="I38" s="380">
        <v>759821</v>
      </c>
      <c r="J38" s="380">
        <v>1743527</v>
      </c>
      <c r="K38" s="380">
        <v>1333931</v>
      </c>
      <c r="L38" s="381">
        <v>1756737</v>
      </c>
      <c r="M38" s="379">
        <v>3106522</v>
      </c>
      <c r="N38" s="379">
        <v>1877953</v>
      </c>
      <c r="O38" s="379">
        <f t="shared" ref="N38:P39" si="82">N38*1.02</f>
        <v>1915512.06</v>
      </c>
      <c r="P38" s="379">
        <f t="shared" si="82"/>
        <v>1953822.3012000001</v>
      </c>
      <c r="Q38" s="173"/>
      <c r="S38" s="78"/>
      <c r="T38" s="114"/>
      <c r="V38" s="176">
        <f t="shared" si="79"/>
        <v>5.5180760849879829E-2</v>
      </c>
      <c r="W38" s="176">
        <f t="shared" ref="W38:W42" si="83">IFERROR(F38/F$42,0)</f>
        <v>4.912536819236922E-2</v>
      </c>
      <c r="X38" s="176">
        <f t="shared" ref="X38:X42" si="84">IFERROR(G38/G$42,0)</f>
        <v>6.4643014002608717E-2</v>
      </c>
      <c r="Y38" s="176">
        <f t="shared" ref="Y38:Y42" si="85">IFERROR(H38/H$42,0)</f>
        <v>6.6397146408963992E-2</v>
      </c>
      <c r="Z38" s="176">
        <f t="shared" ref="Z38:Z42" si="86">IFERROR(I38/I$42,0)</f>
        <v>4.6705746867134794E-2</v>
      </c>
      <c r="AA38" s="176">
        <f t="shared" ref="AA38:AA42" si="87">IFERROR(J38/J$42,0)</f>
        <v>0.10463428797214629</v>
      </c>
      <c r="AB38" s="138"/>
      <c r="AC38" s="138"/>
      <c r="AD38" s="138"/>
      <c r="AE38" s="138"/>
      <c r="AF38" s="115">
        <f t="shared" ca="1" si="78"/>
        <v>1</v>
      </c>
      <c r="AG38" s="115">
        <f t="shared" ca="1" si="78"/>
        <v>1</v>
      </c>
      <c r="AH38" s="115">
        <f t="shared" ca="1" si="78"/>
        <v>1</v>
      </c>
      <c r="AI38" s="115">
        <f t="shared" ca="1" si="78"/>
        <v>1</v>
      </c>
      <c r="AJ38" s="115">
        <f t="shared" ca="1" si="78"/>
        <v>0</v>
      </c>
      <c r="AK38" s="115">
        <f t="shared" ca="1" si="78"/>
        <v>0</v>
      </c>
      <c r="AL38" s="115">
        <f t="shared" ca="1" si="78"/>
        <v>0</v>
      </c>
      <c r="AM38" s="115">
        <f t="shared" ca="1" si="78"/>
        <v>0</v>
      </c>
      <c r="AN38" s="115">
        <f t="shared" ca="1" si="78"/>
        <v>0</v>
      </c>
      <c r="AO38" s="115">
        <f t="shared" ca="1" si="78"/>
        <v>0</v>
      </c>
      <c r="AP38" s="115">
        <f t="shared" ca="1" si="80"/>
        <v>1</v>
      </c>
      <c r="AQ38" s="116" t="s">
        <v>48</v>
      </c>
      <c r="AR38" s="115">
        <f t="shared" ca="1" si="81"/>
        <v>1</v>
      </c>
    </row>
    <row r="39" spans="1:44" x14ac:dyDescent="0.25">
      <c r="A39" s="43">
        <f>ROW()</f>
        <v>39</v>
      </c>
      <c r="B39" s="155"/>
      <c r="D39" s="376" t="s">
        <v>60</v>
      </c>
      <c r="E39" s="380">
        <v>0</v>
      </c>
      <c r="F39" s="380">
        <v>0</v>
      </c>
      <c r="G39" s="380"/>
      <c r="H39" s="380"/>
      <c r="I39" s="380"/>
      <c r="J39" s="380"/>
      <c r="K39" s="380">
        <v>21052</v>
      </c>
      <c r="L39" s="381"/>
      <c r="M39" s="379">
        <f t="shared" ref="M39" si="88">L39*1.03</f>
        <v>0</v>
      </c>
      <c r="N39" s="379">
        <f t="shared" si="82"/>
        <v>0</v>
      </c>
      <c r="O39" s="379">
        <f t="shared" si="82"/>
        <v>0</v>
      </c>
      <c r="P39" s="379">
        <f t="shared" si="82"/>
        <v>0</v>
      </c>
      <c r="Q39" s="173"/>
      <c r="S39" s="78"/>
      <c r="T39" s="114"/>
      <c r="V39" s="176">
        <f t="shared" si="79"/>
        <v>0</v>
      </c>
      <c r="W39" s="176">
        <f t="shared" si="83"/>
        <v>0</v>
      </c>
      <c r="X39" s="176">
        <f t="shared" si="84"/>
        <v>0</v>
      </c>
      <c r="Y39" s="176">
        <f t="shared" si="85"/>
        <v>0</v>
      </c>
      <c r="Z39" s="176">
        <f t="shared" si="86"/>
        <v>0</v>
      </c>
      <c r="AA39" s="176">
        <f t="shared" si="87"/>
        <v>0</v>
      </c>
      <c r="AB39" s="138"/>
      <c r="AC39" s="138"/>
      <c r="AD39" s="138"/>
      <c r="AE39" s="138"/>
      <c r="AF39" s="115">
        <f t="shared" ca="1" si="78"/>
        <v>1</v>
      </c>
      <c r="AG39" s="115">
        <f t="shared" ca="1" si="78"/>
        <v>1</v>
      </c>
      <c r="AH39" s="115">
        <f t="shared" ca="1" si="78"/>
        <v>1</v>
      </c>
      <c r="AI39" s="115">
        <f t="shared" ca="1" si="78"/>
        <v>1</v>
      </c>
      <c r="AJ39" s="115">
        <f t="shared" ca="1" si="78"/>
        <v>0</v>
      </c>
      <c r="AK39" s="115">
        <f t="shared" ca="1" si="78"/>
        <v>0</v>
      </c>
      <c r="AL39" s="115">
        <f t="shared" ca="1" si="78"/>
        <v>0</v>
      </c>
      <c r="AM39" s="115">
        <f t="shared" ca="1" si="78"/>
        <v>0</v>
      </c>
      <c r="AN39" s="115">
        <f t="shared" ca="1" si="78"/>
        <v>0</v>
      </c>
      <c r="AO39" s="115">
        <f t="shared" ca="1" si="78"/>
        <v>0</v>
      </c>
      <c r="AP39" s="115">
        <f t="shared" ca="1" si="80"/>
        <v>1</v>
      </c>
      <c r="AQ39" s="116" t="s">
        <v>48</v>
      </c>
      <c r="AR39" s="115">
        <f t="shared" ca="1" si="81"/>
        <v>1</v>
      </c>
    </row>
    <row r="40" spans="1:44" x14ac:dyDescent="0.25">
      <c r="A40" s="43">
        <f>ROW()</f>
        <v>40</v>
      </c>
      <c r="B40" s="155"/>
      <c r="D40" s="376" t="s">
        <v>61</v>
      </c>
      <c r="E40" s="380">
        <v>0</v>
      </c>
      <c r="F40" s="380">
        <v>0</v>
      </c>
      <c r="G40" s="380"/>
      <c r="H40" s="380">
        <v>0</v>
      </c>
      <c r="I40" s="380">
        <v>0</v>
      </c>
      <c r="J40" s="380">
        <v>0</v>
      </c>
      <c r="K40" s="380">
        <v>0</v>
      </c>
      <c r="L40" s="381"/>
      <c r="M40" s="381"/>
      <c r="N40" s="381">
        <v>0</v>
      </c>
      <c r="O40" s="381">
        <v>0</v>
      </c>
      <c r="P40" s="381">
        <v>0</v>
      </c>
      <c r="Q40" s="173"/>
      <c r="S40" s="78"/>
      <c r="T40" s="114"/>
      <c r="V40" s="176">
        <f t="shared" si="79"/>
        <v>0</v>
      </c>
      <c r="W40" s="176">
        <f t="shared" si="83"/>
        <v>0</v>
      </c>
      <c r="X40" s="176">
        <f t="shared" si="84"/>
        <v>0</v>
      </c>
      <c r="Y40" s="176">
        <f t="shared" si="85"/>
        <v>0</v>
      </c>
      <c r="Z40" s="176">
        <f t="shared" si="86"/>
        <v>0</v>
      </c>
      <c r="AA40" s="176">
        <f t="shared" si="87"/>
        <v>0</v>
      </c>
      <c r="AB40" s="138"/>
      <c r="AC40" s="138"/>
      <c r="AD40" s="138"/>
      <c r="AE40" s="138"/>
      <c r="AF40" s="115">
        <f t="shared" ca="1" si="78"/>
        <v>1</v>
      </c>
      <c r="AG40" s="115">
        <f t="shared" ca="1" si="78"/>
        <v>1</v>
      </c>
      <c r="AH40" s="115">
        <f t="shared" ca="1" si="78"/>
        <v>1</v>
      </c>
      <c r="AI40" s="115">
        <f t="shared" ca="1" si="78"/>
        <v>1</v>
      </c>
      <c r="AJ40" s="115">
        <f t="shared" ca="1" si="78"/>
        <v>0</v>
      </c>
      <c r="AK40" s="115">
        <f t="shared" ca="1" si="78"/>
        <v>0</v>
      </c>
      <c r="AL40" s="115">
        <f t="shared" ca="1" si="78"/>
        <v>0</v>
      </c>
      <c r="AM40" s="115">
        <f t="shared" ca="1" si="78"/>
        <v>0</v>
      </c>
      <c r="AN40" s="115">
        <f t="shared" ca="1" si="78"/>
        <v>0</v>
      </c>
      <c r="AO40" s="115">
        <f t="shared" ca="1" si="78"/>
        <v>0</v>
      </c>
      <c r="AP40" s="115">
        <f t="shared" ca="1" si="80"/>
        <v>1</v>
      </c>
      <c r="AQ40" s="116" t="s">
        <v>48</v>
      </c>
      <c r="AR40" s="115">
        <f t="shared" ca="1" si="81"/>
        <v>1</v>
      </c>
    </row>
    <row r="41" spans="1:44" x14ac:dyDescent="0.25">
      <c r="A41" s="43">
        <f>ROW()</f>
        <v>41</v>
      </c>
      <c r="B41" s="155"/>
      <c r="D41" s="376" t="s">
        <v>62</v>
      </c>
      <c r="E41" s="380">
        <v>58248</v>
      </c>
      <c r="F41" s="380">
        <v>3093</v>
      </c>
      <c r="G41" s="380">
        <v>38907</v>
      </c>
      <c r="H41" s="380">
        <v>577565</v>
      </c>
      <c r="I41" s="380">
        <v>251162</v>
      </c>
      <c r="J41" s="380">
        <v>340440</v>
      </c>
      <c r="K41" s="380">
        <v>0</v>
      </c>
      <c r="L41" s="381">
        <v>30693</v>
      </c>
      <c r="M41" s="381">
        <v>9419</v>
      </c>
      <c r="N41" s="381">
        <v>9419</v>
      </c>
      <c r="O41" s="381">
        <f>N41*1.02</f>
        <v>9607.380000000001</v>
      </c>
      <c r="P41" s="381">
        <f>O41*1.02</f>
        <v>9799.5276000000013</v>
      </c>
      <c r="Q41" s="173"/>
      <c r="S41" s="78"/>
      <c r="T41" s="114" t="s">
        <v>63</v>
      </c>
      <c r="V41" s="176">
        <f t="shared" si="79"/>
        <v>1.8969677012980622E-3</v>
      </c>
      <c r="W41" s="176">
        <f t="shared" si="83"/>
        <v>1.041753605770931E-4</v>
      </c>
      <c r="X41" s="176">
        <f t="shared" si="84"/>
        <v>2.0160734535353288E-3</v>
      </c>
      <c r="Y41" s="176">
        <f t="shared" si="85"/>
        <v>3.2915814015064798E-2</v>
      </c>
      <c r="Z41" s="176">
        <f t="shared" si="86"/>
        <v>1.5438779389676397E-2</v>
      </c>
      <c r="AA41" s="176">
        <f t="shared" si="87"/>
        <v>2.0430826134173706E-2</v>
      </c>
      <c r="AB41" s="138"/>
      <c r="AC41" s="138"/>
      <c r="AD41" s="138"/>
      <c r="AE41" s="138"/>
      <c r="AF41" s="115">
        <f t="shared" ca="1" si="78"/>
        <v>1</v>
      </c>
      <c r="AG41" s="115">
        <f t="shared" ca="1" si="78"/>
        <v>1</v>
      </c>
      <c r="AH41" s="115">
        <f t="shared" ca="1" si="78"/>
        <v>1</v>
      </c>
      <c r="AI41" s="115">
        <f t="shared" ca="1" si="78"/>
        <v>1</v>
      </c>
      <c r="AJ41" s="115">
        <f t="shared" ca="1" si="78"/>
        <v>0</v>
      </c>
      <c r="AK41" s="115">
        <f t="shared" ca="1" si="78"/>
        <v>0</v>
      </c>
      <c r="AL41" s="115">
        <f t="shared" ca="1" si="78"/>
        <v>0</v>
      </c>
      <c r="AM41" s="115">
        <f t="shared" ca="1" si="78"/>
        <v>0</v>
      </c>
      <c r="AN41" s="115">
        <f t="shared" ca="1" si="78"/>
        <v>0</v>
      </c>
      <c r="AO41" s="115">
        <f t="shared" ca="1" si="78"/>
        <v>0</v>
      </c>
      <c r="AP41" s="115">
        <f t="shared" ca="1" si="80"/>
        <v>1</v>
      </c>
      <c r="AQ41" s="116" t="s">
        <v>48</v>
      </c>
      <c r="AR41" s="115">
        <f t="shared" ca="1" si="81"/>
        <v>1</v>
      </c>
    </row>
    <row r="42" spans="1:44" x14ac:dyDescent="0.25">
      <c r="A42" s="43">
        <f>ROW()</f>
        <v>42</v>
      </c>
      <c r="B42" s="155"/>
      <c r="D42" s="382" t="s">
        <v>64</v>
      </c>
      <c r="E42" s="404">
        <f t="shared" ref="E42:N42" si="89">SUM(E37:E41)</f>
        <v>30705847</v>
      </c>
      <c r="F42" s="404">
        <f t="shared" si="89"/>
        <v>29690322</v>
      </c>
      <c r="G42" s="404">
        <f t="shared" si="89"/>
        <v>19298404</v>
      </c>
      <c r="H42" s="404">
        <f t="shared" si="89"/>
        <v>17546733</v>
      </c>
      <c r="I42" s="404">
        <f t="shared" si="89"/>
        <v>16268255</v>
      </c>
      <c r="J42" s="404">
        <f t="shared" si="89"/>
        <v>16663056</v>
      </c>
      <c r="K42" s="404">
        <f t="shared" si="89"/>
        <v>13469838</v>
      </c>
      <c r="L42" s="404">
        <f t="shared" si="89"/>
        <v>18544943</v>
      </c>
      <c r="M42" s="404">
        <f t="shared" si="89"/>
        <v>18565551</v>
      </c>
      <c r="N42" s="404">
        <f t="shared" si="89"/>
        <v>17620884</v>
      </c>
      <c r="O42" s="404">
        <f t="shared" ref="O42:P42" si="90">SUM(O37:O41)</f>
        <v>17973301.68</v>
      </c>
      <c r="P42" s="404">
        <f t="shared" si="90"/>
        <v>18332767.713600002</v>
      </c>
      <c r="Q42" s="173"/>
      <c r="S42" s="78"/>
      <c r="T42" s="114" t="s">
        <v>65</v>
      </c>
      <c r="V42" s="179">
        <f t="shared" si="79"/>
        <v>1</v>
      </c>
      <c r="W42" s="179">
        <f t="shared" si="83"/>
        <v>1</v>
      </c>
      <c r="X42" s="179">
        <f t="shared" si="84"/>
        <v>1</v>
      </c>
      <c r="Y42" s="179">
        <f t="shared" si="85"/>
        <v>1</v>
      </c>
      <c r="Z42" s="179">
        <f t="shared" si="86"/>
        <v>1</v>
      </c>
      <c r="AA42" s="179">
        <f t="shared" si="87"/>
        <v>1</v>
      </c>
      <c r="AB42" s="138"/>
      <c r="AC42" s="138"/>
      <c r="AD42" s="138"/>
      <c r="AE42" s="138"/>
      <c r="AF42" s="115">
        <f t="shared" ca="1" si="78"/>
        <v>1</v>
      </c>
      <c r="AG42" s="115">
        <f t="shared" ca="1" si="78"/>
        <v>1</v>
      </c>
      <c r="AH42" s="115">
        <f t="shared" ca="1" si="78"/>
        <v>1</v>
      </c>
      <c r="AI42" s="115">
        <f t="shared" ca="1" si="78"/>
        <v>1</v>
      </c>
      <c r="AJ42" s="115">
        <f t="shared" ca="1" si="78"/>
        <v>1</v>
      </c>
      <c r="AK42" s="115">
        <f t="shared" ca="1" si="78"/>
        <v>1</v>
      </c>
      <c r="AL42" s="115">
        <f t="shared" ca="1" si="78"/>
        <v>1</v>
      </c>
      <c r="AM42" s="115">
        <f t="shared" ca="1" si="78"/>
        <v>1</v>
      </c>
      <c r="AN42" s="115">
        <f t="shared" ca="1" si="78"/>
        <v>1</v>
      </c>
      <c r="AO42" s="115">
        <f t="shared" ca="1" si="78"/>
        <v>1</v>
      </c>
      <c r="AP42" s="115">
        <f t="shared" ca="1" si="80"/>
        <v>1</v>
      </c>
      <c r="AQ42" s="116" t="s">
        <v>48</v>
      </c>
      <c r="AR42" s="115">
        <f t="shared" ca="1" si="81"/>
        <v>1</v>
      </c>
    </row>
    <row r="43" spans="1:44" x14ac:dyDescent="0.25">
      <c r="A43" s="43">
        <f>ROW()</f>
        <v>43</v>
      </c>
      <c r="B43" s="155"/>
      <c r="D43" s="382"/>
      <c r="E43" s="405" t="s">
        <v>66</v>
      </c>
      <c r="F43" s="385">
        <f>IF(F42=0,0,(F42-E42)/E42)</f>
        <v>-3.3072691334650371E-2</v>
      </c>
      <c r="G43" s="385">
        <f t="shared" ref="G43:P43" si="91">IF(G42=0,0,(G42-F42)/F42)</f>
        <v>-0.35001028281202207</v>
      </c>
      <c r="H43" s="385">
        <f t="shared" si="91"/>
        <v>-9.0767661408684364E-2</v>
      </c>
      <c r="I43" s="385">
        <f t="shared" si="91"/>
        <v>-7.2861312701344466E-2</v>
      </c>
      <c r="J43" s="385">
        <f t="shared" si="91"/>
        <v>2.4268183649690762E-2</v>
      </c>
      <c r="K43" s="385">
        <f t="shared" si="91"/>
        <v>-0.19163459571881652</v>
      </c>
      <c r="L43" s="385">
        <f t="shared" si="91"/>
        <v>0.3767755039073224</v>
      </c>
      <c r="M43" s="385">
        <f t="shared" si="91"/>
        <v>1.1112463381526706E-3</v>
      </c>
      <c r="N43" s="385">
        <f t="shared" si="91"/>
        <v>-5.0882788235048881E-2</v>
      </c>
      <c r="O43" s="385">
        <f t="shared" si="91"/>
        <v>1.9999999999999983E-2</v>
      </c>
      <c r="P43" s="385">
        <f t="shared" si="91"/>
        <v>2.0000000000000143E-2</v>
      </c>
      <c r="Q43" s="173"/>
      <c r="S43" s="78"/>
      <c r="T43" s="114"/>
      <c r="V43" s="360"/>
      <c r="W43" s="360"/>
      <c r="X43" s="360"/>
      <c r="Y43" s="360"/>
      <c r="Z43" s="360"/>
      <c r="AA43" s="360"/>
      <c r="AB43" s="138"/>
      <c r="AC43" s="138"/>
      <c r="AD43" s="138"/>
      <c r="AE43" s="138"/>
      <c r="AF43" s="115"/>
      <c r="AG43" s="115"/>
      <c r="AH43" s="115"/>
      <c r="AI43" s="115"/>
      <c r="AJ43" s="115"/>
      <c r="AK43" s="115"/>
      <c r="AL43" s="115"/>
      <c r="AM43" s="115"/>
      <c r="AN43" s="115"/>
      <c r="AO43" s="115"/>
      <c r="AP43" s="115"/>
      <c r="AQ43" s="116"/>
      <c r="AR43" s="115"/>
    </row>
    <row r="44" spans="1:44" x14ac:dyDescent="0.25">
      <c r="A44" s="43">
        <f>ROW()</f>
        <v>44</v>
      </c>
      <c r="B44" s="155"/>
      <c r="D44" s="406" t="s">
        <v>67</v>
      </c>
      <c r="E44" s="447"/>
      <c r="F44" s="447"/>
      <c r="G44" s="447"/>
      <c r="H44" s="447"/>
      <c r="I44" s="447"/>
      <c r="J44" s="447"/>
      <c r="K44" s="447"/>
      <c r="L44" s="447"/>
      <c r="M44" s="447"/>
      <c r="N44" s="447"/>
      <c r="O44" s="447"/>
      <c r="P44" s="447"/>
      <c r="Q44" s="173"/>
      <c r="S44" s="78"/>
      <c r="T44" s="114"/>
      <c r="V44" s="176"/>
      <c r="W44" s="176"/>
      <c r="X44" s="176"/>
      <c r="Y44" s="176"/>
      <c r="Z44" s="176"/>
      <c r="AA44" s="176"/>
      <c r="AB44" s="138"/>
      <c r="AC44" s="138"/>
      <c r="AD44" s="138"/>
      <c r="AE44" s="138"/>
      <c r="AF44" s="115">
        <f t="shared" ref="AF44:AF52" ca="1" si="92">CELL("protect",A44)</f>
        <v>1</v>
      </c>
      <c r="AG44" s="115">
        <f t="shared" ref="AG44:AG52" ca="1" si="93">CELL("protect",B44)</f>
        <v>1</v>
      </c>
      <c r="AH44" s="115">
        <f t="shared" ref="AH44:AH52" ca="1" si="94">CELL("protect",C44)</f>
        <v>1</v>
      </c>
      <c r="AI44" s="115">
        <f t="shared" ref="AI44:AI52" ca="1" si="95">CELL("protect",D44)</f>
        <v>1</v>
      </c>
      <c r="AJ44" s="115">
        <f t="shared" ref="AJ44:AJ52" ca="1" si="96">CELL("protect",E44)</f>
        <v>0</v>
      </c>
      <c r="AK44" s="115">
        <f t="shared" ref="AK44:AK52" ca="1" si="97">CELL("protect",F44)</f>
        <v>0</v>
      </c>
      <c r="AL44" s="115">
        <f t="shared" ref="AL44:AL52" ca="1" si="98">CELL("protect",G44)</f>
        <v>0</v>
      </c>
      <c r="AM44" s="115">
        <f t="shared" ref="AM44:AM52" ca="1" si="99">CELL("protect",H44)</f>
        <v>0</v>
      </c>
      <c r="AN44" s="115">
        <f t="shared" ref="AN44:AN52" ca="1" si="100">CELL("protect",I44)</f>
        <v>0</v>
      </c>
      <c r="AO44" s="115">
        <f t="shared" ref="AO44:AO52" ca="1" si="101">CELL("protect",J44)</f>
        <v>0</v>
      </c>
      <c r="AP44" s="115">
        <f t="shared" ca="1" si="80"/>
        <v>1</v>
      </c>
      <c r="AQ44" s="116" t="s">
        <v>48</v>
      </c>
      <c r="AR44" s="115">
        <f t="shared" ca="1" si="81"/>
        <v>1</v>
      </c>
    </row>
    <row r="45" spans="1:44" x14ac:dyDescent="0.25">
      <c r="A45" s="43">
        <f>ROW()</f>
        <v>45</v>
      </c>
      <c r="B45" s="155"/>
      <c r="E45" s="391"/>
      <c r="F45" s="391"/>
      <c r="G45" s="391"/>
      <c r="H45" s="391"/>
      <c r="I45" s="391"/>
      <c r="J45" s="391"/>
      <c r="K45" s="391"/>
      <c r="L45" s="391"/>
      <c r="M45" s="391"/>
      <c r="N45" s="391"/>
      <c r="O45" s="391"/>
      <c r="P45" s="391"/>
      <c r="Q45" s="173"/>
      <c r="S45" s="78"/>
      <c r="T45" s="114"/>
      <c r="V45" s="176"/>
      <c r="W45" s="176"/>
      <c r="X45" s="176"/>
      <c r="Y45" s="176"/>
      <c r="Z45" s="176"/>
      <c r="AA45" s="176"/>
      <c r="AB45" s="138"/>
      <c r="AC45" s="138"/>
      <c r="AD45" s="138"/>
      <c r="AE45" s="138"/>
      <c r="AF45" s="115">
        <f t="shared" ca="1" si="92"/>
        <v>1</v>
      </c>
      <c r="AG45" s="115">
        <f t="shared" ca="1" si="93"/>
        <v>1</v>
      </c>
      <c r="AH45" s="115">
        <f t="shared" ca="1" si="94"/>
        <v>1</v>
      </c>
      <c r="AI45" s="115">
        <f t="shared" ca="1" si="95"/>
        <v>1</v>
      </c>
      <c r="AJ45" s="115">
        <f t="shared" ca="1" si="96"/>
        <v>1</v>
      </c>
      <c r="AK45" s="115">
        <f t="shared" ca="1" si="97"/>
        <v>1</v>
      </c>
      <c r="AL45" s="115">
        <f t="shared" ca="1" si="98"/>
        <v>1</v>
      </c>
      <c r="AM45" s="115">
        <f t="shared" ca="1" si="99"/>
        <v>1</v>
      </c>
      <c r="AN45" s="115">
        <f t="shared" ca="1" si="100"/>
        <v>1</v>
      </c>
      <c r="AO45" s="115">
        <f t="shared" ca="1" si="101"/>
        <v>1</v>
      </c>
      <c r="AP45" s="115">
        <f t="shared" ca="1" si="80"/>
        <v>1</v>
      </c>
      <c r="AQ45" s="116" t="s">
        <v>48</v>
      </c>
      <c r="AR45" s="115">
        <f t="shared" ca="1" si="81"/>
        <v>1</v>
      </c>
    </row>
    <row r="46" spans="1:44" ht="14.25" customHeight="1" x14ac:dyDescent="0.25">
      <c r="A46" s="43">
        <f>ROW()</f>
        <v>46</v>
      </c>
      <c r="B46" s="155"/>
      <c r="D46" s="172" t="s">
        <v>68</v>
      </c>
      <c r="E46" s="386" t="s">
        <v>69</v>
      </c>
      <c r="F46" s="414">
        <f>IF(F47=0,0,(F47-E47)/E47)</f>
        <v>-0.16392477314841403</v>
      </c>
      <c r="G46" s="385">
        <f>IF(G47=0,0,(G47-F47)/F47)</f>
        <v>-0.13782439375427494</v>
      </c>
      <c r="H46" s="385">
        <f t="shared" ref="H46:P46" si="102">IF(H47=0,0,(H47-G47)/G47)</f>
        <v>-2.1022818377882078E-2</v>
      </c>
      <c r="I46" s="385">
        <f t="shared" si="102"/>
        <v>-0.19228820083248391</v>
      </c>
      <c r="J46" s="385">
        <f t="shared" si="102"/>
        <v>-9.2125997874478085E-3</v>
      </c>
      <c r="K46" s="385">
        <f t="shared" si="102"/>
        <v>-0.15498140767485546</v>
      </c>
      <c r="L46" s="385">
        <f t="shared" si="102"/>
        <v>-5.2164858523530692E-2</v>
      </c>
      <c r="M46" s="385">
        <f t="shared" si="102"/>
        <v>0.32186516107704888</v>
      </c>
      <c r="N46" s="385">
        <f t="shared" si="102"/>
        <v>-6.5734245934403288E-2</v>
      </c>
      <c r="O46" s="385">
        <f t="shared" si="102"/>
        <v>2.0000000000000046E-2</v>
      </c>
      <c r="P46" s="385">
        <f t="shared" si="102"/>
        <v>1.9999999999999983E-2</v>
      </c>
      <c r="Q46" s="173"/>
      <c r="R46" s="432"/>
      <c r="S46" s="80"/>
      <c r="T46" s="114"/>
      <c r="V46" s="176"/>
      <c r="W46" s="176"/>
      <c r="X46" s="176"/>
      <c r="Y46" s="176"/>
      <c r="Z46" s="176"/>
      <c r="AA46" s="176"/>
      <c r="AB46" s="138"/>
      <c r="AC46" s="138"/>
      <c r="AD46" s="138"/>
      <c r="AE46" s="138"/>
      <c r="AF46" s="115">
        <f t="shared" ca="1" si="92"/>
        <v>1</v>
      </c>
      <c r="AG46" s="115">
        <f t="shared" ca="1" si="93"/>
        <v>1</v>
      </c>
      <c r="AH46" s="115">
        <f t="shared" ca="1" si="94"/>
        <v>1</v>
      </c>
      <c r="AI46" s="115">
        <f t="shared" ca="1" si="95"/>
        <v>1</v>
      </c>
      <c r="AJ46" s="115">
        <f t="shared" ca="1" si="96"/>
        <v>1</v>
      </c>
      <c r="AK46" s="115">
        <f t="shared" ca="1" si="97"/>
        <v>1</v>
      </c>
      <c r="AL46" s="115">
        <f t="shared" ca="1" si="98"/>
        <v>1</v>
      </c>
      <c r="AM46" s="115">
        <f t="shared" ca="1" si="99"/>
        <v>1</v>
      </c>
      <c r="AN46" s="115">
        <f t="shared" ca="1" si="100"/>
        <v>1</v>
      </c>
      <c r="AO46" s="115">
        <f t="shared" ca="1" si="101"/>
        <v>1</v>
      </c>
      <c r="AP46" s="115">
        <f t="shared" ca="1" si="80"/>
        <v>1</v>
      </c>
      <c r="AQ46" s="116" t="s">
        <v>48</v>
      </c>
      <c r="AR46" s="115">
        <f t="shared" ca="1" si="81"/>
        <v>1</v>
      </c>
    </row>
    <row r="47" spans="1:44" ht="14.25" customHeight="1" x14ac:dyDescent="0.25">
      <c r="A47" s="43">
        <f>ROW()</f>
        <v>47</v>
      </c>
      <c r="B47" s="155"/>
      <c r="D47" s="376" t="s">
        <v>70</v>
      </c>
      <c r="E47" s="401">
        <f>23305463+322430</f>
        <v>23627893</v>
      </c>
      <c r="F47" s="401">
        <f>19345852+408844</f>
        <v>19754696</v>
      </c>
      <c r="G47" s="401">
        <f>16637260+394757</f>
        <v>17032017</v>
      </c>
      <c r="H47" s="401">
        <v>16673956</v>
      </c>
      <c r="I47" s="401">
        <v>13467751</v>
      </c>
      <c r="J47" s="401">
        <v>13343678</v>
      </c>
      <c r="K47" s="377">
        <f>10250686+1024970</f>
        <v>11275656</v>
      </c>
      <c r="L47" s="378">
        <f>13773879-L48</f>
        <v>10687463</v>
      </c>
      <c r="M47" s="379">
        <f>13224321+903064</f>
        <v>14127385</v>
      </c>
      <c r="N47" s="379">
        <f>12016896+1181836</f>
        <v>13198732</v>
      </c>
      <c r="O47" s="379">
        <f>N47*1.02</f>
        <v>13462706.640000001</v>
      </c>
      <c r="P47" s="379">
        <f>O47*1.02</f>
        <v>13731960.7728</v>
      </c>
      <c r="Q47" s="173"/>
      <c r="R47" s="432"/>
      <c r="S47" s="80" t="s">
        <v>71</v>
      </c>
      <c r="T47" s="114"/>
      <c r="V47" s="176">
        <f t="shared" ref="V47:V52" si="103">IFERROR(E47/E$42,0)</f>
        <v>0.76949165414652132</v>
      </c>
      <c r="W47" s="176">
        <f t="shared" ref="W47:W52" si="104">IFERROR(F47/F$42,0)</f>
        <v>0.66535809210826347</v>
      </c>
      <c r="X47" s="176">
        <f t="shared" ref="X47:X52" si="105">IFERROR(G47/G$42,0)</f>
        <v>0.8825609102182751</v>
      </c>
      <c r="Y47" s="176">
        <f t="shared" ref="Y47:Y52" si="106">IFERROR(H47/H$42,0)</f>
        <v>0.95025985749028041</v>
      </c>
      <c r="Z47" s="176">
        <f t="shared" ref="Z47:Z52" si="107">IFERROR(I47/I$42,0)</f>
        <v>0.82785467771435839</v>
      </c>
      <c r="AA47" s="176">
        <f t="shared" ref="AA47:AA52" si="108">IFERROR(J47/J$42,0)</f>
        <v>0.80079416404769932</v>
      </c>
      <c r="AB47" s="138"/>
      <c r="AC47" s="138"/>
      <c r="AD47" s="138"/>
      <c r="AE47" s="138"/>
      <c r="AF47" s="115">
        <f t="shared" ca="1" si="92"/>
        <v>1</v>
      </c>
      <c r="AG47" s="115">
        <f t="shared" ca="1" si="93"/>
        <v>1</v>
      </c>
      <c r="AH47" s="115">
        <f t="shared" ca="1" si="94"/>
        <v>1</v>
      </c>
      <c r="AI47" s="115">
        <f t="shared" ca="1" si="95"/>
        <v>1</v>
      </c>
      <c r="AJ47" s="115">
        <f t="shared" ca="1" si="96"/>
        <v>0</v>
      </c>
      <c r="AK47" s="115">
        <f t="shared" ca="1" si="97"/>
        <v>0</v>
      </c>
      <c r="AL47" s="115">
        <f t="shared" ca="1" si="98"/>
        <v>0</v>
      </c>
      <c r="AM47" s="115">
        <f t="shared" ca="1" si="99"/>
        <v>0</v>
      </c>
      <c r="AN47" s="115">
        <f t="shared" ca="1" si="100"/>
        <v>0</v>
      </c>
      <c r="AO47" s="115">
        <f t="shared" ca="1" si="101"/>
        <v>0</v>
      </c>
      <c r="AP47" s="115">
        <f t="shared" ca="1" si="80"/>
        <v>1</v>
      </c>
      <c r="AQ47" s="116" t="s">
        <v>48</v>
      </c>
      <c r="AR47" s="115">
        <f t="shared" ca="1" si="81"/>
        <v>1</v>
      </c>
    </row>
    <row r="48" spans="1:44" ht="14.25" customHeight="1" x14ac:dyDescent="0.25">
      <c r="A48" s="43">
        <f>ROW()</f>
        <v>48</v>
      </c>
      <c r="B48" s="155"/>
      <c r="D48" s="376" t="s">
        <v>72</v>
      </c>
      <c r="E48" s="380">
        <v>0</v>
      </c>
      <c r="F48" s="380">
        <v>0</v>
      </c>
      <c r="G48" s="380">
        <v>0</v>
      </c>
      <c r="H48" s="380">
        <v>0</v>
      </c>
      <c r="I48" s="380">
        <v>0</v>
      </c>
      <c r="J48" s="380">
        <v>0</v>
      </c>
      <c r="K48" s="380">
        <v>732949</v>
      </c>
      <c r="L48" s="381">
        <v>3086416</v>
      </c>
      <c r="M48" s="381"/>
      <c r="N48" s="381">
        <v>0</v>
      </c>
      <c r="O48" s="381">
        <v>0</v>
      </c>
      <c r="P48" s="381">
        <v>0</v>
      </c>
      <c r="Q48" s="173"/>
      <c r="R48" s="432"/>
      <c r="S48" s="80"/>
      <c r="T48" s="114" t="s">
        <v>73</v>
      </c>
      <c r="V48" s="176">
        <f t="shared" si="103"/>
        <v>0</v>
      </c>
      <c r="W48" s="176">
        <f t="shared" si="104"/>
        <v>0</v>
      </c>
      <c r="X48" s="176">
        <f t="shared" si="105"/>
        <v>0</v>
      </c>
      <c r="Y48" s="176">
        <f t="shared" si="106"/>
        <v>0</v>
      </c>
      <c r="Z48" s="176">
        <f t="shared" si="107"/>
        <v>0</v>
      </c>
      <c r="AA48" s="176">
        <f t="shared" si="108"/>
        <v>0</v>
      </c>
      <c r="AB48" s="138"/>
      <c r="AC48" s="138"/>
      <c r="AD48" s="138"/>
      <c r="AE48" s="138"/>
      <c r="AF48" s="115">
        <f t="shared" ca="1" si="92"/>
        <v>1</v>
      </c>
      <c r="AG48" s="115">
        <f t="shared" ca="1" si="93"/>
        <v>1</v>
      </c>
      <c r="AH48" s="115">
        <f t="shared" ca="1" si="94"/>
        <v>1</v>
      </c>
      <c r="AI48" s="115">
        <f t="shared" ca="1" si="95"/>
        <v>1</v>
      </c>
      <c r="AJ48" s="115">
        <f t="shared" ca="1" si="96"/>
        <v>0</v>
      </c>
      <c r="AK48" s="115">
        <f t="shared" ca="1" si="97"/>
        <v>0</v>
      </c>
      <c r="AL48" s="115">
        <f t="shared" ca="1" si="98"/>
        <v>0</v>
      </c>
      <c r="AM48" s="115">
        <f t="shared" ca="1" si="99"/>
        <v>0</v>
      </c>
      <c r="AN48" s="115">
        <f t="shared" ca="1" si="100"/>
        <v>0</v>
      </c>
      <c r="AO48" s="115">
        <f t="shared" ca="1" si="101"/>
        <v>0</v>
      </c>
      <c r="AP48" s="115">
        <f t="shared" ca="1" si="80"/>
        <v>1</v>
      </c>
      <c r="AQ48" s="116" t="s">
        <v>48</v>
      </c>
      <c r="AR48" s="115">
        <f t="shared" ca="1" si="81"/>
        <v>1</v>
      </c>
    </row>
    <row r="49" spans="1:44" ht="14.25" customHeight="1" x14ac:dyDescent="0.25">
      <c r="A49" s="43">
        <f>ROW()</f>
        <v>49</v>
      </c>
      <c r="B49" s="155"/>
      <c r="D49" s="376" t="s">
        <v>74</v>
      </c>
      <c r="E49" s="380">
        <v>4457571</v>
      </c>
      <c r="F49" s="380">
        <v>4814603</v>
      </c>
      <c r="G49" s="380">
        <v>2910629</v>
      </c>
      <c r="H49" s="380">
        <v>2843804</v>
      </c>
      <c r="I49" s="380">
        <v>1939123</v>
      </c>
      <c r="J49" s="380">
        <v>1807907</v>
      </c>
      <c r="K49" s="380">
        <f>1541689+749672-732949-226635</f>
        <v>1331777</v>
      </c>
      <c r="L49" s="381">
        <v>2788077</v>
      </c>
      <c r="M49" s="378">
        <v>3651226</v>
      </c>
      <c r="N49" s="381">
        <v>3142650</v>
      </c>
      <c r="O49" s="381">
        <f t="shared" ref="O49:P50" si="109">N49*1.02</f>
        <v>3205503</v>
      </c>
      <c r="P49" s="381">
        <f t="shared" si="109"/>
        <v>3269613.06</v>
      </c>
      <c r="Q49" s="173"/>
      <c r="R49" s="432"/>
      <c r="S49" s="80"/>
      <c r="T49" s="114" t="s">
        <v>75</v>
      </c>
      <c r="V49" s="176">
        <f t="shared" si="103"/>
        <v>0.14517010392190127</v>
      </c>
      <c r="W49" s="176">
        <f t="shared" si="104"/>
        <v>0.16216068656985264</v>
      </c>
      <c r="X49" s="176">
        <f t="shared" si="105"/>
        <v>0.15082226488781145</v>
      </c>
      <c r="Y49" s="176">
        <f t="shared" si="106"/>
        <v>0.16207028396682163</v>
      </c>
      <c r="Z49" s="176">
        <f t="shared" si="107"/>
        <v>0.11919674236726681</v>
      </c>
      <c r="AA49" s="176">
        <f t="shared" si="108"/>
        <v>0.10849792499046994</v>
      </c>
      <c r="AB49" s="138"/>
      <c r="AC49" s="138"/>
      <c r="AD49" s="138"/>
      <c r="AE49" s="138"/>
      <c r="AF49" s="115">
        <f t="shared" ca="1" si="92"/>
        <v>1</v>
      </c>
      <c r="AG49" s="115">
        <f t="shared" ca="1" si="93"/>
        <v>1</v>
      </c>
      <c r="AH49" s="115">
        <f t="shared" ca="1" si="94"/>
        <v>1</v>
      </c>
      <c r="AI49" s="115">
        <f t="shared" ca="1" si="95"/>
        <v>1</v>
      </c>
      <c r="AJ49" s="115">
        <f t="shared" ca="1" si="96"/>
        <v>0</v>
      </c>
      <c r="AK49" s="115">
        <f t="shared" ca="1" si="97"/>
        <v>0</v>
      </c>
      <c r="AL49" s="115">
        <f t="shared" ca="1" si="98"/>
        <v>0</v>
      </c>
      <c r="AM49" s="115">
        <f t="shared" ca="1" si="99"/>
        <v>0</v>
      </c>
      <c r="AN49" s="115">
        <f t="shared" ca="1" si="100"/>
        <v>0</v>
      </c>
      <c r="AO49" s="115">
        <f t="shared" ca="1" si="101"/>
        <v>0</v>
      </c>
      <c r="AP49" s="115">
        <f t="shared" ca="1" si="80"/>
        <v>1</v>
      </c>
      <c r="AQ49" s="116" t="s">
        <v>48</v>
      </c>
      <c r="AR49" s="115">
        <f t="shared" ca="1" si="81"/>
        <v>1</v>
      </c>
    </row>
    <row r="50" spans="1:44" ht="14.25" customHeight="1" x14ac:dyDescent="0.25">
      <c r="A50" s="43">
        <f>ROW()</f>
        <v>50</v>
      </c>
      <c r="B50" s="155"/>
      <c r="D50" s="376" t="s">
        <v>76</v>
      </c>
      <c r="E50" s="380">
        <f>497891+91430</f>
        <v>589321</v>
      </c>
      <c r="F50" s="380">
        <f>531656+18490</f>
        <v>550146</v>
      </c>
      <c r="G50" s="380">
        <f>747804+15761</f>
        <v>763565</v>
      </c>
      <c r="H50" s="380">
        <f>701942+193087</f>
        <v>895029</v>
      </c>
      <c r="I50" s="380">
        <v>484668</v>
      </c>
      <c r="J50" s="380">
        <v>361825</v>
      </c>
      <c r="K50" s="380">
        <f>790430+191284</f>
        <v>981714</v>
      </c>
      <c r="L50" s="381">
        <f>389171+244402</f>
        <v>633573</v>
      </c>
      <c r="M50" s="378">
        <f>776944-M59-M61</f>
        <v>579979</v>
      </c>
      <c r="N50" s="381">
        <f>1179501-N59-N61</f>
        <v>592195</v>
      </c>
      <c r="O50" s="381">
        <f t="shared" si="109"/>
        <v>604038.9</v>
      </c>
      <c r="P50" s="381">
        <f t="shared" si="109"/>
        <v>616119.67800000007</v>
      </c>
      <c r="Q50" s="173"/>
      <c r="R50" s="432"/>
      <c r="S50" s="80"/>
      <c r="T50" s="114" t="s">
        <v>75</v>
      </c>
      <c r="V50" s="176">
        <f t="shared" si="103"/>
        <v>1.9192468457229009E-2</v>
      </c>
      <c r="W50" s="176">
        <f t="shared" si="104"/>
        <v>1.8529472331084856E-2</v>
      </c>
      <c r="X50" s="176">
        <f t="shared" si="105"/>
        <v>3.9566225269198424E-2</v>
      </c>
      <c r="Y50" s="176">
        <f t="shared" si="106"/>
        <v>5.1008298809812627E-2</v>
      </c>
      <c r="Z50" s="176">
        <f t="shared" si="107"/>
        <v>2.9792254916092723E-2</v>
      </c>
      <c r="AA50" s="176">
        <f t="shared" si="108"/>
        <v>2.1714204165190348E-2</v>
      </c>
      <c r="AB50" s="138"/>
      <c r="AC50" s="138"/>
      <c r="AD50" s="138"/>
      <c r="AE50" s="138"/>
      <c r="AF50" s="115">
        <f t="shared" ca="1" si="92"/>
        <v>1</v>
      </c>
      <c r="AG50" s="115">
        <f t="shared" ca="1" si="93"/>
        <v>1</v>
      </c>
      <c r="AH50" s="115">
        <f t="shared" ca="1" si="94"/>
        <v>1</v>
      </c>
      <c r="AI50" s="115">
        <f t="shared" ca="1" si="95"/>
        <v>1</v>
      </c>
      <c r="AJ50" s="115">
        <f t="shared" ca="1" si="96"/>
        <v>0</v>
      </c>
      <c r="AK50" s="115">
        <f t="shared" ca="1" si="97"/>
        <v>0</v>
      </c>
      <c r="AL50" s="115">
        <f t="shared" ca="1" si="98"/>
        <v>0</v>
      </c>
      <c r="AM50" s="115">
        <f t="shared" ca="1" si="99"/>
        <v>0</v>
      </c>
      <c r="AN50" s="115">
        <f t="shared" ca="1" si="100"/>
        <v>0</v>
      </c>
      <c r="AO50" s="115">
        <f t="shared" ca="1" si="101"/>
        <v>0</v>
      </c>
      <c r="AP50" s="115">
        <f t="shared" ca="1" si="80"/>
        <v>1</v>
      </c>
      <c r="AQ50" s="116" t="s">
        <v>48</v>
      </c>
      <c r="AR50" s="115">
        <f t="shared" ca="1" si="81"/>
        <v>1</v>
      </c>
    </row>
    <row r="51" spans="1:44" ht="14.25" customHeight="1" x14ac:dyDescent="0.25">
      <c r="A51" s="43">
        <f>ROW()</f>
        <v>51</v>
      </c>
      <c r="B51" s="155"/>
      <c r="D51" s="376" t="s">
        <v>77</v>
      </c>
      <c r="E51" s="380">
        <v>11503</v>
      </c>
      <c r="F51" s="380">
        <v>7213</v>
      </c>
      <c r="G51" s="380">
        <v>31432</v>
      </c>
      <c r="H51" s="380">
        <v>106223</v>
      </c>
      <c r="I51" s="380">
        <f>600165+106582</f>
        <v>706747</v>
      </c>
      <c r="J51" s="380">
        <f>659959+102231</f>
        <v>762190</v>
      </c>
      <c r="K51" s="380">
        <v>102231</v>
      </c>
      <c r="L51" s="381">
        <f>104035+140243</f>
        <v>244278</v>
      </c>
      <c r="M51" s="381">
        <f>M59+M61</f>
        <v>196965</v>
      </c>
      <c r="N51" s="381">
        <f>N59+N61</f>
        <v>587306</v>
      </c>
      <c r="O51" s="381">
        <f>O59+O61</f>
        <v>587706</v>
      </c>
      <c r="P51" s="381">
        <f>P59+P61</f>
        <v>588114</v>
      </c>
      <c r="Q51" s="173"/>
      <c r="R51" s="432"/>
      <c r="S51" s="80"/>
      <c r="T51" s="114"/>
      <c r="V51" s="176">
        <f t="shared" si="103"/>
        <v>3.7461920526080914E-4</v>
      </c>
      <c r="W51" s="176">
        <f t="shared" si="104"/>
        <v>2.4294111731088669E-4</v>
      </c>
      <c r="X51" s="176">
        <f t="shared" si="105"/>
        <v>1.628735723430808E-3</v>
      </c>
      <c r="Y51" s="176">
        <f t="shared" si="106"/>
        <v>6.0537195157639887E-3</v>
      </c>
      <c r="Z51" s="176">
        <f t="shared" si="107"/>
        <v>4.3443319520132924E-2</v>
      </c>
      <c r="AA51" s="176">
        <f t="shared" si="108"/>
        <v>4.5741309397267824E-2</v>
      </c>
      <c r="AB51" s="138"/>
      <c r="AC51" s="138"/>
      <c r="AD51" s="138"/>
      <c r="AE51" s="138"/>
      <c r="AF51" s="115">
        <f t="shared" ca="1" si="92"/>
        <v>1</v>
      </c>
      <c r="AG51" s="115">
        <f t="shared" ca="1" si="93"/>
        <v>1</v>
      </c>
      <c r="AH51" s="115">
        <f t="shared" ca="1" si="94"/>
        <v>1</v>
      </c>
      <c r="AI51" s="115">
        <f t="shared" ca="1" si="95"/>
        <v>1</v>
      </c>
      <c r="AJ51" s="115">
        <f t="shared" ca="1" si="96"/>
        <v>0</v>
      </c>
      <c r="AK51" s="115">
        <f t="shared" ca="1" si="97"/>
        <v>0</v>
      </c>
      <c r="AL51" s="115">
        <f t="shared" ca="1" si="98"/>
        <v>0</v>
      </c>
      <c r="AM51" s="115">
        <f t="shared" ca="1" si="99"/>
        <v>0</v>
      </c>
      <c r="AN51" s="115">
        <f t="shared" ca="1" si="100"/>
        <v>0</v>
      </c>
      <c r="AO51" s="115">
        <f t="shared" ca="1" si="101"/>
        <v>0</v>
      </c>
      <c r="AP51" s="115">
        <f t="shared" ca="1" si="80"/>
        <v>1</v>
      </c>
      <c r="AQ51" s="116" t="s">
        <v>48</v>
      </c>
      <c r="AR51" s="115">
        <f t="shared" ca="1" si="81"/>
        <v>1</v>
      </c>
    </row>
    <row r="52" spans="1:44" x14ac:dyDescent="0.25">
      <c r="A52" s="43">
        <f>ROW()</f>
        <v>52</v>
      </c>
      <c r="B52" s="155"/>
      <c r="D52" s="382" t="s">
        <v>78</v>
      </c>
      <c r="E52" s="383">
        <f>SUM(E47:E51)</f>
        <v>28686288</v>
      </c>
      <c r="F52" s="383">
        <f t="shared" ref="F52:J52" si="110">SUM(F47:F51)</f>
        <v>25126658</v>
      </c>
      <c r="G52" s="383">
        <f t="shared" si="110"/>
        <v>20737643</v>
      </c>
      <c r="H52" s="383">
        <f t="shared" si="110"/>
        <v>20519012</v>
      </c>
      <c r="I52" s="383">
        <f t="shared" si="110"/>
        <v>16598289</v>
      </c>
      <c r="J52" s="383">
        <f t="shared" si="110"/>
        <v>16275600</v>
      </c>
      <c r="K52" s="383">
        <f t="shared" ref="K52:N52" si="111">SUM(K47:K51)</f>
        <v>14424327</v>
      </c>
      <c r="L52" s="383">
        <f t="shared" si="111"/>
        <v>17439807</v>
      </c>
      <c r="M52" s="383">
        <f t="shared" si="111"/>
        <v>18555555</v>
      </c>
      <c r="N52" s="383">
        <f t="shared" si="111"/>
        <v>17520883</v>
      </c>
      <c r="O52" s="383">
        <f t="shared" ref="O52:P52" si="112">SUM(O47:O51)</f>
        <v>17859954.539999999</v>
      </c>
      <c r="P52" s="383">
        <f t="shared" si="112"/>
        <v>18205807.5108</v>
      </c>
      <c r="Q52" s="173"/>
      <c r="R52" s="124"/>
      <c r="S52" s="78"/>
      <c r="T52" s="114" t="s">
        <v>79</v>
      </c>
      <c r="V52" s="180">
        <f t="shared" si="103"/>
        <v>0.93422884573091247</v>
      </c>
      <c r="W52" s="180">
        <f t="shared" si="104"/>
        <v>0.84629119212651183</v>
      </c>
      <c r="X52" s="180">
        <f t="shared" si="105"/>
        <v>1.0745781360987157</v>
      </c>
      <c r="Y52" s="180">
        <f t="shared" si="106"/>
        <v>1.1693921597826786</v>
      </c>
      <c r="Z52" s="180">
        <f t="shared" si="107"/>
        <v>1.0202869945178508</v>
      </c>
      <c r="AA52" s="180">
        <f t="shared" si="108"/>
        <v>0.97674760260062743</v>
      </c>
      <c r="AB52" s="138"/>
      <c r="AC52" s="138"/>
      <c r="AD52" s="138"/>
      <c r="AE52" s="138"/>
      <c r="AF52" s="115">
        <f t="shared" ca="1" si="92"/>
        <v>1</v>
      </c>
      <c r="AG52" s="115">
        <f t="shared" ca="1" si="93"/>
        <v>1</v>
      </c>
      <c r="AH52" s="115">
        <f t="shared" ca="1" si="94"/>
        <v>1</v>
      </c>
      <c r="AI52" s="115">
        <f t="shared" ca="1" si="95"/>
        <v>1</v>
      </c>
      <c r="AJ52" s="115">
        <f t="shared" ca="1" si="96"/>
        <v>1</v>
      </c>
      <c r="AK52" s="115">
        <f t="shared" ca="1" si="97"/>
        <v>1</v>
      </c>
      <c r="AL52" s="115">
        <f t="shared" ca="1" si="98"/>
        <v>1</v>
      </c>
      <c r="AM52" s="115">
        <f t="shared" ca="1" si="99"/>
        <v>1</v>
      </c>
      <c r="AN52" s="115">
        <f t="shared" ca="1" si="100"/>
        <v>1</v>
      </c>
      <c r="AO52" s="115">
        <f t="shared" ca="1" si="101"/>
        <v>1</v>
      </c>
      <c r="AP52" s="115">
        <f t="shared" ca="1" si="80"/>
        <v>1</v>
      </c>
      <c r="AQ52" s="116" t="s">
        <v>48</v>
      </c>
      <c r="AR52" s="115">
        <f t="shared" ca="1" si="81"/>
        <v>1</v>
      </c>
    </row>
    <row r="53" spans="1:44" x14ac:dyDescent="0.25">
      <c r="A53" s="43">
        <f>ROW()</f>
        <v>53</v>
      </c>
      <c r="D53" s="376"/>
      <c r="E53" s="384" t="s">
        <v>80</v>
      </c>
      <c r="F53" s="385">
        <f>IF(F52=0,0,(F52-E52)/E52)</f>
        <v>-0.12408820548688627</v>
      </c>
      <c r="G53" s="385">
        <f t="shared" ref="G53" si="113">IF(G52=0,0,(G52-F52)/F52)</f>
        <v>-0.17467563732510707</v>
      </c>
      <c r="H53" s="385">
        <f t="shared" ref="H53" si="114">IF(H52=0,0,(H52-G52)/G52)</f>
        <v>-1.0542712110532523E-2</v>
      </c>
      <c r="I53" s="385">
        <f t="shared" ref="I53" si="115">IF(I52=0,0,(I52-H52)/H52)</f>
        <v>-0.19107757235094947</v>
      </c>
      <c r="J53" s="385">
        <f t="shared" ref="J53" si="116">IF(J52=0,0,(J52-I52)/I52)</f>
        <v>-1.9441100224246007E-2</v>
      </c>
      <c r="K53" s="385">
        <f t="shared" ref="K53" si="117">IF(K52=0,0,(K52-J52)/J52)</f>
        <v>-0.11374529971245299</v>
      </c>
      <c r="L53" s="385">
        <f t="shared" ref="L53" si="118">IF(L52=0,0,(L52-K52)/K52)</f>
        <v>0.20905516077110564</v>
      </c>
      <c r="M53" s="385">
        <f t="shared" ref="M53" si="119">IF(M52=0,0,(M52-L52)/L52)</f>
        <v>6.3977084150071153E-2</v>
      </c>
      <c r="N53" s="385">
        <f t="shared" ref="N53:P53" si="120">IF(N52=0,0,(N52-M52)/M52)</f>
        <v>-5.5760768136549947E-2</v>
      </c>
      <c r="O53" s="385">
        <f t="shared" si="120"/>
        <v>1.9352423048541508E-2</v>
      </c>
      <c r="P53" s="385">
        <f t="shared" si="120"/>
        <v>1.9364717307953527E-2</v>
      </c>
      <c r="Q53" s="47"/>
      <c r="S53" s="78"/>
      <c r="T53" s="114"/>
      <c r="V53" s="176"/>
      <c r="W53" s="176"/>
      <c r="X53" s="176"/>
      <c r="Y53" s="176"/>
      <c r="Z53" s="176"/>
      <c r="AA53" s="176"/>
      <c r="AB53" s="138"/>
      <c r="AC53" s="138"/>
      <c r="AD53" s="138"/>
      <c r="AE53" s="138"/>
      <c r="AF53" s="115">
        <f t="shared" ref="AF53:AF117" ca="1" si="121">CELL("protect",A53)</f>
        <v>1</v>
      </c>
      <c r="AG53" s="115">
        <f t="shared" ref="AG53:AG117" ca="1" si="122">CELL("protect",B53)</f>
        <v>1</v>
      </c>
      <c r="AH53" s="115">
        <f t="shared" ref="AH53:AH117" ca="1" si="123">CELL("protect",C53)</f>
        <v>1</v>
      </c>
      <c r="AI53" s="115">
        <f t="shared" ref="AI53:AI117" ca="1" si="124">CELL("protect",D53)</f>
        <v>1</v>
      </c>
      <c r="AJ53" s="115">
        <f t="shared" ref="AJ53:AJ117" ca="1" si="125">CELL("protect",E53)</f>
        <v>1</v>
      </c>
      <c r="AK53" s="115">
        <f t="shared" ref="AK53:AK117" ca="1" si="126">CELL("protect",F53)</f>
        <v>1</v>
      </c>
      <c r="AL53" s="115">
        <f t="shared" ref="AL53:AL117" ca="1" si="127">CELL("protect",G53)</f>
        <v>1</v>
      </c>
      <c r="AM53" s="115">
        <f t="shared" ref="AM53:AM117" ca="1" si="128">CELL("protect",H53)</f>
        <v>1</v>
      </c>
      <c r="AN53" s="115">
        <f t="shared" ref="AN53:AN117" ca="1" si="129">CELL("protect",I53)</f>
        <v>1</v>
      </c>
      <c r="AO53" s="115">
        <f t="shared" ref="AO53:AO117" ca="1" si="130">CELL("protect",J53)</f>
        <v>1</v>
      </c>
      <c r="AP53" s="115">
        <f t="shared" ca="1" si="80"/>
        <v>1</v>
      </c>
      <c r="AQ53" s="116" t="s">
        <v>48</v>
      </c>
      <c r="AR53" s="115">
        <f t="shared" ca="1" si="81"/>
        <v>1</v>
      </c>
    </row>
    <row r="54" spans="1:44" x14ac:dyDescent="0.25">
      <c r="A54" s="43">
        <f>ROW()</f>
        <v>54</v>
      </c>
      <c r="D54" s="382" t="s">
        <v>81</v>
      </c>
      <c r="E54" s="386"/>
      <c r="F54" s="386"/>
      <c r="G54" s="387"/>
      <c r="H54" s="387"/>
      <c r="I54" s="387"/>
      <c r="J54" s="387"/>
      <c r="K54" s="387"/>
      <c r="L54" s="387"/>
      <c r="M54" s="387"/>
      <c r="N54" s="387"/>
      <c r="O54" s="387"/>
      <c r="P54" s="387"/>
      <c r="Q54" s="47"/>
      <c r="S54" s="78"/>
      <c r="T54" s="114"/>
      <c r="V54" s="176"/>
      <c r="W54" s="176"/>
      <c r="X54" s="176"/>
      <c r="Y54" s="176"/>
      <c r="Z54" s="176"/>
      <c r="AA54" s="176"/>
      <c r="AB54" s="138"/>
      <c r="AC54" s="138"/>
      <c r="AD54" s="138"/>
      <c r="AE54" s="138"/>
      <c r="AF54" s="115">
        <f t="shared" ca="1" si="121"/>
        <v>1</v>
      </c>
      <c r="AG54" s="115">
        <f t="shared" ca="1" si="122"/>
        <v>1</v>
      </c>
      <c r="AH54" s="115">
        <f t="shared" ca="1" si="123"/>
        <v>1</v>
      </c>
      <c r="AI54" s="115">
        <f t="shared" ca="1" si="124"/>
        <v>1</v>
      </c>
      <c r="AJ54" s="115">
        <f t="shared" ca="1" si="125"/>
        <v>1</v>
      </c>
      <c r="AK54" s="115">
        <f t="shared" ca="1" si="126"/>
        <v>1</v>
      </c>
      <c r="AL54" s="115">
        <f t="shared" ca="1" si="127"/>
        <v>1</v>
      </c>
      <c r="AM54" s="115">
        <f t="shared" ca="1" si="128"/>
        <v>1</v>
      </c>
      <c r="AN54" s="115">
        <f t="shared" ca="1" si="129"/>
        <v>1</v>
      </c>
      <c r="AO54" s="115">
        <f t="shared" ca="1" si="130"/>
        <v>1</v>
      </c>
      <c r="AP54" s="115">
        <f t="shared" ca="1" si="80"/>
        <v>1</v>
      </c>
      <c r="AQ54" s="116" t="s">
        <v>48</v>
      </c>
      <c r="AR54" s="115">
        <f t="shared" ca="1" si="81"/>
        <v>1</v>
      </c>
    </row>
    <row r="55" spans="1:44" x14ac:dyDescent="0.25">
      <c r="A55" s="43">
        <f>ROW()</f>
        <v>55</v>
      </c>
      <c r="B55" s="155"/>
      <c r="D55" s="376" t="s">
        <v>82</v>
      </c>
      <c r="E55" s="388">
        <v>0</v>
      </c>
      <c r="F55" s="388">
        <v>0</v>
      </c>
      <c r="G55" s="388">
        <v>0</v>
      </c>
      <c r="H55" s="388">
        <v>0</v>
      </c>
      <c r="I55" s="388">
        <v>0</v>
      </c>
      <c r="J55" s="388">
        <v>0</v>
      </c>
      <c r="K55" s="388">
        <v>0</v>
      </c>
      <c r="L55" s="388"/>
      <c r="M55" s="388"/>
      <c r="N55" s="388">
        <v>0</v>
      </c>
      <c r="O55" s="388">
        <v>0</v>
      </c>
      <c r="P55" s="388">
        <v>0</v>
      </c>
      <c r="Q55" s="173"/>
      <c r="S55" s="78"/>
      <c r="T55" s="114" t="s">
        <v>83</v>
      </c>
      <c r="V55" s="176">
        <f t="shared" ref="V55:V57" si="131">IFERROR(E55/E$42,0)</f>
        <v>0</v>
      </c>
      <c r="W55" s="176">
        <f t="shared" ref="W55:W57" si="132">IFERROR(F55/F$42,0)</f>
        <v>0</v>
      </c>
      <c r="X55" s="176">
        <f t="shared" ref="X55:X57" si="133">IFERROR(G55/G$42,0)</f>
        <v>0</v>
      </c>
      <c r="Y55" s="176">
        <f t="shared" ref="Y55:Y57" si="134">IFERROR(H55/H$42,0)</f>
        <v>0</v>
      </c>
      <c r="Z55" s="176">
        <f t="shared" ref="Z55:Z57" si="135">IFERROR(I55/I$42,0)</f>
        <v>0</v>
      </c>
      <c r="AA55" s="176">
        <f t="shared" ref="AA55:AA57" si="136">IFERROR(J55/J$42,0)</f>
        <v>0</v>
      </c>
      <c r="AB55" s="138"/>
      <c r="AC55" s="138"/>
      <c r="AD55" s="138"/>
      <c r="AE55" s="138"/>
      <c r="AF55" s="115">
        <f t="shared" ca="1" si="121"/>
        <v>1</v>
      </c>
      <c r="AG55" s="115">
        <f t="shared" ca="1" si="122"/>
        <v>1</v>
      </c>
      <c r="AH55" s="115">
        <f t="shared" ca="1" si="123"/>
        <v>1</v>
      </c>
      <c r="AI55" s="115">
        <f t="shared" ca="1" si="124"/>
        <v>1</v>
      </c>
      <c r="AJ55" s="115">
        <f t="shared" ca="1" si="125"/>
        <v>0</v>
      </c>
      <c r="AK55" s="115">
        <f t="shared" ca="1" si="126"/>
        <v>0</v>
      </c>
      <c r="AL55" s="115">
        <f t="shared" ca="1" si="127"/>
        <v>0</v>
      </c>
      <c r="AM55" s="115">
        <f t="shared" ca="1" si="128"/>
        <v>0</v>
      </c>
      <c r="AN55" s="115">
        <f t="shared" ca="1" si="129"/>
        <v>0</v>
      </c>
      <c r="AO55" s="115">
        <f t="shared" ca="1" si="130"/>
        <v>0</v>
      </c>
      <c r="AP55" s="115">
        <f t="shared" ca="1" si="80"/>
        <v>1</v>
      </c>
      <c r="AQ55" s="116" t="s">
        <v>48</v>
      </c>
      <c r="AR55" s="115">
        <f t="shared" ca="1" si="81"/>
        <v>1</v>
      </c>
    </row>
    <row r="56" spans="1:44" x14ac:dyDescent="0.25">
      <c r="A56" s="43">
        <f>ROW()</f>
        <v>56</v>
      </c>
      <c r="B56" s="155"/>
      <c r="D56" s="376" t="s">
        <v>84</v>
      </c>
      <c r="E56" s="389">
        <v>0</v>
      </c>
      <c r="F56" s="389">
        <v>0</v>
      </c>
      <c r="G56" s="389">
        <v>0</v>
      </c>
      <c r="H56" s="389">
        <v>0</v>
      </c>
      <c r="I56" s="389">
        <v>0</v>
      </c>
      <c r="J56" s="389">
        <v>0</v>
      </c>
      <c r="K56" s="389">
        <v>0</v>
      </c>
      <c r="L56" s="389"/>
      <c r="M56" s="389"/>
      <c r="N56" s="389">
        <v>0</v>
      </c>
      <c r="O56" s="389">
        <v>0</v>
      </c>
      <c r="P56" s="389">
        <v>0</v>
      </c>
      <c r="Q56" s="173"/>
      <c r="S56" s="78"/>
      <c r="T56" s="114" t="s">
        <v>85</v>
      </c>
      <c r="V56" s="176">
        <f t="shared" si="131"/>
        <v>0</v>
      </c>
      <c r="W56" s="176">
        <f t="shared" si="132"/>
        <v>0</v>
      </c>
      <c r="X56" s="176">
        <f t="shared" si="133"/>
        <v>0</v>
      </c>
      <c r="Y56" s="176">
        <f t="shared" si="134"/>
        <v>0</v>
      </c>
      <c r="Z56" s="176">
        <f t="shared" si="135"/>
        <v>0</v>
      </c>
      <c r="AA56" s="176">
        <f t="shared" si="136"/>
        <v>0</v>
      </c>
      <c r="AB56" s="138"/>
      <c r="AC56" s="138"/>
      <c r="AD56" s="138"/>
      <c r="AE56" s="138"/>
      <c r="AF56" s="115">
        <f t="shared" ca="1" si="121"/>
        <v>1</v>
      </c>
      <c r="AG56" s="115">
        <f t="shared" ca="1" si="122"/>
        <v>1</v>
      </c>
      <c r="AH56" s="115">
        <f t="shared" ca="1" si="123"/>
        <v>1</v>
      </c>
      <c r="AI56" s="115">
        <f t="shared" ca="1" si="124"/>
        <v>1</v>
      </c>
      <c r="AJ56" s="115">
        <f t="shared" ca="1" si="125"/>
        <v>0</v>
      </c>
      <c r="AK56" s="115">
        <f t="shared" ca="1" si="126"/>
        <v>0</v>
      </c>
      <c r="AL56" s="115">
        <f t="shared" ca="1" si="127"/>
        <v>0</v>
      </c>
      <c r="AM56" s="115">
        <f t="shared" ca="1" si="128"/>
        <v>0</v>
      </c>
      <c r="AN56" s="115">
        <f t="shared" ca="1" si="129"/>
        <v>0</v>
      </c>
      <c r="AO56" s="115">
        <f t="shared" ca="1" si="130"/>
        <v>0</v>
      </c>
      <c r="AP56" s="115">
        <f t="shared" ca="1" si="80"/>
        <v>1</v>
      </c>
      <c r="AQ56" s="116" t="s">
        <v>48</v>
      </c>
      <c r="AR56" s="115">
        <f t="shared" ca="1" si="81"/>
        <v>1</v>
      </c>
    </row>
    <row r="57" spans="1:44" x14ac:dyDescent="0.25">
      <c r="A57" s="43">
        <f>ROW()</f>
        <v>57</v>
      </c>
      <c r="B57" s="155"/>
      <c r="D57" s="382" t="s">
        <v>86</v>
      </c>
      <c r="E57" s="390">
        <f t="shared" ref="E57:J57" si="137">SUM(E55:E56)</f>
        <v>0</v>
      </c>
      <c r="F57" s="390">
        <f t="shared" si="137"/>
        <v>0</v>
      </c>
      <c r="G57" s="390">
        <f t="shared" si="137"/>
        <v>0</v>
      </c>
      <c r="H57" s="390">
        <f t="shared" si="137"/>
        <v>0</v>
      </c>
      <c r="I57" s="390">
        <f t="shared" si="137"/>
        <v>0</v>
      </c>
      <c r="J57" s="390">
        <f t="shared" si="137"/>
        <v>0</v>
      </c>
      <c r="K57" s="390">
        <f t="shared" ref="K57:N57" si="138">SUM(K55:K56)</f>
        <v>0</v>
      </c>
      <c r="L57" s="390">
        <f t="shared" si="138"/>
        <v>0</v>
      </c>
      <c r="M57" s="390">
        <f t="shared" si="138"/>
        <v>0</v>
      </c>
      <c r="N57" s="390">
        <f t="shared" si="138"/>
        <v>0</v>
      </c>
      <c r="O57" s="390">
        <f t="shared" ref="O57:P57" si="139">SUM(O55:O56)</f>
        <v>0</v>
      </c>
      <c r="P57" s="390">
        <f t="shared" si="139"/>
        <v>0</v>
      </c>
      <c r="Q57" s="173"/>
      <c r="S57" s="78"/>
      <c r="T57" s="114"/>
      <c r="V57" s="180">
        <f t="shared" si="131"/>
        <v>0</v>
      </c>
      <c r="W57" s="180">
        <f t="shared" si="132"/>
        <v>0</v>
      </c>
      <c r="X57" s="180">
        <f t="shared" si="133"/>
        <v>0</v>
      </c>
      <c r="Y57" s="180">
        <f t="shared" si="134"/>
        <v>0</v>
      </c>
      <c r="Z57" s="180">
        <f t="shared" si="135"/>
        <v>0</v>
      </c>
      <c r="AA57" s="180">
        <f t="shared" si="136"/>
        <v>0</v>
      </c>
      <c r="AB57" s="138"/>
      <c r="AC57" s="138"/>
      <c r="AD57" s="138"/>
      <c r="AE57" s="138"/>
      <c r="AF57" s="115">
        <f t="shared" ca="1" si="121"/>
        <v>1</v>
      </c>
      <c r="AG57" s="115">
        <f t="shared" ca="1" si="122"/>
        <v>1</v>
      </c>
      <c r="AH57" s="115">
        <f t="shared" ca="1" si="123"/>
        <v>1</v>
      </c>
      <c r="AI57" s="115">
        <f t="shared" ca="1" si="124"/>
        <v>1</v>
      </c>
      <c r="AJ57" s="115">
        <f t="shared" ca="1" si="125"/>
        <v>1</v>
      </c>
      <c r="AK57" s="115">
        <f t="shared" ca="1" si="126"/>
        <v>1</v>
      </c>
      <c r="AL57" s="115">
        <f t="shared" ca="1" si="127"/>
        <v>1</v>
      </c>
      <c r="AM57" s="115">
        <f t="shared" ca="1" si="128"/>
        <v>1</v>
      </c>
      <c r="AN57" s="115">
        <f t="shared" ca="1" si="129"/>
        <v>1</v>
      </c>
      <c r="AO57" s="115">
        <f t="shared" ca="1" si="130"/>
        <v>1</v>
      </c>
      <c r="AP57" s="115">
        <f t="shared" ca="1" si="80"/>
        <v>1</v>
      </c>
      <c r="AQ57" s="116" t="s">
        <v>48</v>
      </c>
      <c r="AR57" s="115">
        <f t="shared" ca="1" si="81"/>
        <v>1</v>
      </c>
    </row>
    <row r="58" spans="1:44" x14ac:dyDescent="0.25">
      <c r="A58" s="43">
        <f>ROW()</f>
        <v>58</v>
      </c>
      <c r="B58" s="155"/>
      <c r="D58" s="376"/>
      <c r="E58" s="391"/>
      <c r="F58" s="391"/>
      <c r="G58" s="391"/>
      <c r="H58" s="391"/>
      <c r="I58" s="391"/>
      <c r="J58" s="391"/>
      <c r="K58" s="391"/>
      <c r="L58" s="391"/>
      <c r="M58" s="391"/>
      <c r="N58" s="391"/>
      <c r="O58" s="391"/>
      <c r="P58" s="391"/>
      <c r="Q58" s="173"/>
      <c r="S58" s="78"/>
      <c r="T58" s="114"/>
      <c r="V58" s="176"/>
      <c r="W58" s="176"/>
      <c r="X58" s="176"/>
      <c r="Y58" s="176"/>
      <c r="Z58" s="176"/>
      <c r="AA58" s="176"/>
      <c r="AB58" s="138"/>
      <c r="AC58" s="138"/>
      <c r="AD58" s="138"/>
      <c r="AE58" s="138"/>
      <c r="AF58" s="115">
        <f t="shared" ca="1" si="121"/>
        <v>1</v>
      </c>
      <c r="AG58" s="115">
        <f t="shared" ca="1" si="122"/>
        <v>1</v>
      </c>
      <c r="AH58" s="115">
        <f t="shared" ca="1" si="123"/>
        <v>1</v>
      </c>
      <c r="AI58" s="115">
        <f t="shared" ca="1" si="124"/>
        <v>1</v>
      </c>
      <c r="AJ58" s="115">
        <f t="shared" ca="1" si="125"/>
        <v>1</v>
      </c>
      <c r="AK58" s="115">
        <f t="shared" ca="1" si="126"/>
        <v>1</v>
      </c>
      <c r="AL58" s="115">
        <f t="shared" ca="1" si="127"/>
        <v>1</v>
      </c>
      <c r="AM58" s="115">
        <f t="shared" ca="1" si="128"/>
        <v>1</v>
      </c>
      <c r="AN58" s="115">
        <f t="shared" ca="1" si="129"/>
        <v>1</v>
      </c>
      <c r="AO58" s="115">
        <f t="shared" ca="1" si="130"/>
        <v>1</v>
      </c>
      <c r="AP58" s="115">
        <f t="shared" ca="1" si="80"/>
        <v>1</v>
      </c>
      <c r="AQ58" s="116" t="s">
        <v>48</v>
      </c>
      <c r="AR58" s="115">
        <f t="shared" ca="1" si="81"/>
        <v>1</v>
      </c>
    </row>
    <row r="59" spans="1:44" x14ac:dyDescent="0.25">
      <c r="A59" s="43">
        <f>ROW()</f>
        <v>59</v>
      </c>
      <c r="B59" s="155"/>
      <c r="D59" s="392" t="s">
        <v>87</v>
      </c>
      <c r="E59" s="393">
        <v>0</v>
      </c>
      <c r="F59" s="393">
        <v>0</v>
      </c>
      <c r="G59" s="393">
        <v>0</v>
      </c>
      <c r="H59" s="393">
        <v>0</v>
      </c>
      <c r="I59" s="393">
        <v>0</v>
      </c>
      <c r="J59" s="393">
        <v>0</v>
      </c>
      <c r="K59" s="393">
        <v>118273</v>
      </c>
      <c r="L59" s="393">
        <v>114796</v>
      </c>
      <c r="M59" s="393">
        <v>175267</v>
      </c>
      <c r="N59" s="393">
        <v>567306</v>
      </c>
      <c r="O59" s="393">
        <v>567306</v>
      </c>
      <c r="P59" s="393">
        <v>567306</v>
      </c>
      <c r="Q59" s="173"/>
      <c r="R59" s="433"/>
      <c r="S59" s="81"/>
      <c r="T59" s="114" t="s">
        <v>88</v>
      </c>
      <c r="V59" s="176">
        <f t="shared" ref="V59:V66" si="140">IFERROR(E59/E$42,0)</f>
        <v>0</v>
      </c>
      <c r="W59" s="176">
        <f t="shared" ref="W59:W66" si="141">IFERROR(F59/F$42,0)</f>
        <v>0</v>
      </c>
      <c r="X59" s="176">
        <f t="shared" ref="X59:X66" si="142">IFERROR(G59/G$42,0)</f>
        <v>0</v>
      </c>
      <c r="Y59" s="176">
        <f t="shared" ref="Y59:Y66" si="143">IFERROR(H59/H$42,0)</f>
        <v>0</v>
      </c>
      <c r="Z59" s="176">
        <f t="shared" ref="Z59:Z66" si="144">IFERROR(I59/I$42,0)</f>
        <v>0</v>
      </c>
      <c r="AA59" s="176">
        <f t="shared" ref="AA59:AA66" si="145">IFERROR(J59/J$42,0)</f>
        <v>0</v>
      </c>
      <c r="AB59" s="138"/>
      <c r="AC59" s="138"/>
      <c r="AD59" s="138"/>
      <c r="AE59" s="138"/>
      <c r="AF59" s="115">
        <f t="shared" ca="1" si="121"/>
        <v>1</v>
      </c>
      <c r="AG59" s="115">
        <f t="shared" ca="1" si="122"/>
        <v>1</v>
      </c>
      <c r="AH59" s="115">
        <f t="shared" ca="1" si="123"/>
        <v>1</v>
      </c>
      <c r="AI59" s="115">
        <f t="shared" ca="1" si="124"/>
        <v>1</v>
      </c>
      <c r="AJ59" s="115">
        <f t="shared" ca="1" si="125"/>
        <v>0</v>
      </c>
      <c r="AK59" s="115">
        <f t="shared" ca="1" si="126"/>
        <v>0</v>
      </c>
      <c r="AL59" s="115">
        <f t="shared" ca="1" si="127"/>
        <v>0</v>
      </c>
      <c r="AM59" s="115">
        <f t="shared" ca="1" si="128"/>
        <v>0</v>
      </c>
      <c r="AN59" s="115">
        <f t="shared" ca="1" si="129"/>
        <v>0</v>
      </c>
      <c r="AO59" s="115">
        <f t="shared" ca="1" si="130"/>
        <v>0</v>
      </c>
      <c r="AP59" s="115">
        <f t="shared" ca="1" si="80"/>
        <v>1</v>
      </c>
      <c r="AQ59" s="116" t="s">
        <v>48</v>
      </c>
      <c r="AR59" s="115">
        <f t="shared" ca="1" si="81"/>
        <v>1</v>
      </c>
    </row>
    <row r="60" spans="1:44" x14ac:dyDescent="0.25">
      <c r="A60" s="43">
        <f>ROW()</f>
        <v>60</v>
      </c>
      <c r="B60" s="155"/>
      <c r="D60" s="392" t="s">
        <v>89</v>
      </c>
      <c r="E60" s="393">
        <v>0</v>
      </c>
      <c r="F60" s="393">
        <v>0</v>
      </c>
      <c r="G60" s="393">
        <v>0</v>
      </c>
      <c r="H60" s="393">
        <v>0</v>
      </c>
      <c r="I60" s="393">
        <v>0</v>
      </c>
      <c r="J60" s="393">
        <v>0</v>
      </c>
      <c r="K60" s="393">
        <v>0</v>
      </c>
      <c r="L60" s="393"/>
      <c r="M60" s="393"/>
      <c r="N60" s="393">
        <v>0</v>
      </c>
      <c r="O60" s="393">
        <v>0</v>
      </c>
      <c r="P60" s="393">
        <v>0</v>
      </c>
      <c r="Q60" s="173"/>
      <c r="R60" s="433"/>
      <c r="S60" s="81"/>
      <c r="T60" s="114" t="s">
        <v>90</v>
      </c>
      <c r="V60" s="176">
        <f t="shared" si="140"/>
        <v>0</v>
      </c>
      <c r="W60" s="176">
        <f t="shared" si="141"/>
        <v>0</v>
      </c>
      <c r="X60" s="176">
        <f t="shared" si="142"/>
        <v>0</v>
      </c>
      <c r="Y60" s="176">
        <f t="shared" si="143"/>
        <v>0</v>
      </c>
      <c r="Z60" s="176">
        <f t="shared" si="144"/>
        <v>0</v>
      </c>
      <c r="AA60" s="176">
        <f t="shared" si="145"/>
        <v>0</v>
      </c>
      <c r="AB60" s="138"/>
      <c r="AC60" s="138"/>
      <c r="AD60" s="138"/>
      <c r="AE60" s="138"/>
      <c r="AF60" s="115">
        <f t="shared" ca="1" si="121"/>
        <v>1</v>
      </c>
      <c r="AG60" s="115">
        <f t="shared" ca="1" si="122"/>
        <v>1</v>
      </c>
      <c r="AH60" s="115">
        <f t="shared" ca="1" si="123"/>
        <v>1</v>
      </c>
      <c r="AI60" s="115">
        <f t="shared" ca="1" si="124"/>
        <v>1</v>
      </c>
      <c r="AJ60" s="115">
        <f t="shared" ca="1" si="125"/>
        <v>0</v>
      </c>
      <c r="AK60" s="115">
        <f t="shared" ca="1" si="126"/>
        <v>0</v>
      </c>
      <c r="AL60" s="115">
        <f t="shared" ca="1" si="127"/>
        <v>0</v>
      </c>
      <c r="AM60" s="115">
        <f t="shared" ca="1" si="128"/>
        <v>0</v>
      </c>
      <c r="AN60" s="115">
        <f t="shared" ca="1" si="129"/>
        <v>0</v>
      </c>
      <c r="AO60" s="115">
        <f t="shared" ca="1" si="130"/>
        <v>0</v>
      </c>
      <c r="AP60" s="115">
        <f t="shared" ca="1" si="80"/>
        <v>1</v>
      </c>
      <c r="AQ60" s="116" t="s">
        <v>48</v>
      </c>
      <c r="AR60" s="115">
        <f t="shared" ca="1" si="81"/>
        <v>1</v>
      </c>
    </row>
    <row r="61" spans="1:44" x14ac:dyDescent="0.25">
      <c r="A61" s="43">
        <f>ROW()</f>
        <v>61</v>
      </c>
      <c r="B61" s="155"/>
      <c r="D61" s="376" t="s">
        <v>91</v>
      </c>
      <c r="E61" s="393">
        <v>11503</v>
      </c>
      <c r="F61" s="393">
        <v>7213</v>
      </c>
      <c r="G61" s="393">
        <v>31432</v>
      </c>
      <c r="H61" s="393">
        <v>106223</v>
      </c>
      <c r="I61" s="393">
        <v>0</v>
      </c>
      <c r="J61" s="393">
        <v>0</v>
      </c>
      <c r="K61" s="393">
        <v>102231</v>
      </c>
      <c r="L61" s="393">
        <v>140243</v>
      </c>
      <c r="M61" s="393">
        <v>21698</v>
      </c>
      <c r="N61" s="393">
        <v>20000</v>
      </c>
      <c r="O61" s="393">
        <f>N61*1.02</f>
        <v>20400</v>
      </c>
      <c r="P61" s="393">
        <f>O61*1.02</f>
        <v>20808</v>
      </c>
      <c r="Q61" s="173"/>
      <c r="R61" s="433"/>
      <c r="S61" s="81" t="s">
        <v>92</v>
      </c>
      <c r="T61" s="114" t="s">
        <v>93</v>
      </c>
      <c r="V61" s="176">
        <f t="shared" si="140"/>
        <v>3.7461920526080914E-4</v>
      </c>
      <c r="W61" s="176">
        <f t="shared" si="141"/>
        <v>2.4294111731088669E-4</v>
      </c>
      <c r="X61" s="176">
        <f t="shared" si="142"/>
        <v>1.628735723430808E-3</v>
      </c>
      <c r="Y61" s="176">
        <f t="shared" si="143"/>
        <v>6.0537195157639887E-3</v>
      </c>
      <c r="Z61" s="176">
        <f t="shared" si="144"/>
        <v>0</v>
      </c>
      <c r="AA61" s="176">
        <f t="shared" si="145"/>
        <v>0</v>
      </c>
      <c r="AB61" s="138"/>
      <c r="AC61" s="138"/>
      <c r="AD61" s="138"/>
      <c r="AE61" s="138"/>
      <c r="AF61" s="115">
        <f t="shared" ca="1" si="121"/>
        <v>1</v>
      </c>
      <c r="AG61" s="115">
        <f t="shared" ca="1" si="122"/>
        <v>1</v>
      </c>
      <c r="AH61" s="115">
        <f t="shared" ca="1" si="123"/>
        <v>1</v>
      </c>
      <c r="AI61" s="115">
        <f t="shared" ca="1" si="124"/>
        <v>1</v>
      </c>
      <c r="AJ61" s="115">
        <f t="shared" ca="1" si="125"/>
        <v>0</v>
      </c>
      <c r="AK61" s="115">
        <f t="shared" ca="1" si="126"/>
        <v>0</v>
      </c>
      <c r="AL61" s="115">
        <f t="shared" ca="1" si="127"/>
        <v>0</v>
      </c>
      <c r="AM61" s="115">
        <f t="shared" ca="1" si="128"/>
        <v>0</v>
      </c>
      <c r="AN61" s="115">
        <f t="shared" ca="1" si="129"/>
        <v>0</v>
      </c>
      <c r="AO61" s="115">
        <f t="shared" ca="1" si="130"/>
        <v>0</v>
      </c>
      <c r="AP61" s="115">
        <f t="shared" ca="1" si="80"/>
        <v>1</v>
      </c>
      <c r="AQ61" s="116" t="s">
        <v>48</v>
      </c>
      <c r="AR61" s="115">
        <f t="shared" ca="1" si="81"/>
        <v>1</v>
      </c>
    </row>
    <row r="62" spans="1:44" x14ac:dyDescent="0.25">
      <c r="A62" s="43">
        <f>ROW()</f>
        <v>62</v>
      </c>
      <c r="B62" s="155"/>
      <c r="D62" s="376" t="s">
        <v>94</v>
      </c>
      <c r="E62" s="393">
        <v>0</v>
      </c>
      <c r="F62" s="393">
        <v>0</v>
      </c>
      <c r="G62" s="393">
        <v>0</v>
      </c>
      <c r="H62" s="393">
        <v>0</v>
      </c>
      <c r="I62" s="393">
        <v>0</v>
      </c>
      <c r="J62" s="393">
        <v>0</v>
      </c>
      <c r="K62" s="393">
        <v>0</v>
      </c>
      <c r="L62" s="393"/>
      <c r="M62" s="393"/>
      <c r="N62" s="393">
        <v>0</v>
      </c>
      <c r="O62" s="393">
        <v>0</v>
      </c>
      <c r="P62" s="393">
        <v>0</v>
      </c>
      <c r="Q62" s="173"/>
      <c r="R62" s="433"/>
      <c r="S62" s="81"/>
      <c r="T62" s="114" t="s">
        <v>93</v>
      </c>
      <c r="V62" s="176">
        <f t="shared" si="140"/>
        <v>0</v>
      </c>
      <c r="W62" s="176">
        <f t="shared" si="141"/>
        <v>0</v>
      </c>
      <c r="X62" s="176">
        <f t="shared" si="142"/>
        <v>0</v>
      </c>
      <c r="Y62" s="176">
        <f t="shared" si="143"/>
        <v>0</v>
      </c>
      <c r="Z62" s="176">
        <f t="shared" si="144"/>
        <v>0</v>
      </c>
      <c r="AA62" s="176">
        <f t="shared" si="145"/>
        <v>0</v>
      </c>
      <c r="AB62" s="138"/>
      <c r="AC62" s="138"/>
      <c r="AD62" s="138"/>
      <c r="AE62" s="138"/>
      <c r="AF62" s="115">
        <f t="shared" ca="1" si="121"/>
        <v>1</v>
      </c>
      <c r="AG62" s="115">
        <f t="shared" ca="1" si="122"/>
        <v>1</v>
      </c>
      <c r="AH62" s="115">
        <f t="shared" ca="1" si="123"/>
        <v>1</v>
      </c>
      <c r="AI62" s="115">
        <f t="shared" ca="1" si="124"/>
        <v>1</v>
      </c>
      <c r="AJ62" s="115">
        <f t="shared" ca="1" si="125"/>
        <v>0</v>
      </c>
      <c r="AK62" s="115">
        <f t="shared" ca="1" si="126"/>
        <v>0</v>
      </c>
      <c r="AL62" s="115">
        <f t="shared" ca="1" si="127"/>
        <v>0</v>
      </c>
      <c r="AM62" s="115">
        <f t="shared" ca="1" si="128"/>
        <v>0</v>
      </c>
      <c r="AN62" s="115">
        <f t="shared" ca="1" si="129"/>
        <v>0</v>
      </c>
      <c r="AO62" s="115">
        <f t="shared" ca="1" si="130"/>
        <v>0</v>
      </c>
      <c r="AP62" s="115">
        <f t="shared" ca="1" si="80"/>
        <v>1</v>
      </c>
      <c r="AQ62" s="116" t="s">
        <v>48</v>
      </c>
      <c r="AR62" s="115">
        <f t="shared" ca="1" si="81"/>
        <v>1</v>
      </c>
    </row>
    <row r="63" spans="1:44" x14ac:dyDescent="0.25">
      <c r="A63" s="43">
        <f>ROW()</f>
        <v>63</v>
      </c>
      <c r="B63" s="155"/>
      <c r="D63" s="376"/>
      <c r="E63" s="376"/>
      <c r="F63" s="376"/>
      <c r="G63" s="376"/>
      <c r="H63" s="376"/>
      <c r="I63" s="376"/>
      <c r="J63" s="376"/>
      <c r="K63" s="376"/>
      <c r="L63" s="376"/>
      <c r="M63" s="376"/>
      <c r="N63" s="376"/>
      <c r="O63" s="376"/>
      <c r="P63" s="376"/>
      <c r="Q63" s="173"/>
      <c r="S63" s="78"/>
      <c r="T63" s="114"/>
      <c r="V63" s="176">
        <f t="shared" si="140"/>
        <v>0</v>
      </c>
      <c r="W63" s="176">
        <f t="shared" si="141"/>
        <v>0</v>
      </c>
      <c r="X63" s="176">
        <f t="shared" si="142"/>
        <v>0</v>
      </c>
      <c r="Y63" s="176">
        <f t="shared" si="143"/>
        <v>0</v>
      </c>
      <c r="Z63" s="176">
        <f t="shared" si="144"/>
        <v>0</v>
      </c>
      <c r="AA63" s="176">
        <f t="shared" si="145"/>
        <v>0</v>
      </c>
      <c r="AB63" s="138"/>
      <c r="AC63" s="138"/>
      <c r="AD63" s="138"/>
      <c r="AE63" s="138"/>
      <c r="AF63" s="115">
        <f t="shared" ca="1" si="121"/>
        <v>1</v>
      </c>
      <c r="AG63" s="115">
        <f t="shared" ca="1" si="122"/>
        <v>1</v>
      </c>
      <c r="AH63" s="115">
        <f t="shared" ca="1" si="123"/>
        <v>1</v>
      </c>
      <c r="AI63" s="115">
        <f t="shared" ca="1" si="124"/>
        <v>1</v>
      </c>
      <c r="AJ63" s="115">
        <f t="shared" ca="1" si="125"/>
        <v>1</v>
      </c>
      <c r="AK63" s="115">
        <f t="shared" ca="1" si="126"/>
        <v>1</v>
      </c>
      <c r="AL63" s="115">
        <f t="shared" ca="1" si="127"/>
        <v>1</v>
      </c>
      <c r="AM63" s="115">
        <f t="shared" ca="1" si="128"/>
        <v>1</v>
      </c>
      <c r="AN63" s="115">
        <f t="shared" ca="1" si="129"/>
        <v>1</v>
      </c>
      <c r="AO63" s="115">
        <f t="shared" ca="1" si="130"/>
        <v>1</v>
      </c>
      <c r="AP63" s="115">
        <f t="shared" ca="1" si="80"/>
        <v>1</v>
      </c>
      <c r="AQ63" s="116" t="s">
        <v>48</v>
      </c>
      <c r="AR63" s="115">
        <f t="shared" ca="1" si="81"/>
        <v>1</v>
      </c>
    </row>
    <row r="64" spans="1:44" x14ac:dyDescent="0.25">
      <c r="A64" s="43">
        <f>ROW()</f>
        <v>64</v>
      </c>
      <c r="B64" s="155"/>
      <c r="D64" s="376" t="s">
        <v>78</v>
      </c>
      <c r="E64" s="394">
        <f t="shared" ref="E64:J64" si="146">+E52</f>
        <v>28686288</v>
      </c>
      <c r="F64" s="394">
        <f t="shared" si="146"/>
        <v>25126658</v>
      </c>
      <c r="G64" s="394">
        <f t="shared" si="146"/>
        <v>20737643</v>
      </c>
      <c r="H64" s="394">
        <f t="shared" si="146"/>
        <v>20519012</v>
      </c>
      <c r="I64" s="394">
        <f t="shared" si="146"/>
        <v>16598289</v>
      </c>
      <c r="J64" s="394">
        <f t="shared" si="146"/>
        <v>16275600</v>
      </c>
      <c r="K64" s="394">
        <f t="shared" ref="K64:L64" si="147">+K52</f>
        <v>14424327</v>
      </c>
      <c r="L64" s="394">
        <f t="shared" si="147"/>
        <v>17439807</v>
      </c>
      <c r="M64" s="394">
        <f t="shared" ref="M64:N64" si="148">+M52</f>
        <v>18555555</v>
      </c>
      <c r="N64" s="394">
        <f t="shared" si="148"/>
        <v>17520883</v>
      </c>
      <c r="O64" s="394">
        <f t="shared" ref="O64:P64" si="149">+O52</f>
        <v>17859954.539999999</v>
      </c>
      <c r="P64" s="394">
        <f t="shared" si="149"/>
        <v>18205807.5108</v>
      </c>
      <c r="Q64" s="182"/>
      <c r="S64" s="78"/>
      <c r="T64" s="114" t="s">
        <v>95</v>
      </c>
      <c r="V64" s="180">
        <f t="shared" si="140"/>
        <v>0.93422884573091247</v>
      </c>
      <c r="W64" s="180">
        <f t="shared" si="141"/>
        <v>0.84629119212651183</v>
      </c>
      <c r="X64" s="180">
        <f t="shared" si="142"/>
        <v>1.0745781360987157</v>
      </c>
      <c r="Y64" s="180">
        <f t="shared" si="143"/>
        <v>1.1693921597826786</v>
      </c>
      <c r="Z64" s="180">
        <f t="shared" si="144"/>
        <v>1.0202869945178508</v>
      </c>
      <c r="AA64" s="180">
        <f t="shared" si="145"/>
        <v>0.97674760260062743</v>
      </c>
      <c r="AB64" s="138"/>
      <c r="AC64" s="138"/>
      <c r="AD64" s="138"/>
      <c r="AE64" s="138"/>
      <c r="AF64" s="115">
        <f t="shared" ca="1" si="121"/>
        <v>1</v>
      </c>
      <c r="AG64" s="115">
        <f t="shared" ca="1" si="122"/>
        <v>1</v>
      </c>
      <c r="AH64" s="115">
        <f t="shared" ca="1" si="123"/>
        <v>1</v>
      </c>
      <c r="AI64" s="115">
        <f t="shared" ca="1" si="124"/>
        <v>1</v>
      </c>
      <c r="AJ64" s="115">
        <f t="shared" ca="1" si="125"/>
        <v>1</v>
      </c>
      <c r="AK64" s="115">
        <f t="shared" ca="1" si="126"/>
        <v>1</v>
      </c>
      <c r="AL64" s="115">
        <f t="shared" ca="1" si="127"/>
        <v>1</v>
      </c>
      <c r="AM64" s="115">
        <f t="shared" ca="1" si="128"/>
        <v>1</v>
      </c>
      <c r="AN64" s="115">
        <f t="shared" ca="1" si="129"/>
        <v>1</v>
      </c>
      <c r="AO64" s="115">
        <f t="shared" ca="1" si="130"/>
        <v>1</v>
      </c>
      <c r="AP64" s="115">
        <f t="shared" ca="1" si="80"/>
        <v>1</v>
      </c>
      <c r="AQ64" s="116" t="s">
        <v>48</v>
      </c>
      <c r="AR64" s="115">
        <f t="shared" ca="1" si="81"/>
        <v>1</v>
      </c>
    </row>
    <row r="65" spans="1:62" x14ac:dyDescent="0.25">
      <c r="A65" s="43">
        <f>ROW()</f>
        <v>65</v>
      </c>
      <c r="B65" s="155"/>
      <c r="D65" s="376" t="s">
        <v>96</v>
      </c>
      <c r="E65" s="394"/>
      <c r="F65" s="394"/>
      <c r="G65" s="394">
        <v>-11922816</v>
      </c>
      <c r="H65" s="394"/>
      <c r="I65" s="394"/>
      <c r="J65" s="394"/>
      <c r="K65" s="394"/>
      <c r="L65" s="394"/>
      <c r="M65" s="394"/>
      <c r="N65" s="394"/>
      <c r="O65" s="394"/>
      <c r="P65" s="394"/>
      <c r="Q65" s="182"/>
      <c r="S65" s="81" t="s">
        <v>97</v>
      </c>
      <c r="T65" s="114"/>
      <c r="V65" s="180"/>
      <c r="W65" s="180"/>
      <c r="X65" s="180"/>
      <c r="Y65" s="180"/>
      <c r="Z65" s="180"/>
      <c r="AA65" s="180"/>
      <c r="AB65" s="138"/>
      <c r="AC65" s="138"/>
      <c r="AD65" s="138"/>
      <c r="AE65" s="138"/>
      <c r="AF65" s="115"/>
      <c r="AG65" s="115"/>
      <c r="AH65" s="115"/>
      <c r="AI65" s="115">
        <f t="shared" ca="1" si="124"/>
        <v>1</v>
      </c>
      <c r="AJ65" s="115"/>
      <c r="AK65" s="115"/>
      <c r="AL65" s="115"/>
      <c r="AM65" s="115"/>
      <c r="AN65" s="115"/>
      <c r="AO65" s="115"/>
      <c r="AP65" s="115"/>
      <c r="AQ65" s="116"/>
      <c r="AR65" s="115"/>
    </row>
    <row r="66" spans="1:62" ht="12" thickBot="1" x14ac:dyDescent="0.3">
      <c r="A66" s="43">
        <f>ROW()</f>
        <v>66</v>
      </c>
      <c r="B66" s="155"/>
      <c r="D66" s="392" t="s">
        <v>98</v>
      </c>
      <c r="E66" s="395">
        <f t="shared" ref="E66:J66" si="150">+E42-E64</f>
        <v>2019559</v>
      </c>
      <c r="F66" s="395">
        <f t="shared" si="150"/>
        <v>4563664</v>
      </c>
      <c r="G66" s="395">
        <f>+G42-G64+G65</f>
        <v>-13362055</v>
      </c>
      <c r="H66" s="395">
        <f t="shared" si="150"/>
        <v>-2972279</v>
      </c>
      <c r="I66" s="395">
        <f t="shared" si="150"/>
        <v>-330034</v>
      </c>
      <c r="J66" s="395">
        <f t="shared" si="150"/>
        <v>387456</v>
      </c>
      <c r="K66" s="395">
        <f t="shared" ref="K66:L66" si="151">+K42-K64</f>
        <v>-954489</v>
      </c>
      <c r="L66" s="395">
        <f t="shared" si="151"/>
        <v>1105136</v>
      </c>
      <c r="M66" s="395">
        <f t="shared" ref="M66:N66" si="152">+M42-M64</f>
        <v>9996</v>
      </c>
      <c r="N66" s="395">
        <f t="shared" si="152"/>
        <v>100001</v>
      </c>
      <c r="O66" s="395">
        <f t="shared" ref="O66:P66" si="153">+O42-O64</f>
        <v>113347.1400000006</v>
      </c>
      <c r="P66" s="395">
        <f t="shared" si="153"/>
        <v>126960.20280000195</v>
      </c>
      <c r="Q66" s="182"/>
      <c r="S66" s="78"/>
      <c r="T66" s="114" t="s">
        <v>99</v>
      </c>
      <c r="V66" s="183">
        <f t="shared" si="140"/>
        <v>6.5771154269087584E-2</v>
      </c>
      <c r="W66" s="183">
        <f t="shared" si="141"/>
        <v>0.1537088078734882</v>
      </c>
      <c r="X66" s="183">
        <f t="shared" si="142"/>
        <v>-0.69239171280692435</v>
      </c>
      <c r="Y66" s="183">
        <f t="shared" si="143"/>
        <v>-0.16939215978267863</v>
      </c>
      <c r="Z66" s="183">
        <f t="shared" si="144"/>
        <v>-2.0286994517850869E-2</v>
      </c>
      <c r="AA66" s="183">
        <f t="shared" si="145"/>
        <v>2.3252397399372599E-2</v>
      </c>
      <c r="AB66" s="138"/>
      <c r="AC66" s="138"/>
      <c r="AD66" s="138"/>
      <c r="AE66" s="138"/>
      <c r="AF66" s="115">
        <f t="shared" ca="1" si="121"/>
        <v>1</v>
      </c>
      <c r="AG66" s="115">
        <f t="shared" ca="1" si="122"/>
        <v>1</v>
      </c>
      <c r="AH66" s="115">
        <f t="shared" ca="1" si="123"/>
        <v>1</v>
      </c>
      <c r="AI66" s="115">
        <f t="shared" ca="1" si="124"/>
        <v>1</v>
      </c>
      <c r="AJ66" s="115">
        <f t="shared" ca="1" si="125"/>
        <v>1</v>
      </c>
      <c r="AK66" s="115">
        <f t="shared" ca="1" si="126"/>
        <v>1</v>
      </c>
      <c r="AL66" s="115">
        <f t="shared" ca="1" si="127"/>
        <v>1</v>
      </c>
      <c r="AM66" s="115">
        <f t="shared" ca="1" si="128"/>
        <v>1</v>
      </c>
      <c r="AN66" s="115">
        <f t="shared" ca="1" si="129"/>
        <v>1</v>
      </c>
      <c r="AO66" s="115">
        <f t="shared" ca="1" si="130"/>
        <v>1</v>
      </c>
      <c r="AP66" s="115">
        <f t="shared" ca="1" si="80"/>
        <v>1</v>
      </c>
      <c r="AQ66" s="116" t="s">
        <v>48</v>
      </c>
      <c r="AR66" s="115">
        <f t="shared" ca="1" si="81"/>
        <v>1</v>
      </c>
    </row>
    <row r="67" spans="1:62" ht="14.5" thickTop="1" x14ac:dyDescent="0.3">
      <c r="A67" s="43">
        <f>ROW()</f>
        <v>67</v>
      </c>
      <c r="B67" s="155"/>
      <c r="D67" s="364" t="s">
        <v>100</v>
      </c>
      <c r="E67" s="372"/>
      <c r="F67" s="373"/>
      <c r="G67" s="373"/>
      <c r="H67" s="373"/>
      <c r="I67" s="373"/>
      <c r="J67" s="373"/>
      <c r="K67" s="373"/>
      <c r="L67" s="373"/>
      <c r="M67" s="373"/>
      <c r="N67" s="373"/>
      <c r="O67" s="373"/>
      <c r="P67" s="373"/>
      <c r="Q67" s="182"/>
      <c r="S67" s="78"/>
      <c r="T67" s="114"/>
      <c r="V67" s="360"/>
      <c r="W67" s="360"/>
      <c r="X67" s="360"/>
      <c r="Y67" s="360"/>
      <c r="Z67" s="360"/>
      <c r="AA67" s="360"/>
      <c r="AB67" s="138"/>
      <c r="AC67" s="138"/>
      <c r="AD67" s="138"/>
      <c r="AE67" s="138"/>
      <c r="AF67" s="115"/>
      <c r="AG67" s="115"/>
      <c r="AH67" s="115"/>
      <c r="AI67" s="115">
        <f t="shared" ca="1" si="124"/>
        <v>1</v>
      </c>
      <c r="AJ67" s="115"/>
      <c r="AK67" s="115"/>
      <c r="AL67" s="115"/>
      <c r="AM67" s="115"/>
      <c r="AN67" s="115"/>
      <c r="AO67" s="115"/>
      <c r="AP67" s="115"/>
      <c r="AQ67" s="116"/>
      <c r="AR67" s="115"/>
    </row>
    <row r="68" spans="1:62" ht="14" x14ac:dyDescent="0.3">
      <c r="A68" s="43">
        <f>ROW()</f>
        <v>68</v>
      </c>
      <c r="B68" s="155"/>
      <c r="D68" s="427" t="s">
        <v>101</v>
      </c>
      <c r="E68" s="372"/>
      <c r="F68" s="374">
        <f>F106-E106</f>
        <v>0</v>
      </c>
      <c r="G68" s="374">
        <f>G107-F107</f>
        <v>1245069</v>
      </c>
      <c r="H68" s="374">
        <f t="shared" ref="H68:P68" si="154">H107-G107</f>
        <v>1226832</v>
      </c>
      <c r="I68" s="374">
        <f t="shared" si="154"/>
        <v>-131167</v>
      </c>
      <c r="J68" s="374">
        <f t="shared" si="154"/>
        <v>-49816</v>
      </c>
      <c r="K68" s="374">
        <f t="shared" si="154"/>
        <v>-231730</v>
      </c>
      <c r="L68" s="374">
        <f t="shared" si="154"/>
        <v>-421778</v>
      </c>
      <c r="M68" s="374">
        <f t="shared" si="154"/>
        <v>0</v>
      </c>
      <c r="N68" s="374">
        <f t="shared" si="154"/>
        <v>0</v>
      </c>
      <c r="O68" s="374">
        <f t="shared" si="154"/>
        <v>0</v>
      </c>
      <c r="P68" s="374">
        <f t="shared" si="154"/>
        <v>0</v>
      </c>
      <c r="Q68" s="182"/>
      <c r="S68" s="78" t="s">
        <v>102</v>
      </c>
      <c r="T68" s="114"/>
      <c r="V68" s="360"/>
      <c r="W68" s="360"/>
      <c r="X68" s="360"/>
      <c r="Y68" s="360"/>
      <c r="Z68" s="360"/>
      <c r="AA68" s="360"/>
      <c r="AB68" s="138"/>
      <c r="AC68" s="138"/>
      <c r="AD68" s="138"/>
      <c r="AE68" s="138"/>
      <c r="AF68" s="115"/>
      <c r="AG68" s="115"/>
      <c r="AH68" s="115"/>
      <c r="AI68" s="115"/>
      <c r="AJ68" s="115"/>
      <c r="AK68" s="115"/>
      <c r="AL68" s="115"/>
      <c r="AM68" s="115"/>
      <c r="AN68" s="115"/>
      <c r="AO68" s="115"/>
      <c r="AP68" s="115"/>
      <c r="AQ68" s="116"/>
      <c r="AR68" s="115"/>
    </row>
    <row r="69" spans="1:62" ht="14" x14ac:dyDescent="0.3">
      <c r="A69" s="43">
        <f>ROW()</f>
        <v>69</v>
      </c>
      <c r="B69" s="155"/>
      <c r="D69" s="428" t="s">
        <v>103</v>
      </c>
      <c r="E69" s="372"/>
      <c r="F69" s="375">
        <f>F123-E123</f>
        <v>0</v>
      </c>
      <c r="G69" s="375">
        <f>G124-F124</f>
        <v>11498615</v>
      </c>
      <c r="H69" s="375">
        <f t="shared" ref="H69:P69" si="155">H124-G124</f>
        <v>664739</v>
      </c>
      <c r="I69" s="375">
        <f t="shared" si="155"/>
        <v>-905270</v>
      </c>
      <c r="J69" s="375">
        <f t="shared" si="155"/>
        <v>-756562</v>
      </c>
      <c r="K69" s="375">
        <f t="shared" si="155"/>
        <v>-994316</v>
      </c>
      <c r="L69" s="375">
        <f t="shared" si="155"/>
        <v>-1012011</v>
      </c>
      <c r="M69" s="375">
        <f t="shared" si="155"/>
        <v>0</v>
      </c>
      <c r="N69" s="375">
        <f t="shared" si="155"/>
        <v>0</v>
      </c>
      <c r="O69" s="375">
        <f t="shared" si="155"/>
        <v>0</v>
      </c>
      <c r="P69" s="375">
        <f t="shared" si="155"/>
        <v>0</v>
      </c>
      <c r="Q69" s="182"/>
      <c r="S69" s="78" t="s">
        <v>102</v>
      </c>
      <c r="T69" s="114"/>
      <c r="V69" s="360"/>
      <c r="W69" s="360"/>
      <c r="X69" s="360"/>
      <c r="Y69" s="360"/>
      <c r="Z69" s="360"/>
      <c r="AA69" s="360"/>
      <c r="AB69" s="138"/>
      <c r="AC69" s="138"/>
      <c r="AD69" s="138"/>
      <c r="AE69" s="138"/>
      <c r="AF69" s="115"/>
      <c r="AG69" s="115"/>
      <c r="AH69" s="115"/>
      <c r="AI69" s="115"/>
      <c r="AJ69" s="115"/>
      <c r="AK69" s="115"/>
      <c r="AL69" s="115"/>
      <c r="AM69" s="115"/>
      <c r="AN69" s="115"/>
      <c r="AO69" s="115"/>
      <c r="AP69" s="115"/>
      <c r="AQ69" s="116"/>
      <c r="AR69" s="115"/>
    </row>
    <row r="70" spans="1:62" ht="14" x14ac:dyDescent="0.3">
      <c r="A70" s="43">
        <f>ROW()</f>
        <v>70</v>
      </c>
      <c r="B70" s="155"/>
      <c r="D70" s="427" t="s">
        <v>104</v>
      </c>
      <c r="E70" s="372"/>
      <c r="F70" s="374">
        <f>F128-E128</f>
        <v>0</v>
      </c>
      <c r="G70" s="374">
        <f>G129-F129</f>
        <v>1803376</v>
      </c>
      <c r="H70" s="374">
        <f t="shared" ref="H70:P70" si="156">H129-G129</f>
        <v>539946</v>
      </c>
      <c r="I70" s="374">
        <f t="shared" si="156"/>
        <v>-79380</v>
      </c>
      <c r="J70" s="374">
        <f t="shared" si="156"/>
        <v>329289</v>
      </c>
      <c r="K70" s="374">
        <f t="shared" si="156"/>
        <v>535951</v>
      </c>
      <c r="L70" s="374">
        <f t="shared" si="156"/>
        <v>45745</v>
      </c>
      <c r="M70" s="374">
        <f t="shared" si="156"/>
        <v>0</v>
      </c>
      <c r="N70" s="374">
        <f t="shared" si="156"/>
        <v>0</v>
      </c>
      <c r="O70" s="374">
        <f t="shared" si="156"/>
        <v>0</v>
      </c>
      <c r="P70" s="374">
        <f t="shared" si="156"/>
        <v>0</v>
      </c>
      <c r="Q70" s="182"/>
      <c r="S70" s="78" t="s">
        <v>102</v>
      </c>
      <c r="T70" s="114"/>
      <c r="V70" s="360"/>
      <c r="W70" s="360"/>
      <c r="X70" s="360"/>
      <c r="Y70" s="360"/>
      <c r="Z70" s="360"/>
      <c r="AA70" s="360"/>
      <c r="AB70" s="138"/>
      <c r="AC70" s="138"/>
      <c r="AD70" s="138"/>
      <c r="AE70" s="138"/>
      <c r="AF70" s="115"/>
      <c r="AG70" s="115"/>
      <c r="AH70" s="115"/>
      <c r="AI70" s="115"/>
      <c r="AJ70" s="115"/>
      <c r="AK70" s="115"/>
      <c r="AL70" s="115"/>
      <c r="AM70" s="115"/>
      <c r="AN70" s="115"/>
      <c r="AO70" s="115"/>
      <c r="AP70" s="115"/>
      <c r="AQ70" s="116"/>
      <c r="AR70" s="115"/>
    </row>
    <row r="71" spans="1:62" ht="13" x14ac:dyDescent="0.3">
      <c r="A71" s="44">
        <f>ROW()</f>
        <v>71</v>
      </c>
      <c r="B71" s="155"/>
      <c r="D71" s="429" t="s">
        <v>105</v>
      </c>
      <c r="E71" s="402"/>
      <c r="F71" s="402">
        <f>-F68+F69+F70</f>
        <v>0</v>
      </c>
      <c r="G71" s="402">
        <f>-G68+G69+G70</f>
        <v>12056922</v>
      </c>
      <c r="H71" s="402">
        <f t="shared" ref="H71:L71" si="157">-H68+H69+H70</f>
        <v>-22147</v>
      </c>
      <c r="I71" s="402">
        <f t="shared" si="157"/>
        <v>-853483</v>
      </c>
      <c r="J71" s="402">
        <f t="shared" si="157"/>
        <v>-377457</v>
      </c>
      <c r="K71" s="402">
        <f t="shared" si="157"/>
        <v>-226635</v>
      </c>
      <c r="L71" s="402">
        <f t="shared" si="157"/>
        <v>-544488</v>
      </c>
      <c r="M71" s="402">
        <f>-M68+M69+M70</f>
        <v>0</v>
      </c>
      <c r="N71" s="402">
        <f>-N68+N69+N70</f>
        <v>0</v>
      </c>
      <c r="O71" s="402">
        <f>-O68+O69+O70</f>
        <v>0</v>
      </c>
      <c r="P71" s="402">
        <f>-P68+P69+P70</f>
        <v>0</v>
      </c>
      <c r="Q71" s="182"/>
      <c r="S71" s="78" t="s">
        <v>102</v>
      </c>
      <c r="T71" s="114"/>
      <c r="V71" s="138"/>
      <c r="W71" s="138"/>
      <c r="X71" s="138"/>
      <c r="Y71" s="138"/>
      <c r="Z71" s="138"/>
      <c r="AA71" s="138"/>
      <c r="AB71" s="138"/>
      <c r="AC71" s="138"/>
      <c r="AD71" s="138"/>
      <c r="AE71" s="138"/>
      <c r="AF71" s="115">
        <f t="shared" ca="1" si="121"/>
        <v>1</v>
      </c>
      <c r="AG71" s="115">
        <f t="shared" ca="1" si="122"/>
        <v>1</v>
      </c>
      <c r="AH71" s="115">
        <f t="shared" ca="1" si="123"/>
        <v>1</v>
      </c>
      <c r="AI71" s="115">
        <f t="shared" ca="1" si="124"/>
        <v>1</v>
      </c>
      <c r="AJ71" s="115">
        <f t="shared" ca="1" si="125"/>
        <v>0</v>
      </c>
      <c r="AK71" s="115">
        <f t="shared" ca="1" si="126"/>
        <v>0</v>
      </c>
      <c r="AL71" s="115">
        <f t="shared" ca="1" si="127"/>
        <v>0</v>
      </c>
      <c r="AM71" s="115">
        <f t="shared" ca="1" si="128"/>
        <v>0</v>
      </c>
      <c r="AN71" s="115">
        <f t="shared" ca="1" si="129"/>
        <v>0</v>
      </c>
      <c r="AO71" s="115">
        <f t="shared" ca="1" si="130"/>
        <v>0</v>
      </c>
      <c r="AP71" s="115">
        <f t="shared" ca="1" si="80"/>
        <v>1</v>
      </c>
      <c r="AQ71" s="116" t="s">
        <v>48</v>
      </c>
      <c r="AR71" s="115">
        <f t="shared" ca="1" si="81"/>
        <v>1</v>
      </c>
    </row>
    <row r="72" spans="1:62" ht="12" thickBot="1" x14ac:dyDescent="0.3">
      <c r="A72" s="44">
        <f>ROW()</f>
        <v>72</v>
      </c>
      <c r="B72" s="155"/>
      <c r="D72" s="392" t="s">
        <v>106</v>
      </c>
      <c r="E72" s="395">
        <f>E66+E71</f>
        <v>2019559</v>
      </c>
      <c r="F72" s="395">
        <f t="shared" ref="F72:N72" si="158">F66+F71</f>
        <v>4563664</v>
      </c>
      <c r="G72" s="395">
        <f t="shared" si="158"/>
        <v>-1305133</v>
      </c>
      <c r="H72" s="395">
        <f t="shared" si="158"/>
        <v>-2994426</v>
      </c>
      <c r="I72" s="395">
        <f t="shared" si="158"/>
        <v>-1183517</v>
      </c>
      <c r="J72" s="395">
        <f t="shared" si="158"/>
        <v>9999</v>
      </c>
      <c r="K72" s="395">
        <f t="shared" si="158"/>
        <v>-1181124</v>
      </c>
      <c r="L72" s="395">
        <f t="shared" si="158"/>
        <v>560648</v>
      </c>
      <c r="M72" s="395">
        <f t="shared" si="158"/>
        <v>9996</v>
      </c>
      <c r="N72" s="395">
        <f t="shared" si="158"/>
        <v>100001</v>
      </c>
      <c r="O72" s="395">
        <f t="shared" ref="O72:P72" si="159">O66+O71</f>
        <v>113347.1400000006</v>
      </c>
      <c r="P72" s="395">
        <f t="shared" si="159"/>
        <v>126960.20280000195</v>
      </c>
      <c r="Q72" s="182"/>
      <c r="S72" s="78" t="s">
        <v>102</v>
      </c>
      <c r="T72" s="114"/>
      <c r="V72" s="138"/>
      <c r="W72" s="138"/>
      <c r="X72" s="138"/>
      <c r="Y72" s="138"/>
      <c r="Z72" s="138"/>
      <c r="AA72" s="138"/>
      <c r="AB72" s="138"/>
      <c r="AC72" s="138"/>
      <c r="AD72" s="138"/>
      <c r="AE72" s="138"/>
      <c r="AF72" s="115">
        <f t="shared" ca="1" si="121"/>
        <v>1</v>
      </c>
      <c r="AG72" s="115">
        <f t="shared" ca="1" si="122"/>
        <v>1</v>
      </c>
      <c r="AH72" s="115">
        <f t="shared" ca="1" si="123"/>
        <v>1</v>
      </c>
      <c r="AI72" s="115">
        <f t="shared" ca="1" si="124"/>
        <v>1</v>
      </c>
      <c r="AJ72" s="115">
        <f t="shared" ca="1" si="125"/>
        <v>1</v>
      </c>
      <c r="AK72" s="115">
        <f t="shared" ca="1" si="126"/>
        <v>1</v>
      </c>
      <c r="AL72" s="115">
        <f t="shared" ca="1" si="127"/>
        <v>1</v>
      </c>
      <c r="AM72" s="115">
        <f t="shared" ca="1" si="128"/>
        <v>1</v>
      </c>
      <c r="AN72" s="115">
        <f t="shared" ca="1" si="129"/>
        <v>1</v>
      </c>
      <c r="AO72" s="115">
        <f t="shared" ca="1" si="130"/>
        <v>1</v>
      </c>
      <c r="AP72" s="115">
        <f t="shared" ca="1" si="80"/>
        <v>1</v>
      </c>
      <c r="AQ72" s="116" t="s">
        <v>48</v>
      </c>
      <c r="AR72" s="115">
        <f t="shared" ca="1" si="81"/>
        <v>1</v>
      </c>
    </row>
    <row r="73" spans="1:62" ht="17.25" customHeight="1" thickTop="1" x14ac:dyDescent="0.25">
      <c r="A73" s="44">
        <f>ROW()</f>
        <v>73</v>
      </c>
      <c r="B73" s="155"/>
      <c r="D73" s="396" t="s">
        <v>107</v>
      </c>
      <c r="E73" s="403">
        <v>0</v>
      </c>
      <c r="F73" s="397">
        <v>0</v>
      </c>
      <c r="G73" s="397">
        <v>0</v>
      </c>
      <c r="H73" s="397">
        <v>0</v>
      </c>
      <c r="I73" s="397">
        <v>0</v>
      </c>
      <c r="J73" s="397">
        <v>0</v>
      </c>
      <c r="K73" s="397">
        <v>0</v>
      </c>
      <c r="L73" s="397">
        <v>0</v>
      </c>
      <c r="M73" s="397">
        <v>0</v>
      </c>
      <c r="N73" s="397">
        <v>0</v>
      </c>
      <c r="O73" s="397">
        <v>0</v>
      </c>
      <c r="P73" s="397">
        <v>0</v>
      </c>
      <c r="Q73" s="182"/>
      <c r="R73" s="432"/>
      <c r="S73" s="80"/>
      <c r="T73" s="114"/>
      <c r="V73" s="161"/>
      <c r="W73" s="161"/>
      <c r="X73" s="161"/>
      <c r="Y73" s="161"/>
      <c r="Z73" s="161"/>
      <c r="AA73" s="161"/>
      <c r="AB73" s="138"/>
      <c r="AC73" s="138"/>
      <c r="AD73" s="138"/>
      <c r="AE73" s="138"/>
      <c r="AF73" s="115">
        <f t="shared" ca="1" si="121"/>
        <v>1</v>
      </c>
      <c r="AG73" s="115">
        <f t="shared" ca="1" si="122"/>
        <v>1</v>
      </c>
      <c r="AH73" s="115">
        <f t="shared" ca="1" si="123"/>
        <v>1</v>
      </c>
      <c r="AI73" s="115">
        <f t="shared" ca="1" si="124"/>
        <v>1</v>
      </c>
      <c r="AJ73" s="115">
        <f t="shared" ca="1" si="125"/>
        <v>0</v>
      </c>
      <c r="AK73" s="115">
        <f t="shared" ca="1" si="126"/>
        <v>0</v>
      </c>
      <c r="AL73" s="115">
        <f t="shared" ca="1" si="127"/>
        <v>0</v>
      </c>
      <c r="AM73" s="115">
        <f t="shared" ca="1" si="128"/>
        <v>0</v>
      </c>
      <c r="AN73" s="115">
        <f t="shared" ca="1" si="129"/>
        <v>0</v>
      </c>
      <c r="AO73" s="115">
        <f t="shared" ca="1" si="130"/>
        <v>0</v>
      </c>
      <c r="AP73" s="115">
        <f t="shared" ca="1" si="80"/>
        <v>1</v>
      </c>
      <c r="AQ73" s="116" t="s">
        <v>48</v>
      </c>
      <c r="AR73" s="115">
        <f t="shared" ca="1" si="81"/>
        <v>1</v>
      </c>
    </row>
    <row r="74" spans="1:62" x14ac:dyDescent="0.25">
      <c r="A74" s="44">
        <f>ROW()</f>
        <v>74</v>
      </c>
      <c r="B74" s="155"/>
      <c r="D74" s="376"/>
      <c r="E74" s="398"/>
      <c r="F74" s="398"/>
      <c r="G74" s="376"/>
      <c r="H74" s="391"/>
      <c r="I74" s="391"/>
      <c r="J74" s="391"/>
      <c r="K74" s="391"/>
      <c r="L74" s="391"/>
      <c r="M74" s="391"/>
      <c r="N74" s="391"/>
      <c r="O74" s="391"/>
      <c r="P74" s="391"/>
      <c r="Q74" s="182"/>
      <c r="S74" s="78"/>
      <c r="T74" s="114"/>
      <c r="V74" s="138"/>
      <c r="W74" s="138"/>
      <c r="X74" s="138"/>
      <c r="Y74" s="138"/>
      <c r="Z74" s="138"/>
      <c r="AA74" s="138"/>
      <c r="AB74" s="138"/>
      <c r="AC74" s="138"/>
      <c r="AD74" s="138"/>
      <c r="AE74" s="138"/>
      <c r="AF74" s="115">
        <f t="shared" ca="1" si="121"/>
        <v>1</v>
      </c>
      <c r="AG74" s="115">
        <f t="shared" ca="1" si="122"/>
        <v>1</v>
      </c>
      <c r="AH74" s="115">
        <f t="shared" ca="1" si="123"/>
        <v>1</v>
      </c>
      <c r="AI74" s="115">
        <f t="shared" ca="1" si="124"/>
        <v>1</v>
      </c>
      <c r="AJ74" s="115">
        <f t="shared" ca="1" si="125"/>
        <v>1</v>
      </c>
      <c r="AK74" s="115">
        <f t="shared" ca="1" si="126"/>
        <v>1</v>
      </c>
      <c r="AL74" s="115">
        <f t="shared" ca="1" si="127"/>
        <v>1</v>
      </c>
      <c r="AM74" s="115">
        <f t="shared" ca="1" si="128"/>
        <v>1</v>
      </c>
      <c r="AN74" s="115">
        <f t="shared" ca="1" si="129"/>
        <v>1</v>
      </c>
      <c r="AO74" s="115">
        <f t="shared" ca="1" si="130"/>
        <v>1</v>
      </c>
      <c r="AP74" s="115">
        <f t="shared" ca="1" si="80"/>
        <v>1</v>
      </c>
      <c r="AQ74" s="116" t="s">
        <v>48</v>
      </c>
      <c r="AR74" s="115">
        <f t="shared" ca="1" si="81"/>
        <v>1</v>
      </c>
    </row>
    <row r="75" spans="1:62" x14ac:dyDescent="0.25">
      <c r="A75" s="44">
        <f>ROW()</f>
        <v>75</v>
      </c>
      <c r="B75" s="155"/>
      <c r="D75" s="399" t="s">
        <v>108</v>
      </c>
      <c r="E75" s="400">
        <v>7117285</v>
      </c>
      <c r="F75" s="400">
        <v>6963118</v>
      </c>
      <c r="G75" s="400">
        <v>0</v>
      </c>
      <c r="H75" s="400">
        <v>0</v>
      </c>
      <c r="I75" s="400">
        <v>0</v>
      </c>
      <c r="J75" s="400">
        <v>0</v>
      </c>
      <c r="K75" s="400">
        <v>0</v>
      </c>
      <c r="L75" s="400">
        <v>0</v>
      </c>
      <c r="M75" s="400">
        <v>0</v>
      </c>
      <c r="N75" s="400">
        <v>0</v>
      </c>
      <c r="O75" s="400">
        <v>0</v>
      </c>
      <c r="P75" s="400">
        <v>0</v>
      </c>
      <c r="Q75" s="182"/>
      <c r="S75" s="78"/>
      <c r="T75" s="114" t="s">
        <v>109</v>
      </c>
      <c r="V75" s="138"/>
      <c r="W75" s="138"/>
      <c r="X75" s="138"/>
      <c r="Y75" s="138"/>
      <c r="Z75" s="138"/>
      <c r="AA75" s="138"/>
      <c r="AB75" s="138"/>
      <c r="AC75" s="138"/>
      <c r="AD75" s="138"/>
      <c r="AE75" s="138"/>
      <c r="AF75" s="115">
        <f t="shared" ca="1" si="121"/>
        <v>1</v>
      </c>
      <c r="AG75" s="115">
        <f t="shared" ca="1" si="122"/>
        <v>1</v>
      </c>
      <c r="AH75" s="115">
        <f t="shared" ca="1" si="123"/>
        <v>1</v>
      </c>
      <c r="AI75" s="115">
        <f t="shared" ca="1" si="124"/>
        <v>1</v>
      </c>
      <c r="AJ75" s="115">
        <f t="shared" ca="1" si="125"/>
        <v>0</v>
      </c>
      <c r="AK75" s="115">
        <f t="shared" ca="1" si="126"/>
        <v>0</v>
      </c>
      <c r="AL75" s="115">
        <f t="shared" ca="1" si="127"/>
        <v>0</v>
      </c>
      <c r="AM75" s="115">
        <f t="shared" ca="1" si="128"/>
        <v>0</v>
      </c>
      <c r="AN75" s="115">
        <f t="shared" ca="1" si="129"/>
        <v>0</v>
      </c>
      <c r="AO75" s="115">
        <f t="shared" ca="1" si="130"/>
        <v>0</v>
      </c>
      <c r="AP75" s="115">
        <f t="shared" ca="1" si="80"/>
        <v>1</v>
      </c>
      <c r="AQ75" s="116" t="s">
        <v>48</v>
      </c>
      <c r="AR75" s="115">
        <f t="shared" ca="1" si="81"/>
        <v>1</v>
      </c>
    </row>
    <row r="76" spans="1:62" ht="23" x14ac:dyDescent="0.25">
      <c r="A76" s="44">
        <f>ROW()</f>
        <v>76</v>
      </c>
      <c r="B76" s="155"/>
      <c r="D76" s="399" t="s">
        <v>110</v>
      </c>
      <c r="E76" s="400">
        <v>0</v>
      </c>
      <c r="F76" s="400">
        <v>0</v>
      </c>
      <c r="G76" s="400">
        <v>0</v>
      </c>
      <c r="H76" s="400">
        <v>0</v>
      </c>
      <c r="I76" s="400">
        <v>0</v>
      </c>
      <c r="J76" s="400">
        <v>0</v>
      </c>
      <c r="K76" s="400">
        <v>0</v>
      </c>
      <c r="L76" s="400">
        <v>0</v>
      </c>
      <c r="M76" s="400">
        <v>0</v>
      </c>
      <c r="N76" s="400">
        <v>0</v>
      </c>
      <c r="O76" s="400">
        <v>0</v>
      </c>
      <c r="P76" s="400">
        <v>0</v>
      </c>
      <c r="Q76" s="173"/>
      <c r="R76" s="431"/>
      <c r="S76" s="79"/>
      <c r="T76" s="114" t="s">
        <v>111</v>
      </c>
      <c r="U76" s="162"/>
      <c r="V76" s="184"/>
      <c r="W76" s="184"/>
      <c r="X76" s="184"/>
      <c r="Y76" s="184"/>
      <c r="Z76" s="184"/>
      <c r="AA76" s="184"/>
      <c r="AB76" s="163"/>
      <c r="AC76" s="163"/>
      <c r="AD76" s="163"/>
      <c r="AE76" s="163"/>
      <c r="AF76" s="115">
        <f t="shared" ca="1" si="121"/>
        <v>1</v>
      </c>
      <c r="AG76" s="115">
        <f t="shared" ca="1" si="122"/>
        <v>1</v>
      </c>
      <c r="AH76" s="115">
        <f t="shared" ca="1" si="123"/>
        <v>1</v>
      </c>
      <c r="AI76" s="115">
        <f t="shared" ca="1" si="124"/>
        <v>1</v>
      </c>
      <c r="AJ76" s="115">
        <f t="shared" ca="1" si="125"/>
        <v>0</v>
      </c>
      <c r="AK76" s="115">
        <f t="shared" ca="1" si="126"/>
        <v>0</v>
      </c>
      <c r="AL76" s="115">
        <f t="shared" ca="1" si="127"/>
        <v>0</v>
      </c>
      <c r="AM76" s="115">
        <f t="shared" ca="1" si="128"/>
        <v>0</v>
      </c>
      <c r="AN76" s="115">
        <f t="shared" ca="1" si="129"/>
        <v>0</v>
      </c>
      <c r="AO76" s="115">
        <f t="shared" ca="1" si="130"/>
        <v>0</v>
      </c>
      <c r="AP76" s="115">
        <f t="shared" ca="1" si="80"/>
        <v>1</v>
      </c>
      <c r="AQ76" s="116" t="s">
        <v>48</v>
      </c>
      <c r="AR76" s="115">
        <f t="shared" ca="1" si="81"/>
        <v>1</v>
      </c>
      <c r="AV76" s="162"/>
      <c r="AW76" s="162"/>
      <c r="AX76" s="162"/>
      <c r="AY76" s="162"/>
      <c r="AZ76" s="162"/>
      <c r="BA76" s="162"/>
      <c r="BB76" s="162"/>
      <c r="BC76" s="162"/>
      <c r="BD76" s="162"/>
      <c r="BE76" s="162"/>
      <c r="BF76" s="162"/>
      <c r="BG76" s="162"/>
      <c r="BH76" s="162"/>
      <c r="BI76" s="162"/>
      <c r="BJ76" s="162"/>
    </row>
    <row r="77" spans="1:62" x14ac:dyDescent="0.25">
      <c r="A77" s="43">
        <f>ROW()</f>
        <v>77</v>
      </c>
      <c r="B77" s="155"/>
      <c r="C77" s="155"/>
      <c r="D77" s="166"/>
      <c r="E77" s="391"/>
      <c r="F77" s="391"/>
      <c r="G77" s="391"/>
      <c r="H77" s="391"/>
      <c r="I77" s="391"/>
      <c r="J77" s="391"/>
      <c r="K77" s="391"/>
      <c r="L77" s="391"/>
      <c r="M77" s="391"/>
      <c r="N77" s="391"/>
      <c r="O77" s="391"/>
      <c r="P77" s="391"/>
      <c r="Q77" s="157"/>
      <c r="S77" s="78"/>
      <c r="T77" s="114"/>
      <c r="V77" s="138"/>
      <c r="W77" s="138"/>
      <c r="X77" s="138"/>
      <c r="Y77" s="138"/>
      <c r="Z77" s="138"/>
      <c r="AA77" s="138"/>
      <c r="AB77" s="138"/>
      <c r="AC77" s="138"/>
      <c r="AD77" s="138"/>
      <c r="AE77" s="138"/>
      <c r="AF77" s="115">
        <f t="shared" ca="1" si="121"/>
        <v>1</v>
      </c>
      <c r="AG77" s="115">
        <f t="shared" ca="1" si="122"/>
        <v>1</v>
      </c>
      <c r="AH77" s="115">
        <f t="shared" ca="1" si="123"/>
        <v>1</v>
      </c>
      <c r="AI77" s="115">
        <f t="shared" ca="1" si="124"/>
        <v>1</v>
      </c>
      <c r="AJ77" s="115">
        <f t="shared" ca="1" si="125"/>
        <v>1</v>
      </c>
      <c r="AK77" s="115">
        <f t="shared" ca="1" si="126"/>
        <v>1</v>
      </c>
      <c r="AL77" s="115">
        <f t="shared" ca="1" si="127"/>
        <v>1</v>
      </c>
      <c r="AM77" s="115">
        <f t="shared" ca="1" si="128"/>
        <v>1</v>
      </c>
      <c r="AN77" s="115">
        <f t="shared" ca="1" si="129"/>
        <v>1</v>
      </c>
      <c r="AO77" s="115">
        <f t="shared" ca="1" si="130"/>
        <v>1</v>
      </c>
      <c r="AP77" s="115">
        <f t="shared" ca="1" si="80"/>
        <v>1</v>
      </c>
      <c r="AQ77" s="116" t="s">
        <v>48</v>
      </c>
      <c r="AR77" s="115">
        <f t="shared" ca="1" si="81"/>
        <v>1</v>
      </c>
    </row>
    <row r="78" spans="1:62" x14ac:dyDescent="0.25">
      <c r="A78" s="43">
        <f>ROW()</f>
        <v>78</v>
      </c>
      <c r="B78" s="155"/>
      <c r="C78" s="155"/>
      <c r="D78" s="172" t="s">
        <v>112</v>
      </c>
      <c r="E78" s="391"/>
      <c r="F78" s="391"/>
      <c r="G78" s="391"/>
      <c r="H78" s="391"/>
      <c r="I78" s="391"/>
      <c r="J78" s="391"/>
      <c r="K78" s="391"/>
      <c r="L78" s="391"/>
      <c r="M78" s="391"/>
      <c r="N78" s="391"/>
      <c r="O78" s="391"/>
      <c r="P78" s="391"/>
      <c r="Q78" s="157"/>
      <c r="S78" s="78"/>
      <c r="T78" s="114"/>
      <c r="V78" s="138"/>
      <c r="W78" s="138"/>
      <c r="X78" s="138"/>
      <c r="Y78" s="138"/>
      <c r="Z78" s="138"/>
      <c r="AA78" s="138"/>
      <c r="AB78" s="138"/>
      <c r="AC78" s="138"/>
      <c r="AD78" s="138"/>
      <c r="AE78" s="138"/>
      <c r="AF78" s="115">
        <f t="shared" ca="1" si="121"/>
        <v>1</v>
      </c>
      <c r="AG78" s="115">
        <f t="shared" ca="1" si="122"/>
        <v>1</v>
      </c>
      <c r="AH78" s="115">
        <f t="shared" ca="1" si="123"/>
        <v>1</v>
      </c>
      <c r="AI78" s="115">
        <f t="shared" ca="1" si="124"/>
        <v>1</v>
      </c>
      <c r="AJ78" s="115">
        <f t="shared" ca="1" si="125"/>
        <v>1</v>
      </c>
      <c r="AK78" s="115">
        <f t="shared" ca="1" si="126"/>
        <v>1</v>
      </c>
      <c r="AL78" s="115">
        <f t="shared" ca="1" si="127"/>
        <v>1</v>
      </c>
      <c r="AM78" s="115">
        <f t="shared" ca="1" si="128"/>
        <v>1</v>
      </c>
      <c r="AN78" s="115">
        <f t="shared" ca="1" si="129"/>
        <v>1</v>
      </c>
      <c r="AO78" s="115">
        <f t="shared" ca="1" si="130"/>
        <v>1</v>
      </c>
      <c r="AP78" s="115">
        <f t="shared" ca="1" si="80"/>
        <v>1</v>
      </c>
      <c r="AQ78" s="116" t="s">
        <v>48</v>
      </c>
      <c r="AR78" s="115">
        <f t="shared" ca="1" si="81"/>
        <v>1</v>
      </c>
    </row>
    <row r="79" spans="1:62" x14ac:dyDescent="0.25">
      <c r="A79" s="43">
        <f>ROW()</f>
        <v>79</v>
      </c>
      <c r="B79" s="155"/>
      <c r="C79" s="155"/>
      <c r="D79" s="181" t="s">
        <v>113</v>
      </c>
      <c r="E79" s="415" t="s">
        <v>114</v>
      </c>
      <c r="F79" s="415" t="s">
        <v>114</v>
      </c>
      <c r="G79" s="415" t="s">
        <v>114</v>
      </c>
      <c r="H79" s="415" t="s">
        <v>114</v>
      </c>
      <c r="I79" s="415" t="s">
        <v>114</v>
      </c>
      <c r="J79" s="415" t="s">
        <v>114</v>
      </c>
      <c r="K79" s="415" t="s">
        <v>114</v>
      </c>
      <c r="L79" s="415" t="s">
        <v>114</v>
      </c>
      <c r="M79" s="415" t="s">
        <v>114</v>
      </c>
      <c r="N79" s="415" t="s">
        <v>114</v>
      </c>
      <c r="O79" s="415" t="s">
        <v>114</v>
      </c>
      <c r="P79" s="415" t="s">
        <v>114</v>
      </c>
      <c r="Q79" s="157"/>
      <c r="S79" s="78"/>
      <c r="T79" s="114" t="s">
        <v>115</v>
      </c>
      <c r="V79" s="138"/>
      <c r="W79" s="138"/>
      <c r="X79" s="138"/>
      <c r="Y79" s="138"/>
      <c r="Z79" s="138"/>
      <c r="AA79" s="138"/>
      <c r="AB79" s="138"/>
      <c r="AC79" s="138"/>
      <c r="AD79" s="138"/>
      <c r="AE79" s="138"/>
      <c r="AF79" s="115">
        <f t="shared" ca="1" si="121"/>
        <v>1</v>
      </c>
      <c r="AG79" s="115">
        <f t="shared" ca="1" si="122"/>
        <v>1</v>
      </c>
      <c r="AH79" s="115">
        <f t="shared" ca="1" si="123"/>
        <v>1</v>
      </c>
      <c r="AI79" s="115">
        <f t="shared" ca="1" si="124"/>
        <v>1</v>
      </c>
      <c r="AJ79" s="115">
        <f t="shared" ca="1" si="125"/>
        <v>0</v>
      </c>
      <c r="AK79" s="115">
        <f t="shared" ca="1" si="126"/>
        <v>0</v>
      </c>
      <c r="AL79" s="115">
        <f t="shared" ca="1" si="127"/>
        <v>0</v>
      </c>
      <c r="AM79" s="115">
        <f t="shared" ca="1" si="128"/>
        <v>0</v>
      </c>
      <c r="AN79" s="115">
        <f t="shared" ca="1" si="129"/>
        <v>0</v>
      </c>
      <c r="AO79" s="115">
        <f t="shared" ca="1" si="130"/>
        <v>0</v>
      </c>
      <c r="AP79" s="115">
        <f t="shared" ca="1" si="80"/>
        <v>1</v>
      </c>
      <c r="AQ79" s="116" t="s">
        <v>48</v>
      </c>
      <c r="AR79" s="115">
        <f t="shared" ca="1" si="81"/>
        <v>1</v>
      </c>
    </row>
    <row r="80" spans="1:62" x14ac:dyDescent="0.25">
      <c r="A80" s="43">
        <f>ROW()</f>
        <v>80</v>
      </c>
      <c r="B80" s="155"/>
      <c r="C80" s="155"/>
      <c r="D80" s="181" t="s">
        <v>116</v>
      </c>
      <c r="E80" s="416" t="s">
        <v>114</v>
      </c>
      <c r="F80" s="416" t="s">
        <v>114</v>
      </c>
      <c r="G80" s="416" t="s">
        <v>114</v>
      </c>
      <c r="H80" s="416" t="s">
        <v>114</v>
      </c>
      <c r="I80" s="416" t="s">
        <v>114</v>
      </c>
      <c r="J80" s="416" t="s">
        <v>114</v>
      </c>
      <c r="K80" s="416" t="s">
        <v>114</v>
      </c>
      <c r="L80" s="416" t="s">
        <v>114</v>
      </c>
      <c r="M80" s="416" t="s">
        <v>114</v>
      </c>
      <c r="N80" s="416" t="s">
        <v>114</v>
      </c>
      <c r="O80" s="416" t="s">
        <v>114</v>
      </c>
      <c r="P80" s="416" t="s">
        <v>114</v>
      </c>
      <c r="Q80" s="157"/>
      <c r="S80" s="78"/>
      <c r="T80" s="114"/>
      <c r="V80" s="138"/>
      <c r="W80" s="138"/>
      <c r="X80" s="138"/>
      <c r="Y80" s="138"/>
      <c r="Z80" s="138"/>
      <c r="AA80" s="138"/>
      <c r="AB80" s="138"/>
      <c r="AC80" s="138"/>
      <c r="AD80" s="138"/>
      <c r="AE80" s="138"/>
      <c r="AF80" s="115">
        <f t="shared" ca="1" si="121"/>
        <v>1</v>
      </c>
      <c r="AG80" s="115">
        <f t="shared" ca="1" si="122"/>
        <v>1</v>
      </c>
      <c r="AH80" s="115">
        <f t="shared" ca="1" si="123"/>
        <v>1</v>
      </c>
      <c r="AI80" s="115">
        <f t="shared" ca="1" si="124"/>
        <v>1</v>
      </c>
      <c r="AJ80" s="115">
        <f t="shared" ca="1" si="125"/>
        <v>0</v>
      </c>
      <c r="AK80" s="115">
        <f t="shared" ca="1" si="126"/>
        <v>0</v>
      </c>
      <c r="AL80" s="115">
        <f t="shared" ca="1" si="127"/>
        <v>0</v>
      </c>
      <c r="AM80" s="115">
        <f t="shared" ca="1" si="128"/>
        <v>0</v>
      </c>
      <c r="AN80" s="115">
        <f t="shared" ca="1" si="129"/>
        <v>0</v>
      </c>
      <c r="AO80" s="115">
        <f t="shared" ca="1" si="130"/>
        <v>0</v>
      </c>
      <c r="AP80" s="115">
        <f t="shared" ca="1" si="80"/>
        <v>1</v>
      </c>
      <c r="AQ80" s="116" t="s">
        <v>48</v>
      </c>
      <c r="AR80" s="115">
        <f t="shared" ca="1" si="81"/>
        <v>1</v>
      </c>
    </row>
    <row r="81" spans="1:49" x14ac:dyDescent="0.25">
      <c r="A81" s="43">
        <f>ROW()</f>
        <v>81</v>
      </c>
      <c r="B81" s="155"/>
      <c r="C81" s="155"/>
      <c r="D81" s="181" t="s">
        <v>117</v>
      </c>
      <c r="E81" s="443"/>
      <c r="F81" s="443"/>
      <c r="G81" s="443"/>
      <c r="H81" s="443"/>
      <c r="I81" s="443"/>
      <c r="J81" s="443"/>
      <c r="K81" s="443"/>
      <c r="L81" s="443"/>
      <c r="M81" s="443"/>
      <c r="N81" s="443"/>
      <c r="O81" s="447"/>
      <c r="P81" s="447"/>
      <c r="Q81" s="157"/>
      <c r="S81" s="78"/>
      <c r="T81" s="114"/>
      <c r="V81" s="138"/>
      <c r="W81" s="138"/>
      <c r="X81" s="138"/>
      <c r="Y81" s="138"/>
      <c r="Z81" s="138"/>
      <c r="AA81" s="138"/>
      <c r="AB81" s="138"/>
      <c r="AC81" s="138"/>
      <c r="AD81" s="138"/>
      <c r="AE81" s="138"/>
      <c r="AF81" s="115">
        <f t="shared" ca="1" si="121"/>
        <v>1</v>
      </c>
      <c r="AG81" s="115">
        <f t="shared" ca="1" si="122"/>
        <v>1</v>
      </c>
      <c r="AH81" s="115">
        <f t="shared" ca="1" si="123"/>
        <v>1</v>
      </c>
      <c r="AI81" s="115">
        <f t="shared" ca="1" si="124"/>
        <v>1</v>
      </c>
      <c r="AJ81" s="115">
        <f t="shared" ca="1" si="125"/>
        <v>0</v>
      </c>
      <c r="AK81" s="115">
        <f t="shared" ca="1" si="126"/>
        <v>0</v>
      </c>
      <c r="AL81" s="115">
        <f t="shared" ca="1" si="127"/>
        <v>0</v>
      </c>
      <c r="AM81" s="115">
        <f t="shared" ca="1" si="128"/>
        <v>0</v>
      </c>
      <c r="AN81" s="115">
        <f t="shared" ca="1" si="129"/>
        <v>0</v>
      </c>
      <c r="AO81" s="115">
        <f t="shared" ca="1" si="130"/>
        <v>0</v>
      </c>
      <c r="AP81" s="115">
        <f t="shared" ca="1" si="80"/>
        <v>1</v>
      </c>
      <c r="AQ81" s="116" t="s">
        <v>48</v>
      </c>
      <c r="AR81" s="115">
        <f t="shared" ca="1" si="81"/>
        <v>1</v>
      </c>
    </row>
    <row r="82" spans="1:49" x14ac:dyDescent="0.25">
      <c r="A82" s="43">
        <f>ROW()</f>
        <v>82</v>
      </c>
      <c r="B82" s="155"/>
      <c r="C82" s="155"/>
      <c r="D82" s="185"/>
      <c r="E82" s="391"/>
      <c r="F82" s="391"/>
      <c r="G82" s="391"/>
      <c r="H82" s="391"/>
      <c r="I82" s="391"/>
      <c r="J82" s="391"/>
      <c r="K82" s="391"/>
      <c r="L82" s="391"/>
      <c r="M82" s="391"/>
      <c r="N82" s="391"/>
      <c r="O82" s="391"/>
      <c r="P82" s="391"/>
      <c r="Q82" s="157"/>
      <c r="S82" s="78"/>
      <c r="T82" s="114"/>
      <c r="V82" s="138"/>
      <c r="W82" s="138"/>
      <c r="X82" s="138"/>
      <c r="Y82" s="138"/>
      <c r="Z82" s="138"/>
      <c r="AA82" s="138"/>
      <c r="AB82" s="138"/>
      <c r="AC82" s="138"/>
      <c r="AD82" s="138"/>
      <c r="AE82" s="138"/>
      <c r="AF82" s="115">
        <f t="shared" ca="1" si="121"/>
        <v>1</v>
      </c>
      <c r="AG82" s="115">
        <f t="shared" ca="1" si="122"/>
        <v>1</v>
      </c>
      <c r="AH82" s="115">
        <f t="shared" ca="1" si="123"/>
        <v>1</v>
      </c>
      <c r="AI82" s="115">
        <f t="shared" ca="1" si="124"/>
        <v>1</v>
      </c>
      <c r="AJ82" s="115">
        <f t="shared" ca="1" si="125"/>
        <v>1</v>
      </c>
      <c r="AK82" s="115">
        <f t="shared" ca="1" si="126"/>
        <v>1</v>
      </c>
      <c r="AL82" s="115">
        <f t="shared" ca="1" si="127"/>
        <v>1</v>
      </c>
      <c r="AM82" s="115">
        <f t="shared" ca="1" si="128"/>
        <v>1</v>
      </c>
      <c r="AN82" s="115">
        <f t="shared" ca="1" si="129"/>
        <v>1</v>
      </c>
      <c r="AO82" s="115">
        <f t="shared" ca="1" si="130"/>
        <v>1</v>
      </c>
      <c r="AP82" s="115">
        <f t="shared" ca="1" si="80"/>
        <v>1</v>
      </c>
      <c r="AQ82" s="116" t="s">
        <v>48</v>
      </c>
      <c r="AR82" s="115">
        <f t="shared" ca="1" si="81"/>
        <v>1</v>
      </c>
    </row>
    <row r="83" spans="1:49" x14ac:dyDescent="0.25">
      <c r="A83" s="43">
        <f>ROW()</f>
        <v>83</v>
      </c>
      <c r="B83" s="155"/>
      <c r="C83" s="155"/>
      <c r="D83" s="186" t="s">
        <v>118</v>
      </c>
      <c r="E83" s="413"/>
      <c r="F83" s="413"/>
      <c r="G83" s="413"/>
      <c r="H83" s="413"/>
      <c r="I83" s="413"/>
      <c r="J83" s="413"/>
      <c r="K83" s="413"/>
      <c r="L83" s="413"/>
      <c r="M83" s="413"/>
      <c r="N83" s="413"/>
      <c r="O83" s="413"/>
      <c r="P83" s="413"/>
      <c r="Q83" s="157"/>
      <c r="S83" s="78"/>
      <c r="T83" s="114"/>
      <c r="V83" s="138"/>
      <c r="W83" s="138"/>
      <c r="X83" s="138"/>
      <c r="Y83" s="138"/>
      <c r="Z83" s="138"/>
      <c r="AA83" s="138"/>
      <c r="AB83" s="138"/>
      <c r="AC83" s="138"/>
      <c r="AD83" s="138"/>
      <c r="AE83" s="138"/>
      <c r="AF83" s="115">
        <f t="shared" ca="1" si="121"/>
        <v>1</v>
      </c>
      <c r="AG83" s="115">
        <f t="shared" ca="1" si="122"/>
        <v>1</v>
      </c>
      <c r="AH83" s="115">
        <f t="shared" ca="1" si="123"/>
        <v>1</v>
      </c>
      <c r="AI83" s="115">
        <f t="shared" ca="1" si="124"/>
        <v>1</v>
      </c>
      <c r="AJ83" s="115">
        <f t="shared" ca="1" si="125"/>
        <v>1</v>
      </c>
      <c r="AK83" s="115">
        <f t="shared" ca="1" si="126"/>
        <v>1</v>
      </c>
      <c r="AL83" s="115">
        <f t="shared" ca="1" si="127"/>
        <v>1</v>
      </c>
      <c r="AM83" s="115">
        <f t="shared" ca="1" si="128"/>
        <v>1</v>
      </c>
      <c r="AN83" s="115">
        <f t="shared" ca="1" si="129"/>
        <v>1</v>
      </c>
      <c r="AO83" s="115">
        <f t="shared" ca="1" si="130"/>
        <v>1</v>
      </c>
      <c r="AP83" s="115">
        <f t="shared" ca="1" si="80"/>
        <v>1</v>
      </c>
      <c r="AQ83" s="116" t="s">
        <v>48</v>
      </c>
      <c r="AR83" s="115">
        <f t="shared" ca="1" si="81"/>
        <v>1</v>
      </c>
    </row>
    <row r="84" spans="1:49" x14ac:dyDescent="0.25">
      <c r="A84" s="43">
        <f>ROW()</f>
        <v>84</v>
      </c>
      <c r="B84" s="155"/>
      <c r="D84" s="172" t="s">
        <v>119</v>
      </c>
      <c r="E84" s="386" t="s">
        <v>120</v>
      </c>
      <c r="F84" s="414">
        <f>IF(F85=0,0,(F85-E85)/E85)</f>
        <v>2.6409039575580571</v>
      </c>
      <c r="G84" s="414">
        <f t="shared" ref="G84:J84" si="160">IF(G85=0,0,(G85-F85)/F85)</f>
        <v>-7.7745883131374913E-2</v>
      </c>
      <c r="H84" s="414">
        <f t="shared" si="160"/>
        <v>-0.24901472058093052</v>
      </c>
      <c r="I84" s="414">
        <f t="shared" si="160"/>
        <v>-0.39471069761943783</v>
      </c>
      <c r="J84" s="414">
        <f t="shared" si="160"/>
        <v>5.1787684651664029E-2</v>
      </c>
      <c r="K84" s="414">
        <f t="shared" ref="K84" si="161">IF(K85=0,0,(K85-J85)/J85)</f>
        <v>-0.49747247020198715</v>
      </c>
      <c r="L84" s="414">
        <f t="shared" ref="L84" si="162">IF(L85=0,0,(L85-K85)/K85)</f>
        <v>1.9617749457946563</v>
      </c>
      <c r="M84" s="414">
        <f t="shared" ref="M84" si="163">IF(M85=0,0,(M85-L85)/L85)</f>
        <v>1.4839781956707758E-2</v>
      </c>
      <c r="N84" s="414">
        <f t="shared" ref="N84:P84" si="164">IF(N85=0,0,(N85-M85)/M85)</f>
        <v>1.999999999999998E-2</v>
      </c>
      <c r="O84" s="414">
        <f t="shared" si="164"/>
        <v>2.0000000000000021E-2</v>
      </c>
      <c r="P84" s="414">
        <f t="shared" si="164"/>
        <v>2.0000000000000025E-2</v>
      </c>
      <c r="Q84" s="157"/>
      <c r="S84" s="78"/>
      <c r="T84" s="114" t="s">
        <v>121</v>
      </c>
      <c r="V84" s="174" t="s">
        <v>122</v>
      </c>
      <c r="W84" s="175"/>
      <c r="X84" s="175"/>
      <c r="Y84" s="175"/>
      <c r="Z84" s="175"/>
      <c r="AA84" s="175"/>
      <c r="AB84" s="138"/>
      <c r="AC84" s="138"/>
      <c r="AD84" s="138"/>
      <c r="AE84" s="138"/>
      <c r="AF84" s="115">
        <f t="shared" ca="1" si="121"/>
        <v>1</v>
      </c>
      <c r="AG84" s="115">
        <f t="shared" ca="1" si="122"/>
        <v>1</v>
      </c>
      <c r="AH84" s="115">
        <f t="shared" ca="1" si="123"/>
        <v>1</v>
      </c>
      <c r="AI84" s="115">
        <f t="shared" ca="1" si="124"/>
        <v>1</v>
      </c>
      <c r="AJ84" s="115">
        <f t="shared" ca="1" si="125"/>
        <v>1</v>
      </c>
      <c r="AK84" s="115">
        <f t="shared" ca="1" si="126"/>
        <v>1</v>
      </c>
      <c r="AL84" s="115">
        <f t="shared" ca="1" si="127"/>
        <v>1</v>
      </c>
      <c r="AM84" s="115">
        <f t="shared" ca="1" si="128"/>
        <v>1</v>
      </c>
      <c r="AN84" s="115">
        <f t="shared" ca="1" si="129"/>
        <v>1</v>
      </c>
      <c r="AO84" s="115">
        <f t="shared" ca="1" si="130"/>
        <v>1</v>
      </c>
      <c r="AP84" s="115">
        <f t="shared" ca="1" si="80"/>
        <v>1</v>
      </c>
      <c r="AQ84" s="116" t="s">
        <v>48</v>
      </c>
      <c r="AR84" s="115">
        <f t="shared" ca="1" si="81"/>
        <v>1</v>
      </c>
    </row>
    <row r="85" spans="1:49" x14ac:dyDescent="0.25">
      <c r="A85" s="43">
        <f>ROW()</f>
        <v>85</v>
      </c>
      <c r="B85" s="155"/>
      <c r="D85" s="187" t="s">
        <v>123</v>
      </c>
      <c r="E85" s="377">
        <v>1476087</v>
      </c>
      <c r="F85" s="377">
        <v>5374291</v>
      </c>
      <c r="G85" s="377">
        <v>4956462</v>
      </c>
      <c r="H85" s="377">
        <v>3722230</v>
      </c>
      <c r="I85" s="377">
        <v>2253026</v>
      </c>
      <c r="J85" s="377">
        <v>2369705</v>
      </c>
      <c r="K85" s="377">
        <v>1190842</v>
      </c>
      <c r="L85" s="379">
        <v>3527006</v>
      </c>
      <c r="M85" s="379">
        <v>3579346</v>
      </c>
      <c r="N85" s="379">
        <f t="shared" ref="N85:P85" si="165">M85*1.02</f>
        <v>3650932.92</v>
      </c>
      <c r="O85" s="379">
        <f t="shared" si="165"/>
        <v>3723951.5784</v>
      </c>
      <c r="P85" s="379">
        <f t="shared" si="165"/>
        <v>3798430.6099680001</v>
      </c>
      <c r="Q85" s="157"/>
      <c r="R85" s="431"/>
      <c r="S85" s="79"/>
      <c r="T85" s="114" t="s">
        <v>124</v>
      </c>
      <c r="U85" s="162"/>
      <c r="V85" s="176">
        <f t="shared" ref="V85:AA89" si="166">IFERROR(E85/E$104,0)</f>
        <v>0.2743177352502974</v>
      </c>
      <c r="W85" s="176">
        <f t="shared" si="166"/>
        <v>0.62445656124454241</v>
      </c>
      <c r="X85" s="176">
        <f t="shared" si="166"/>
        <v>0.6370334897235872</v>
      </c>
      <c r="Y85" s="176">
        <f t="shared" si="166"/>
        <v>0.77542355050378586</v>
      </c>
      <c r="Z85" s="176">
        <f t="shared" si="166"/>
        <v>0.7306083760543518</v>
      </c>
      <c r="AA85" s="176">
        <f t="shared" si="166"/>
        <v>0.5486636062707323</v>
      </c>
      <c r="AB85" s="184"/>
      <c r="AC85" s="163"/>
      <c r="AD85" s="163"/>
      <c r="AE85" s="163"/>
      <c r="AF85" s="115">
        <f t="shared" ca="1" si="121"/>
        <v>1</v>
      </c>
      <c r="AG85" s="115">
        <f t="shared" ca="1" si="122"/>
        <v>1</v>
      </c>
      <c r="AH85" s="115">
        <f t="shared" ca="1" si="123"/>
        <v>1</v>
      </c>
      <c r="AI85" s="115">
        <f t="shared" ca="1" si="124"/>
        <v>1</v>
      </c>
      <c r="AJ85" s="115">
        <f t="shared" ca="1" si="125"/>
        <v>0</v>
      </c>
      <c r="AK85" s="115">
        <f t="shared" ca="1" si="126"/>
        <v>0</v>
      </c>
      <c r="AL85" s="115">
        <f t="shared" ca="1" si="127"/>
        <v>0</v>
      </c>
      <c r="AM85" s="115">
        <f t="shared" ca="1" si="128"/>
        <v>0</v>
      </c>
      <c r="AN85" s="115">
        <f t="shared" ca="1" si="129"/>
        <v>0</v>
      </c>
      <c r="AO85" s="115">
        <f t="shared" ca="1" si="130"/>
        <v>0</v>
      </c>
      <c r="AP85" s="115">
        <f t="shared" ca="1" si="80"/>
        <v>1</v>
      </c>
      <c r="AQ85" s="116" t="s">
        <v>48</v>
      </c>
      <c r="AR85" s="115">
        <f t="shared" ca="1" si="81"/>
        <v>1</v>
      </c>
      <c r="AV85" s="162"/>
      <c r="AW85" s="162"/>
    </row>
    <row r="86" spans="1:49" x14ac:dyDescent="0.25">
      <c r="A86" s="43">
        <f>ROW()</f>
        <v>86</v>
      </c>
      <c r="B86" s="155"/>
      <c r="D86" s="86" t="s">
        <v>125</v>
      </c>
      <c r="E86" s="393">
        <v>0</v>
      </c>
      <c r="F86" s="393">
        <v>0</v>
      </c>
      <c r="G86" s="393">
        <v>0</v>
      </c>
      <c r="H86" s="393">
        <v>0</v>
      </c>
      <c r="I86" s="393">
        <v>0</v>
      </c>
      <c r="J86" s="393"/>
      <c r="K86" s="393">
        <v>0</v>
      </c>
      <c r="L86" s="393"/>
      <c r="M86" s="393"/>
      <c r="N86" s="393"/>
      <c r="O86" s="393"/>
      <c r="P86" s="393"/>
      <c r="Q86" s="157"/>
      <c r="R86" s="124"/>
      <c r="S86" s="78"/>
      <c r="T86" s="114" t="s">
        <v>126</v>
      </c>
      <c r="V86" s="176">
        <f t="shared" si="166"/>
        <v>0</v>
      </c>
      <c r="W86" s="176">
        <f t="shared" si="166"/>
        <v>0</v>
      </c>
      <c r="X86" s="176">
        <f t="shared" si="166"/>
        <v>0</v>
      </c>
      <c r="Y86" s="176">
        <f t="shared" si="166"/>
        <v>0</v>
      </c>
      <c r="Z86" s="176">
        <f t="shared" si="166"/>
        <v>0</v>
      </c>
      <c r="AA86" s="176">
        <f t="shared" si="166"/>
        <v>0</v>
      </c>
      <c r="AB86" s="184"/>
      <c r="AC86" s="138"/>
      <c r="AD86" s="138"/>
      <c r="AE86" s="138"/>
      <c r="AF86" s="115">
        <f t="shared" ca="1" si="121"/>
        <v>1</v>
      </c>
      <c r="AG86" s="115">
        <f t="shared" ca="1" si="122"/>
        <v>1</v>
      </c>
      <c r="AH86" s="115">
        <f t="shared" ca="1" si="123"/>
        <v>1</v>
      </c>
      <c r="AI86" s="115">
        <f t="shared" ca="1" si="124"/>
        <v>1</v>
      </c>
      <c r="AJ86" s="115">
        <f t="shared" ca="1" si="125"/>
        <v>0</v>
      </c>
      <c r="AK86" s="115">
        <f t="shared" ca="1" si="126"/>
        <v>0</v>
      </c>
      <c r="AL86" s="115">
        <f t="shared" ca="1" si="127"/>
        <v>0</v>
      </c>
      <c r="AM86" s="115">
        <f t="shared" ca="1" si="128"/>
        <v>0</v>
      </c>
      <c r="AN86" s="115">
        <f t="shared" ca="1" si="129"/>
        <v>0</v>
      </c>
      <c r="AO86" s="115">
        <f t="shared" ca="1" si="130"/>
        <v>0</v>
      </c>
      <c r="AP86" s="115">
        <f t="shared" ca="1" si="80"/>
        <v>1</v>
      </c>
      <c r="AQ86" s="116" t="s">
        <v>48</v>
      </c>
      <c r="AR86" s="115">
        <f t="shared" ca="1" si="81"/>
        <v>1</v>
      </c>
    </row>
    <row r="87" spans="1:49" x14ac:dyDescent="0.25">
      <c r="A87" s="43">
        <f>ROW()</f>
        <v>87</v>
      </c>
      <c r="B87" s="155"/>
      <c r="D87" s="86" t="s">
        <v>127</v>
      </c>
      <c r="E87" s="389">
        <v>0</v>
      </c>
      <c r="F87" s="389">
        <v>0</v>
      </c>
      <c r="G87" s="389">
        <v>0</v>
      </c>
      <c r="H87" s="389">
        <v>0</v>
      </c>
      <c r="I87" s="389">
        <v>0</v>
      </c>
      <c r="J87" s="389">
        <v>0</v>
      </c>
      <c r="K87" s="389">
        <v>0</v>
      </c>
      <c r="L87" s="389">
        <v>0</v>
      </c>
      <c r="M87" s="389">
        <v>0</v>
      </c>
      <c r="N87" s="389">
        <v>0</v>
      </c>
      <c r="O87" s="389">
        <v>0</v>
      </c>
      <c r="P87" s="389">
        <v>0</v>
      </c>
      <c r="Q87" s="157"/>
      <c r="R87" s="124"/>
      <c r="S87" s="78"/>
      <c r="T87" s="114" t="s">
        <v>128</v>
      </c>
      <c r="V87" s="176">
        <f t="shared" si="166"/>
        <v>0</v>
      </c>
      <c r="W87" s="176">
        <f t="shared" si="166"/>
        <v>0</v>
      </c>
      <c r="X87" s="176">
        <f t="shared" si="166"/>
        <v>0</v>
      </c>
      <c r="Y87" s="176">
        <f t="shared" si="166"/>
        <v>0</v>
      </c>
      <c r="Z87" s="176">
        <f t="shared" si="166"/>
        <v>0</v>
      </c>
      <c r="AA87" s="176">
        <f t="shared" si="166"/>
        <v>0</v>
      </c>
      <c r="AB87" s="184"/>
      <c r="AC87" s="138"/>
      <c r="AD87" s="138"/>
      <c r="AE87" s="138"/>
      <c r="AF87" s="115">
        <f t="shared" ca="1" si="121"/>
        <v>1</v>
      </c>
      <c r="AG87" s="115">
        <f t="shared" ca="1" si="122"/>
        <v>1</v>
      </c>
      <c r="AH87" s="115">
        <f t="shared" ca="1" si="123"/>
        <v>1</v>
      </c>
      <c r="AI87" s="115">
        <f t="shared" ca="1" si="124"/>
        <v>1</v>
      </c>
      <c r="AJ87" s="115">
        <f t="shared" ca="1" si="125"/>
        <v>0</v>
      </c>
      <c r="AK87" s="115">
        <f t="shared" ca="1" si="126"/>
        <v>0</v>
      </c>
      <c r="AL87" s="115">
        <f t="shared" ca="1" si="127"/>
        <v>0</v>
      </c>
      <c r="AM87" s="115">
        <f t="shared" ca="1" si="128"/>
        <v>0</v>
      </c>
      <c r="AN87" s="115">
        <f t="shared" ca="1" si="129"/>
        <v>0</v>
      </c>
      <c r="AO87" s="115">
        <f t="shared" ca="1" si="130"/>
        <v>0</v>
      </c>
      <c r="AP87" s="115">
        <f t="shared" ca="1" si="80"/>
        <v>1</v>
      </c>
      <c r="AQ87" s="116" t="s">
        <v>48</v>
      </c>
      <c r="AR87" s="115">
        <f t="shared" ca="1" si="81"/>
        <v>1</v>
      </c>
    </row>
    <row r="88" spans="1:49" x14ac:dyDescent="0.25">
      <c r="A88" s="43">
        <f>ROW()</f>
        <v>88</v>
      </c>
      <c r="B88" s="155"/>
      <c r="D88" s="86" t="s">
        <v>129</v>
      </c>
      <c r="E88" s="380">
        <v>0</v>
      </c>
      <c r="F88" s="380">
        <v>0</v>
      </c>
      <c r="G88" s="380">
        <v>0</v>
      </c>
      <c r="H88" s="380">
        <v>0</v>
      </c>
      <c r="I88" s="380">
        <v>0</v>
      </c>
      <c r="J88" s="380">
        <v>0</v>
      </c>
      <c r="K88" s="380">
        <v>0</v>
      </c>
      <c r="L88" s="380">
        <v>0</v>
      </c>
      <c r="M88" s="380">
        <v>0</v>
      </c>
      <c r="N88" s="380">
        <v>0</v>
      </c>
      <c r="O88" s="380">
        <v>0</v>
      </c>
      <c r="P88" s="380">
        <v>0</v>
      </c>
      <c r="Q88" s="157"/>
      <c r="R88" s="124"/>
      <c r="S88" s="78"/>
      <c r="T88" s="114" t="s">
        <v>130</v>
      </c>
      <c r="V88" s="176">
        <f t="shared" si="166"/>
        <v>0</v>
      </c>
      <c r="W88" s="176">
        <f t="shared" si="166"/>
        <v>0</v>
      </c>
      <c r="X88" s="176">
        <f t="shared" si="166"/>
        <v>0</v>
      </c>
      <c r="Y88" s="176">
        <f t="shared" si="166"/>
        <v>0</v>
      </c>
      <c r="Z88" s="176">
        <f t="shared" si="166"/>
        <v>0</v>
      </c>
      <c r="AA88" s="176">
        <f t="shared" si="166"/>
        <v>0</v>
      </c>
      <c r="AB88" s="184"/>
      <c r="AC88" s="138"/>
      <c r="AD88" s="138"/>
      <c r="AE88" s="138"/>
      <c r="AF88" s="115">
        <f t="shared" ca="1" si="121"/>
        <v>1</v>
      </c>
      <c r="AG88" s="115">
        <f t="shared" ca="1" si="122"/>
        <v>1</v>
      </c>
      <c r="AH88" s="115">
        <f t="shared" ca="1" si="123"/>
        <v>1</v>
      </c>
      <c r="AI88" s="115">
        <f t="shared" ca="1" si="124"/>
        <v>1</v>
      </c>
      <c r="AJ88" s="115">
        <f t="shared" ca="1" si="125"/>
        <v>0</v>
      </c>
      <c r="AK88" s="115">
        <f t="shared" ca="1" si="126"/>
        <v>0</v>
      </c>
      <c r="AL88" s="115">
        <f t="shared" ca="1" si="127"/>
        <v>0</v>
      </c>
      <c r="AM88" s="115">
        <f t="shared" ca="1" si="128"/>
        <v>0</v>
      </c>
      <c r="AN88" s="115">
        <f t="shared" ca="1" si="129"/>
        <v>0</v>
      </c>
      <c r="AO88" s="115">
        <f t="shared" ca="1" si="130"/>
        <v>0</v>
      </c>
      <c r="AP88" s="115">
        <f t="shared" ca="1" si="80"/>
        <v>1</v>
      </c>
      <c r="AQ88" s="116" t="s">
        <v>48</v>
      </c>
      <c r="AR88" s="115">
        <f t="shared" ca="1" si="81"/>
        <v>1</v>
      </c>
    </row>
    <row r="89" spans="1:49" x14ac:dyDescent="0.25">
      <c r="A89" s="43">
        <f>ROW()</f>
        <v>89</v>
      </c>
      <c r="B89" s="155"/>
      <c r="D89" s="113" t="s">
        <v>131</v>
      </c>
      <c r="E89" s="390">
        <f t="shared" ref="E89:I89" si="167">SUM(E85:E88)</f>
        <v>1476087</v>
      </c>
      <c r="F89" s="390">
        <f t="shared" si="167"/>
        <v>5374291</v>
      </c>
      <c r="G89" s="390">
        <f t="shared" si="167"/>
        <v>4956462</v>
      </c>
      <c r="H89" s="390">
        <f t="shared" si="167"/>
        <v>3722230</v>
      </c>
      <c r="I89" s="390">
        <f t="shared" si="167"/>
        <v>2253026</v>
      </c>
      <c r="J89" s="390">
        <f t="shared" ref="J89:P89" si="168">SUM(J85:J88)</f>
        <v>2369705</v>
      </c>
      <c r="K89" s="390">
        <f t="shared" si="168"/>
        <v>1190842</v>
      </c>
      <c r="L89" s="390">
        <f t="shared" si="168"/>
        <v>3527006</v>
      </c>
      <c r="M89" s="390">
        <f t="shared" si="168"/>
        <v>3579346</v>
      </c>
      <c r="N89" s="390">
        <f t="shared" si="168"/>
        <v>3650932.92</v>
      </c>
      <c r="O89" s="390">
        <f t="shared" si="168"/>
        <v>3723951.5784</v>
      </c>
      <c r="P89" s="390">
        <f t="shared" si="168"/>
        <v>3798430.6099680001</v>
      </c>
      <c r="Q89" s="157"/>
      <c r="R89" s="124"/>
      <c r="S89" s="78"/>
      <c r="T89" s="114" t="s">
        <v>132</v>
      </c>
      <c r="V89" s="180">
        <f t="shared" si="166"/>
        <v>0.2743177352502974</v>
      </c>
      <c r="W89" s="180">
        <f t="shared" si="166"/>
        <v>0.62445656124454241</v>
      </c>
      <c r="X89" s="180">
        <f t="shared" si="166"/>
        <v>0.6370334897235872</v>
      </c>
      <c r="Y89" s="180">
        <f t="shared" si="166"/>
        <v>0.77542355050378586</v>
      </c>
      <c r="Z89" s="180">
        <f t="shared" si="166"/>
        <v>0.7306083760543518</v>
      </c>
      <c r="AA89" s="180">
        <f t="shared" si="166"/>
        <v>0.5486636062707323</v>
      </c>
      <c r="AB89" s="184"/>
      <c r="AC89" s="138"/>
      <c r="AD89" s="138"/>
      <c r="AE89" s="138"/>
      <c r="AF89" s="115">
        <f t="shared" ca="1" si="121"/>
        <v>1</v>
      </c>
      <c r="AG89" s="115">
        <f t="shared" ca="1" si="122"/>
        <v>1</v>
      </c>
      <c r="AH89" s="115">
        <f t="shared" ca="1" si="123"/>
        <v>1</v>
      </c>
      <c r="AI89" s="115">
        <f t="shared" ca="1" si="124"/>
        <v>1</v>
      </c>
      <c r="AJ89" s="115">
        <f t="shared" ca="1" si="125"/>
        <v>1</v>
      </c>
      <c r="AK89" s="115">
        <f t="shared" ca="1" si="126"/>
        <v>1</v>
      </c>
      <c r="AL89" s="115">
        <f t="shared" ca="1" si="127"/>
        <v>1</v>
      </c>
      <c r="AM89" s="115">
        <f t="shared" ca="1" si="128"/>
        <v>1</v>
      </c>
      <c r="AN89" s="115">
        <f t="shared" ca="1" si="129"/>
        <v>1</v>
      </c>
      <c r="AO89" s="115">
        <f t="shared" ca="1" si="130"/>
        <v>1</v>
      </c>
      <c r="AP89" s="115">
        <f t="shared" ca="1" si="80"/>
        <v>1</v>
      </c>
      <c r="AQ89" s="116" t="s">
        <v>48</v>
      </c>
      <c r="AR89" s="115">
        <f t="shared" ca="1" si="81"/>
        <v>1</v>
      </c>
    </row>
    <row r="90" spans="1:49" x14ac:dyDescent="0.25">
      <c r="A90" s="43">
        <f>ROW()</f>
        <v>90</v>
      </c>
      <c r="B90" s="155"/>
      <c r="D90" s="177"/>
      <c r="E90" s="384"/>
      <c r="F90" s="384"/>
      <c r="G90" s="384"/>
      <c r="H90" s="384"/>
      <c r="I90" s="384"/>
      <c r="J90" s="384"/>
      <c r="K90" s="384"/>
      <c r="L90" s="384"/>
      <c r="M90" s="384"/>
      <c r="N90" s="384"/>
      <c r="O90" s="384"/>
      <c r="P90" s="384"/>
      <c r="Q90" s="157"/>
      <c r="R90" s="76"/>
      <c r="S90" s="82"/>
      <c r="T90" s="114"/>
      <c r="V90" s="176"/>
      <c r="W90" s="176"/>
      <c r="X90" s="176"/>
      <c r="Y90" s="176"/>
      <c r="Z90" s="176"/>
      <c r="AA90" s="176"/>
      <c r="AB90" s="184"/>
      <c r="AC90" s="138"/>
      <c r="AD90" s="138"/>
      <c r="AE90" s="138"/>
      <c r="AF90" s="115">
        <f t="shared" ca="1" si="121"/>
        <v>1</v>
      </c>
      <c r="AG90" s="115">
        <f t="shared" ca="1" si="122"/>
        <v>1</v>
      </c>
      <c r="AH90" s="115">
        <f t="shared" ca="1" si="123"/>
        <v>1</v>
      </c>
      <c r="AI90" s="115">
        <f t="shared" ca="1" si="124"/>
        <v>1</v>
      </c>
      <c r="AJ90" s="115">
        <f t="shared" ca="1" si="125"/>
        <v>1</v>
      </c>
      <c r="AK90" s="115">
        <f t="shared" ca="1" si="126"/>
        <v>1</v>
      </c>
      <c r="AL90" s="115">
        <f t="shared" ca="1" si="127"/>
        <v>1</v>
      </c>
      <c r="AM90" s="115">
        <f t="shared" ca="1" si="128"/>
        <v>1</v>
      </c>
      <c r="AN90" s="115">
        <f t="shared" ca="1" si="129"/>
        <v>1</v>
      </c>
      <c r="AO90" s="115">
        <f t="shared" ca="1" si="130"/>
        <v>1</v>
      </c>
      <c r="AP90" s="115">
        <f t="shared" ca="1" si="80"/>
        <v>1</v>
      </c>
      <c r="AQ90" s="116" t="s">
        <v>48</v>
      </c>
      <c r="AR90" s="115">
        <f t="shared" ca="1" si="81"/>
        <v>1</v>
      </c>
    </row>
    <row r="91" spans="1:49" x14ac:dyDescent="0.25">
      <c r="A91" s="43">
        <f>ROW()</f>
        <v>91</v>
      </c>
      <c r="B91" s="155"/>
      <c r="D91" s="177" t="s">
        <v>133</v>
      </c>
      <c r="E91" s="417">
        <f t="shared" ref="E91:J91" si="169">+E85+E88</f>
        <v>1476087</v>
      </c>
      <c r="F91" s="417">
        <f t="shared" si="169"/>
        <v>5374291</v>
      </c>
      <c r="G91" s="417">
        <f t="shared" si="169"/>
        <v>4956462</v>
      </c>
      <c r="H91" s="417">
        <f t="shared" si="169"/>
        <v>3722230</v>
      </c>
      <c r="I91" s="417">
        <f t="shared" si="169"/>
        <v>2253026</v>
      </c>
      <c r="J91" s="417">
        <f t="shared" si="169"/>
        <v>2369705</v>
      </c>
      <c r="K91" s="417">
        <f t="shared" ref="K91:L91" si="170">+K85+K88</f>
        <v>1190842</v>
      </c>
      <c r="L91" s="417">
        <f t="shared" si="170"/>
        <v>3527006</v>
      </c>
      <c r="M91" s="417">
        <f t="shared" ref="M91:N91" si="171">+M85+M88</f>
        <v>3579346</v>
      </c>
      <c r="N91" s="417">
        <f t="shared" si="171"/>
        <v>3650932.92</v>
      </c>
      <c r="O91" s="417">
        <f t="shared" ref="O91:P91" si="172">+O85+O88</f>
        <v>3723951.5784</v>
      </c>
      <c r="P91" s="417">
        <f t="shared" si="172"/>
        <v>3798430.6099680001</v>
      </c>
      <c r="Q91" s="157"/>
      <c r="S91" s="78"/>
      <c r="T91" s="114" t="s">
        <v>134</v>
      </c>
      <c r="V91" s="176">
        <f t="shared" ref="V91:AA91" si="173">IFERROR(E91/E$104,0)</f>
        <v>0.2743177352502974</v>
      </c>
      <c r="W91" s="176">
        <f t="shared" si="173"/>
        <v>0.62445656124454241</v>
      </c>
      <c r="X91" s="176">
        <f t="shared" si="173"/>
        <v>0.6370334897235872</v>
      </c>
      <c r="Y91" s="176">
        <f t="shared" si="173"/>
        <v>0.77542355050378586</v>
      </c>
      <c r="Z91" s="176">
        <f t="shared" si="173"/>
        <v>0.7306083760543518</v>
      </c>
      <c r="AA91" s="176">
        <f t="shared" si="173"/>
        <v>0.5486636062707323</v>
      </c>
      <c r="AB91" s="184"/>
      <c r="AC91" s="138"/>
      <c r="AD91" s="138"/>
      <c r="AE91" s="138"/>
      <c r="AF91" s="115">
        <f t="shared" ca="1" si="121"/>
        <v>1</v>
      </c>
      <c r="AG91" s="115">
        <f t="shared" ca="1" si="122"/>
        <v>1</v>
      </c>
      <c r="AH91" s="115">
        <f t="shared" ca="1" si="123"/>
        <v>1</v>
      </c>
      <c r="AI91" s="115">
        <f t="shared" ca="1" si="124"/>
        <v>1</v>
      </c>
      <c r="AJ91" s="115">
        <f t="shared" ca="1" si="125"/>
        <v>1</v>
      </c>
      <c r="AK91" s="115">
        <f t="shared" ca="1" si="126"/>
        <v>1</v>
      </c>
      <c r="AL91" s="115">
        <f t="shared" ca="1" si="127"/>
        <v>1</v>
      </c>
      <c r="AM91" s="115">
        <f t="shared" ca="1" si="128"/>
        <v>1</v>
      </c>
      <c r="AN91" s="115">
        <f t="shared" ca="1" si="129"/>
        <v>1</v>
      </c>
      <c r="AO91" s="115">
        <f t="shared" ca="1" si="130"/>
        <v>1</v>
      </c>
      <c r="AP91" s="115">
        <f t="shared" ca="1" si="80"/>
        <v>1</v>
      </c>
      <c r="AQ91" s="116" t="s">
        <v>48</v>
      </c>
      <c r="AR91" s="115">
        <f t="shared" ca="1" si="81"/>
        <v>1</v>
      </c>
    </row>
    <row r="92" spans="1:49" x14ac:dyDescent="0.25">
      <c r="A92" s="43">
        <f>ROW()</f>
        <v>92</v>
      </c>
      <c r="B92" s="155"/>
      <c r="D92" s="177"/>
      <c r="E92" s="384"/>
      <c r="F92" s="384"/>
      <c r="G92" s="384"/>
      <c r="H92" s="384"/>
      <c r="I92" s="384"/>
      <c r="J92" s="384"/>
      <c r="K92" s="384"/>
      <c r="L92" s="384"/>
      <c r="M92" s="384"/>
      <c r="N92" s="384"/>
      <c r="O92" s="384"/>
      <c r="P92" s="384"/>
      <c r="Q92" s="157"/>
      <c r="S92" s="78"/>
      <c r="T92" s="114"/>
      <c r="V92" s="176"/>
      <c r="W92" s="176"/>
      <c r="X92" s="176"/>
      <c r="Y92" s="176"/>
      <c r="Z92" s="176"/>
      <c r="AA92" s="176"/>
      <c r="AB92" s="184"/>
      <c r="AC92" s="138"/>
      <c r="AD92" s="138"/>
      <c r="AE92" s="138"/>
      <c r="AF92" s="115">
        <f t="shared" ca="1" si="121"/>
        <v>1</v>
      </c>
      <c r="AG92" s="115">
        <f t="shared" ca="1" si="122"/>
        <v>1</v>
      </c>
      <c r="AH92" s="115">
        <f t="shared" ca="1" si="123"/>
        <v>1</v>
      </c>
      <c r="AI92" s="115">
        <f t="shared" ca="1" si="124"/>
        <v>1</v>
      </c>
      <c r="AJ92" s="115">
        <f t="shared" ca="1" si="125"/>
        <v>1</v>
      </c>
      <c r="AK92" s="115">
        <f t="shared" ca="1" si="126"/>
        <v>1</v>
      </c>
      <c r="AL92" s="115">
        <f t="shared" ca="1" si="127"/>
        <v>1</v>
      </c>
      <c r="AM92" s="115">
        <f t="shared" ca="1" si="128"/>
        <v>1</v>
      </c>
      <c r="AN92" s="115">
        <f t="shared" ca="1" si="129"/>
        <v>1</v>
      </c>
      <c r="AO92" s="115">
        <f t="shared" ca="1" si="130"/>
        <v>1</v>
      </c>
      <c r="AP92" s="115">
        <f t="shared" ca="1" si="80"/>
        <v>1</v>
      </c>
      <c r="AQ92" s="116" t="s">
        <v>48</v>
      </c>
      <c r="AR92" s="115">
        <f t="shared" ca="1" si="81"/>
        <v>1</v>
      </c>
    </row>
    <row r="93" spans="1:49" x14ac:dyDescent="0.25">
      <c r="A93" s="43">
        <f>ROW()</f>
        <v>93</v>
      </c>
      <c r="B93" s="155"/>
      <c r="D93" s="188" t="s">
        <v>135</v>
      </c>
      <c r="E93" s="418">
        <v>0</v>
      </c>
      <c r="F93" s="418">
        <v>0</v>
      </c>
      <c r="G93" s="418">
        <v>0</v>
      </c>
      <c r="H93" s="418">
        <v>0</v>
      </c>
      <c r="I93" s="418">
        <v>0</v>
      </c>
      <c r="J93" s="418">
        <v>0</v>
      </c>
      <c r="K93" s="418">
        <v>0</v>
      </c>
      <c r="L93" s="418">
        <v>0</v>
      </c>
      <c r="M93" s="418">
        <v>0</v>
      </c>
      <c r="N93" s="418">
        <v>0</v>
      </c>
      <c r="O93" s="418">
        <v>0</v>
      </c>
      <c r="P93" s="418">
        <v>0</v>
      </c>
      <c r="Q93" s="157"/>
      <c r="S93" s="78"/>
      <c r="T93" s="114"/>
      <c r="V93" s="176">
        <f t="shared" ref="V93:AA93" si="174">IFERROR(E93/E$104,0)</f>
        <v>0</v>
      </c>
      <c r="W93" s="176">
        <f t="shared" si="174"/>
        <v>0</v>
      </c>
      <c r="X93" s="176">
        <f t="shared" si="174"/>
        <v>0</v>
      </c>
      <c r="Y93" s="176">
        <f t="shared" si="174"/>
        <v>0</v>
      </c>
      <c r="Z93" s="176">
        <f t="shared" si="174"/>
        <v>0</v>
      </c>
      <c r="AA93" s="176">
        <f t="shared" si="174"/>
        <v>0</v>
      </c>
      <c r="AB93" s="184"/>
      <c r="AC93" s="138"/>
      <c r="AD93" s="138"/>
      <c r="AE93" s="138"/>
      <c r="AF93" s="115">
        <f t="shared" ca="1" si="121"/>
        <v>1</v>
      </c>
      <c r="AG93" s="115">
        <f t="shared" ca="1" si="122"/>
        <v>1</v>
      </c>
      <c r="AH93" s="115">
        <f t="shared" ca="1" si="123"/>
        <v>1</v>
      </c>
      <c r="AI93" s="115">
        <f t="shared" ca="1" si="124"/>
        <v>1</v>
      </c>
      <c r="AJ93" s="115">
        <f t="shared" ca="1" si="125"/>
        <v>0</v>
      </c>
      <c r="AK93" s="115">
        <f t="shared" ca="1" si="126"/>
        <v>0</v>
      </c>
      <c r="AL93" s="115">
        <f t="shared" ca="1" si="127"/>
        <v>0</v>
      </c>
      <c r="AM93" s="115">
        <f t="shared" ca="1" si="128"/>
        <v>0</v>
      </c>
      <c r="AN93" s="115">
        <f t="shared" ca="1" si="129"/>
        <v>0</v>
      </c>
      <c r="AO93" s="115">
        <f t="shared" ca="1" si="130"/>
        <v>0</v>
      </c>
      <c r="AP93" s="115">
        <f t="shared" ca="1" si="80"/>
        <v>1</v>
      </c>
      <c r="AQ93" s="116" t="s">
        <v>48</v>
      </c>
      <c r="AR93" s="115">
        <f t="shared" ca="1" si="81"/>
        <v>1</v>
      </c>
    </row>
    <row r="94" spans="1:49" x14ac:dyDescent="0.25">
      <c r="A94" s="43">
        <f>ROW()</f>
        <v>94</v>
      </c>
      <c r="E94" s="386"/>
      <c r="F94" s="386"/>
      <c r="G94" s="387"/>
      <c r="H94" s="387"/>
      <c r="I94" s="387"/>
      <c r="J94" s="387"/>
      <c r="K94" s="387"/>
      <c r="L94" s="387"/>
      <c r="M94" s="387"/>
      <c r="N94" s="387"/>
      <c r="O94" s="387"/>
      <c r="P94" s="387"/>
      <c r="S94" s="78"/>
      <c r="T94" s="114"/>
      <c r="V94" s="176"/>
      <c r="W94" s="176"/>
      <c r="X94" s="176"/>
      <c r="Y94" s="176"/>
      <c r="Z94" s="176"/>
      <c r="AA94" s="176"/>
      <c r="AB94" s="184"/>
      <c r="AC94" s="138"/>
      <c r="AD94" s="138"/>
      <c r="AE94" s="138"/>
      <c r="AF94" s="115">
        <f t="shared" ca="1" si="121"/>
        <v>1</v>
      </c>
      <c r="AG94" s="115">
        <f t="shared" ca="1" si="122"/>
        <v>1</v>
      </c>
      <c r="AH94" s="115">
        <f t="shared" ca="1" si="123"/>
        <v>1</v>
      </c>
      <c r="AI94" s="115">
        <f t="shared" ca="1" si="124"/>
        <v>1</v>
      </c>
      <c r="AJ94" s="115">
        <f t="shared" ca="1" si="125"/>
        <v>1</v>
      </c>
      <c r="AK94" s="115">
        <f t="shared" ca="1" si="126"/>
        <v>1</v>
      </c>
      <c r="AL94" s="115">
        <f t="shared" ca="1" si="127"/>
        <v>1</v>
      </c>
      <c r="AM94" s="115">
        <f t="shared" ca="1" si="128"/>
        <v>1</v>
      </c>
      <c r="AN94" s="115">
        <f t="shared" ca="1" si="129"/>
        <v>1</v>
      </c>
      <c r="AO94" s="115">
        <f t="shared" ca="1" si="130"/>
        <v>1</v>
      </c>
      <c r="AP94" s="115">
        <f t="shared" ca="1" si="80"/>
        <v>1</v>
      </c>
      <c r="AQ94" s="116" t="s">
        <v>48</v>
      </c>
      <c r="AR94" s="115">
        <f t="shared" ca="1" si="81"/>
        <v>1</v>
      </c>
    </row>
    <row r="95" spans="1:49" x14ac:dyDescent="0.25">
      <c r="A95" s="43">
        <f>ROW()</f>
        <v>95</v>
      </c>
      <c r="D95" s="86"/>
      <c r="E95" s="386" t="s">
        <v>136</v>
      </c>
      <c r="F95" s="414">
        <f>IF(F96=0,0,(F96-E96)/E96)</f>
        <v>-0.1623978552818191</v>
      </c>
      <c r="G95" s="414">
        <f t="shared" ref="G95" si="175">IF(G96=0,0,(G96-F96)/F96)</f>
        <v>-0.31921466020984263</v>
      </c>
      <c r="H95" s="414">
        <f t="shared" ref="H95" si="176">IF(H96=0,0,(H96-G96)/G96)</f>
        <v>-0.74064084771356498</v>
      </c>
      <c r="I95" s="414">
        <f t="shared" ref="I95" si="177">IF(I96=0,0,(I96-H96)/H96)</f>
        <v>-0.22683441794227779</v>
      </c>
      <c r="J95" s="414">
        <f t="shared" ref="J95" si="178">IF(J96=0,0,(J96-I96)/I96)</f>
        <v>2.7663269210062702</v>
      </c>
      <c r="K95" s="414">
        <f t="shared" ref="K95" si="179">IF(K96=0,0,(K96-J96)/J96)</f>
        <v>0.28012917172796081</v>
      </c>
      <c r="L95" s="414">
        <f t="shared" ref="L95" si="180">IF(L96=0,0,(L96-K96)/K96)</f>
        <v>7.7351489559045666E-2</v>
      </c>
      <c r="M95" s="414">
        <f t="shared" ref="M95" si="181">IF(M96=0,0,(M96-L96)/L96)</f>
        <v>0.41583106893146549</v>
      </c>
      <c r="N95" s="414">
        <f t="shared" ref="N95:P95" si="182">IF(N96=0,0,(N96-M96)/M96)</f>
        <v>-0.32266108731347171</v>
      </c>
      <c r="O95" s="414">
        <f t="shared" si="182"/>
        <v>2.0000000000000035E-2</v>
      </c>
      <c r="P95" s="414">
        <f t="shared" si="182"/>
        <v>2.0000000000000004E-2</v>
      </c>
      <c r="S95" s="78"/>
      <c r="T95" s="114"/>
      <c r="V95" s="176"/>
      <c r="W95" s="176"/>
      <c r="X95" s="176"/>
      <c r="Y95" s="176"/>
      <c r="Z95" s="176"/>
      <c r="AA95" s="176"/>
      <c r="AB95" s="184"/>
      <c r="AC95" s="138"/>
      <c r="AD95" s="138"/>
      <c r="AE95" s="138"/>
      <c r="AF95" s="115">
        <f t="shared" ca="1" si="121"/>
        <v>1</v>
      </c>
      <c r="AG95" s="115">
        <f t="shared" ca="1" si="122"/>
        <v>1</v>
      </c>
      <c r="AH95" s="115">
        <f t="shared" ca="1" si="123"/>
        <v>1</v>
      </c>
      <c r="AI95" s="115">
        <f t="shared" ca="1" si="124"/>
        <v>1</v>
      </c>
      <c r="AJ95" s="115">
        <f t="shared" ca="1" si="125"/>
        <v>1</v>
      </c>
      <c r="AK95" s="115">
        <f t="shared" ca="1" si="126"/>
        <v>1</v>
      </c>
      <c r="AL95" s="115">
        <f t="shared" ca="1" si="127"/>
        <v>1</v>
      </c>
      <c r="AM95" s="115">
        <f t="shared" ca="1" si="128"/>
        <v>1</v>
      </c>
      <c r="AN95" s="115">
        <f t="shared" ca="1" si="129"/>
        <v>1</v>
      </c>
      <c r="AO95" s="115">
        <f t="shared" ca="1" si="130"/>
        <v>1</v>
      </c>
      <c r="AP95" s="115">
        <f t="shared" ca="1" si="80"/>
        <v>1</v>
      </c>
      <c r="AQ95" s="116" t="s">
        <v>48</v>
      </c>
      <c r="AR95" s="115">
        <f t="shared" ca="1" si="81"/>
        <v>1</v>
      </c>
    </row>
    <row r="96" spans="1:49" x14ac:dyDescent="0.25">
      <c r="A96" s="43">
        <f>ROW()</f>
        <v>96</v>
      </c>
      <c r="B96" s="155"/>
      <c r="D96" s="86" t="s">
        <v>137</v>
      </c>
      <c r="E96" s="388">
        <v>3817378</v>
      </c>
      <c r="F96" s="388">
        <v>3197444</v>
      </c>
      <c r="G96" s="388">
        <v>2176773</v>
      </c>
      <c r="H96" s="388">
        <v>564566</v>
      </c>
      <c r="I96" s="388">
        <v>436503</v>
      </c>
      <c r="J96" s="388">
        <v>1644013</v>
      </c>
      <c r="K96" s="388">
        <v>2104549</v>
      </c>
      <c r="L96" s="419">
        <v>2267339</v>
      </c>
      <c r="M96" s="419">
        <v>3210169</v>
      </c>
      <c r="N96" s="419">
        <f>M96*1.02-1100000</f>
        <v>2174372.38</v>
      </c>
      <c r="O96" s="419">
        <f>N96*1.02</f>
        <v>2217859.8276</v>
      </c>
      <c r="P96" s="419">
        <f>O96*1.02</f>
        <v>2262217.024152</v>
      </c>
      <c r="Q96" s="157"/>
      <c r="S96" s="78"/>
      <c r="T96" s="114"/>
      <c r="V96" s="176">
        <f t="shared" ref="V96:AA99" si="183">IFERROR(E96/E$104,0)</f>
        <v>0.70942599423632191</v>
      </c>
      <c r="W96" s="176">
        <f t="shared" si="183"/>
        <v>0.37152154302995405</v>
      </c>
      <c r="X96" s="176">
        <f t="shared" si="183"/>
        <v>0.27977159928313422</v>
      </c>
      <c r="Y96" s="176">
        <f t="shared" si="183"/>
        <v>0.11761169304790955</v>
      </c>
      <c r="Z96" s="176">
        <f t="shared" si="183"/>
        <v>0.14154863191674341</v>
      </c>
      <c r="AA96" s="176">
        <f t="shared" si="183"/>
        <v>0.3806423590007893</v>
      </c>
      <c r="AB96" s="184"/>
      <c r="AC96" s="138"/>
      <c r="AD96" s="138"/>
      <c r="AE96" s="138"/>
      <c r="AF96" s="115">
        <f t="shared" ca="1" si="121"/>
        <v>1</v>
      </c>
      <c r="AG96" s="115">
        <f t="shared" ca="1" si="122"/>
        <v>1</v>
      </c>
      <c r="AH96" s="115">
        <f t="shared" ca="1" si="123"/>
        <v>1</v>
      </c>
      <c r="AI96" s="115">
        <f t="shared" ca="1" si="124"/>
        <v>1</v>
      </c>
      <c r="AJ96" s="115">
        <f t="shared" ca="1" si="125"/>
        <v>0</v>
      </c>
      <c r="AK96" s="115">
        <f t="shared" ca="1" si="126"/>
        <v>0</v>
      </c>
      <c r="AL96" s="115">
        <f t="shared" ca="1" si="127"/>
        <v>0</v>
      </c>
      <c r="AM96" s="115">
        <f t="shared" ca="1" si="128"/>
        <v>0</v>
      </c>
      <c r="AN96" s="115">
        <f t="shared" ca="1" si="129"/>
        <v>0</v>
      </c>
      <c r="AO96" s="115">
        <f t="shared" ca="1" si="130"/>
        <v>0</v>
      </c>
      <c r="AP96" s="115">
        <f t="shared" ca="1" si="80"/>
        <v>1</v>
      </c>
      <c r="AQ96" s="116" t="s">
        <v>48</v>
      </c>
      <c r="AR96" s="115">
        <f t="shared" ca="1" si="81"/>
        <v>1</v>
      </c>
    </row>
    <row r="97" spans="1:44" x14ac:dyDescent="0.25">
      <c r="A97" s="43">
        <f>ROW()</f>
        <v>97</v>
      </c>
      <c r="B97" s="155"/>
      <c r="D97" s="86" t="s">
        <v>138</v>
      </c>
      <c r="E97" s="380">
        <v>56501</v>
      </c>
      <c r="F97" s="380">
        <v>10655</v>
      </c>
      <c r="G97" s="380">
        <v>29947</v>
      </c>
      <c r="H97" s="380">
        <v>7885</v>
      </c>
      <c r="I97" s="380">
        <v>2587</v>
      </c>
      <c r="J97" s="380">
        <v>15911</v>
      </c>
      <c r="K97" s="380">
        <v>12993</v>
      </c>
      <c r="L97" s="381">
        <v>49438</v>
      </c>
      <c r="M97" s="379">
        <v>224409</v>
      </c>
      <c r="N97" s="379">
        <f t="shared" ref="N97:P97" si="184">M97*1.02</f>
        <v>228897.18</v>
      </c>
      <c r="O97" s="379">
        <f t="shared" si="184"/>
        <v>233475.12359999999</v>
      </c>
      <c r="P97" s="379">
        <f t="shared" si="184"/>
        <v>238144.62607199998</v>
      </c>
      <c r="Q97" s="157"/>
      <c r="S97" s="78"/>
      <c r="T97" s="114"/>
      <c r="V97" s="176">
        <f t="shared" si="183"/>
        <v>1.05002119518545E-2</v>
      </c>
      <c r="W97" s="176">
        <f t="shared" si="183"/>
        <v>1.2380395218756484E-3</v>
      </c>
      <c r="X97" s="176">
        <f t="shared" si="183"/>
        <v>3.8489636189588993E-3</v>
      </c>
      <c r="Y97" s="176">
        <f t="shared" si="183"/>
        <v>1.6426214112836529E-3</v>
      </c>
      <c r="Z97" s="176">
        <f t="shared" si="183"/>
        <v>8.3890903560483016E-4</v>
      </c>
      <c r="AA97" s="176">
        <f t="shared" si="183"/>
        <v>3.6839128243277629E-3</v>
      </c>
      <c r="AB97" s="184"/>
      <c r="AC97" s="138"/>
      <c r="AD97" s="138"/>
      <c r="AE97" s="138"/>
      <c r="AF97" s="115">
        <f t="shared" ca="1" si="121"/>
        <v>1</v>
      </c>
      <c r="AG97" s="115">
        <f t="shared" ca="1" si="122"/>
        <v>1</v>
      </c>
      <c r="AH97" s="115">
        <f t="shared" ca="1" si="123"/>
        <v>1</v>
      </c>
      <c r="AI97" s="115">
        <f t="shared" ca="1" si="124"/>
        <v>1</v>
      </c>
      <c r="AJ97" s="115">
        <f t="shared" ca="1" si="125"/>
        <v>0</v>
      </c>
      <c r="AK97" s="115">
        <f t="shared" ca="1" si="126"/>
        <v>0</v>
      </c>
      <c r="AL97" s="115">
        <f t="shared" ca="1" si="127"/>
        <v>0</v>
      </c>
      <c r="AM97" s="115">
        <f t="shared" ca="1" si="128"/>
        <v>0</v>
      </c>
      <c r="AN97" s="115">
        <f t="shared" ca="1" si="129"/>
        <v>0</v>
      </c>
      <c r="AO97" s="115">
        <f t="shared" ca="1" si="130"/>
        <v>0</v>
      </c>
      <c r="AP97" s="115">
        <f t="shared" ca="1" si="80"/>
        <v>1</v>
      </c>
      <c r="AQ97" s="116" t="s">
        <v>48</v>
      </c>
      <c r="AR97" s="115">
        <f t="shared" ca="1" si="81"/>
        <v>1</v>
      </c>
    </row>
    <row r="98" spans="1:44" x14ac:dyDescent="0.25">
      <c r="A98" s="43">
        <f>ROW()</f>
        <v>98</v>
      </c>
      <c r="B98" s="155"/>
      <c r="D98" s="113" t="s">
        <v>139</v>
      </c>
      <c r="E98" s="404">
        <f t="shared" ref="E98:F98" si="185">SUM(E89:E97)-E91</f>
        <v>5349966</v>
      </c>
      <c r="F98" s="404">
        <f t="shared" si="185"/>
        <v>8582389.8376021441</v>
      </c>
      <c r="G98" s="404">
        <f>SUM(G89:G97)-G91-G95</f>
        <v>7163182</v>
      </c>
      <c r="H98" s="404">
        <f t="shared" ref="H98:N98" si="186">SUM(H89:H97)-H91-H95</f>
        <v>4294681</v>
      </c>
      <c r="I98" s="404">
        <f t="shared" si="186"/>
        <v>2692115.9999999995</v>
      </c>
      <c r="J98" s="404">
        <f t="shared" si="186"/>
        <v>4029629</v>
      </c>
      <c r="K98" s="404">
        <f t="shared" si="186"/>
        <v>3308384</v>
      </c>
      <c r="L98" s="404">
        <f t="shared" si="186"/>
        <v>5843782.9999999991</v>
      </c>
      <c r="M98" s="404">
        <f t="shared" si="186"/>
        <v>7013924</v>
      </c>
      <c r="N98" s="404">
        <f t="shared" si="186"/>
        <v>6054202.4799999986</v>
      </c>
      <c r="O98" s="404">
        <f t="shared" ref="O98:P98" si="187">SUM(O89:O97)-O91-O95</f>
        <v>6175286.5296000009</v>
      </c>
      <c r="P98" s="404">
        <f t="shared" si="187"/>
        <v>6298792.2601920003</v>
      </c>
      <c r="Q98" s="157"/>
      <c r="S98" s="78"/>
      <c r="T98" s="114" t="s">
        <v>121</v>
      </c>
      <c r="V98" s="180">
        <f t="shared" si="183"/>
        <v>0.99424394143847383</v>
      </c>
      <c r="W98" s="180">
        <f t="shared" si="183"/>
        <v>0.99721612492683076</v>
      </c>
      <c r="X98" s="180">
        <f t="shared" si="183"/>
        <v>0.92065405262568034</v>
      </c>
      <c r="Y98" s="180">
        <f t="shared" si="183"/>
        <v>0.89467786496297907</v>
      </c>
      <c r="Z98" s="180">
        <f t="shared" si="183"/>
        <v>0.87299591700669987</v>
      </c>
      <c r="AA98" s="180">
        <f t="shared" si="183"/>
        <v>0.93298987809584932</v>
      </c>
      <c r="AB98" s="184"/>
      <c r="AC98" s="138"/>
      <c r="AD98" s="138"/>
      <c r="AE98" s="138"/>
      <c r="AF98" s="115">
        <f t="shared" ca="1" si="121"/>
        <v>1</v>
      </c>
      <c r="AG98" s="115">
        <f t="shared" ca="1" si="122"/>
        <v>1</v>
      </c>
      <c r="AH98" s="115">
        <f t="shared" ca="1" si="123"/>
        <v>1</v>
      </c>
      <c r="AI98" s="115">
        <f t="shared" ca="1" si="124"/>
        <v>1</v>
      </c>
      <c r="AJ98" s="115">
        <f t="shared" ca="1" si="125"/>
        <v>1</v>
      </c>
      <c r="AK98" s="115">
        <f t="shared" ca="1" si="126"/>
        <v>1</v>
      </c>
      <c r="AL98" s="115">
        <f t="shared" ca="1" si="127"/>
        <v>1</v>
      </c>
      <c r="AM98" s="115">
        <f t="shared" ca="1" si="128"/>
        <v>1</v>
      </c>
      <c r="AN98" s="115">
        <f t="shared" ca="1" si="129"/>
        <v>1</v>
      </c>
      <c r="AO98" s="115">
        <f t="shared" ca="1" si="130"/>
        <v>1</v>
      </c>
      <c r="AP98" s="115">
        <f t="shared" ca="1" si="80"/>
        <v>1</v>
      </c>
      <c r="AQ98" s="116" t="s">
        <v>48</v>
      </c>
      <c r="AR98" s="115">
        <f t="shared" ca="1" si="81"/>
        <v>1</v>
      </c>
    </row>
    <row r="99" spans="1:44" x14ac:dyDescent="0.25">
      <c r="A99" s="43">
        <f>ROW()</f>
        <v>99</v>
      </c>
      <c r="B99" s="155"/>
      <c r="D99" s="189" t="s">
        <v>140</v>
      </c>
      <c r="E99" s="420">
        <f t="shared" ref="E99:J99" si="188">+E98-E93</f>
        <v>5349966</v>
      </c>
      <c r="F99" s="420">
        <f t="shared" si="188"/>
        <v>8582389.8376021441</v>
      </c>
      <c r="G99" s="420">
        <f t="shared" si="188"/>
        <v>7163182</v>
      </c>
      <c r="H99" s="420">
        <f t="shared" si="188"/>
        <v>4294681</v>
      </c>
      <c r="I99" s="420">
        <f t="shared" si="188"/>
        <v>2692115.9999999995</v>
      </c>
      <c r="J99" s="420">
        <f t="shared" si="188"/>
        <v>4029629</v>
      </c>
      <c r="K99" s="420">
        <f t="shared" ref="K99:L99" si="189">+K98-K93</f>
        <v>3308384</v>
      </c>
      <c r="L99" s="420">
        <f t="shared" si="189"/>
        <v>5843782.9999999991</v>
      </c>
      <c r="M99" s="420">
        <f t="shared" ref="M99:N99" si="190">+M98-M93</f>
        <v>7013924</v>
      </c>
      <c r="N99" s="420">
        <f t="shared" si="190"/>
        <v>6054202.4799999986</v>
      </c>
      <c r="O99" s="420">
        <f t="shared" ref="O99:P99" si="191">+O98-O93</f>
        <v>6175286.5296000009</v>
      </c>
      <c r="P99" s="420">
        <f t="shared" si="191"/>
        <v>6298792.2601920003</v>
      </c>
      <c r="Q99" s="157"/>
      <c r="S99" s="78"/>
      <c r="T99" s="114"/>
      <c r="V99" s="176">
        <f t="shared" si="183"/>
        <v>0.99424394143847383</v>
      </c>
      <c r="W99" s="176">
        <f t="shared" si="183"/>
        <v>0.99721612492683076</v>
      </c>
      <c r="X99" s="176">
        <f t="shared" si="183"/>
        <v>0.92065405262568034</v>
      </c>
      <c r="Y99" s="176">
        <f t="shared" si="183"/>
        <v>0.89467786496297907</v>
      </c>
      <c r="Z99" s="176">
        <f t="shared" si="183"/>
        <v>0.87299591700669987</v>
      </c>
      <c r="AA99" s="176">
        <f t="shared" si="183"/>
        <v>0.93298987809584932</v>
      </c>
      <c r="AB99" s="184"/>
      <c r="AC99" s="138"/>
      <c r="AD99" s="138"/>
      <c r="AE99" s="138"/>
      <c r="AF99" s="115">
        <f t="shared" ca="1" si="121"/>
        <v>1</v>
      </c>
      <c r="AG99" s="115">
        <f t="shared" ca="1" si="122"/>
        <v>1</v>
      </c>
      <c r="AH99" s="115">
        <f t="shared" ca="1" si="123"/>
        <v>1</v>
      </c>
      <c r="AI99" s="115">
        <f t="shared" ca="1" si="124"/>
        <v>1</v>
      </c>
      <c r="AJ99" s="115">
        <f t="shared" ca="1" si="125"/>
        <v>1</v>
      </c>
      <c r="AK99" s="115">
        <f t="shared" ca="1" si="126"/>
        <v>1</v>
      </c>
      <c r="AL99" s="115">
        <f t="shared" ca="1" si="127"/>
        <v>1</v>
      </c>
      <c r="AM99" s="115">
        <f t="shared" ca="1" si="128"/>
        <v>1</v>
      </c>
      <c r="AN99" s="115">
        <f t="shared" ca="1" si="129"/>
        <v>1</v>
      </c>
      <c r="AO99" s="115">
        <f t="shared" ca="1" si="130"/>
        <v>1</v>
      </c>
      <c r="AP99" s="115">
        <f t="shared" ca="1" si="80"/>
        <v>1</v>
      </c>
      <c r="AQ99" s="116" t="s">
        <v>48</v>
      </c>
      <c r="AR99" s="115">
        <f t="shared" ca="1" si="81"/>
        <v>1</v>
      </c>
    </row>
    <row r="100" spans="1:44" ht="12.75" customHeight="1" x14ac:dyDescent="0.25">
      <c r="A100" s="43">
        <f>ROW()</f>
        <v>100</v>
      </c>
      <c r="B100" s="155"/>
      <c r="D100" s="167" t="s">
        <v>141</v>
      </c>
      <c r="E100" s="447"/>
      <c r="F100" s="447"/>
      <c r="G100" s="447"/>
      <c r="H100" s="447"/>
      <c r="I100" s="447"/>
      <c r="J100" s="447"/>
      <c r="K100" s="447"/>
      <c r="L100" s="447"/>
      <c r="M100" s="447"/>
      <c r="N100" s="447"/>
      <c r="O100" s="447"/>
      <c r="P100" s="447"/>
      <c r="Q100" s="157"/>
      <c r="S100" s="78"/>
      <c r="T100" s="114"/>
      <c r="V100" s="176"/>
      <c r="W100" s="176"/>
      <c r="X100" s="176"/>
      <c r="Y100" s="176"/>
      <c r="Z100" s="176"/>
      <c r="AA100" s="176"/>
      <c r="AB100" s="184"/>
      <c r="AC100" s="138"/>
      <c r="AD100" s="138"/>
      <c r="AE100" s="138"/>
      <c r="AF100" s="115">
        <f t="shared" ca="1" si="121"/>
        <v>1</v>
      </c>
      <c r="AG100" s="115">
        <f t="shared" ca="1" si="122"/>
        <v>1</v>
      </c>
      <c r="AH100" s="115">
        <f t="shared" ca="1" si="123"/>
        <v>1</v>
      </c>
      <c r="AI100" s="115">
        <f t="shared" ca="1" si="124"/>
        <v>1</v>
      </c>
      <c r="AJ100" s="115">
        <f t="shared" ca="1" si="125"/>
        <v>0</v>
      </c>
      <c r="AK100" s="115">
        <f t="shared" ca="1" si="126"/>
        <v>0</v>
      </c>
      <c r="AL100" s="115">
        <f t="shared" ca="1" si="127"/>
        <v>0</v>
      </c>
      <c r="AM100" s="115">
        <f t="shared" ca="1" si="128"/>
        <v>0</v>
      </c>
      <c r="AN100" s="115">
        <f t="shared" ca="1" si="129"/>
        <v>0</v>
      </c>
      <c r="AO100" s="115">
        <f t="shared" ca="1" si="130"/>
        <v>0</v>
      </c>
      <c r="AP100" s="115">
        <f t="shared" ca="1" si="80"/>
        <v>1</v>
      </c>
      <c r="AQ100" s="116" t="s">
        <v>48</v>
      </c>
      <c r="AR100" s="115">
        <f t="shared" ca="1" si="81"/>
        <v>1</v>
      </c>
    </row>
    <row r="101" spans="1:44" x14ac:dyDescent="0.25">
      <c r="A101" s="43">
        <f>ROW()</f>
        <v>101</v>
      </c>
      <c r="B101" s="155"/>
      <c r="D101" s="177"/>
      <c r="E101" s="384"/>
      <c r="F101" s="384"/>
      <c r="G101" s="384"/>
      <c r="H101" s="384"/>
      <c r="I101" s="384"/>
      <c r="J101" s="384"/>
      <c r="K101" s="384"/>
      <c r="L101" s="384"/>
      <c r="M101" s="384"/>
      <c r="N101" s="384"/>
      <c r="O101" s="384"/>
      <c r="P101" s="384"/>
      <c r="Q101" s="157"/>
      <c r="S101" s="78"/>
      <c r="T101" s="114"/>
      <c r="V101" s="176"/>
      <c r="W101" s="176"/>
      <c r="X101" s="176"/>
      <c r="Y101" s="176"/>
      <c r="Z101" s="176"/>
      <c r="AA101" s="176"/>
      <c r="AB101" s="184"/>
      <c r="AC101" s="138"/>
      <c r="AD101" s="138"/>
      <c r="AE101" s="138"/>
      <c r="AF101" s="115">
        <f t="shared" ca="1" si="121"/>
        <v>1</v>
      </c>
      <c r="AG101" s="115">
        <f t="shared" ca="1" si="122"/>
        <v>1</v>
      </c>
      <c r="AH101" s="115">
        <f t="shared" ca="1" si="123"/>
        <v>1</v>
      </c>
      <c r="AI101" s="115">
        <f t="shared" ca="1" si="124"/>
        <v>1</v>
      </c>
      <c r="AJ101" s="115">
        <f t="shared" ca="1" si="125"/>
        <v>1</v>
      </c>
      <c r="AK101" s="115">
        <f t="shared" ca="1" si="126"/>
        <v>1</v>
      </c>
      <c r="AL101" s="115">
        <f t="shared" ca="1" si="127"/>
        <v>1</v>
      </c>
      <c r="AM101" s="115">
        <f t="shared" ca="1" si="128"/>
        <v>1</v>
      </c>
      <c r="AN101" s="115">
        <f t="shared" ca="1" si="129"/>
        <v>1</v>
      </c>
      <c r="AO101" s="115">
        <f t="shared" ca="1" si="130"/>
        <v>1</v>
      </c>
      <c r="AP101" s="115">
        <f t="shared" ca="1" si="80"/>
        <v>1</v>
      </c>
      <c r="AQ101" s="116" t="s">
        <v>48</v>
      </c>
      <c r="AR101" s="115">
        <f t="shared" ca="1" si="81"/>
        <v>1</v>
      </c>
    </row>
    <row r="102" spans="1:44" x14ac:dyDescent="0.25">
      <c r="A102" s="43">
        <f>ROW()</f>
        <v>102</v>
      </c>
      <c r="B102" s="155"/>
      <c r="D102" s="86" t="s">
        <v>142</v>
      </c>
      <c r="E102" s="388">
        <v>21603</v>
      </c>
      <c r="F102" s="388">
        <v>14389</v>
      </c>
      <c r="G102" s="388">
        <v>586184</v>
      </c>
      <c r="H102" s="388">
        <v>472983</v>
      </c>
      <c r="I102" s="388">
        <v>366401</v>
      </c>
      <c r="J102" s="388">
        <v>264170</v>
      </c>
      <c r="K102" s="388">
        <v>161939</v>
      </c>
      <c r="L102" s="419">
        <v>21696</v>
      </c>
      <c r="M102" s="419">
        <v>1600000</v>
      </c>
      <c r="N102" s="419">
        <v>1066666</v>
      </c>
      <c r="O102" s="419">
        <v>533333</v>
      </c>
      <c r="P102" s="419">
        <v>0</v>
      </c>
      <c r="Q102" s="157"/>
      <c r="S102" s="78"/>
      <c r="T102" s="114"/>
      <c r="V102" s="176">
        <f t="shared" ref="V102:AA105" si="192">IFERROR(E102/E$104,0)</f>
        <v>4.0147267976834529E-3</v>
      </c>
      <c r="W102" s="176">
        <f t="shared" si="192"/>
        <v>1.6719052726671707E-3</v>
      </c>
      <c r="X102" s="176">
        <f t="shared" si="192"/>
        <v>7.5339796641259671E-2</v>
      </c>
      <c r="Y102" s="176">
        <f t="shared" si="192"/>
        <v>9.8532910966794673E-2</v>
      </c>
      <c r="Z102" s="176">
        <f t="shared" si="192"/>
        <v>0.11881604544052779</v>
      </c>
      <c r="AA102" s="176">
        <f t="shared" si="192"/>
        <v>6.1163927522007736E-2</v>
      </c>
      <c r="AB102" s="184"/>
      <c r="AC102" s="138"/>
      <c r="AD102" s="138"/>
      <c r="AE102" s="138"/>
      <c r="AF102" s="115">
        <f t="shared" ca="1" si="121"/>
        <v>1</v>
      </c>
      <c r="AG102" s="115">
        <f t="shared" ca="1" si="122"/>
        <v>1</v>
      </c>
      <c r="AH102" s="115">
        <f t="shared" ca="1" si="123"/>
        <v>1</v>
      </c>
      <c r="AI102" s="115">
        <f t="shared" ca="1" si="124"/>
        <v>1</v>
      </c>
      <c r="AJ102" s="115">
        <f t="shared" ca="1" si="125"/>
        <v>0</v>
      </c>
      <c r="AK102" s="115">
        <f t="shared" ca="1" si="126"/>
        <v>0</v>
      </c>
      <c r="AL102" s="115">
        <f t="shared" ca="1" si="127"/>
        <v>0</v>
      </c>
      <c r="AM102" s="115">
        <f t="shared" ca="1" si="128"/>
        <v>0</v>
      </c>
      <c r="AN102" s="115">
        <f t="shared" ca="1" si="129"/>
        <v>0</v>
      </c>
      <c r="AO102" s="115">
        <f t="shared" ca="1" si="130"/>
        <v>0</v>
      </c>
      <c r="AP102" s="115">
        <f t="shared" ca="1" si="80"/>
        <v>1</v>
      </c>
      <c r="AQ102" s="116" t="s">
        <v>48</v>
      </c>
      <c r="AR102" s="115">
        <f t="shared" ca="1" si="81"/>
        <v>1</v>
      </c>
    </row>
    <row r="103" spans="1:44" x14ac:dyDescent="0.25">
      <c r="A103" s="43">
        <f>ROW()</f>
        <v>103</v>
      </c>
      <c r="B103" s="155"/>
      <c r="D103" s="86" t="s">
        <v>143</v>
      </c>
      <c r="E103" s="380">
        <v>9370</v>
      </c>
      <c r="F103" s="380">
        <v>9570</v>
      </c>
      <c r="G103" s="380">
        <v>31170</v>
      </c>
      <c r="H103" s="380">
        <v>32590</v>
      </c>
      <c r="I103" s="380">
        <v>25250</v>
      </c>
      <c r="J103" s="380">
        <v>25250</v>
      </c>
      <c r="K103" s="380">
        <v>25250</v>
      </c>
      <c r="L103" s="381">
        <v>25250</v>
      </c>
      <c r="M103" s="381">
        <v>25250</v>
      </c>
      <c r="N103" s="381">
        <f t="shared" ref="N103:P103" si="193">M103*1.02</f>
        <v>25755</v>
      </c>
      <c r="O103" s="381">
        <f t="shared" si="193"/>
        <v>26270.100000000002</v>
      </c>
      <c r="P103" s="381">
        <f t="shared" si="193"/>
        <v>26795.502000000004</v>
      </c>
      <c r="Q103" s="157"/>
      <c r="S103" s="78"/>
      <c r="T103" s="114" t="s">
        <v>144</v>
      </c>
      <c r="V103" s="176">
        <f t="shared" si="192"/>
        <v>1.7413317638427048E-3</v>
      </c>
      <c r="W103" s="176">
        <f t="shared" si="192"/>
        <v>1.1119698005021073E-3</v>
      </c>
      <c r="X103" s="176">
        <f t="shared" si="192"/>
        <v>4.0061507330600363E-3</v>
      </c>
      <c r="Y103" s="176">
        <f t="shared" si="192"/>
        <v>6.7892240702262839E-3</v>
      </c>
      <c r="Z103" s="176">
        <f t="shared" si="192"/>
        <v>8.1880375527723093E-3</v>
      </c>
      <c r="AA103" s="176">
        <f t="shared" si="192"/>
        <v>5.8461943821429205E-3</v>
      </c>
      <c r="AB103" s="184"/>
      <c r="AC103" s="138"/>
      <c r="AD103" s="138"/>
      <c r="AE103" s="138"/>
      <c r="AF103" s="115">
        <f t="shared" ca="1" si="121"/>
        <v>1</v>
      </c>
      <c r="AG103" s="115">
        <f t="shared" ca="1" si="122"/>
        <v>1</v>
      </c>
      <c r="AH103" s="115">
        <f t="shared" ca="1" si="123"/>
        <v>1</v>
      </c>
      <c r="AI103" s="115">
        <f t="shared" ca="1" si="124"/>
        <v>1</v>
      </c>
      <c r="AJ103" s="115">
        <f t="shared" ca="1" si="125"/>
        <v>0</v>
      </c>
      <c r="AK103" s="115">
        <f t="shared" ca="1" si="126"/>
        <v>0</v>
      </c>
      <c r="AL103" s="115">
        <f t="shared" ca="1" si="127"/>
        <v>0</v>
      </c>
      <c r="AM103" s="115">
        <f t="shared" ca="1" si="128"/>
        <v>0</v>
      </c>
      <c r="AN103" s="115">
        <f t="shared" ca="1" si="129"/>
        <v>0</v>
      </c>
      <c r="AO103" s="115">
        <f t="shared" ca="1" si="130"/>
        <v>0</v>
      </c>
      <c r="AP103" s="115">
        <f t="shared" ref="AP103:AP181" ca="1" si="194">CELL("protect",Q103)</f>
        <v>1</v>
      </c>
      <c r="AQ103" s="116" t="s">
        <v>48</v>
      </c>
      <c r="AR103" s="115">
        <f t="shared" ref="AR103:AR181" ca="1" si="195">CELL("protect",R103)</f>
        <v>1</v>
      </c>
    </row>
    <row r="104" spans="1:44" ht="12" thickBot="1" x14ac:dyDescent="0.3">
      <c r="A104" s="43">
        <f>ROW()</f>
        <v>104</v>
      </c>
      <c r="B104" s="155"/>
      <c r="D104" s="189" t="s">
        <v>145</v>
      </c>
      <c r="E104" s="421">
        <f t="shared" ref="E104:J104" si="196">SUM(E98,E102,E103)</f>
        <v>5380939</v>
      </c>
      <c r="F104" s="421">
        <f t="shared" si="196"/>
        <v>8606348.8376021441</v>
      </c>
      <c r="G104" s="421">
        <f t="shared" si="196"/>
        <v>7780536</v>
      </c>
      <c r="H104" s="421">
        <f t="shared" si="196"/>
        <v>4800254</v>
      </c>
      <c r="I104" s="421">
        <f t="shared" si="196"/>
        <v>3083766.9999999995</v>
      </c>
      <c r="J104" s="421">
        <f t="shared" si="196"/>
        <v>4319049</v>
      </c>
      <c r="K104" s="421">
        <f t="shared" ref="K104:L104" si="197">SUM(K98,K102,K103)</f>
        <v>3495573</v>
      </c>
      <c r="L104" s="421">
        <f t="shared" si="197"/>
        <v>5890728.9999999991</v>
      </c>
      <c r="M104" s="421">
        <f t="shared" ref="M104:N104" si="198">SUM(M98,M102,M103)</f>
        <v>8639174</v>
      </c>
      <c r="N104" s="421">
        <f t="shared" si="198"/>
        <v>7146623.4799999986</v>
      </c>
      <c r="O104" s="421">
        <f t="shared" ref="O104:P104" si="199">SUM(O98,O102,O103)</f>
        <v>6734889.6296000006</v>
      </c>
      <c r="P104" s="421">
        <f t="shared" si="199"/>
        <v>6325587.7621920006</v>
      </c>
      <c r="Q104" s="173"/>
      <c r="S104" s="78"/>
      <c r="T104" s="114"/>
      <c r="V104" s="183">
        <f t="shared" si="192"/>
        <v>1</v>
      </c>
      <c r="W104" s="183">
        <f t="shared" si="192"/>
        <v>1</v>
      </c>
      <c r="X104" s="183">
        <f t="shared" si="192"/>
        <v>1</v>
      </c>
      <c r="Y104" s="183">
        <f t="shared" si="192"/>
        <v>1</v>
      </c>
      <c r="Z104" s="183">
        <f t="shared" si="192"/>
        <v>1</v>
      </c>
      <c r="AA104" s="183">
        <f t="shared" si="192"/>
        <v>1</v>
      </c>
      <c r="AB104" s="184"/>
      <c r="AC104" s="138"/>
      <c r="AD104" s="138"/>
      <c r="AE104" s="138"/>
      <c r="AF104" s="115">
        <f t="shared" ca="1" si="121"/>
        <v>1</v>
      </c>
      <c r="AG104" s="115">
        <f t="shared" ca="1" si="122"/>
        <v>1</v>
      </c>
      <c r="AH104" s="115">
        <f t="shared" ca="1" si="123"/>
        <v>1</v>
      </c>
      <c r="AI104" s="115">
        <f t="shared" ca="1" si="124"/>
        <v>1</v>
      </c>
      <c r="AJ104" s="115">
        <f t="shared" ca="1" si="125"/>
        <v>1</v>
      </c>
      <c r="AK104" s="115">
        <f t="shared" ca="1" si="126"/>
        <v>1</v>
      </c>
      <c r="AL104" s="115">
        <f t="shared" ca="1" si="127"/>
        <v>1</v>
      </c>
      <c r="AM104" s="115">
        <f t="shared" ca="1" si="128"/>
        <v>1</v>
      </c>
      <c r="AN104" s="115">
        <f t="shared" ca="1" si="129"/>
        <v>1</v>
      </c>
      <c r="AO104" s="115">
        <f t="shared" ca="1" si="130"/>
        <v>1</v>
      </c>
      <c r="AP104" s="115">
        <f t="shared" ca="1" si="194"/>
        <v>1</v>
      </c>
      <c r="AQ104" s="116" t="s">
        <v>48</v>
      </c>
      <c r="AR104" s="115">
        <f t="shared" ca="1" si="195"/>
        <v>1</v>
      </c>
    </row>
    <row r="105" spans="1:44" ht="12" thickTop="1" x14ac:dyDescent="0.25">
      <c r="A105" s="43">
        <f>ROW()</f>
        <v>105</v>
      </c>
      <c r="B105" s="191"/>
      <c r="C105" s="138"/>
      <c r="D105" s="192" t="s">
        <v>146</v>
      </c>
      <c r="E105" s="422">
        <f t="shared" ref="E105:J105" si="200">+E104-E86-E93-E102-E87</f>
        <v>5359336</v>
      </c>
      <c r="F105" s="422">
        <f t="shared" si="200"/>
        <v>8591959.8376021441</v>
      </c>
      <c r="G105" s="422">
        <f t="shared" si="200"/>
        <v>7194352</v>
      </c>
      <c r="H105" s="422">
        <f t="shared" si="200"/>
        <v>4327271</v>
      </c>
      <c r="I105" s="422">
        <f t="shared" si="200"/>
        <v>2717365.9999999995</v>
      </c>
      <c r="J105" s="422">
        <f t="shared" si="200"/>
        <v>4054879</v>
      </c>
      <c r="K105" s="422">
        <f t="shared" ref="K105:L105" si="201">+K104-K86-K93-K102-K87</f>
        <v>3333634</v>
      </c>
      <c r="L105" s="422">
        <f t="shared" si="201"/>
        <v>5869032.9999999991</v>
      </c>
      <c r="M105" s="422">
        <f t="shared" ref="M105:N105" si="202">+M104-M86-M93-M102-M87</f>
        <v>7039174</v>
      </c>
      <c r="N105" s="422">
        <f t="shared" si="202"/>
        <v>6079957.4799999986</v>
      </c>
      <c r="O105" s="422">
        <f t="shared" ref="O105:P105" si="203">+O104-O86-O93-O102-O87</f>
        <v>6201556.6296000006</v>
      </c>
      <c r="P105" s="422">
        <f t="shared" si="203"/>
        <v>6325587.7621920006</v>
      </c>
      <c r="Q105" s="173"/>
      <c r="S105" s="78"/>
      <c r="T105" s="114" t="s">
        <v>147</v>
      </c>
      <c r="V105" s="194">
        <f t="shared" si="192"/>
        <v>0.99598527320231656</v>
      </c>
      <c r="W105" s="194">
        <f t="shared" si="192"/>
        <v>0.99832809472733286</v>
      </c>
      <c r="X105" s="194">
        <f t="shared" si="192"/>
        <v>0.92466020335874033</v>
      </c>
      <c r="Y105" s="194">
        <f t="shared" si="192"/>
        <v>0.90146708903320527</v>
      </c>
      <c r="Z105" s="194">
        <f t="shared" si="192"/>
        <v>0.88118395455947218</v>
      </c>
      <c r="AA105" s="194">
        <f t="shared" si="192"/>
        <v>0.93883607247799228</v>
      </c>
      <c r="AB105" s="184"/>
      <c r="AC105" s="138"/>
      <c r="AD105" s="138"/>
      <c r="AE105" s="138"/>
      <c r="AF105" s="115">
        <f t="shared" ca="1" si="121"/>
        <v>1</v>
      </c>
      <c r="AG105" s="115">
        <f t="shared" ca="1" si="122"/>
        <v>1</v>
      </c>
      <c r="AH105" s="115">
        <f t="shared" ca="1" si="123"/>
        <v>1</v>
      </c>
      <c r="AI105" s="115">
        <f t="shared" ca="1" si="124"/>
        <v>1</v>
      </c>
      <c r="AJ105" s="115">
        <f t="shared" ca="1" si="125"/>
        <v>1</v>
      </c>
      <c r="AK105" s="115">
        <f t="shared" ca="1" si="126"/>
        <v>1</v>
      </c>
      <c r="AL105" s="115">
        <f t="shared" ca="1" si="127"/>
        <v>1</v>
      </c>
      <c r="AM105" s="115">
        <f t="shared" ca="1" si="128"/>
        <v>1</v>
      </c>
      <c r="AN105" s="115">
        <f t="shared" ca="1" si="129"/>
        <v>1</v>
      </c>
      <c r="AO105" s="115">
        <f t="shared" ca="1" si="130"/>
        <v>1</v>
      </c>
      <c r="AP105" s="115">
        <f t="shared" ca="1" si="194"/>
        <v>1</v>
      </c>
      <c r="AQ105" s="116" t="s">
        <v>48</v>
      </c>
      <c r="AR105" s="115">
        <f t="shared" ca="1" si="195"/>
        <v>1</v>
      </c>
    </row>
    <row r="106" spans="1:44" x14ac:dyDescent="0.25">
      <c r="A106" s="43">
        <f>ROW()</f>
        <v>106</v>
      </c>
      <c r="B106" s="191"/>
      <c r="C106" s="138"/>
      <c r="D106" s="192"/>
      <c r="E106" s="391"/>
      <c r="F106" s="391"/>
      <c r="G106" s="391"/>
      <c r="H106" s="391"/>
      <c r="I106" s="391"/>
      <c r="J106" s="391"/>
      <c r="K106" s="391"/>
      <c r="L106" s="391"/>
      <c r="M106" s="391"/>
      <c r="N106" s="391"/>
      <c r="O106" s="391"/>
      <c r="P106" s="391"/>
      <c r="Q106" s="173"/>
      <c r="S106" s="78"/>
      <c r="T106" s="114"/>
      <c r="V106" s="195"/>
      <c r="W106" s="195"/>
      <c r="X106" s="195"/>
      <c r="Y106" s="195"/>
      <c r="Z106" s="195"/>
      <c r="AA106" s="195"/>
      <c r="AB106" s="138"/>
      <c r="AC106" s="138"/>
      <c r="AD106" s="138"/>
      <c r="AE106" s="138"/>
      <c r="AF106" s="115">
        <f t="shared" ca="1" si="121"/>
        <v>1</v>
      </c>
      <c r="AG106" s="115">
        <f t="shared" ca="1" si="122"/>
        <v>1</v>
      </c>
      <c r="AH106" s="115">
        <f t="shared" ca="1" si="123"/>
        <v>1</v>
      </c>
      <c r="AI106" s="115">
        <f t="shared" ca="1" si="124"/>
        <v>1</v>
      </c>
      <c r="AJ106" s="115">
        <f t="shared" ca="1" si="125"/>
        <v>1</v>
      </c>
      <c r="AK106" s="115">
        <f t="shared" ca="1" si="126"/>
        <v>1</v>
      </c>
      <c r="AL106" s="115">
        <f t="shared" ca="1" si="127"/>
        <v>1</v>
      </c>
      <c r="AM106" s="115">
        <f t="shared" ca="1" si="128"/>
        <v>1</v>
      </c>
      <c r="AN106" s="115">
        <f t="shared" ca="1" si="129"/>
        <v>1</v>
      </c>
      <c r="AO106" s="115">
        <f t="shared" ca="1" si="130"/>
        <v>1</v>
      </c>
      <c r="AP106" s="115">
        <f t="shared" ca="1" si="194"/>
        <v>1</v>
      </c>
      <c r="AQ106" s="116" t="s">
        <v>48</v>
      </c>
      <c r="AR106" s="115">
        <f t="shared" ca="1" si="195"/>
        <v>1</v>
      </c>
    </row>
    <row r="107" spans="1:44" x14ac:dyDescent="0.25">
      <c r="A107" s="43">
        <f>ROW()</f>
        <v>107</v>
      </c>
      <c r="B107" s="155"/>
      <c r="D107" s="196" t="s">
        <v>148</v>
      </c>
      <c r="E107" s="423"/>
      <c r="F107" s="423"/>
      <c r="G107" s="423">
        <v>1245069</v>
      </c>
      <c r="H107" s="423">
        <v>2471901</v>
      </c>
      <c r="I107" s="423">
        <v>2340734</v>
      </c>
      <c r="J107" s="423">
        <v>2290918</v>
      </c>
      <c r="K107" s="423">
        <v>2059188</v>
      </c>
      <c r="L107" s="423">
        <v>1637410</v>
      </c>
      <c r="M107" s="423">
        <v>1637410</v>
      </c>
      <c r="N107" s="423">
        <f>M107</f>
        <v>1637410</v>
      </c>
      <c r="O107" s="423">
        <f>N107</f>
        <v>1637410</v>
      </c>
      <c r="P107" s="423">
        <f>O107</f>
        <v>1637410</v>
      </c>
      <c r="Q107" s="173"/>
      <c r="S107" s="78"/>
      <c r="T107" s="114"/>
      <c r="V107" s="180">
        <f t="shared" ref="V107:AA107" si="204">IFERROR(E107/E$105,0)</f>
        <v>0</v>
      </c>
      <c r="W107" s="180">
        <f t="shared" si="204"/>
        <v>0</v>
      </c>
      <c r="X107" s="180">
        <f t="shared" si="204"/>
        <v>0.17306200753035159</v>
      </c>
      <c r="Y107" s="180">
        <f t="shared" si="204"/>
        <v>0.57123785406552996</v>
      </c>
      <c r="Z107" s="180">
        <f t="shared" si="204"/>
        <v>0.86139813333941784</v>
      </c>
      <c r="AA107" s="180">
        <f t="shared" si="204"/>
        <v>0.56497814114798495</v>
      </c>
      <c r="AB107" s="138"/>
      <c r="AC107" s="138"/>
      <c r="AD107" s="138"/>
      <c r="AE107" s="138"/>
      <c r="AF107" s="115">
        <f t="shared" ca="1" si="121"/>
        <v>1</v>
      </c>
      <c r="AG107" s="115">
        <f t="shared" ca="1" si="122"/>
        <v>1</v>
      </c>
      <c r="AH107" s="115">
        <f t="shared" ca="1" si="123"/>
        <v>1</v>
      </c>
      <c r="AI107" s="115">
        <f t="shared" ca="1" si="124"/>
        <v>1</v>
      </c>
      <c r="AJ107" s="115">
        <f t="shared" ca="1" si="125"/>
        <v>0</v>
      </c>
      <c r="AK107" s="115">
        <f t="shared" ca="1" si="126"/>
        <v>0</v>
      </c>
      <c r="AL107" s="115">
        <f t="shared" ca="1" si="127"/>
        <v>0</v>
      </c>
      <c r="AM107" s="115">
        <f t="shared" ca="1" si="128"/>
        <v>0</v>
      </c>
      <c r="AN107" s="115">
        <f t="shared" ca="1" si="129"/>
        <v>0</v>
      </c>
      <c r="AO107" s="115">
        <f t="shared" ca="1" si="130"/>
        <v>0</v>
      </c>
      <c r="AP107" s="115">
        <f t="shared" ca="1" si="194"/>
        <v>1</v>
      </c>
      <c r="AQ107" s="116" t="s">
        <v>48</v>
      </c>
      <c r="AR107" s="115">
        <f t="shared" ca="1" si="195"/>
        <v>1</v>
      </c>
    </row>
    <row r="108" spans="1:44" x14ac:dyDescent="0.25">
      <c r="A108" s="43">
        <f>ROW()</f>
        <v>108</v>
      </c>
      <c r="E108" s="386"/>
      <c r="F108" s="386"/>
      <c r="G108" s="387"/>
      <c r="H108" s="387"/>
      <c r="I108" s="387"/>
      <c r="J108" s="387"/>
      <c r="K108" s="387"/>
      <c r="L108" s="387"/>
      <c r="M108" s="387"/>
      <c r="N108" s="387"/>
      <c r="O108" s="387"/>
      <c r="P108" s="387"/>
      <c r="Q108" s="47"/>
      <c r="S108" s="78"/>
      <c r="T108" s="114"/>
      <c r="V108" s="195"/>
      <c r="W108" s="195"/>
      <c r="X108" s="195"/>
      <c r="Y108" s="195"/>
      <c r="Z108" s="195"/>
      <c r="AA108" s="195"/>
      <c r="AB108" s="138"/>
      <c r="AC108" s="138"/>
      <c r="AD108" s="138"/>
      <c r="AE108" s="138"/>
      <c r="AF108" s="115">
        <f t="shared" ca="1" si="121"/>
        <v>1</v>
      </c>
      <c r="AG108" s="115">
        <f t="shared" ca="1" si="122"/>
        <v>1</v>
      </c>
      <c r="AH108" s="115">
        <f t="shared" ca="1" si="123"/>
        <v>1</v>
      </c>
      <c r="AI108" s="115">
        <f t="shared" ca="1" si="124"/>
        <v>1</v>
      </c>
      <c r="AJ108" s="115">
        <f t="shared" ca="1" si="125"/>
        <v>1</v>
      </c>
      <c r="AK108" s="115">
        <f t="shared" ca="1" si="126"/>
        <v>1</v>
      </c>
      <c r="AL108" s="115">
        <f t="shared" ca="1" si="127"/>
        <v>1</v>
      </c>
      <c r="AM108" s="115">
        <f t="shared" ca="1" si="128"/>
        <v>1</v>
      </c>
      <c r="AN108" s="115">
        <f t="shared" ca="1" si="129"/>
        <v>1</v>
      </c>
      <c r="AO108" s="115">
        <f t="shared" ca="1" si="130"/>
        <v>1</v>
      </c>
      <c r="AP108" s="115">
        <f t="shared" ca="1" si="194"/>
        <v>1</v>
      </c>
      <c r="AQ108" s="116" t="s">
        <v>48</v>
      </c>
      <c r="AR108" s="115">
        <f t="shared" ca="1" si="195"/>
        <v>1</v>
      </c>
    </row>
    <row r="109" spans="1:44" x14ac:dyDescent="0.25">
      <c r="A109" s="43">
        <f>ROW()</f>
        <v>109</v>
      </c>
      <c r="B109" s="155"/>
      <c r="D109" s="172" t="s">
        <v>149</v>
      </c>
      <c r="E109" s="391"/>
      <c r="F109" s="391"/>
      <c r="G109" s="391"/>
      <c r="H109" s="391"/>
      <c r="I109" s="391"/>
      <c r="J109" s="391"/>
      <c r="K109" s="391"/>
      <c r="L109" s="391"/>
      <c r="M109" s="391"/>
      <c r="N109" s="391"/>
      <c r="O109" s="391"/>
      <c r="P109" s="391"/>
      <c r="Q109" s="173"/>
      <c r="S109" s="78"/>
      <c r="T109" s="114" t="s">
        <v>150</v>
      </c>
      <c r="V109" s="195"/>
      <c r="W109" s="195"/>
      <c r="X109" s="195"/>
      <c r="Y109" s="195"/>
      <c r="Z109" s="195"/>
      <c r="AA109" s="195"/>
      <c r="AB109" s="138"/>
      <c r="AC109" s="138"/>
      <c r="AD109" s="138"/>
      <c r="AE109" s="138"/>
      <c r="AF109" s="115">
        <f t="shared" ca="1" si="121"/>
        <v>1</v>
      </c>
      <c r="AG109" s="115">
        <f t="shared" ca="1" si="122"/>
        <v>1</v>
      </c>
      <c r="AH109" s="115">
        <f t="shared" ca="1" si="123"/>
        <v>1</v>
      </c>
      <c r="AI109" s="115">
        <f t="shared" ca="1" si="124"/>
        <v>1</v>
      </c>
      <c r="AJ109" s="115">
        <f t="shared" ca="1" si="125"/>
        <v>1</v>
      </c>
      <c r="AK109" s="115">
        <f t="shared" ca="1" si="126"/>
        <v>1</v>
      </c>
      <c r="AL109" s="115">
        <f t="shared" ca="1" si="127"/>
        <v>1</v>
      </c>
      <c r="AM109" s="115">
        <f t="shared" ca="1" si="128"/>
        <v>1</v>
      </c>
      <c r="AN109" s="115">
        <f t="shared" ca="1" si="129"/>
        <v>1</v>
      </c>
      <c r="AO109" s="115">
        <f t="shared" ca="1" si="130"/>
        <v>1</v>
      </c>
      <c r="AP109" s="115">
        <f t="shared" ca="1" si="194"/>
        <v>1</v>
      </c>
      <c r="AQ109" s="116" t="s">
        <v>48</v>
      </c>
      <c r="AR109" s="115">
        <f t="shared" ca="1" si="195"/>
        <v>1</v>
      </c>
    </row>
    <row r="110" spans="1:44" x14ac:dyDescent="0.25">
      <c r="A110" s="43">
        <f>ROW()</f>
        <v>110</v>
      </c>
      <c r="B110" s="155"/>
      <c r="E110" s="386"/>
      <c r="F110" s="386"/>
      <c r="G110" s="387"/>
      <c r="H110" s="387"/>
      <c r="I110" s="387"/>
      <c r="J110" s="387"/>
      <c r="K110" s="387"/>
      <c r="L110" s="387"/>
      <c r="M110" s="387"/>
      <c r="N110" s="387"/>
      <c r="O110" s="387"/>
      <c r="P110" s="387"/>
      <c r="Q110" s="173"/>
      <c r="S110" s="78"/>
      <c r="T110" s="114"/>
      <c r="V110" s="86"/>
      <c r="W110" s="86"/>
      <c r="X110" s="86"/>
      <c r="Y110" s="86"/>
      <c r="Z110" s="86"/>
      <c r="AA110" s="86"/>
      <c r="AB110" s="47"/>
      <c r="AC110" s="47"/>
      <c r="AD110" s="47"/>
      <c r="AE110" s="47"/>
      <c r="AF110" s="115">
        <f t="shared" ca="1" si="121"/>
        <v>1</v>
      </c>
      <c r="AG110" s="115">
        <f t="shared" ca="1" si="122"/>
        <v>1</v>
      </c>
      <c r="AH110" s="115">
        <f t="shared" ca="1" si="123"/>
        <v>1</v>
      </c>
      <c r="AI110" s="115">
        <f t="shared" ca="1" si="124"/>
        <v>1</v>
      </c>
      <c r="AJ110" s="115">
        <f t="shared" ca="1" si="125"/>
        <v>1</v>
      </c>
      <c r="AK110" s="115">
        <f t="shared" ca="1" si="126"/>
        <v>1</v>
      </c>
      <c r="AL110" s="115">
        <f t="shared" ca="1" si="127"/>
        <v>1</v>
      </c>
      <c r="AM110" s="115">
        <f t="shared" ca="1" si="128"/>
        <v>1</v>
      </c>
      <c r="AN110" s="115">
        <f t="shared" ca="1" si="129"/>
        <v>1</v>
      </c>
      <c r="AO110" s="115">
        <f t="shared" ca="1" si="130"/>
        <v>1</v>
      </c>
      <c r="AP110" s="115">
        <f t="shared" ca="1" si="194"/>
        <v>1</v>
      </c>
      <c r="AQ110" s="116" t="s">
        <v>48</v>
      </c>
      <c r="AR110" s="115">
        <f t="shared" ca="1" si="195"/>
        <v>1</v>
      </c>
    </row>
    <row r="111" spans="1:44" x14ac:dyDescent="0.25">
      <c r="A111" s="43">
        <f>ROW()</f>
        <v>111</v>
      </c>
      <c r="B111" s="155"/>
      <c r="D111" s="197" t="s">
        <v>151</v>
      </c>
      <c r="E111" s="386" t="s">
        <v>152</v>
      </c>
      <c r="F111" s="414">
        <f>IF(F112=0,0,(F112-E112)/E112)</f>
        <v>-0.43832824684521932</v>
      </c>
      <c r="G111" s="414">
        <f t="shared" ref="G111" si="205">IF(G112=0,0,(G112-F112)/F112)</f>
        <v>-0.98008223654473292</v>
      </c>
      <c r="H111" s="414">
        <f t="shared" ref="H111" si="206">IF(H112=0,0,(H112-G112)/G112)</f>
        <v>3.9646935167932731</v>
      </c>
      <c r="I111" s="414">
        <f t="shared" ref="I111" si="207">IF(I112=0,0,(I112-H112)/H112)</f>
        <v>10.379672042803803</v>
      </c>
      <c r="J111" s="414">
        <f t="shared" ref="J111" si="208">IF(J112=0,0,(J112-I112)/I112)</f>
        <v>-0.47093435261684691</v>
      </c>
      <c r="K111" s="414">
        <f t="shared" ref="K111" si="209">IF(K112=0,0,(K112-J112)/J112)</f>
        <v>-0.28023003791341933</v>
      </c>
      <c r="L111" s="414">
        <f t="shared" ref="L111" si="210">IF(L112=0,0,(L112-K112)/K112)</f>
        <v>-0.82567275279027519</v>
      </c>
      <c r="M111" s="414">
        <f t="shared" ref="M111" si="211">IF(M112=0,0,(M112-L112)/L112)</f>
        <v>2.9999999999999971E-2</v>
      </c>
      <c r="N111" s="414">
        <f t="shared" ref="N111:P111" si="212">IF(N112=0,0,(N112-M112)/M112)</f>
        <v>1.999999999999998E-2</v>
      </c>
      <c r="O111" s="414">
        <f t="shared" si="212"/>
        <v>2.0000000000000059E-2</v>
      </c>
      <c r="P111" s="414">
        <f t="shared" si="212"/>
        <v>1.9999999999999983E-2</v>
      </c>
      <c r="Q111" s="173"/>
      <c r="S111" s="78"/>
      <c r="T111" s="114"/>
      <c r="V111" s="86"/>
      <c r="W111" s="86"/>
      <c r="X111" s="86"/>
      <c r="Y111" s="86"/>
      <c r="Z111" s="86"/>
      <c r="AA111" s="86"/>
      <c r="AB111" s="47"/>
      <c r="AC111" s="47"/>
      <c r="AD111" s="47"/>
      <c r="AE111" s="47"/>
      <c r="AF111" s="115">
        <f t="shared" ca="1" si="121"/>
        <v>1</v>
      </c>
      <c r="AG111" s="115">
        <f t="shared" ca="1" si="122"/>
        <v>1</v>
      </c>
      <c r="AH111" s="115">
        <f t="shared" ca="1" si="123"/>
        <v>1</v>
      </c>
      <c r="AI111" s="115">
        <f t="shared" ca="1" si="124"/>
        <v>1</v>
      </c>
      <c r="AJ111" s="115">
        <f t="shared" ca="1" si="125"/>
        <v>1</v>
      </c>
      <c r="AK111" s="115">
        <f t="shared" ca="1" si="126"/>
        <v>1</v>
      </c>
      <c r="AL111" s="115">
        <f t="shared" ca="1" si="127"/>
        <v>1</v>
      </c>
      <c r="AM111" s="115">
        <f t="shared" ca="1" si="128"/>
        <v>1</v>
      </c>
      <c r="AN111" s="115">
        <f t="shared" ca="1" si="129"/>
        <v>1</v>
      </c>
      <c r="AO111" s="115">
        <f t="shared" ca="1" si="130"/>
        <v>1</v>
      </c>
      <c r="AP111" s="115">
        <f t="shared" ca="1" si="194"/>
        <v>1</v>
      </c>
      <c r="AQ111" s="116" t="s">
        <v>48</v>
      </c>
      <c r="AR111" s="115">
        <f t="shared" ca="1" si="195"/>
        <v>1</v>
      </c>
    </row>
    <row r="112" spans="1:44" x14ac:dyDescent="0.25">
      <c r="A112" s="43">
        <f>ROW()</f>
        <v>112</v>
      </c>
      <c r="B112" s="155"/>
      <c r="D112" s="86" t="s">
        <v>153</v>
      </c>
      <c r="E112" s="401">
        <v>1870970</v>
      </c>
      <c r="F112" s="401">
        <v>1050871</v>
      </c>
      <c r="G112" s="401">
        <v>20931</v>
      </c>
      <c r="H112" s="401">
        <v>103916</v>
      </c>
      <c r="I112" s="401">
        <v>1182530</v>
      </c>
      <c r="J112" s="401">
        <v>625636</v>
      </c>
      <c r="K112" s="401">
        <v>450314</v>
      </c>
      <c r="L112" s="378">
        <v>78502</v>
      </c>
      <c r="M112" s="379">
        <f>L112*1.03</f>
        <v>80857.06</v>
      </c>
      <c r="N112" s="379">
        <f t="shared" ref="N112:P112" si="213">M112*1.02</f>
        <v>82474.201199999996</v>
      </c>
      <c r="O112" s="379">
        <f t="shared" si="213"/>
        <v>84123.685224000001</v>
      </c>
      <c r="P112" s="379">
        <f t="shared" si="213"/>
        <v>85806.158928479999</v>
      </c>
      <c r="Q112" s="173"/>
      <c r="S112" s="78"/>
      <c r="T112" s="114"/>
      <c r="V112" s="176">
        <f t="shared" ref="V112:AA116" si="214">IFERROR(E112/E$104,0)</f>
        <v>0.34770325402313612</v>
      </c>
      <c r="W112" s="176">
        <f t="shared" si="214"/>
        <v>0.12210416052491642</v>
      </c>
      <c r="X112" s="176">
        <f t="shared" si="214"/>
        <v>2.6901745586679375E-3</v>
      </c>
      <c r="Y112" s="176">
        <f t="shared" si="214"/>
        <v>2.1648021125548773E-2</v>
      </c>
      <c r="Z112" s="176">
        <f t="shared" si="214"/>
        <v>0.38346930880316188</v>
      </c>
      <c r="AA112" s="176">
        <f t="shared" si="214"/>
        <v>0.14485503637490568</v>
      </c>
      <c r="AB112" s="138"/>
      <c r="AC112" s="138"/>
      <c r="AD112" s="138"/>
      <c r="AE112" s="138"/>
      <c r="AF112" s="115">
        <f t="shared" ca="1" si="121"/>
        <v>1</v>
      </c>
      <c r="AG112" s="115">
        <f t="shared" ca="1" si="122"/>
        <v>1</v>
      </c>
      <c r="AH112" s="115">
        <f t="shared" ca="1" si="123"/>
        <v>1</v>
      </c>
      <c r="AI112" s="115">
        <f t="shared" ca="1" si="124"/>
        <v>1</v>
      </c>
      <c r="AJ112" s="115">
        <f t="shared" ca="1" si="125"/>
        <v>0</v>
      </c>
      <c r="AK112" s="115">
        <f t="shared" ca="1" si="126"/>
        <v>0</v>
      </c>
      <c r="AL112" s="115">
        <f t="shared" ca="1" si="127"/>
        <v>0</v>
      </c>
      <c r="AM112" s="115">
        <f t="shared" ca="1" si="128"/>
        <v>0</v>
      </c>
      <c r="AN112" s="115">
        <f t="shared" ca="1" si="129"/>
        <v>0</v>
      </c>
      <c r="AO112" s="115">
        <f t="shared" ca="1" si="130"/>
        <v>0</v>
      </c>
      <c r="AP112" s="115">
        <f t="shared" ca="1" si="194"/>
        <v>1</v>
      </c>
      <c r="AQ112" s="116" t="s">
        <v>48</v>
      </c>
      <c r="AR112" s="115">
        <f t="shared" ca="1" si="195"/>
        <v>1</v>
      </c>
    </row>
    <row r="113" spans="1:44" x14ac:dyDescent="0.25">
      <c r="A113" s="43">
        <f>ROW()</f>
        <v>113</v>
      </c>
      <c r="B113" s="155"/>
      <c r="D113" s="86" t="s">
        <v>154</v>
      </c>
      <c r="E113" s="380">
        <v>0</v>
      </c>
      <c r="F113" s="380">
        <v>3360</v>
      </c>
      <c r="G113" s="380">
        <v>6750</v>
      </c>
      <c r="H113" s="380">
        <v>0</v>
      </c>
      <c r="I113" s="380">
        <v>12945</v>
      </c>
      <c r="J113" s="380">
        <v>13080</v>
      </c>
      <c r="K113" s="380">
        <v>16600</v>
      </c>
      <c r="L113" s="381">
        <v>1457</v>
      </c>
      <c r="M113" s="381">
        <v>533333</v>
      </c>
      <c r="N113" s="381">
        <v>533333</v>
      </c>
      <c r="O113" s="381">
        <v>533333</v>
      </c>
      <c r="P113" s="381"/>
      <c r="Q113" s="173"/>
      <c r="S113" s="78"/>
      <c r="T113" s="114"/>
      <c r="V113" s="176">
        <f t="shared" si="214"/>
        <v>0</v>
      </c>
      <c r="W113" s="176">
        <f t="shared" si="214"/>
        <v>3.9040945973741701E-4</v>
      </c>
      <c r="X113" s="176">
        <f t="shared" si="214"/>
        <v>8.675494850226257E-4</v>
      </c>
      <c r="Y113" s="176">
        <f t="shared" si="214"/>
        <v>0</v>
      </c>
      <c r="Z113" s="176">
        <f t="shared" si="214"/>
        <v>4.1977879651737635E-3</v>
      </c>
      <c r="AA113" s="176">
        <f t="shared" si="214"/>
        <v>3.028444456175422E-3</v>
      </c>
      <c r="AB113" s="138"/>
      <c r="AC113" s="138"/>
      <c r="AD113" s="138"/>
      <c r="AE113" s="138"/>
      <c r="AF113" s="115">
        <f t="shared" ca="1" si="121"/>
        <v>1</v>
      </c>
      <c r="AG113" s="115">
        <f t="shared" ca="1" si="122"/>
        <v>1</v>
      </c>
      <c r="AH113" s="115">
        <f t="shared" ca="1" si="123"/>
        <v>1</v>
      </c>
      <c r="AI113" s="115">
        <f t="shared" ca="1" si="124"/>
        <v>1</v>
      </c>
      <c r="AJ113" s="115">
        <f t="shared" ca="1" si="125"/>
        <v>0</v>
      </c>
      <c r="AK113" s="115">
        <f t="shared" ca="1" si="126"/>
        <v>0</v>
      </c>
      <c r="AL113" s="115">
        <f t="shared" ca="1" si="127"/>
        <v>0</v>
      </c>
      <c r="AM113" s="115">
        <f t="shared" ca="1" si="128"/>
        <v>0</v>
      </c>
      <c r="AN113" s="115">
        <f t="shared" ca="1" si="129"/>
        <v>0</v>
      </c>
      <c r="AO113" s="115">
        <f t="shared" ca="1" si="130"/>
        <v>0</v>
      </c>
      <c r="AP113" s="115">
        <f t="shared" ca="1" si="194"/>
        <v>1</v>
      </c>
      <c r="AQ113" s="116" t="s">
        <v>48</v>
      </c>
      <c r="AR113" s="115">
        <f t="shared" ca="1" si="195"/>
        <v>1</v>
      </c>
    </row>
    <row r="114" spans="1:44" x14ac:dyDescent="0.25">
      <c r="A114" s="43">
        <f>ROW()</f>
        <v>114</v>
      </c>
      <c r="B114" s="155"/>
      <c r="D114" s="86" t="s">
        <v>155</v>
      </c>
      <c r="E114" s="388">
        <v>0</v>
      </c>
      <c r="F114" s="388">
        <v>0</v>
      </c>
      <c r="G114" s="388">
        <v>0</v>
      </c>
      <c r="H114" s="388">
        <v>0</v>
      </c>
      <c r="I114" s="388">
        <v>0</v>
      </c>
      <c r="J114" s="388">
        <v>0</v>
      </c>
      <c r="K114" s="388">
        <v>0</v>
      </c>
      <c r="L114" s="419">
        <v>0</v>
      </c>
      <c r="M114" s="419">
        <v>0</v>
      </c>
      <c r="N114" s="419">
        <v>0</v>
      </c>
      <c r="O114" s="419">
        <v>0</v>
      </c>
      <c r="P114" s="419">
        <v>0</v>
      </c>
      <c r="Q114" s="173"/>
      <c r="S114" s="78"/>
      <c r="T114" s="114" t="s">
        <v>156</v>
      </c>
      <c r="V114" s="176">
        <f t="shared" si="214"/>
        <v>0</v>
      </c>
      <c r="W114" s="176">
        <f t="shared" si="214"/>
        <v>0</v>
      </c>
      <c r="X114" s="176">
        <f t="shared" si="214"/>
        <v>0</v>
      </c>
      <c r="Y114" s="176">
        <f t="shared" si="214"/>
        <v>0</v>
      </c>
      <c r="Z114" s="176">
        <f t="shared" si="214"/>
        <v>0</v>
      </c>
      <c r="AA114" s="176">
        <f t="shared" si="214"/>
        <v>0</v>
      </c>
      <c r="AB114" s="138"/>
      <c r="AC114" s="138"/>
      <c r="AD114" s="138"/>
      <c r="AE114" s="138"/>
      <c r="AF114" s="115">
        <f t="shared" ca="1" si="121"/>
        <v>1</v>
      </c>
      <c r="AG114" s="115">
        <f t="shared" ca="1" si="122"/>
        <v>1</v>
      </c>
      <c r="AH114" s="115">
        <f t="shared" ca="1" si="123"/>
        <v>1</v>
      </c>
      <c r="AI114" s="115">
        <f t="shared" ca="1" si="124"/>
        <v>1</v>
      </c>
      <c r="AJ114" s="115">
        <f t="shared" ca="1" si="125"/>
        <v>0</v>
      </c>
      <c r="AK114" s="115">
        <f t="shared" ca="1" si="126"/>
        <v>0</v>
      </c>
      <c r="AL114" s="115">
        <f t="shared" ca="1" si="127"/>
        <v>0</v>
      </c>
      <c r="AM114" s="115">
        <f t="shared" ca="1" si="128"/>
        <v>0</v>
      </c>
      <c r="AN114" s="115">
        <f t="shared" ca="1" si="129"/>
        <v>0</v>
      </c>
      <c r="AO114" s="115">
        <f t="shared" ca="1" si="130"/>
        <v>0</v>
      </c>
      <c r="AP114" s="115">
        <f t="shared" ca="1" si="194"/>
        <v>1</v>
      </c>
      <c r="AQ114" s="116" t="s">
        <v>48</v>
      </c>
      <c r="AR114" s="115">
        <f t="shared" ca="1" si="195"/>
        <v>1</v>
      </c>
    </row>
    <row r="115" spans="1:44" x14ac:dyDescent="0.25">
      <c r="A115" s="43">
        <f>ROW()</f>
        <v>115</v>
      </c>
      <c r="B115" s="155"/>
      <c r="D115" s="86" t="s">
        <v>157</v>
      </c>
      <c r="E115" s="380">
        <f>1395984+31408</f>
        <v>1427392</v>
      </c>
      <c r="F115" s="380">
        <v>905877</v>
      </c>
      <c r="G115" s="380">
        <f>2376213-G113-G112</f>
        <v>2348532</v>
      </c>
      <c r="H115" s="380">
        <f>2403244-H112</f>
        <v>2299328</v>
      </c>
      <c r="I115" s="380">
        <f>571357+125416</f>
        <v>696773</v>
      </c>
      <c r="J115" s="380">
        <f>908592+1491315+90079</f>
        <v>2489986</v>
      </c>
      <c r="K115" s="380">
        <f>881617+836931+125488</f>
        <v>1844036</v>
      </c>
      <c r="L115" s="381">
        <f>991693+3072266+2998</f>
        <v>4066957</v>
      </c>
      <c r="M115" s="379">
        <v>4776591</v>
      </c>
      <c r="N115" s="379">
        <f>M115*1.02-1100000</f>
        <v>3772122.8200000003</v>
      </c>
      <c r="O115" s="379">
        <f t="shared" ref="O115:P115" si="215">N115*1.02</f>
        <v>3847565.2764000003</v>
      </c>
      <c r="P115" s="379">
        <f t="shared" si="215"/>
        <v>3924516.5819280003</v>
      </c>
      <c r="Q115" s="173"/>
      <c r="S115" s="78"/>
      <c r="T115" s="114" t="s">
        <v>158</v>
      </c>
      <c r="V115" s="176">
        <f t="shared" si="214"/>
        <v>0.26526819947224822</v>
      </c>
      <c r="W115" s="176">
        <f t="shared" si="214"/>
        <v>0.10525683040433098</v>
      </c>
      <c r="X115" s="176">
        <f t="shared" si="214"/>
        <v>0.30184707069024552</v>
      </c>
      <c r="Y115" s="176">
        <f t="shared" si="214"/>
        <v>0.47900131951350905</v>
      </c>
      <c r="Z115" s="176">
        <f t="shared" si="214"/>
        <v>0.22594865305971565</v>
      </c>
      <c r="AA115" s="176">
        <f t="shared" si="214"/>
        <v>0.57651256098275339</v>
      </c>
      <c r="AB115" s="138"/>
      <c r="AC115" s="138"/>
      <c r="AD115" s="138"/>
      <c r="AE115" s="138"/>
      <c r="AF115" s="115">
        <f t="shared" ca="1" si="121"/>
        <v>1</v>
      </c>
      <c r="AG115" s="115">
        <f t="shared" ca="1" si="122"/>
        <v>1</v>
      </c>
      <c r="AH115" s="115">
        <f t="shared" ca="1" si="123"/>
        <v>1</v>
      </c>
      <c r="AI115" s="115">
        <f t="shared" ca="1" si="124"/>
        <v>1</v>
      </c>
      <c r="AJ115" s="115">
        <f t="shared" ca="1" si="125"/>
        <v>0</v>
      </c>
      <c r="AK115" s="115">
        <f t="shared" ca="1" si="126"/>
        <v>0</v>
      </c>
      <c r="AL115" s="115">
        <f t="shared" ca="1" si="127"/>
        <v>0</v>
      </c>
      <c r="AM115" s="115">
        <f t="shared" ca="1" si="128"/>
        <v>0</v>
      </c>
      <c r="AN115" s="115">
        <f t="shared" ca="1" si="129"/>
        <v>0</v>
      </c>
      <c r="AO115" s="115">
        <f t="shared" ca="1" si="130"/>
        <v>0</v>
      </c>
      <c r="AP115" s="115">
        <f t="shared" ca="1" si="194"/>
        <v>1</v>
      </c>
      <c r="AQ115" s="116" t="s">
        <v>48</v>
      </c>
      <c r="AR115" s="115">
        <f t="shared" ca="1" si="195"/>
        <v>1</v>
      </c>
    </row>
    <row r="116" spans="1:44" x14ac:dyDescent="0.25">
      <c r="A116" s="43">
        <f>ROW()</f>
        <v>116</v>
      </c>
      <c r="B116" s="155"/>
      <c r="D116" s="188" t="s">
        <v>159</v>
      </c>
      <c r="E116" s="404">
        <f>SUM(E112:E115)</f>
        <v>3298362</v>
      </c>
      <c r="F116" s="404">
        <f>SUM(F112:F115)</f>
        <v>1960108</v>
      </c>
      <c r="G116" s="404">
        <f t="shared" ref="G116:J116" si="216">SUM(G112:G115)</f>
        <v>2376213</v>
      </c>
      <c r="H116" s="404">
        <f t="shared" si="216"/>
        <v>2403244</v>
      </c>
      <c r="I116" s="404">
        <f t="shared" si="216"/>
        <v>1892248</v>
      </c>
      <c r="J116" s="404">
        <f t="shared" si="216"/>
        <v>3128702</v>
      </c>
      <c r="K116" s="404">
        <f t="shared" ref="K116:L116" si="217">SUM(K112:K115)</f>
        <v>2310950</v>
      </c>
      <c r="L116" s="404">
        <f t="shared" si="217"/>
        <v>4146916</v>
      </c>
      <c r="M116" s="404">
        <f t="shared" ref="M116:N116" si="218">SUM(M112:M115)</f>
        <v>5390781.0600000005</v>
      </c>
      <c r="N116" s="404">
        <f t="shared" si="218"/>
        <v>4387930.0212000003</v>
      </c>
      <c r="O116" s="404">
        <f t="shared" ref="O116:P116" si="219">SUM(O112:O115)</f>
        <v>4465021.9616240002</v>
      </c>
      <c r="P116" s="404">
        <f t="shared" si="219"/>
        <v>4010322.7408564803</v>
      </c>
      <c r="Q116" s="173"/>
      <c r="S116" s="78"/>
      <c r="T116" s="114"/>
      <c r="V116" s="180">
        <f t="shared" si="214"/>
        <v>0.6129714534953844</v>
      </c>
      <c r="W116" s="180">
        <f t="shared" si="214"/>
        <v>0.22775140038898481</v>
      </c>
      <c r="X116" s="180">
        <f t="shared" si="214"/>
        <v>0.30540479473393606</v>
      </c>
      <c r="Y116" s="180">
        <f t="shared" si="214"/>
        <v>0.50064934063905786</v>
      </c>
      <c r="Z116" s="180">
        <f t="shared" si="214"/>
        <v>0.61361574982805134</v>
      </c>
      <c r="AA116" s="180">
        <f t="shared" si="214"/>
        <v>0.72439604181383443</v>
      </c>
      <c r="AB116" s="138"/>
      <c r="AC116" s="138"/>
      <c r="AD116" s="138"/>
      <c r="AE116" s="138"/>
      <c r="AF116" s="115">
        <f t="shared" ca="1" si="121"/>
        <v>1</v>
      </c>
      <c r="AG116" s="115">
        <f t="shared" ca="1" si="122"/>
        <v>1</v>
      </c>
      <c r="AH116" s="115">
        <f t="shared" ca="1" si="123"/>
        <v>1</v>
      </c>
      <c r="AI116" s="115">
        <f t="shared" ca="1" si="124"/>
        <v>1</v>
      </c>
      <c r="AJ116" s="115">
        <f t="shared" ca="1" si="125"/>
        <v>1</v>
      </c>
      <c r="AK116" s="115">
        <f t="shared" ca="1" si="126"/>
        <v>1</v>
      </c>
      <c r="AL116" s="115">
        <f t="shared" ca="1" si="127"/>
        <v>1</v>
      </c>
      <c r="AM116" s="115">
        <f t="shared" ca="1" si="128"/>
        <v>1</v>
      </c>
      <c r="AN116" s="115">
        <f t="shared" ca="1" si="129"/>
        <v>1</v>
      </c>
      <c r="AO116" s="115">
        <f t="shared" ca="1" si="130"/>
        <v>1</v>
      </c>
      <c r="AP116" s="115">
        <f t="shared" ca="1" si="194"/>
        <v>1</v>
      </c>
      <c r="AQ116" s="116" t="s">
        <v>48</v>
      </c>
      <c r="AR116" s="115">
        <f t="shared" ca="1" si="195"/>
        <v>1</v>
      </c>
    </row>
    <row r="117" spans="1:44" ht="12.75" customHeight="1" x14ac:dyDescent="0.25">
      <c r="A117" s="43">
        <f>ROW()</f>
        <v>117</v>
      </c>
      <c r="B117" s="155"/>
      <c r="D117" s="167" t="s">
        <v>141</v>
      </c>
      <c r="E117" s="447"/>
      <c r="F117" s="447"/>
      <c r="G117" s="447"/>
      <c r="H117" s="447"/>
      <c r="I117" s="447"/>
      <c r="J117" s="447"/>
      <c r="K117" s="447"/>
      <c r="L117" s="447"/>
      <c r="M117" s="447"/>
      <c r="N117" s="447"/>
      <c r="O117" s="447"/>
      <c r="P117" s="447"/>
      <c r="Q117" s="173"/>
      <c r="S117" s="78"/>
      <c r="T117" s="114"/>
      <c r="V117" s="176"/>
      <c r="W117" s="176"/>
      <c r="X117" s="176"/>
      <c r="Y117" s="176"/>
      <c r="Z117" s="176"/>
      <c r="AA117" s="176"/>
      <c r="AB117" s="138"/>
      <c r="AC117" s="138"/>
      <c r="AD117" s="138"/>
      <c r="AE117" s="138"/>
      <c r="AF117" s="115">
        <f t="shared" ca="1" si="121"/>
        <v>1</v>
      </c>
      <c r="AG117" s="115">
        <f t="shared" ca="1" si="122"/>
        <v>1</v>
      </c>
      <c r="AH117" s="115">
        <f t="shared" ca="1" si="123"/>
        <v>1</v>
      </c>
      <c r="AI117" s="115">
        <f t="shared" ca="1" si="124"/>
        <v>1</v>
      </c>
      <c r="AJ117" s="115">
        <f t="shared" ca="1" si="125"/>
        <v>0</v>
      </c>
      <c r="AK117" s="115">
        <f t="shared" ca="1" si="126"/>
        <v>0</v>
      </c>
      <c r="AL117" s="115">
        <f t="shared" ca="1" si="127"/>
        <v>0</v>
      </c>
      <c r="AM117" s="115">
        <f t="shared" ca="1" si="128"/>
        <v>0</v>
      </c>
      <c r="AN117" s="115">
        <f t="shared" ca="1" si="129"/>
        <v>0</v>
      </c>
      <c r="AO117" s="115">
        <f t="shared" ca="1" si="130"/>
        <v>0</v>
      </c>
      <c r="AP117" s="115">
        <f t="shared" ca="1" si="194"/>
        <v>1</v>
      </c>
      <c r="AQ117" s="116" t="s">
        <v>48</v>
      </c>
      <c r="AR117" s="115">
        <f t="shared" ca="1" si="195"/>
        <v>1</v>
      </c>
    </row>
    <row r="118" spans="1:44" x14ac:dyDescent="0.25">
      <c r="A118" s="43">
        <f>ROW()</f>
        <v>118</v>
      </c>
      <c r="B118" s="155"/>
      <c r="D118" s="188"/>
      <c r="E118" s="384"/>
      <c r="F118" s="384"/>
      <c r="G118" s="384"/>
      <c r="H118" s="384"/>
      <c r="I118" s="384"/>
      <c r="J118" s="384"/>
      <c r="K118" s="384"/>
      <c r="L118" s="384"/>
      <c r="M118" s="384"/>
      <c r="N118" s="384"/>
      <c r="O118" s="384"/>
      <c r="P118" s="384"/>
      <c r="Q118" s="173"/>
      <c r="S118" s="78"/>
      <c r="T118" s="114"/>
      <c r="V118" s="176"/>
      <c r="W118" s="176"/>
      <c r="X118" s="176"/>
      <c r="Y118" s="176"/>
      <c r="Z118" s="176"/>
      <c r="AA118" s="176"/>
      <c r="AB118" s="138"/>
      <c r="AC118" s="138"/>
      <c r="AD118" s="138"/>
      <c r="AE118" s="138"/>
      <c r="AF118" s="115">
        <f t="shared" ref="AF118:AF194" ca="1" si="220">CELL("protect",A118)</f>
        <v>1</v>
      </c>
      <c r="AG118" s="115">
        <f t="shared" ref="AG118:AG194" ca="1" si="221">CELL("protect",B118)</f>
        <v>1</v>
      </c>
      <c r="AH118" s="115">
        <f t="shared" ref="AH118:AH194" ca="1" si="222">CELL("protect",C118)</f>
        <v>1</v>
      </c>
      <c r="AI118" s="115">
        <f t="shared" ref="AI118:AI194" ca="1" si="223">CELL("protect",D118)</f>
        <v>1</v>
      </c>
      <c r="AJ118" s="115">
        <f t="shared" ref="AJ118:AJ194" ca="1" si="224">CELL("protect",E118)</f>
        <v>1</v>
      </c>
      <c r="AK118" s="115">
        <f t="shared" ref="AK118:AK194" ca="1" si="225">CELL("protect",F118)</f>
        <v>1</v>
      </c>
      <c r="AL118" s="115">
        <f t="shared" ref="AL118:AL194" ca="1" si="226">CELL("protect",G118)</f>
        <v>1</v>
      </c>
      <c r="AM118" s="115">
        <f t="shared" ref="AM118:AM194" ca="1" si="227">CELL("protect",H118)</f>
        <v>1</v>
      </c>
      <c r="AN118" s="115">
        <f t="shared" ref="AN118:AN194" ca="1" si="228">CELL("protect",I118)</f>
        <v>1</v>
      </c>
      <c r="AO118" s="115">
        <f t="shared" ref="AO118:AO194" ca="1" si="229">CELL("protect",J118)</f>
        <v>1</v>
      </c>
      <c r="AP118" s="115">
        <f t="shared" ca="1" si="194"/>
        <v>1</v>
      </c>
      <c r="AQ118" s="116" t="s">
        <v>48</v>
      </c>
      <c r="AR118" s="115">
        <f t="shared" ca="1" si="195"/>
        <v>1</v>
      </c>
    </row>
    <row r="119" spans="1:44" x14ac:dyDescent="0.25">
      <c r="A119" s="43">
        <f>ROW()</f>
        <v>119</v>
      </c>
      <c r="B119" s="155"/>
      <c r="D119" s="198" t="s">
        <v>160</v>
      </c>
      <c r="E119" s="384"/>
      <c r="F119" s="384"/>
      <c r="G119" s="384"/>
      <c r="H119" s="384"/>
      <c r="I119" s="384"/>
      <c r="J119" s="384"/>
      <c r="K119" s="384"/>
      <c r="L119" s="384"/>
      <c r="M119" s="384"/>
      <c r="N119" s="384"/>
      <c r="O119" s="384"/>
      <c r="P119" s="384"/>
      <c r="Q119" s="173"/>
      <c r="S119" s="78"/>
      <c r="T119" s="114"/>
      <c r="V119" s="176"/>
      <c r="W119" s="176"/>
      <c r="X119" s="176"/>
      <c r="Y119" s="176"/>
      <c r="Z119" s="176"/>
      <c r="AA119" s="176"/>
      <c r="AB119" s="138"/>
      <c r="AC119" s="138"/>
      <c r="AD119" s="138"/>
      <c r="AE119" s="138"/>
      <c r="AF119" s="115">
        <f t="shared" ca="1" si="220"/>
        <v>1</v>
      </c>
      <c r="AG119" s="115">
        <f t="shared" ca="1" si="221"/>
        <v>1</v>
      </c>
      <c r="AH119" s="115">
        <f t="shared" ca="1" si="222"/>
        <v>1</v>
      </c>
      <c r="AI119" s="115">
        <f t="shared" ca="1" si="223"/>
        <v>1</v>
      </c>
      <c r="AJ119" s="115">
        <f t="shared" ca="1" si="224"/>
        <v>1</v>
      </c>
      <c r="AK119" s="115">
        <f t="shared" ca="1" si="225"/>
        <v>1</v>
      </c>
      <c r="AL119" s="115">
        <f t="shared" ca="1" si="226"/>
        <v>1</v>
      </c>
      <c r="AM119" s="115">
        <f t="shared" ca="1" si="227"/>
        <v>1</v>
      </c>
      <c r="AN119" s="115">
        <f t="shared" ca="1" si="228"/>
        <v>1</v>
      </c>
      <c r="AO119" s="115">
        <f t="shared" ca="1" si="229"/>
        <v>1</v>
      </c>
      <c r="AP119" s="115">
        <f t="shared" ca="1" si="194"/>
        <v>1</v>
      </c>
      <c r="AQ119" s="116" t="s">
        <v>48</v>
      </c>
      <c r="AR119" s="115">
        <f t="shared" ca="1" si="195"/>
        <v>1</v>
      </c>
    </row>
    <row r="120" spans="1:44" x14ac:dyDescent="0.25">
      <c r="A120" s="43">
        <f>ROW()</f>
        <v>120</v>
      </c>
      <c r="B120" s="155"/>
      <c r="D120" s="86" t="s">
        <v>161</v>
      </c>
      <c r="E120" s="424" t="s">
        <v>114</v>
      </c>
      <c r="F120" s="424" t="s">
        <v>114</v>
      </c>
      <c r="G120" s="424" t="s">
        <v>114</v>
      </c>
      <c r="H120" s="424" t="s">
        <v>114</v>
      </c>
      <c r="I120" s="424" t="s">
        <v>114</v>
      </c>
      <c r="J120" s="424" t="s">
        <v>114</v>
      </c>
      <c r="K120" s="424" t="s">
        <v>114</v>
      </c>
      <c r="L120" s="424" t="s">
        <v>114</v>
      </c>
      <c r="M120" s="424" t="s">
        <v>114</v>
      </c>
      <c r="N120" s="424" t="s">
        <v>114</v>
      </c>
      <c r="O120" s="424" t="s">
        <v>114</v>
      </c>
      <c r="P120" s="424" t="s">
        <v>114</v>
      </c>
      <c r="Q120" s="173"/>
      <c r="S120" s="78"/>
      <c r="T120" s="114" t="s">
        <v>162</v>
      </c>
      <c r="V120" s="176"/>
      <c r="W120" s="176"/>
      <c r="X120" s="176"/>
      <c r="Y120" s="176"/>
      <c r="Z120" s="176"/>
      <c r="AA120" s="176"/>
      <c r="AB120" s="138"/>
      <c r="AC120" s="138"/>
      <c r="AD120" s="138"/>
      <c r="AE120" s="138"/>
      <c r="AF120" s="115">
        <f t="shared" ca="1" si="220"/>
        <v>1</v>
      </c>
      <c r="AG120" s="115">
        <f t="shared" ca="1" si="221"/>
        <v>1</v>
      </c>
      <c r="AH120" s="115">
        <f t="shared" ca="1" si="222"/>
        <v>1</v>
      </c>
      <c r="AI120" s="115">
        <f t="shared" ca="1" si="223"/>
        <v>1</v>
      </c>
      <c r="AJ120" s="115">
        <f t="shared" ca="1" si="224"/>
        <v>0</v>
      </c>
      <c r="AK120" s="115">
        <f t="shared" ca="1" si="225"/>
        <v>0</v>
      </c>
      <c r="AL120" s="115">
        <f t="shared" ca="1" si="226"/>
        <v>0</v>
      </c>
      <c r="AM120" s="115">
        <f t="shared" ca="1" si="227"/>
        <v>0</v>
      </c>
      <c r="AN120" s="115">
        <f t="shared" ca="1" si="228"/>
        <v>0</v>
      </c>
      <c r="AO120" s="115">
        <f t="shared" ca="1" si="229"/>
        <v>0</v>
      </c>
      <c r="AP120" s="115">
        <f t="shared" ca="1" si="194"/>
        <v>1</v>
      </c>
      <c r="AQ120" s="116" t="s">
        <v>48</v>
      </c>
      <c r="AR120" s="115">
        <f t="shared" ca="1" si="195"/>
        <v>1</v>
      </c>
    </row>
    <row r="121" spans="1:44" x14ac:dyDescent="0.25">
      <c r="A121" s="43">
        <f>ROW()</f>
        <v>121</v>
      </c>
      <c r="B121" s="155"/>
      <c r="D121" s="86" t="s">
        <v>163</v>
      </c>
      <c r="E121" s="388">
        <v>0</v>
      </c>
      <c r="F121" s="388">
        <v>0</v>
      </c>
      <c r="G121" s="388">
        <v>0</v>
      </c>
      <c r="H121" s="388">
        <v>0</v>
      </c>
      <c r="I121" s="388">
        <v>0</v>
      </c>
      <c r="J121" s="388">
        <v>0</v>
      </c>
      <c r="K121" s="388">
        <v>0</v>
      </c>
      <c r="L121" s="388">
        <v>0</v>
      </c>
      <c r="M121" s="388"/>
      <c r="N121" s="388">
        <v>0</v>
      </c>
      <c r="O121" s="388">
        <v>0</v>
      </c>
      <c r="P121" s="388">
        <v>0</v>
      </c>
      <c r="Q121" s="173"/>
      <c r="S121" s="78"/>
      <c r="T121" s="114"/>
      <c r="V121" s="176">
        <f t="shared" ref="V121:AA124" si="230">IFERROR(E121/E$104,0)</f>
        <v>0</v>
      </c>
      <c r="W121" s="176">
        <f t="shared" si="230"/>
        <v>0</v>
      </c>
      <c r="X121" s="176">
        <f t="shared" si="230"/>
        <v>0</v>
      </c>
      <c r="Y121" s="176">
        <f t="shared" si="230"/>
        <v>0</v>
      </c>
      <c r="Z121" s="176">
        <f t="shared" si="230"/>
        <v>0</v>
      </c>
      <c r="AA121" s="176">
        <f t="shared" si="230"/>
        <v>0</v>
      </c>
      <c r="AB121" s="138"/>
      <c r="AC121" s="138"/>
      <c r="AD121" s="138"/>
      <c r="AE121" s="138"/>
      <c r="AF121" s="115">
        <f t="shared" ca="1" si="220"/>
        <v>1</v>
      </c>
      <c r="AG121" s="115">
        <f t="shared" ca="1" si="221"/>
        <v>1</v>
      </c>
      <c r="AH121" s="115">
        <f t="shared" ca="1" si="222"/>
        <v>1</v>
      </c>
      <c r="AI121" s="115">
        <f t="shared" ca="1" si="223"/>
        <v>1</v>
      </c>
      <c r="AJ121" s="115">
        <f t="shared" ca="1" si="224"/>
        <v>0</v>
      </c>
      <c r="AK121" s="115">
        <f t="shared" ca="1" si="225"/>
        <v>0</v>
      </c>
      <c r="AL121" s="115">
        <f t="shared" ca="1" si="226"/>
        <v>0</v>
      </c>
      <c r="AM121" s="115">
        <f t="shared" ca="1" si="227"/>
        <v>0</v>
      </c>
      <c r="AN121" s="115">
        <f t="shared" ca="1" si="228"/>
        <v>0</v>
      </c>
      <c r="AO121" s="115">
        <f t="shared" ca="1" si="229"/>
        <v>0</v>
      </c>
      <c r="AP121" s="115">
        <f t="shared" ca="1" si="194"/>
        <v>1</v>
      </c>
      <c r="AQ121" s="116" t="s">
        <v>48</v>
      </c>
      <c r="AR121" s="115">
        <f t="shared" ca="1" si="195"/>
        <v>1</v>
      </c>
    </row>
    <row r="122" spans="1:44" x14ac:dyDescent="0.25">
      <c r="A122" s="43">
        <f>ROW()</f>
        <v>122</v>
      </c>
      <c r="B122" s="155"/>
      <c r="D122" s="86" t="s">
        <v>164</v>
      </c>
      <c r="E122" s="393">
        <v>0</v>
      </c>
      <c r="F122" s="393">
        <v>0</v>
      </c>
      <c r="G122" s="393">
        <v>0</v>
      </c>
      <c r="H122" s="393">
        <v>0</v>
      </c>
      <c r="I122" s="393">
        <v>0</v>
      </c>
      <c r="J122" s="393">
        <v>0</v>
      </c>
      <c r="K122" s="393">
        <v>0</v>
      </c>
      <c r="L122" s="393">
        <v>0</v>
      </c>
      <c r="M122" s="393">
        <v>1066667</v>
      </c>
      <c r="N122" s="393">
        <v>533333</v>
      </c>
      <c r="O122" s="393">
        <v>0</v>
      </c>
      <c r="P122" s="393">
        <v>0</v>
      </c>
      <c r="Q122" s="173"/>
      <c r="S122" s="78"/>
      <c r="T122" s="114" t="s">
        <v>165</v>
      </c>
      <c r="V122" s="176">
        <f t="shared" si="230"/>
        <v>0</v>
      </c>
      <c r="W122" s="176">
        <f t="shared" si="230"/>
        <v>0</v>
      </c>
      <c r="X122" s="176">
        <f t="shared" si="230"/>
        <v>0</v>
      </c>
      <c r="Y122" s="176">
        <f t="shared" si="230"/>
        <v>0</v>
      </c>
      <c r="Z122" s="176">
        <f t="shared" si="230"/>
        <v>0</v>
      </c>
      <c r="AA122" s="176">
        <f t="shared" si="230"/>
        <v>0</v>
      </c>
      <c r="AB122" s="138"/>
      <c r="AC122" s="138"/>
      <c r="AD122" s="138"/>
      <c r="AE122" s="138"/>
      <c r="AF122" s="115">
        <f t="shared" ca="1" si="220"/>
        <v>1</v>
      </c>
      <c r="AG122" s="115">
        <f t="shared" ca="1" si="221"/>
        <v>1</v>
      </c>
      <c r="AH122" s="115">
        <f t="shared" ca="1" si="222"/>
        <v>1</v>
      </c>
      <c r="AI122" s="115">
        <f t="shared" ca="1" si="223"/>
        <v>1</v>
      </c>
      <c r="AJ122" s="115">
        <f t="shared" ca="1" si="224"/>
        <v>0</v>
      </c>
      <c r="AK122" s="115">
        <f t="shared" ca="1" si="225"/>
        <v>0</v>
      </c>
      <c r="AL122" s="115">
        <f t="shared" ca="1" si="226"/>
        <v>0</v>
      </c>
      <c r="AM122" s="115">
        <f t="shared" ca="1" si="227"/>
        <v>0</v>
      </c>
      <c r="AN122" s="115">
        <f t="shared" ca="1" si="228"/>
        <v>0</v>
      </c>
      <c r="AO122" s="115">
        <f t="shared" ca="1" si="229"/>
        <v>0</v>
      </c>
      <c r="AP122" s="115">
        <f t="shared" ca="1" si="194"/>
        <v>1</v>
      </c>
      <c r="AQ122" s="116" t="s">
        <v>48</v>
      </c>
      <c r="AR122" s="115">
        <f t="shared" ca="1" si="195"/>
        <v>1</v>
      </c>
    </row>
    <row r="123" spans="1:44" x14ac:dyDescent="0.25">
      <c r="A123" s="43">
        <f>ROW()</f>
        <v>123</v>
      </c>
      <c r="B123" s="155"/>
      <c r="D123" s="86" t="s">
        <v>166</v>
      </c>
      <c r="E123" s="388">
        <v>0</v>
      </c>
      <c r="F123" s="388">
        <v>0</v>
      </c>
      <c r="G123" s="388">
        <v>60215</v>
      </c>
      <c r="H123" s="388">
        <v>50318</v>
      </c>
      <c r="I123" s="388">
        <v>28354</v>
      </c>
      <c r="J123" s="388">
        <v>17183</v>
      </c>
      <c r="K123" s="388">
        <v>1458</v>
      </c>
      <c r="L123" s="388">
        <v>0</v>
      </c>
      <c r="M123" s="388">
        <v>0</v>
      </c>
      <c r="N123" s="388">
        <v>0</v>
      </c>
      <c r="O123" s="388">
        <v>0</v>
      </c>
      <c r="P123" s="388">
        <v>0</v>
      </c>
      <c r="Q123" s="173"/>
      <c r="S123" s="78"/>
      <c r="T123" s="114"/>
      <c r="V123" s="176">
        <f t="shared" si="230"/>
        <v>0</v>
      </c>
      <c r="W123" s="176">
        <f t="shared" si="230"/>
        <v>0</v>
      </c>
      <c r="X123" s="176">
        <f t="shared" si="230"/>
        <v>7.7391840356499861E-3</v>
      </c>
      <c r="Y123" s="176">
        <f t="shared" si="230"/>
        <v>1.0482361975012155E-2</v>
      </c>
      <c r="Z123" s="176">
        <f t="shared" si="230"/>
        <v>9.1945986840121195E-3</v>
      </c>
      <c r="AA123" s="176">
        <f t="shared" si="230"/>
        <v>3.9784221017172992E-3</v>
      </c>
      <c r="AB123" s="138"/>
      <c r="AC123" s="138"/>
      <c r="AD123" s="138"/>
      <c r="AE123" s="138"/>
      <c r="AF123" s="115">
        <f t="shared" ca="1" si="220"/>
        <v>1</v>
      </c>
      <c r="AG123" s="115">
        <f t="shared" ca="1" si="221"/>
        <v>1</v>
      </c>
      <c r="AH123" s="115">
        <f t="shared" ca="1" si="222"/>
        <v>1</v>
      </c>
      <c r="AI123" s="115">
        <f t="shared" ca="1" si="223"/>
        <v>1</v>
      </c>
      <c r="AJ123" s="115">
        <f t="shared" ca="1" si="224"/>
        <v>0</v>
      </c>
      <c r="AK123" s="115">
        <f t="shared" ca="1" si="225"/>
        <v>0</v>
      </c>
      <c r="AL123" s="115">
        <f t="shared" ca="1" si="226"/>
        <v>0</v>
      </c>
      <c r="AM123" s="115">
        <f t="shared" ca="1" si="227"/>
        <v>0</v>
      </c>
      <c r="AN123" s="115">
        <f t="shared" ca="1" si="228"/>
        <v>0</v>
      </c>
      <c r="AO123" s="115">
        <f t="shared" ca="1" si="229"/>
        <v>0</v>
      </c>
      <c r="AP123" s="115">
        <f t="shared" ca="1" si="194"/>
        <v>1</v>
      </c>
      <c r="AQ123" s="116" t="s">
        <v>48</v>
      </c>
      <c r="AR123" s="115">
        <f t="shared" ca="1" si="195"/>
        <v>1</v>
      </c>
    </row>
    <row r="124" spans="1:44" x14ac:dyDescent="0.25">
      <c r="A124" s="43">
        <f>ROW()</f>
        <v>124</v>
      </c>
      <c r="B124" s="155"/>
      <c r="D124" s="86" t="s">
        <v>167</v>
      </c>
      <c r="E124" s="389">
        <v>0</v>
      </c>
      <c r="F124" s="389">
        <v>0</v>
      </c>
      <c r="G124" s="389">
        <v>11498615</v>
      </c>
      <c r="H124" s="389">
        <v>12163354</v>
      </c>
      <c r="I124" s="389">
        <v>11258084</v>
      </c>
      <c r="J124" s="389">
        <v>10501522</v>
      </c>
      <c r="K124" s="389">
        <v>9507206</v>
      </c>
      <c r="L124" s="419">
        <v>8495195</v>
      </c>
      <c r="M124" s="379">
        <v>8495195</v>
      </c>
      <c r="N124" s="379">
        <f>M124</f>
        <v>8495195</v>
      </c>
      <c r="O124" s="379">
        <f>N124</f>
        <v>8495195</v>
      </c>
      <c r="P124" s="379">
        <f>O124</f>
        <v>8495195</v>
      </c>
      <c r="Q124" s="173"/>
      <c r="R124" s="434"/>
      <c r="S124" s="85"/>
      <c r="T124" s="114" t="s">
        <v>168</v>
      </c>
      <c r="V124" s="176">
        <f t="shared" si="230"/>
        <v>0</v>
      </c>
      <c r="W124" s="176">
        <f t="shared" si="230"/>
        <v>0</v>
      </c>
      <c r="X124" s="176">
        <f t="shared" si="230"/>
        <v>1.4778692624775465</v>
      </c>
      <c r="Y124" s="176">
        <f t="shared" si="230"/>
        <v>2.5338979978976113</v>
      </c>
      <c r="Z124" s="176">
        <f t="shared" si="230"/>
        <v>3.6507570124461419</v>
      </c>
      <c r="AA124" s="176">
        <f t="shared" si="230"/>
        <v>2.4314431255584275</v>
      </c>
      <c r="AB124" s="138"/>
      <c r="AC124" s="138"/>
      <c r="AD124" s="138"/>
      <c r="AE124" s="138"/>
      <c r="AF124" s="115">
        <f t="shared" ca="1" si="220"/>
        <v>1</v>
      </c>
      <c r="AG124" s="115">
        <f t="shared" ca="1" si="221"/>
        <v>1</v>
      </c>
      <c r="AH124" s="115">
        <f t="shared" ca="1" si="222"/>
        <v>1</v>
      </c>
      <c r="AI124" s="115">
        <f t="shared" ca="1" si="223"/>
        <v>1</v>
      </c>
      <c r="AJ124" s="115">
        <f t="shared" ca="1" si="224"/>
        <v>0</v>
      </c>
      <c r="AK124" s="115">
        <f t="shared" ca="1" si="225"/>
        <v>0</v>
      </c>
      <c r="AL124" s="115">
        <f t="shared" ca="1" si="226"/>
        <v>0</v>
      </c>
      <c r="AM124" s="115">
        <f t="shared" ca="1" si="227"/>
        <v>0</v>
      </c>
      <c r="AN124" s="115">
        <f t="shared" ca="1" si="228"/>
        <v>0</v>
      </c>
      <c r="AO124" s="115">
        <f t="shared" ca="1" si="229"/>
        <v>0</v>
      </c>
      <c r="AP124" s="115">
        <f t="shared" ca="1" si="194"/>
        <v>1</v>
      </c>
      <c r="AQ124" s="116" t="s">
        <v>48</v>
      </c>
      <c r="AR124" s="115">
        <f t="shared" ca="1" si="195"/>
        <v>1</v>
      </c>
    </row>
    <row r="125" spans="1:44" x14ac:dyDescent="0.25">
      <c r="A125" s="43"/>
      <c r="B125" s="155"/>
      <c r="D125" s="177" t="s">
        <v>169</v>
      </c>
      <c r="E125" s="440"/>
      <c r="F125" s="440"/>
      <c r="G125" s="440"/>
      <c r="H125" s="440"/>
      <c r="I125" s="440"/>
      <c r="J125" s="440"/>
      <c r="K125" s="440"/>
      <c r="L125" s="441"/>
      <c r="M125" s="442"/>
      <c r="N125" s="442"/>
      <c r="O125" s="442"/>
      <c r="P125" s="442"/>
      <c r="Q125" s="173"/>
      <c r="R125" s="434"/>
      <c r="S125" s="85"/>
      <c r="T125" s="114"/>
      <c r="V125" s="176"/>
      <c r="W125" s="176"/>
      <c r="X125" s="176"/>
      <c r="Y125" s="176"/>
      <c r="Z125" s="176"/>
      <c r="AA125" s="176"/>
      <c r="AB125" s="138"/>
      <c r="AC125" s="138"/>
      <c r="AD125" s="138"/>
      <c r="AE125" s="138"/>
      <c r="AF125" s="115"/>
      <c r="AG125" s="115"/>
      <c r="AH125" s="115"/>
      <c r="AI125" s="115">
        <f t="shared" ca="1" si="223"/>
        <v>1</v>
      </c>
      <c r="AJ125" s="115"/>
      <c r="AK125" s="115"/>
      <c r="AL125" s="115"/>
      <c r="AM125" s="115"/>
      <c r="AN125" s="115"/>
      <c r="AO125" s="115"/>
      <c r="AP125" s="115"/>
      <c r="AQ125" s="116"/>
      <c r="AR125" s="115"/>
    </row>
    <row r="126" spans="1:44" x14ac:dyDescent="0.25">
      <c r="A126" s="43">
        <f>ROW()</f>
        <v>126</v>
      </c>
      <c r="B126" s="155"/>
      <c r="D126" s="189" t="s">
        <v>170</v>
      </c>
      <c r="E126" s="404">
        <f>SUM(E121:E124)+E116</f>
        <v>3298362</v>
      </c>
      <c r="F126" s="404">
        <f t="shared" ref="F126:J126" si="231">SUM(F121:F124)+F116</f>
        <v>1960108</v>
      </c>
      <c r="G126" s="404">
        <f t="shared" si="231"/>
        <v>13935043</v>
      </c>
      <c r="H126" s="404">
        <f t="shared" si="231"/>
        <v>14616916</v>
      </c>
      <c r="I126" s="404">
        <f t="shared" si="231"/>
        <v>13178686</v>
      </c>
      <c r="J126" s="404">
        <f t="shared" si="231"/>
        <v>13647407</v>
      </c>
      <c r="K126" s="404">
        <f>SUM(K121:K124)+K116</f>
        <v>11819614</v>
      </c>
      <c r="L126" s="404">
        <f t="shared" ref="L126" si="232">SUM(L121:L124)+L116</f>
        <v>12642111</v>
      </c>
      <c r="M126" s="404">
        <f t="shared" ref="M126:N126" si="233">SUM(M121:M124)+M116</f>
        <v>14952643.060000001</v>
      </c>
      <c r="N126" s="404">
        <f t="shared" si="233"/>
        <v>13416458.021200001</v>
      </c>
      <c r="O126" s="404">
        <f t="shared" ref="O126:P126" si="234">SUM(O121:O124)+O116</f>
        <v>12960216.961624</v>
      </c>
      <c r="P126" s="404">
        <f t="shared" si="234"/>
        <v>12505517.74085648</v>
      </c>
      <c r="Q126" s="173"/>
      <c r="S126" s="78"/>
      <c r="T126" s="114"/>
      <c r="V126" s="180">
        <f t="shared" ref="V126:AA127" si="235">IFERROR(E126/E$104,0)</f>
        <v>0.6129714534953844</v>
      </c>
      <c r="W126" s="180">
        <f t="shared" si="235"/>
        <v>0.22775140038898481</v>
      </c>
      <c r="X126" s="180">
        <f t="shared" si="235"/>
        <v>1.7910132412471327</v>
      </c>
      <c r="Y126" s="180">
        <f t="shared" si="235"/>
        <v>3.0450297005116811</v>
      </c>
      <c r="Z126" s="180">
        <f t="shared" si="235"/>
        <v>4.2735673609582054</v>
      </c>
      <c r="AA126" s="180">
        <f t="shared" si="235"/>
        <v>3.1598175894739793</v>
      </c>
      <c r="AB126" s="138"/>
      <c r="AC126" s="138"/>
      <c r="AD126" s="138"/>
      <c r="AE126" s="138"/>
      <c r="AF126" s="115">
        <f t="shared" ca="1" si="220"/>
        <v>1</v>
      </c>
      <c r="AG126" s="115">
        <f t="shared" ca="1" si="221"/>
        <v>1</v>
      </c>
      <c r="AH126" s="115">
        <f t="shared" ca="1" si="222"/>
        <v>1</v>
      </c>
      <c r="AI126" s="115">
        <f t="shared" ca="1" si="223"/>
        <v>1</v>
      </c>
      <c r="AJ126" s="115">
        <f t="shared" ca="1" si="224"/>
        <v>1</v>
      </c>
      <c r="AK126" s="115">
        <f t="shared" ca="1" si="225"/>
        <v>1</v>
      </c>
      <c r="AL126" s="115">
        <f t="shared" ca="1" si="226"/>
        <v>1</v>
      </c>
      <c r="AM126" s="115">
        <f t="shared" ca="1" si="227"/>
        <v>1</v>
      </c>
      <c r="AN126" s="115">
        <f t="shared" ca="1" si="228"/>
        <v>1</v>
      </c>
      <c r="AO126" s="115">
        <f t="shared" ca="1" si="229"/>
        <v>1</v>
      </c>
      <c r="AP126" s="115">
        <f t="shared" ca="1" si="194"/>
        <v>1</v>
      </c>
      <c r="AQ126" s="116" t="s">
        <v>48</v>
      </c>
      <c r="AR126" s="115">
        <f t="shared" ca="1" si="195"/>
        <v>1</v>
      </c>
    </row>
    <row r="127" spans="1:44" x14ac:dyDescent="0.25">
      <c r="A127" s="43">
        <f>ROW()</f>
        <v>127</v>
      </c>
      <c r="B127" s="155"/>
      <c r="D127" s="189" t="s">
        <v>171</v>
      </c>
      <c r="E127" s="425">
        <f t="shared" ref="E127:J127" si="236">+E126-E124-E122</f>
        <v>3298362</v>
      </c>
      <c r="F127" s="425">
        <f t="shared" si="236"/>
        <v>1960108</v>
      </c>
      <c r="G127" s="425">
        <f t="shared" si="236"/>
        <v>2436428</v>
      </c>
      <c r="H127" s="425">
        <f t="shared" si="236"/>
        <v>2453562</v>
      </c>
      <c r="I127" s="425">
        <f t="shared" si="236"/>
        <v>1920602</v>
      </c>
      <c r="J127" s="425">
        <f t="shared" si="236"/>
        <v>3145885</v>
      </c>
      <c r="K127" s="425">
        <f t="shared" ref="K127:L127" si="237">+K126-K124-K122</f>
        <v>2312408</v>
      </c>
      <c r="L127" s="425">
        <f t="shared" si="237"/>
        <v>4146916</v>
      </c>
      <c r="M127" s="425">
        <f t="shared" ref="M127:N127" si="238">+M126-M124-M122</f>
        <v>5390781.0600000005</v>
      </c>
      <c r="N127" s="425">
        <f t="shared" si="238"/>
        <v>4387930.0212000012</v>
      </c>
      <c r="O127" s="425">
        <f t="shared" ref="O127:P127" si="239">+O126-O124-O122</f>
        <v>4465021.9616240002</v>
      </c>
      <c r="P127" s="425">
        <f t="shared" si="239"/>
        <v>4010322.7408564799</v>
      </c>
      <c r="Q127" s="173"/>
      <c r="S127" s="78"/>
      <c r="T127" s="114" t="s">
        <v>172</v>
      </c>
      <c r="V127" s="176">
        <f t="shared" si="235"/>
        <v>0.6129714534953844</v>
      </c>
      <c r="W127" s="176">
        <f t="shared" si="235"/>
        <v>0.22775140038898481</v>
      </c>
      <c r="X127" s="176">
        <f t="shared" si="235"/>
        <v>0.31314397876958605</v>
      </c>
      <c r="Y127" s="176">
        <f t="shared" si="235"/>
        <v>0.51113170261407004</v>
      </c>
      <c r="Z127" s="176">
        <f t="shared" si="235"/>
        <v>0.62281034851206341</v>
      </c>
      <c r="AA127" s="176">
        <f t="shared" si="235"/>
        <v>0.72837446391555183</v>
      </c>
      <c r="AB127" s="138"/>
      <c r="AC127" s="138"/>
      <c r="AD127" s="138"/>
      <c r="AE127" s="138"/>
      <c r="AF127" s="115">
        <f t="shared" ca="1" si="220"/>
        <v>1</v>
      </c>
      <c r="AG127" s="115">
        <f t="shared" ca="1" si="221"/>
        <v>1</v>
      </c>
      <c r="AH127" s="115">
        <f t="shared" ca="1" si="222"/>
        <v>1</v>
      </c>
      <c r="AI127" s="115">
        <f t="shared" ca="1" si="223"/>
        <v>1</v>
      </c>
      <c r="AJ127" s="115">
        <f t="shared" ca="1" si="224"/>
        <v>1</v>
      </c>
      <c r="AK127" s="115">
        <f t="shared" ca="1" si="225"/>
        <v>1</v>
      </c>
      <c r="AL127" s="115">
        <f t="shared" ca="1" si="226"/>
        <v>1</v>
      </c>
      <c r="AM127" s="115">
        <f t="shared" ca="1" si="227"/>
        <v>1</v>
      </c>
      <c r="AN127" s="115">
        <f t="shared" ca="1" si="228"/>
        <v>1</v>
      </c>
      <c r="AO127" s="115">
        <f t="shared" ca="1" si="229"/>
        <v>1</v>
      </c>
      <c r="AP127" s="115">
        <f t="shared" ca="1" si="194"/>
        <v>1</v>
      </c>
      <c r="AQ127" s="116" t="s">
        <v>48</v>
      </c>
      <c r="AR127" s="115">
        <f t="shared" ca="1" si="195"/>
        <v>1</v>
      </c>
    </row>
    <row r="128" spans="1:44" x14ac:dyDescent="0.25">
      <c r="A128" s="43">
        <f>ROW()</f>
        <v>128</v>
      </c>
      <c r="B128" s="155"/>
      <c r="D128" s="188"/>
      <c r="E128" s="391"/>
      <c r="F128" s="391"/>
      <c r="G128" s="391"/>
      <c r="H128" s="391"/>
      <c r="I128" s="391"/>
      <c r="J128" s="391"/>
      <c r="K128" s="391"/>
      <c r="L128" s="391"/>
      <c r="M128" s="391"/>
      <c r="N128" s="391"/>
      <c r="O128" s="391"/>
      <c r="P128" s="391"/>
      <c r="Q128" s="173"/>
      <c r="S128" s="78"/>
      <c r="T128" s="114"/>
      <c r="V128" s="176"/>
      <c r="W128" s="176"/>
      <c r="X128" s="176"/>
      <c r="Y128" s="176"/>
      <c r="Z128" s="176"/>
      <c r="AA128" s="176"/>
      <c r="AB128" s="138"/>
      <c r="AC128" s="138"/>
      <c r="AD128" s="138"/>
      <c r="AE128" s="138"/>
      <c r="AF128" s="115">
        <f t="shared" ca="1" si="220"/>
        <v>1</v>
      </c>
      <c r="AG128" s="115">
        <f t="shared" ca="1" si="221"/>
        <v>1</v>
      </c>
      <c r="AH128" s="115">
        <f t="shared" ca="1" si="222"/>
        <v>1</v>
      </c>
      <c r="AI128" s="115">
        <f t="shared" ca="1" si="223"/>
        <v>1</v>
      </c>
      <c r="AJ128" s="115">
        <f t="shared" ca="1" si="224"/>
        <v>1</v>
      </c>
      <c r="AK128" s="115">
        <f t="shared" ca="1" si="225"/>
        <v>1</v>
      </c>
      <c r="AL128" s="115">
        <f t="shared" ca="1" si="226"/>
        <v>1</v>
      </c>
      <c r="AM128" s="115">
        <f t="shared" ca="1" si="227"/>
        <v>1</v>
      </c>
      <c r="AN128" s="115">
        <f t="shared" ca="1" si="228"/>
        <v>1</v>
      </c>
      <c r="AO128" s="115">
        <f t="shared" ca="1" si="229"/>
        <v>1</v>
      </c>
      <c r="AP128" s="115">
        <f t="shared" ca="1" si="194"/>
        <v>1</v>
      </c>
      <c r="AQ128" s="116" t="s">
        <v>48</v>
      </c>
      <c r="AR128" s="115">
        <f t="shared" ca="1" si="195"/>
        <v>1</v>
      </c>
    </row>
    <row r="129" spans="1:44" x14ac:dyDescent="0.25">
      <c r="A129" s="43">
        <f>ROW()</f>
        <v>129</v>
      </c>
      <c r="B129" s="155"/>
      <c r="D129" s="199" t="s">
        <v>173</v>
      </c>
      <c r="E129" s="426">
        <v>0</v>
      </c>
      <c r="F129" s="426">
        <v>0</v>
      </c>
      <c r="G129" s="426">
        <v>1803376</v>
      </c>
      <c r="H129" s="426">
        <v>2343322</v>
      </c>
      <c r="I129" s="426">
        <v>2263942</v>
      </c>
      <c r="J129" s="426">
        <v>2593231</v>
      </c>
      <c r="K129" s="426">
        <v>3129182</v>
      </c>
      <c r="L129" s="426">
        <v>3174927</v>
      </c>
      <c r="M129" s="426">
        <v>3174927</v>
      </c>
      <c r="N129" s="426">
        <f>M129</f>
        <v>3174927</v>
      </c>
      <c r="O129" s="426">
        <f>N129</f>
        <v>3174927</v>
      </c>
      <c r="P129" s="426">
        <f>O129</f>
        <v>3174927</v>
      </c>
      <c r="Q129" s="173"/>
      <c r="S129" s="78"/>
      <c r="T129" s="114" t="s">
        <v>121</v>
      </c>
      <c r="V129" s="180">
        <f t="shared" ref="V129:AA129" si="240">IFERROR(E129/E$104,0)</f>
        <v>0</v>
      </c>
      <c r="W129" s="180">
        <f t="shared" si="240"/>
        <v>0</v>
      </c>
      <c r="X129" s="180">
        <f t="shared" si="240"/>
        <v>0.23178043260772779</v>
      </c>
      <c r="Y129" s="180">
        <f t="shared" si="240"/>
        <v>0.48816625120254054</v>
      </c>
      <c r="Z129" s="180">
        <f t="shared" si="240"/>
        <v>0.73414820250686919</v>
      </c>
      <c r="AA129" s="180">
        <f t="shared" si="240"/>
        <v>0.60041712886332155</v>
      </c>
      <c r="AB129" s="138"/>
      <c r="AC129" s="138"/>
      <c r="AD129" s="138"/>
      <c r="AE129" s="138"/>
      <c r="AF129" s="115">
        <f t="shared" ca="1" si="220"/>
        <v>1</v>
      </c>
      <c r="AG129" s="115">
        <f t="shared" ca="1" si="221"/>
        <v>1</v>
      </c>
      <c r="AH129" s="115">
        <f t="shared" ca="1" si="222"/>
        <v>1</v>
      </c>
      <c r="AI129" s="115">
        <f t="shared" ca="1" si="223"/>
        <v>1</v>
      </c>
      <c r="AJ129" s="115">
        <f t="shared" ca="1" si="224"/>
        <v>0</v>
      </c>
      <c r="AK129" s="115">
        <f t="shared" ca="1" si="225"/>
        <v>0</v>
      </c>
      <c r="AL129" s="115">
        <f t="shared" ca="1" si="226"/>
        <v>0</v>
      </c>
      <c r="AM129" s="115">
        <f t="shared" ca="1" si="227"/>
        <v>0</v>
      </c>
      <c r="AN129" s="115">
        <f t="shared" ca="1" si="228"/>
        <v>0</v>
      </c>
      <c r="AO129" s="115">
        <f t="shared" ca="1" si="229"/>
        <v>0</v>
      </c>
      <c r="AP129" s="115">
        <f t="shared" ca="1" si="194"/>
        <v>1</v>
      </c>
      <c r="AQ129" s="116" t="s">
        <v>48</v>
      </c>
      <c r="AR129" s="115">
        <f t="shared" ca="1" si="195"/>
        <v>1</v>
      </c>
    </row>
    <row r="130" spans="1:44" x14ac:dyDescent="0.25">
      <c r="A130" s="43">
        <f>ROW()</f>
        <v>130</v>
      </c>
      <c r="B130" s="155"/>
      <c r="D130" s="361"/>
      <c r="E130" s="430"/>
      <c r="F130" s="430"/>
      <c r="G130" s="430"/>
      <c r="H130" s="430"/>
      <c r="I130" s="430"/>
      <c r="J130" s="430"/>
      <c r="K130" s="430"/>
      <c r="L130" s="430"/>
      <c r="M130" s="430"/>
      <c r="N130" s="430"/>
      <c r="O130" s="430"/>
      <c r="P130" s="430"/>
      <c r="Q130" s="173"/>
      <c r="S130" s="78"/>
      <c r="T130" s="114"/>
      <c r="V130" s="362"/>
      <c r="W130" s="362"/>
      <c r="X130" s="362"/>
      <c r="Y130" s="362"/>
      <c r="Z130" s="362"/>
      <c r="AA130" s="362"/>
      <c r="AB130" s="138"/>
      <c r="AC130" s="138"/>
      <c r="AD130" s="138"/>
      <c r="AE130" s="138"/>
      <c r="AF130" s="115"/>
      <c r="AG130" s="115"/>
      <c r="AH130" s="115"/>
      <c r="AI130" s="115"/>
      <c r="AJ130" s="115"/>
      <c r="AK130" s="115"/>
      <c r="AL130" s="115"/>
      <c r="AM130" s="115"/>
      <c r="AN130" s="115"/>
      <c r="AO130" s="115"/>
      <c r="AP130" s="115"/>
      <c r="AQ130" s="116"/>
      <c r="AR130" s="115"/>
    </row>
    <row r="131" spans="1:44" ht="14.5" x14ac:dyDescent="0.35">
      <c r="A131" s="43">
        <f>ROW()</f>
        <v>131</v>
      </c>
      <c r="D131" s="363" t="s">
        <v>174</v>
      </c>
      <c r="E131" s="386"/>
      <c r="F131" s="386"/>
      <c r="G131" s="387"/>
      <c r="H131" s="387"/>
      <c r="I131" s="387"/>
      <c r="J131" s="387"/>
      <c r="K131" s="387"/>
      <c r="L131" s="387"/>
      <c r="M131" s="387"/>
      <c r="N131" s="387"/>
      <c r="O131" s="387"/>
      <c r="P131" s="387"/>
      <c r="Q131" s="47"/>
      <c r="S131" s="78"/>
      <c r="V131" s="138"/>
      <c r="W131" s="138"/>
      <c r="X131" s="138"/>
      <c r="Y131" s="138"/>
      <c r="Z131" s="138"/>
      <c r="AA131" s="138"/>
      <c r="AB131" s="138"/>
      <c r="AC131" s="138"/>
      <c r="AD131" s="138"/>
      <c r="AE131" s="138"/>
      <c r="AF131" s="115">
        <f t="shared" ca="1" si="220"/>
        <v>1</v>
      </c>
      <c r="AG131" s="115">
        <f t="shared" ca="1" si="221"/>
        <v>1</v>
      </c>
      <c r="AH131" s="115">
        <f t="shared" ca="1" si="222"/>
        <v>1</v>
      </c>
      <c r="AI131" s="115">
        <f t="shared" ca="1" si="223"/>
        <v>1</v>
      </c>
      <c r="AJ131" s="115">
        <f t="shared" ca="1" si="224"/>
        <v>1</v>
      </c>
      <c r="AK131" s="115">
        <f t="shared" ca="1" si="225"/>
        <v>1</v>
      </c>
      <c r="AL131" s="115">
        <f t="shared" ca="1" si="226"/>
        <v>1</v>
      </c>
      <c r="AM131" s="115">
        <f t="shared" ca="1" si="227"/>
        <v>1</v>
      </c>
      <c r="AN131" s="115">
        <f t="shared" ca="1" si="228"/>
        <v>1</v>
      </c>
      <c r="AO131" s="115">
        <f t="shared" ca="1" si="229"/>
        <v>1</v>
      </c>
      <c r="AP131" s="115">
        <f t="shared" ca="1" si="194"/>
        <v>1</v>
      </c>
      <c r="AQ131" s="116" t="s">
        <v>48</v>
      </c>
      <c r="AR131" s="115">
        <f t="shared" ca="1" si="195"/>
        <v>1</v>
      </c>
    </row>
    <row r="132" spans="1:44" ht="13" x14ac:dyDescent="0.3">
      <c r="A132" s="43">
        <f>ROW()</f>
        <v>132</v>
      </c>
      <c r="B132" s="155"/>
      <c r="D132" s="364" t="s">
        <v>175</v>
      </c>
      <c r="E132" s="366">
        <v>63018</v>
      </c>
      <c r="F132" s="366">
        <f>+E134</f>
        <v>2082577</v>
      </c>
      <c r="G132" s="366">
        <f t="shared" ref="G132:J132" si="241">+F134</f>
        <v>6646241</v>
      </c>
      <c r="H132" s="366">
        <f t="shared" si="241"/>
        <v>-6715814</v>
      </c>
      <c r="I132" s="366">
        <f t="shared" si="241"/>
        <v>-9688093</v>
      </c>
      <c r="J132" s="366">
        <f t="shared" si="241"/>
        <v>-10018127</v>
      </c>
      <c r="K132" s="366">
        <f t="shared" ref="K132" si="242">+J134</f>
        <v>-9630671</v>
      </c>
      <c r="L132" s="366">
        <f t="shared" ref="L132" si="243">+K134</f>
        <v>-10585160</v>
      </c>
      <c r="M132" s="366">
        <f t="shared" ref="M132" si="244">+L134</f>
        <v>-9480024</v>
      </c>
      <c r="N132" s="366">
        <f t="shared" ref="N132:P132" si="245">+M134</f>
        <v>-9470028</v>
      </c>
      <c r="O132" s="366">
        <f t="shared" si="245"/>
        <v>-9370027</v>
      </c>
      <c r="P132" s="366">
        <f t="shared" si="245"/>
        <v>-9256679.8599999994</v>
      </c>
      <c r="Q132" s="182"/>
      <c r="S132" s="78"/>
      <c r="T132" s="114"/>
      <c r="V132" s="138"/>
      <c r="W132" s="138"/>
      <c r="X132" s="138"/>
      <c r="Y132" s="138"/>
      <c r="Z132" s="138"/>
      <c r="AA132" s="138"/>
      <c r="AB132" s="138"/>
      <c r="AC132" s="138"/>
      <c r="AD132" s="138"/>
      <c r="AE132" s="138"/>
      <c r="AF132" s="115">
        <f t="shared" ref="AF132:AO134" ca="1" si="246">CELL("protect",A132)</f>
        <v>1</v>
      </c>
      <c r="AG132" s="115">
        <f t="shared" ca="1" si="246"/>
        <v>1</v>
      </c>
      <c r="AH132" s="115">
        <f t="shared" ca="1" si="246"/>
        <v>1</v>
      </c>
      <c r="AI132" s="115">
        <f t="shared" ca="1" si="246"/>
        <v>1</v>
      </c>
      <c r="AJ132" s="115">
        <f t="shared" ca="1" si="246"/>
        <v>0</v>
      </c>
      <c r="AK132" s="115">
        <f t="shared" ca="1" si="246"/>
        <v>0</v>
      </c>
      <c r="AL132" s="115">
        <f t="shared" ca="1" si="246"/>
        <v>0</v>
      </c>
      <c r="AM132" s="115">
        <f t="shared" ca="1" si="246"/>
        <v>0</v>
      </c>
      <c r="AN132" s="115">
        <f t="shared" ca="1" si="246"/>
        <v>0</v>
      </c>
      <c r="AO132" s="115">
        <f t="shared" ca="1" si="246"/>
        <v>0</v>
      </c>
      <c r="AP132" s="115">
        <f ca="1">CELL("protect",Q132)</f>
        <v>1</v>
      </c>
      <c r="AQ132" s="116" t="s">
        <v>48</v>
      </c>
      <c r="AR132" s="115">
        <f ca="1">CELL("protect",R132)</f>
        <v>1</v>
      </c>
    </row>
    <row r="133" spans="1:44" ht="13" x14ac:dyDescent="0.3">
      <c r="A133" s="43">
        <f>ROW()</f>
        <v>133</v>
      </c>
      <c r="B133" s="155"/>
      <c r="D133" s="365" t="s">
        <v>98</v>
      </c>
      <c r="E133" s="367">
        <f>E66</f>
        <v>2019559</v>
      </c>
      <c r="F133" s="367">
        <f t="shared" ref="F133:N133" si="247">F66</f>
        <v>4563664</v>
      </c>
      <c r="G133" s="367">
        <f t="shared" si="247"/>
        <v>-13362055</v>
      </c>
      <c r="H133" s="367">
        <f t="shared" si="247"/>
        <v>-2972279</v>
      </c>
      <c r="I133" s="367">
        <f t="shared" si="247"/>
        <v>-330034</v>
      </c>
      <c r="J133" s="367">
        <f t="shared" si="247"/>
        <v>387456</v>
      </c>
      <c r="K133" s="367">
        <f t="shared" si="247"/>
        <v>-954489</v>
      </c>
      <c r="L133" s="367">
        <f t="shared" si="247"/>
        <v>1105136</v>
      </c>
      <c r="M133" s="367">
        <f t="shared" si="247"/>
        <v>9996</v>
      </c>
      <c r="N133" s="367">
        <f t="shared" si="247"/>
        <v>100001</v>
      </c>
      <c r="O133" s="367">
        <f t="shared" ref="O133:P133" si="248">O66</f>
        <v>113347.1400000006</v>
      </c>
      <c r="P133" s="367">
        <f t="shared" si="248"/>
        <v>126960.20280000195</v>
      </c>
      <c r="Q133" s="182"/>
      <c r="S133" s="78"/>
      <c r="T133" s="114"/>
      <c r="V133" s="138"/>
      <c r="W133" s="138"/>
      <c r="X133" s="138"/>
      <c r="Y133" s="138"/>
      <c r="Z133" s="138"/>
      <c r="AA133" s="138"/>
      <c r="AB133" s="138"/>
      <c r="AC133" s="138"/>
      <c r="AD133" s="138"/>
      <c r="AE133" s="138"/>
      <c r="AF133" s="115">
        <f t="shared" ca="1" si="246"/>
        <v>1</v>
      </c>
      <c r="AG133" s="115">
        <f t="shared" ca="1" si="246"/>
        <v>1</v>
      </c>
      <c r="AH133" s="115">
        <f t="shared" ca="1" si="246"/>
        <v>1</v>
      </c>
      <c r="AI133" s="115">
        <f t="shared" ca="1" si="246"/>
        <v>1</v>
      </c>
      <c r="AJ133" s="115">
        <f t="shared" ca="1" si="246"/>
        <v>0</v>
      </c>
      <c r="AK133" s="115">
        <f t="shared" ca="1" si="246"/>
        <v>0</v>
      </c>
      <c r="AL133" s="115">
        <f t="shared" ca="1" si="246"/>
        <v>0</v>
      </c>
      <c r="AM133" s="115">
        <f t="shared" ca="1" si="246"/>
        <v>0</v>
      </c>
      <c r="AN133" s="115">
        <f t="shared" ca="1" si="246"/>
        <v>0</v>
      </c>
      <c r="AO133" s="115">
        <f t="shared" ca="1" si="246"/>
        <v>0</v>
      </c>
      <c r="AP133" s="115">
        <f ca="1">CELL("protect",Q133)</f>
        <v>1</v>
      </c>
      <c r="AQ133" s="116" t="s">
        <v>48</v>
      </c>
      <c r="AR133" s="115">
        <f ca="1">CELL("protect",R133)</f>
        <v>1</v>
      </c>
    </row>
    <row r="134" spans="1:44" ht="13" x14ac:dyDescent="0.3">
      <c r="A134" s="43">
        <f>ROW()</f>
        <v>134</v>
      </c>
      <c r="B134" s="155"/>
      <c r="D134" s="365" t="s">
        <v>176</v>
      </c>
      <c r="E134" s="368">
        <f>+E132+E133</f>
        <v>2082577</v>
      </c>
      <c r="F134" s="368">
        <f t="shared" ref="F134:N134" si="249">+F132+F133</f>
        <v>6646241</v>
      </c>
      <c r="G134" s="368">
        <f t="shared" si="249"/>
        <v>-6715814</v>
      </c>
      <c r="H134" s="368">
        <f>+H132+H133</f>
        <v>-9688093</v>
      </c>
      <c r="I134" s="368">
        <f>+I132+I133</f>
        <v>-10018127</v>
      </c>
      <c r="J134" s="368">
        <f t="shared" si="249"/>
        <v>-9630671</v>
      </c>
      <c r="K134" s="368">
        <f t="shared" si="249"/>
        <v>-10585160</v>
      </c>
      <c r="L134" s="368">
        <f t="shared" si="249"/>
        <v>-9480024</v>
      </c>
      <c r="M134" s="368">
        <f t="shared" si="249"/>
        <v>-9470028</v>
      </c>
      <c r="N134" s="368">
        <f t="shared" si="249"/>
        <v>-9370027</v>
      </c>
      <c r="O134" s="368">
        <f t="shared" ref="O134:P134" si="250">+O132+O133</f>
        <v>-9256679.8599999994</v>
      </c>
      <c r="P134" s="368">
        <f t="shared" si="250"/>
        <v>-9129719.6571999975</v>
      </c>
      <c r="Q134" s="182"/>
      <c r="S134" s="78"/>
      <c r="T134" s="114"/>
      <c r="V134" s="138"/>
      <c r="W134" s="138"/>
      <c r="X134" s="138"/>
      <c r="Y134" s="138"/>
      <c r="Z134" s="138"/>
      <c r="AA134" s="138"/>
      <c r="AB134" s="138"/>
      <c r="AC134" s="138"/>
      <c r="AD134" s="138"/>
      <c r="AE134" s="138"/>
      <c r="AF134" s="115">
        <f t="shared" ca="1" si="246"/>
        <v>1</v>
      </c>
      <c r="AG134" s="115">
        <f t="shared" ca="1" si="246"/>
        <v>1</v>
      </c>
      <c r="AH134" s="115">
        <f t="shared" ca="1" si="246"/>
        <v>1</v>
      </c>
      <c r="AI134" s="115">
        <f t="shared" ca="1" si="246"/>
        <v>1</v>
      </c>
      <c r="AJ134" s="115">
        <f t="shared" ca="1" si="246"/>
        <v>0</v>
      </c>
      <c r="AK134" s="115">
        <f t="shared" ca="1" si="246"/>
        <v>0</v>
      </c>
      <c r="AL134" s="115">
        <f t="shared" ca="1" si="246"/>
        <v>0</v>
      </c>
      <c r="AM134" s="115">
        <f t="shared" ca="1" si="246"/>
        <v>0</v>
      </c>
      <c r="AN134" s="115">
        <f t="shared" ca="1" si="246"/>
        <v>0</v>
      </c>
      <c r="AO134" s="115">
        <f t="shared" ca="1" si="246"/>
        <v>0</v>
      </c>
      <c r="AP134" s="115">
        <f ca="1">CELL("protect",Q134)</f>
        <v>1</v>
      </c>
      <c r="AQ134" s="116" t="s">
        <v>48</v>
      </c>
      <c r="AR134" s="115">
        <f ca="1">CELL("protect",R134)</f>
        <v>1</v>
      </c>
    </row>
    <row r="135" spans="1:44" ht="13" x14ac:dyDescent="0.3">
      <c r="A135" s="44">
        <f>ROW()</f>
        <v>135</v>
      </c>
      <c r="B135" s="155"/>
      <c r="D135" s="365" t="s">
        <v>177</v>
      </c>
      <c r="E135" s="369"/>
      <c r="F135" s="369"/>
      <c r="G135" s="364"/>
      <c r="H135" s="364"/>
      <c r="I135" s="364"/>
      <c r="J135" s="364"/>
      <c r="K135" s="364"/>
      <c r="L135" s="364"/>
      <c r="M135" s="364"/>
      <c r="N135" s="364"/>
      <c r="O135" s="364"/>
      <c r="P135" s="364"/>
      <c r="Q135" s="182"/>
      <c r="S135" s="78"/>
      <c r="T135" s="114"/>
      <c r="V135" s="138"/>
      <c r="W135" s="138"/>
      <c r="X135" s="138"/>
      <c r="Y135" s="138"/>
      <c r="Z135" s="138"/>
      <c r="AA135" s="138"/>
      <c r="AB135" s="138"/>
      <c r="AC135" s="138"/>
      <c r="AD135" s="138"/>
      <c r="AE135" s="138"/>
      <c r="AF135" s="115"/>
      <c r="AG135" s="115"/>
      <c r="AH135" s="115"/>
      <c r="AI135" s="115"/>
      <c r="AJ135" s="115"/>
      <c r="AK135" s="115"/>
      <c r="AL135" s="115"/>
      <c r="AM135" s="115"/>
      <c r="AN135" s="115"/>
      <c r="AO135" s="115"/>
      <c r="AP135" s="115"/>
      <c r="AQ135" s="116"/>
      <c r="AR135" s="115"/>
    </row>
    <row r="136" spans="1:44" ht="13" x14ac:dyDescent="0.3">
      <c r="A136" s="44">
        <f>ROW()</f>
        <v>136</v>
      </c>
      <c r="B136" s="155"/>
      <c r="D136" s="364" t="s">
        <v>175</v>
      </c>
      <c r="E136" s="366">
        <v>63018</v>
      </c>
      <c r="F136" s="366">
        <f>E138</f>
        <v>2082577</v>
      </c>
      <c r="G136" s="366">
        <f t="shared" ref="G136:P136" si="251">F138</f>
        <v>6646241</v>
      </c>
      <c r="H136" s="366">
        <f t="shared" si="251"/>
        <v>5341108</v>
      </c>
      <c r="I136" s="366">
        <f t="shared" si="251"/>
        <v>2346682</v>
      </c>
      <c r="J136" s="366">
        <f t="shared" si="251"/>
        <v>1163165</v>
      </c>
      <c r="K136" s="366">
        <f t="shared" si="251"/>
        <v>1173164</v>
      </c>
      <c r="L136" s="366">
        <f t="shared" si="251"/>
        <v>-7960</v>
      </c>
      <c r="M136" s="366">
        <f t="shared" si="251"/>
        <v>552688</v>
      </c>
      <c r="N136" s="366">
        <f t="shared" si="251"/>
        <v>562684</v>
      </c>
      <c r="O136" s="366">
        <f t="shared" si="251"/>
        <v>662685</v>
      </c>
      <c r="P136" s="366">
        <f t="shared" si="251"/>
        <v>776032.1400000006</v>
      </c>
      <c r="Q136" s="182"/>
      <c r="S136" s="78"/>
      <c r="T136" s="114"/>
      <c r="V136" s="138"/>
      <c r="W136" s="138"/>
      <c r="X136" s="138"/>
      <c r="Y136" s="138"/>
      <c r="Z136" s="138"/>
      <c r="AA136" s="138"/>
      <c r="AB136" s="138"/>
      <c r="AC136" s="138"/>
      <c r="AD136" s="138"/>
      <c r="AE136" s="138"/>
      <c r="AF136" s="115"/>
      <c r="AG136" s="115"/>
      <c r="AH136" s="115"/>
      <c r="AI136" s="115"/>
      <c r="AJ136" s="115"/>
      <c r="AK136" s="115"/>
      <c r="AL136" s="115"/>
      <c r="AM136" s="115"/>
      <c r="AN136" s="115"/>
      <c r="AO136" s="115"/>
      <c r="AP136" s="115"/>
      <c r="AQ136" s="116"/>
      <c r="AR136" s="115"/>
    </row>
    <row r="137" spans="1:44" ht="13" x14ac:dyDescent="0.3">
      <c r="A137" s="44">
        <f>ROW()</f>
        <v>137</v>
      </c>
      <c r="B137" s="155"/>
      <c r="D137" s="365" t="s">
        <v>98</v>
      </c>
      <c r="E137" s="368">
        <f>E72</f>
        <v>2019559</v>
      </c>
      <c r="F137" s="368">
        <f t="shared" ref="F137:N137" si="252">F72</f>
        <v>4563664</v>
      </c>
      <c r="G137" s="368">
        <f t="shared" si="252"/>
        <v>-1305133</v>
      </c>
      <c r="H137" s="368">
        <f t="shared" si="252"/>
        <v>-2994426</v>
      </c>
      <c r="I137" s="368">
        <f t="shared" si="252"/>
        <v>-1183517</v>
      </c>
      <c r="J137" s="368">
        <f t="shared" si="252"/>
        <v>9999</v>
      </c>
      <c r="K137" s="368">
        <f t="shared" si="252"/>
        <v>-1181124</v>
      </c>
      <c r="L137" s="368">
        <f t="shared" si="252"/>
        <v>560648</v>
      </c>
      <c r="M137" s="368">
        <f t="shared" si="252"/>
        <v>9996</v>
      </c>
      <c r="N137" s="368">
        <f t="shared" si="252"/>
        <v>100001</v>
      </c>
      <c r="O137" s="368">
        <f t="shared" ref="O137:P137" si="253">O72</f>
        <v>113347.1400000006</v>
      </c>
      <c r="P137" s="368">
        <f t="shared" si="253"/>
        <v>126960.20280000195</v>
      </c>
      <c r="Q137" s="182"/>
      <c r="S137" s="78"/>
      <c r="T137" s="114"/>
      <c r="V137" s="138"/>
      <c r="W137" s="138"/>
      <c r="X137" s="138"/>
      <c r="Y137" s="138"/>
      <c r="Z137" s="138"/>
      <c r="AA137" s="138"/>
      <c r="AB137" s="138"/>
      <c r="AC137" s="138"/>
      <c r="AD137" s="138"/>
      <c r="AE137" s="138"/>
      <c r="AF137" s="115"/>
      <c r="AG137" s="115"/>
      <c r="AH137" s="115"/>
      <c r="AI137" s="115"/>
      <c r="AJ137" s="115"/>
      <c r="AK137" s="115"/>
      <c r="AL137" s="115"/>
      <c r="AM137" s="115"/>
      <c r="AN137" s="115"/>
      <c r="AO137" s="115"/>
      <c r="AP137" s="115"/>
      <c r="AQ137" s="116"/>
      <c r="AR137" s="115"/>
    </row>
    <row r="138" spans="1:44" ht="13" x14ac:dyDescent="0.3">
      <c r="A138" s="44">
        <f>ROW()</f>
        <v>138</v>
      </c>
      <c r="B138" s="155"/>
      <c r="D138" s="365" t="s">
        <v>176</v>
      </c>
      <c r="E138" s="368">
        <f t="shared" ref="E138:N138" si="254">+E136+E137</f>
        <v>2082577</v>
      </c>
      <c r="F138" s="368">
        <f t="shared" si="254"/>
        <v>6646241</v>
      </c>
      <c r="G138" s="368">
        <f t="shared" si="254"/>
        <v>5341108</v>
      </c>
      <c r="H138" s="368">
        <f t="shared" si="254"/>
        <v>2346682</v>
      </c>
      <c r="I138" s="368">
        <f t="shared" si="254"/>
        <v>1163165</v>
      </c>
      <c r="J138" s="368">
        <f t="shared" si="254"/>
        <v>1173164</v>
      </c>
      <c r="K138" s="368">
        <f t="shared" si="254"/>
        <v>-7960</v>
      </c>
      <c r="L138" s="368">
        <f t="shared" si="254"/>
        <v>552688</v>
      </c>
      <c r="M138" s="368">
        <f t="shared" si="254"/>
        <v>562684</v>
      </c>
      <c r="N138" s="368">
        <f t="shared" si="254"/>
        <v>662685</v>
      </c>
      <c r="O138" s="368">
        <f t="shared" ref="O138:P138" si="255">+O136+O137</f>
        <v>776032.1400000006</v>
      </c>
      <c r="P138" s="368">
        <f t="shared" si="255"/>
        <v>902992.34280000255</v>
      </c>
      <c r="Q138" s="182"/>
      <c r="S138" s="78"/>
      <c r="T138" s="114"/>
      <c r="V138" s="138"/>
      <c r="W138" s="138"/>
      <c r="X138" s="138"/>
      <c r="Y138" s="138"/>
      <c r="Z138" s="138"/>
      <c r="AA138" s="138"/>
      <c r="AB138" s="138"/>
      <c r="AC138" s="138"/>
      <c r="AD138" s="138"/>
      <c r="AE138" s="138"/>
      <c r="AF138" s="115"/>
      <c r="AG138" s="115"/>
      <c r="AH138" s="115"/>
      <c r="AI138" s="115"/>
      <c r="AJ138" s="115"/>
      <c r="AK138" s="115"/>
      <c r="AL138" s="115"/>
      <c r="AM138" s="115"/>
      <c r="AN138" s="115"/>
      <c r="AO138" s="115"/>
      <c r="AP138" s="115"/>
      <c r="AQ138" s="116"/>
      <c r="AR138" s="115"/>
    </row>
    <row r="139" spans="1:44" ht="13" x14ac:dyDescent="0.3">
      <c r="A139" s="44">
        <f>ROW()</f>
        <v>139</v>
      </c>
      <c r="B139" s="155"/>
      <c r="D139" s="365" t="s">
        <v>178</v>
      </c>
      <c r="E139" s="369"/>
      <c r="F139" s="369"/>
      <c r="G139" s="364"/>
      <c r="H139" s="364"/>
      <c r="I139" s="364"/>
      <c r="J139" s="364"/>
      <c r="K139" s="364"/>
      <c r="L139" s="364"/>
      <c r="M139" s="364"/>
      <c r="N139" s="364"/>
      <c r="O139" s="364"/>
      <c r="P139" s="364"/>
      <c r="Q139" s="182"/>
      <c r="S139" s="78"/>
      <c r="T139" s="114"/>
      <c r="V139" s="138"/>
      <c r="W139" s="138"/>
      <c r="X139" s="138"/>
      <c r="Y139" s="138"/>
      <c r="Z139" s="138"/>
      <c r="AA139" s="138"/>
      <c r="AB139" s="138"/>
      <c r="AC139" s="138"/>
      <c r="AD139" s="138"/>
      <c r="AE139" s="138"/>
      <c r="AF139" s="115"/>
      <c r="AG139" s="115"/>
      <c r="AH139" s="115"/>
      <c r="AI139" s="115"/>
      <c r="AJ139" s="115"/>
      <c r="AK139" s="115"/>
      <c r="AL139" s="115"/>
      <c r="AM139" s="115"/>
      <c r="AN139" s="115"/>
      <c r="AO139" s="115"/>
      <c r="AP139" s="115"/>
      <c r="AQ139" s="116"/>
      <c r="AR139" s="115"/>
    </row>
    <row r="140" spans="1:44" ht="13" x14ac:dyDescent="0.3">
      <c r="A140" s="44">
        <f>ROW()</f>
        <v>140</v>
      </c>
      <c r="B140" s="155"/>
      <c r="D140" s="365" t="s">
        <v>179</v>
      </c>
      <c r="E140" s="370">
        <f t="shared" ref="E140:N140" si="256">E134</f>
        <v>2082577</v>
      </c>
      <c r="F140" s="370">
        <f t="shared" si="256"/>
        <v>6646241</v>
      </c>
      <c r="G140" s="370">
        <f t="shared" si="256"/>
        <v>-6715814</v>
      </c>
      <c r="H140" s="370">
        <f t="shared" si="256"/>
        <v>-9688093</v>
      </c>
      <c r="I140" s="370">
        <f t="shared" si="256"/>
        <v>-10018127</v>
      </c>
      <c r="J140" s="370">
        <f t="shared" si="256"/>
        <v>-9630671</v>
      </c>
      <c r="K140" s="370">
        <f t="shared" si="256"/>
        <v>-10585160</v>
      </c>
      <c r="L140" s="370">
        <f t="shared" si="256"/>
        <v>-9480024</v>
      </c>
      <c r="M140" s="370">
        <f t="shared" si="256"/>
        <v>-9470028</v>
      </c>
      <c r="N140" s="370">
        <f t="shared" si="256"/>
        <v>-9370027</v>
      </c>
      <c r="O140" s="370">
        <f t="shared" ref="O140:P140" si="257">O134</f>
        <v>-9256679.8599999994</v>
      </c>
      <c r="P140" s="370">
        <f t="shared" si="257"/>
        <v>-9129719.6571999975</v>
      </c>
      <c r="Q140" s="182"/>
      <c r="S140" s="78"/>
      <c r="T140" s="114"/>
      <c r="V140" s="138"/>
      <c r="W140" s="138"/>
      <c r="X140" s="138"/>
      <c r="Y140" s="138"/>
      <c r="Z140" s="138"/>
      <c r="AA140" s="138"/>
      <c r="AB140" s="138"/>
      <c r="AC140" s="138"/>
      <c r="AD140" s="138"/>
      <c r="AE140" s="138"/>
      <c r="AF140" s="115"/>
      <c r="AG140" s="115"/>
      <c r="AH140" s="115"/>
      <c r="AI140" s="115"/>
      <c r="AJ140" s="115"/>
      <c r="AK140" s="115"/>
      <c r="AL140" s="115"/>
      <c r="AM140" s="115"/>
      <c r="AN140" s="115"/>
      <c r="AO140" s="115"/>
      <c r="AP140" s="115"/>
      <c r="AQ140" s="116"/>
      <c r="AR140" s="115"/>
    </row>
    <row r="141" spans="1:44" ht="13" x14ac:dyDescent="0.3">
      <c r="A141" s="44">
        <f>ROW()</f>
        <v>141</v>
      </c>
      <c r="B141" s="155"/>
      <c r="D141" s="365" t="s">
        <v>180</v>
      </c>
      <c r="E141" s="370">
        <f>-E107+E124+E129</f>
        <v>0</v>
      </c>
      <c r="F141" s="370">
        <f>-F107+F124+F129</f>
        <v>0</v>
      </c>
      <c r="G141" s="370">
        <f t="shared" ref="G141:N141" si="258">-G107+G124+G129</f>
        <v>12056922</v>
      </c>
      <c r="H141" s="370">
        <f t="shared" si="258"/>
        <v>12034775</v>
      </c>
      <c r="I141" s="370">
        <f t="shared" si="258"/>
        <v>11181292</v>
      </c>
      <c r="J141" s="370">
        <f t="shared" si="258"/>
        <v>10803835</v>
      </c>
      <c r="K141" s="370">
        <f t="shared" si="258"/>
        <v>10577200</v>
      </c>
      <c r="L141" s="370">
        <f t="shared" si="258"/>
        <v>10032712</v>
      </c>
      <c r="M141" s="370">
        <f t="shared" si="258"/>
        <v>10032712</v>
      </c>
      <c r="N141" s="370">
        <f t="shared" si="258"/>
        <v>10032712</v>
      </c>
      <c r="O141" s="370">
        <f t="shared" ref="O141:P141" si="259">-O107+O124+O129</f>
        <v>10032712</v>
      </c>
      <c r="P141" s="370">
        <f t="shared" si="259"/>
        <v>10032712</v>
      </c>
      <c r="Q141" s="182"/>
      <c r="S141" s="78"/>
      <c r="T141" s="114"/>
      <c r="V141" s="138"/>
      <c r="W141" s="138"/>
      <c r="X141" s="138"/>
      <c r="Y141" s="138"/>
      <c r="Z141" s="138"/>
      <c r="AA141" s="138"/>
      <c r="AB141" s="138"/>
      <c r="AC141" s="138"/>
      <c r="AD141" s="138"/>
      <c r="AE141" s="138"/>
      <c r="AF141" s="115"/>
      <c r="AG141" s="115"/>
      <c r="AH141" s="115"/>
      <c r="AI141" s="115"/>
      <c r="AJ141" s="115"/>
      <c r="AK141" s="115"/>
      <c r="AL141" s="115"/>
      <c r="AM141" s="115"/>
      <c r="AN141" s="115"/>
      <c r="AO141" s="115"/>
      <c r="AP141" s="115"/>
      <c r="AQ141" s="116"/>
      <c r="AR141" s="115"/>
    </row>
    <row r="142" spans="1:44" ht="13" x14ac:dyDescent="0.3">
      <c r="A142" s="44">
        <f>ROW()</f>
        <v>142</v>
      </c>
      <c r="B142" s="155"/>
      <c r="D142" s="365" t="s">
        <v>181</v>
      </c>
      <c r="E142" s="371">
        <f t="shared" ref="E142:N142" si="260">E138</f>
        <v>2082577</v>
      </c>
      <c r="F142" s="371">
        <f t="shared" si="260"/>
        <v>6646241</v>
      </c>
      <c r="G142" s="371">
        <f t="shared" si="260"/>
        <v>5341108</v>
      </c>
      <c r="H142" s="371">
        <f t="shared" si="260"/>
        <v>2346682</v>
      </c>
      <c r="I142" s="371">
        <f t="shared" si="260"/>
        <v>1163165</v>
      </c>
      <c r="J142" s="371">
        <f t="shared" si="260"/>
        <v>1173164</v>
      </c>
      <c r="K142" s="371">
        <f t="shared" si="260"/>
        <v>-7960</v>
      </c>
      <c r="L142" s="371">
        <f t="shared" si="260"/>
        <v>552688</v>
      </c>
      <c r="M142" s="371">
        <f t="shared" si="260"/>
        <v>562684</v>
      </c>
      <c r="N142" s="371">
        <f t="shared" si="260"/>
        <v>662685</v>
      </c>
      <c r="O142" s="371">
        <f t="shared" ref="O142:P142" si="261">O138</f>
        <v>776032.1400000006</v>
      </c>
      <c r="P142" s="371">
        <f t="shared" si="261"/>
        <v>902992.34280000255</v>
      </c>
      <c r="Q142" s="182"/>
      <c r="S142" s="78"/>
      <c r="T142" s="114"/>
      <c r="V142" s="138"/>
      <c r="W142" s="138"/>
      <c r="X142" s="138"/>
      <c r="Y142" s="138"/>
      <c r="Z142" s="138"/>
      <c r="AA142" s="138"/>
      <c r="AB142" s="138"/>
      <c r="AC142" s="138"/>
      <c r="AD142" s="138"/>
      <c r="AE142" s="138"/>
      <c r="AF142" s="115"/>
      <c r="AG142" s="115"/>
      <c r="AH142" s="115"/>
      <c r="AI142" s="115"/>
      <c r="AJ142" s="115"/>
      <c r="AK142" s="115"/>
      <c r="AL142" s="115"/>
      <c r="AM142" s="115"/>
      <c r="AN142" s="115"/>
      <c r="AO142" s="115"/>
      <c r="AP142" s="115"/>
      <c r="AQ142" s="116"/>
      <c r="AR142" s="115"/>
    </row>
    <row r="143" spans="1:44" ht="13" x14ac:dyDescent="0.3">
      <c r="A143" s="44">
        <f>ROW()</f>
        <v>143</v>
      </c>
      <c r="B143" s="155"/>
      <c r="D143" s="365" t="s">
        <v>182</v>
      </c>
      <c r="E143" s="371">
        <f t="shared" ref="E143:N143" si="262">E140+E141-E142</f>
        <v>0</v>
      </c>
      <c r="F143" s="371">
        <f t="shared" si="262"/>
        <v>0</v>
      </c>
      <c r="G143" s="371">
        <f t="shared" si="262"/>
        <v>0</v>
      </c>
      <c r="H143" s="371">
        <f t="shared" si="262"/>
        <v>0</v>
      </c>
      <c r="I143" s="371">
        <f t="shared" si="262"/>
        <v>0</v>
      </c>
      <c r="J143" s="371">
        <f t="shared" si="262"/>
        <v>0</v>
      </c>
      <c r="K143" s="371">
        <f t="shared" si="262"/>
        <v>0</v>
      </c>
      <c r="L143" s="371">
        <f t="shared" si="262"/>
        <v>0</v>
      </c>
      <c r="M143" s="371">
        <f t="shared" si="262"/>
        <v>0</v>
      </c>
      <c r="N143" s="371">
        <f t="shared" si="262"/>
        <v>0</v>
      </c>
      <c r="O143" s="371">
        <f t="shared" ref="O143:P143" si="263">O140+O141-O142</f>
        <v>0</v>
      </c>
      <c r="P143" s="371">
        <f t="shared" si="263"/>
        <v>0</v>
      </c>
      <c r="Q143" s="182"/>
      <c r="S143" s="78"/>
      <c r="T143" s="114"/>
      <c r="V143" s="138"/>
      <c r="W143" s="138"/>
      <c r="X143" s="138"/>
      <c r="Y143" s="138"/>
      <c r="Z143" s="138"/>
      <c r="AA143" s="138"/>
      <c r="AB143" s="138"/>
      <c r="AC143" s="138"/>
      <c r="AD143" s="138"/>
      <c r="AE143" s="138"/>
      <c r="AF143" s="115"/>
      <c r="AG143" s="115"/>
      <c r="AH143" s="115"/>
      <c r="AI143" s="115"/>
      <c r="AJ143" s="115"/>
      <c r="AK143" s="115"/>
      <c r="AL143" s="115"/>
      <c r="AM143" s="115"/>
      <c r="AN143" s="115"/>
      <c r="AO143" s="115"/>
      <c r="AP143" s="115"/>
      <c r="AQ143" s="116"/>
      <c r="AR143" s="115"/>
    </row>
    <row r="144" spans="1:44" x14ac:dyDescent="0.25">
      <c r="A144" s="44">
        <f>ROW()</f>
        <v>144</v>
      </c>
      <c r="E144" s="386"/>
      <c r="F144" s="386"/>
      <c r="G144" s="387"/>
      <c r="H144" s="387"/>
      <c r="I144" s="387"/>
      <c r="J144" s="387"/>
      <c r="K144" s="387"/>
      <c r="L144" s="387"/>
      <c r="M144" s="387"/>
      <c r="N144" s="387"/>
      <c r="O144" s="387"/>
      <c r="P144" s="387"/>
      <c r="Q144" s="47"/>
      <c r="S144" s="78"/>
      <c r="V144" s="138"/>
      <c r="W144" s="138"/>
      <c r="X144" s="138"/>
      <c r="Y144" s="138"/>
      <c r="Z144" s="138"/>
      <c r="AA144" s="138"/>
      <c r="AB144" s="138"/>
      <c r="AC144" s="138"/>
      <c r="AD144" s="138"/>
      <c r="AE144" s="138"/>
      <c r="AF144" s="115"/>
      <c r="AG144" s="115"/>
      <c r="AH144" s="115"/>
      <c r="AI144" s="115"/>
      <c r="AJ144" s="115"/>
      <c r="AK144" s="115"/>
      <c r="AL144" s="115"/>
      <c r="AM144" s="115"/>
      <c r="AN144" s="115"/>
      <c r="AO144" s="115"/>
      <c r="AP144" s="115"/>
      <c r="AQ144" s="116"/>
      <c r="AR144" s="115"/>
    </row>
    <row r="145" spans="1:44" x14ac:dyDescent="0.25">
      <c r="A145" s="44">
        <f>ROW()</f>
        <v>145</v>
      </c>
      <c r="B145" s="155"/>
      <c r="D145" s="201" t="s">
        <v>183</v>
      </c>
      <c r="E145" s="463"/>
      <c r="F145" s="463"/>
      <c r="G145" s="463"/>
      <c r="H145" s="463"/>
      <c r="I145" s="463"/>
      <c r="J145" s="463"/>
      <c r="K145" s="447"/>
      <c r="L145" s="447"/>
      <c r="M145" s="447"/>
      <c r="N145" s="447"/>
      <c r="O145" s="447"/>
      <c r="P145" s="447"/>
      <c r="Q145" s="182"/>
      <c r="S145" s="78"/>
      <c r="V145" s="138"/>
      <c r="W145" s="138"/>
      <c r="X145" s="138"/>
      <c r="Y145" s="138"/>
      <c r="Z145" s="138"/>
      <c r="AA145" s="138"/>
      <c r="AB145" s="138"/>
      <c r="AC145" s="138"/>
      <c r="AD145" s="138"/>
      <c r="AE145" s="138"/>
      <c r="AF145" s="115">
        <f t="shared" ca="1" si="220"/>
        <v>1</v>
      </c>
      <c r="AG145" s="115">
        <f t="shared" ca="1" si="221"/>
        <v>1</v>
      </c>
      <c r="AH145" s="115">
        <f t="shared" ca="1" si="222"/>
        <v>1</v>
      </c>
      <c r="AI145" s="115">
        <f t="shared" ca="1" si="223"/>
        <v>1</v>
      </c>
      <c r="AJ145" s="115">
        <f t="shared" ca="1" si="224"/>
        <v>0</v>
      </c>
      <c r="AK145" s="115">
        <f t="shared" ca="1" si="225"/>
        <v>0</v>
      </c>
      <c r="AL145" s="115">
        <f t="shared" ca="1" si="226"/>
        <v>0</v>
      </c>
      <c r="AM145" s="115">
        <f t="shared" ca="1" si="227"/>
        <v>0</v>
      </c>
      <c r="AN145" s="115">
        <f t="shared" ca="1" si="228"/>
        <v>0</v>
      </c>
      <c r="AO145" s="115">
        <f t="shared" ca="1" si="229"/>
        <v>0</v>
      </c>
      <c r="AP145" s="115">
        <f t="shared" ca="1" si="194"/>
        <v>1</v>
      </c>
      <c r="AQ145" s="116" t="s">
        <v>48</v>
      </c>
      <c r="AR145" s="115">
        <f t="shared" ca="1" si="195"/>
        <v>1</v>
      </c>
    </row>
    <row r="146" spans="1:44" x14ac:dyDescent="0.25">
      <c r="A146" s="44">
        <f>ROW()</f>
        <v>146</v>
      </c>
      <c r="B146" s="155"/>
      <c r="E146" s="463"/>
      <c r="F146" s="463"/>
      <c r="G146" s="463"/>
      <c r="H146" s="463"/>
      <c r="I146" s="463"/>
      <c r="J146" s="463"/>
      <c r="K146" s="447"/>
      <c r="L146" s="447"/>
      <c r="M146" s="447"/>
      <c r="N146" s="447"/>
      <c r="O146" s="447"/>
      <c r="P146" s="447"/>
      <c r="Q146" s="182"/>
      <c r="S146" s="78"/>
      <c r="V146" s="138"/>
      <c r="W146" s="138"/>
      <c r="X146" s="138"/>
      <c r="Y146" s="138"/>
      <c r="Z146" s="138"/>
      <c r="AA146" s="138"/>
      <c r="AB146" s="138"/>
      <c r="AC146" s="138"/>
      <c r="AD146" s="138"/>
      <c r="AE146" s="138"/>
      <c r="AF146" s="115">
        <f t="shared" ca="1" si="220"/>
        <v>1</v>
      </c>
      <c r="AG146" s="115">
        <f t="shared" ca="1" si="221"/>
        <v>1</v>
      </c>
      <c r="AH146" s="115">
        <f t="shared" ca="1" si="222"/>
        <v>1</v>
      </c>
      <c r="AI146" s="115">
        <f t="shared" ca="1" si="223"/>
        <v>1</v>
      </c>
      <c r="AJ146" s="115">
        <f t="shared" ca="1" si="224"/>
        <v>0</v>
      </c>
      <c r="AK146" s="115">
        <f t="shared" ca="1" si="225"/>
        <v>0</v>
      </c>
      <c r="AL146" s="115">
        <f t="shared" ca="1" si="226"/>
        <v>0</v>
      </c>
      <c r="AM146" s="115">
        <f t="shared" ca="1" si="227"/>
        <v>0</v>
      </c>
      <c r="AN146" s="115">
        <f t="shared" ca="1" si="228"/>
        <v>0</v>
      </c>
      <c r="AO146" s="115">
        <f t="shared" ca="1" si="229"/>
        <v>0</v>
      </c>
      <c r="AP146" s="115">
        <f t="shared" ca="1" si="194"/>
        <v>1</v>
      </c>
      <c r="AQ146" s="116" t="s">
        <v>48</v>
      </c>
      <c r="AR146" s="115">
        <f t="shared" ca="1" si="195"/>
        <v>1</v>
      </c>
    </row>
    <row r="147" spans="1:44" ht="20.25" customHeight="1" x14ac:dyDescent="0.25">
      <c r="A147" s="44">
        <f>ROW()</f>
        <v>147</v>
      </c>
      <c r="B147" s="155"/>
      <c r="E147" s="177" t="s">
        <v>184</v>
      </c>
      <c r="F147" s="117"/>
      <c r="G147" s="86"/>
      <c r="H147" s="168"/>
      <c r="I147" s="168"/>
      <c r="J147" s="168"/>
      <c r="K147" s="168"/>
      <c r="L147" s="168"/>
      <c r="M147" s="168"/>
      <c r="N147" s="168"/>
      <c r="O147" s="168"/>
      <c r="P147" s="168"/>
      <c r="Q147" s="182"/>
      <c r="S147" s="78"/>
      <c r="V147" s="138"/>
      <c r="W147" s="138"/>
      <c r="X147" s="138"/>
      <c r="Y147" s="138"/>
      <c r="Z147" s="138"/>
      <c r="AA147" s="138"/>
      <c r="AB147" s="138"/>
      <c r="AC147" s="138"/>
      <c r="AD147" s="138"/>
      <c r="AE147" s="138"/>
      <c r="AF147" s="115">
        <f t="shared" ca="1" si="220"/>
        <v>1</v>
      </c>
      <c r="AG147" s="115">
        <f t="shared" ca="1" si="221"/>
        <v>1</v>
      </c>
      <c r="AH147" s="115">
        <f t="shared" ca="1" si="222"/>
        <v>1</v>
      </c>
      <c r="AI147" s="115">
        <f t="shared" ca="1" si="223"/>
        <v>1</v>
      </c>
      <c r="AJ147" s="115">
        <f t="shared" ca="1" si="224"/>
        <v>1</v>
      </c>
      <c r="AK147" s="115">
        <f t="shared" ca="1" si="225"/>
        <v>1</v>
      </c>
      <c r="AL147" s="115">
        <f t="shared" ca="1" si="226"/>
        <v>1</v>
      </c>
      <c r="AM147" s="115">
        <f t="shared" ca="1" si="227"/>
        <v>1</v>
      </c>
      <c r="AN147" s="115">
        <f t="shared" ca="1" si="228"/>
        <v>1</v>
      </c>
      <c r="AO147" s="115">
        <f t="shared" ca="1" si="229"/>
        <v>1</v>
      </c>
      <c r="AP147" s="115">
        <f t="shared" ca="1" si="194"/>
        <v>1</v>
      </c>
      <c r="AQ147" s="116" t="s">
        <v>48</v>
      </c>
      <c r="AR147" s="115">
        <f t="shared" ca="1" si="195"/>
        <v>1</v>
      </c>
    </row>
    <row r="148" spans="1:44" x14ac:dyDescent="0.25">
      <c r="A148" s="43">
        <f>ROW()</f>
        <v>148</v>
      </c>
      <c r="B148" s="155"/>
      <c r="D148" s="202" t="s">
        <v>185</v>
      </c>
      <c r="E148" s="457"/>
      <c r="F148" s="458"/>
      <c r="G148" s="458"/>
      <c r="H148" s="458"/>
      <c r="I148" s="458"/>
      <c r="J148" s="458"/>
      <c r="K148" s="168"/>
      <c r="L148" s="168"/>
      <c r="M148" s="168"/>
      <c r="N148" s="168"/>
      <c r="O148" s="168"/>
      <c r="P148" s="168"/>
      <c r="Q148" s="182"/>
      <c r="S148" s="78"/>
      <c r="V148" s="161"/>
      <c r="W148" s="161"/>
      <c r="X148" s="161"/>
      <c r="Y148" s="161"/>
      <c r="Z148" s="161"/>
      <c r="AA148" s="161"/>
      <c r="AB148" s="138"/>
      <c r="AC148" s="138"/>
      <c r="AD148" s="138"/>
      <c r="AE148" s="138"/>
      <c r="AF148" s="115">
        <f t="shared" ca="1" si="220"/>
        <v>1</v>
      </c>
      <c r="AG148" s="115">
        <f t="shared" ca="1" si="221"/>
        <v>1</v>
      </c>
      <c r="AH148" s="115">
        <f t="shared" ca="1" si="222"/>
        <v>1</v>
      </c>
      <c r="AI148" s="115">
        <f t="shared" ca="1" si="223"/>
        <v>1</v>
      </c>
      <c r="AJ148" s="115">
        <f t="shared" ca="1" si="224"/>
        <v>0</v>
      </c>
      <c r="AK148" s="115">
        <f t="shared" ca="1" si="225"/>
        <v>0</v>
      </c>
      <c r="AL148" s="115">
        <f t="shared" ca="1" si="226"/>
        <v>0</v>
      </c>
      <c r="AM148" s="115">
        <f t="shared" ca="1" si="227"/>
        <v>0</v>
      </c>
      <c r="AN148" s="115">
        <f t="shared" ca="1" si="228"/>
        <v>0</v>
      </c>
      <c r="AO148" s="115">
        <f t="shared" ca="1" si="229"/>
        <v>0</v>
      </c>
      <c r="AP148" s="115">
        <f t="shared" ca="1" si="194"/>
        <v>1</v>
      </c>
      <c r="AQ148" s="116" t="s">
        <v>48</v>
      </c>
      <c r="AR148" s="115">
        <f t="shared" ca="1" si="195"/>
        <v>1</v>
      </c>
    </row>
    <row r="149" spans="1:44" x14ac:dyDescent="0.25">
      <c r="A149" s="43">
        <f>ROW()</f>
        <v>149</v>
      </c>
      <c r="B149" s="155"/>
      <c r="D149" s="202" t="s">
        <v>186</v>
      </c>
      <c r="E149" s="459"/>
      <c r="F149" s="460"/>
      <c r="G149" s="460"/>
      <c r="H149" s="460"/>
      <c r="I149" s="460"/>
      <c r="J149" s="460"/>
      <c r="K149" s="168"/>
      <c r="L149" s="168"/>
      <c r="M149" s="168"/>
      <c r="N149" s="168"/>
      <c r="O149" s="168"/>
      <c r="P149" s="168"/>
      <c r="Q149" s="182"/>
      <c r="S149" s="78"/>
      <c r="V149" s="161"/>
      <c r="W149" s="161"/>
      <c r="X149" s="161"/>
      <c r="Y149" s="161"/>
      <c r="Z149" s="161"/>
      <c r="AA149" s="161"/>
      <c r="AB149" s="138"/>
      <c r="AC149" s="138"/>
      <c r="AD149" s="138"/>
      <c r="AE149" s="138"/>
      <c r="AF149" s="115">
        <f t="shared" ca="1" si="220"/>
        <v>1</v>
      </c>
      <c r="AG149" s="115">
        <f t="shared" ca="1" si="221"/>
        <v>1</v>
      </c>
      <c r="AH149" s="115">
        <f t="shared" ca="1" si="222"/>
        <v>1</v>
      </c>
      <c r="AI149" s="115">
        <f t="shared" ca="1" si="223"/>
        <v>1</v>
      </c>
      <c r="AJ149" s="115">
        <f t="shared" ca="1" si="224"/>
        <v>1</v>
      </c>
      <c r="AK149" s="115">
        <f t="shared" ca="1" si="225"/>
        <v>1</v>
      </c>
      <c r="AL149" s="115">
        <f t="shared" ca="1" si="226"/>
        <v>1</v>
      </c>
      <c r="AM149" s="115">
        <f t="shared" ca="1" si="227"/>
        <v>1</v>
      </c>
      <c r="AN149" s="115">
        <f t="shared" ca="1" si="228"/>
        <v>1</v>
      </c>
      <c r="AO149" s="115">
        <f t="shared" ca="1" si="229"/>
        <v>1</v>
      </c>
      <c r="AP149" s="115">
        <f t="shared" ca="1" si="194"/>
        <v>1</v>
      </c>
      <c r="AQ149" s="116" t="s">
        <v>48</v>
      </c>
      <c r="AR149" s="115">
        <f t="shared" ca="1" si="195"/>
        <v>1</v>
      </c>
    </row>
    <row r="150" spans="1:44" x14ac:dyDescent="0.25">
      <c r="A150" s="43">
        <f>ROW()</f>
        <v>150</v>
      </c>
      <c r="B150" s="155"/>
      <c r="D150" s="202" t="s">
        <v>187</v>
      </c>
      <c r="E150" s="461"/>
      <c r="F150" s="462"/>
      <c r="G150" s="462"/>
      <c r="H150" s="462"/>
      <c r="I150" s="462"/>
      <c r="J150" s="462"/>
      <c r="K150" s="168"/>
      <c r="L150" s="168"/>
      <c r="M150" s="168"/>
      <c r="N150" s="168"/>
      <c r="O150" s="168"/>
      <c r="P150" s="168"/>
      <c r="Q150" s="182"/>
      <c r="S150" s="78"/>
      <c r="V150" s="161"/>
      <c r="W150" s="161"/>
      <c r="X150" s="161"/>
      <c r="Y150" s="161"/>
      <c r="Z150" s="161"/>
      <c r="AA150" s="161"/>
      <c r="AB150" s="138"/>
      <c r="AC150" s="138"/>
      <c r="AD150" s="138"/>
      <c r="AE150" s="138"/>
      <c r="AF150" s="115">
        <f t="shared" ca="1" si="220"/>
        <v>1</v>
      </c>
      <c r="AG150" s="115">
        <f t="shared" ca="1" si="221"/>
        <v>1</v>
      </c>
      <c r="AH150" s="115">
        <f t="shared" ca="1" si="222"/>
        <v>1</v>
      </c>
      <c r="AI150" s="115">
        <f t="shared" ca="1" si="223"/>
        <v>1</v>
      </c>
      <c r="AJ150" s="115">
        <f t="shared" ca="1" si="224"/>
        <v>1</v>
      </c>
      <c r="AK150" s="115">
        <f t="shared" ca="1" si="225"/>
        <v>1</v>
      </c>
      <c r="AL150" s="115">
        <f t="shared" ca="1" si="226"/>
        <v>1</v>
      </c>
      <c r="AM150" s="115">
        <f t="shared" ca="1" si="227"/>
        <v>1</v>
      </c>
      <c r="AN150" s="115">
        <f t="shared" ca="1" si="228"/>
        <v>1</v>
      </c>
      <c r="AO150" s="115">
        <f t="shared" ca="1" si="229"/>
        <v>1</v>
      </c>
      <c r="AP150" s="115">
        <f t="shared" ca="1" si="194"/>
        <v>1</v>
      </c>
      <c r="AQ150" s="116" t="s">
        <v>48</v>
      </c>
      <c r="AR150" s="115">
        <f t="shared" ca="1" si="195"/>
        <v>1</v>
      </c>
    </row>
    <row r="151" spans="1:44" x14ac:dyDescent="0.25">
      <c r="A151" s="43">
        <f>ROW()</f>
        <v>151</v>
      </c>
      <c r="B151" s="155"/>
      <c r="D151" s="202" t="s">
        <v>188</v>
      </c>
      <c r="E151" s="450"/>
      <c r="F151" s="451"/>
      <c r="G151" s="452"/>
      <c r="H151" s="452"/>
      <c r="I151" s="452"/>
      <c r="J151" s="452"/>
      <c r="K151" s="168"/>
      <c r="L151" s="168"/>
      <c r="M151" s="168"/>
      <c r="N151" s="168"/>
      <c r="O151" s="168"/>
      <c r="P151" s="168"/>
      <c r="Q151" s="182"/>
      <c r="S151" s="78"/>
      <c r="V151" s="161"/>
      <c r="W151" s="161"/>
      <c r="X151" s="161"/>
      <c r="Y151" s="161"/>
      <c r="Z151" s="161"/>
      <c r="AA151" s="161"/>
      <c r="AB151" s="138"/>
      <c r="AC151" s="138"/>
      <c r="AD151" s="138"/>
      <c r="AE151" s="138"/>
      <c r="AF151" s="115">
        <f t="shared" ca="1" si="220"/>
        <v>1</v>
      </c>
      <c r="AG151" s="115">
        <f t="shared" ca="1" si="221"/>
        <v>1</v>
      </c>
      <c r="AH151" s="115">
        <f t="shared" ca="1" si="222"/>
        <v>1</v>
      </c>
      <c r="AI151" s="115">
        <f t="shared" ca="1" si="223"/>
        <v>1</v>
      </c>
      <c r="AJ151" s="115">
        <f t="shared" ca="1" si="224"/>
        <v>1</v>
      </c>
      <c r="AK151" s="115">
        <f t="shared" ca="1" si="225"/>
        <v>1</v>
      </c>
      <c r="AL151" s="115">
        <f t="shared" ca="1" si="226"/>
        <v>0</v>
      </c>
      <c r="AM151" s="115">
        <f t="shared" ca="1" si="227"/>
        <v>0</v>
      </c>
      <c r="AN151" s="115">
        <f t="shared" ca="1" si="228"/>
        <v>0</v>
      </c>
      <c r="AO151" s="115">
        <f t="shared" ca="1" si="229"/>
        <v>0</v>
      </c>
      <c r="AP151" s="115">
        <f t="shared" ca="1" si="194"/>
        <v>1</v>
      </c>
      <c r="AQ151" s="116" t="s">
        <v>48</v>
      </c>
      <c r="AR151" s="115">
        <f t="shared" ca="1" si="195"/>
        <v>1</v>
      </c>
    </row>
    <row r="152" spans="1:44" ht="12" x14ac:dyDescent="0.3">
      <c r="A152" s="43">
        <f>ROW()</f>
        <v>152</v>
      </c>
      <c r="B152" s="155"/>
      <c r="D152" s="203" t="s">
        <v>189</v>
      </c>
      <c r="E152" s="86"/>
      <c r="F152" s="117"/>
      <c r="G152" s="117"/>
      <c r="H152" s="114"/>
      <c r="I152" s="114"/>
      <c r="J152" s="114"/>
      <c r="K152" s="114"/>
      <c r="L152" s="114"/>
      <c r="M152" s="114"/>
      <c r="N152" s="114"/>
      <c r="O152" s="114"/>
      <c r="P152" s="114"/>
      <c r="Q152" s="47"/>
      <c r="R152" s="435"/>
      <c r="S152" s="83"/>
      <c r="V152" s="138"/>
      <c r="W152" s="138"/>
      <c r="X152" s="138"/>
      <c r="Y152" s="138"/>
      <c r="Z152" s="138"/>
      <c r="AA152" s="138"/>
      <c r="AB152" s="138"/>
      <c r="AC152" s="138"/>
      <c r="AD152" s="138"/>
      <c r="AE152" s="138"/>
      <c r="AF152" s="115">
        <f t="shared" ca="1" si="220"/>
        <v>1</v>
      </c>
      <c r="AG152" s="115">
        <f t="shared" ca="1" si="221"/>
        <v>1</v>
      </c>
      <c r="AH152" s="115">
        <f t="shared" ca="1" si="222"/>
        <v>1</v>
      </c>
      <c r="AI152" s="115">
        <f t="shared" ca="1" si="223"/>
        <v>1</v>
      </c>
      <c r="AJ152" s="115">
        <f t="shared" ca="1" si="224"/>
        <v>1</v>
      </c>
      <c r="AK152" s="115">
        <f t="shared" ca="1" si="225"/>
        <v>1</v>
      </c>
      <c r="AL152" s="115">
        <f t="shared" ca="1" si="226"/>
        <v>1</v>
      </c>
      <c r="AM152" s="115">
        <f t="shared" ca="1" si="227"/>
        <v>1</v>
      </c>
      <c r="AN152" s="115">
        <f t="shared" ca="1" si="228"/>
        <v>1</v>
      </c>
      <c r="AO152" s="115">
        <f t="shared" ca="1" si="229"/>
        <v>1</v>
      </c>
      <c r="AP152" s="115">
        <f t="shared" ca="1" si="194"/>
        <v>1</v>
      </c>
      <c r="AQ152" s="116" t="s">
        <v>48</v>
      </c>
      <c r="AR152" s="115">
        <f t="shared" ca="1" si="195"/>
        <v>1</v>
      </c>
    </row>
    <row r="153" spans="1:44" x14ac:dyDescent="0.25">
      <c r="A153" s="43">
        <f>ROW()</f>
        <v>153</v>
      </c>
      <c r="B153" s="155"/>
      <c r="D153" s="111"/>
      <c r="G153" s="111"/>
      <c r="Q153" s="47"/>
      <c r="R153" s="435"/>
      <c r="S153" s="83"/>
      <c r="V153" s="138"/>
      <c r="W153" s="138"/>
      <c r="X153" s="138"/>
      <c r="Y153" s="138"/>
      <c r="Z153" s="138"/>
      <c r="AA153" s="138"/>
      <c r="AB153" s="138"/>
      <c r="AC153" s="138"/>
      <c r="AD153" s="138"/>
      <c r="AE153" s="138"/>
      <c r="AF153" s="115">
        <f t="shared" ca="1" si="220"/>
        <v>1</v>
      </c>
      <c r="AG153" s="115">
        <f t="shared" ca="1" si="221"/>
        <v>1</v>
      </c>
      <c r="AH153" s="115">
        <f t="shared" ca="1" si="222"/>
        <v>1</v>
      </c>
      <c r="AI153" s="115">
        <f t="shared" ca="1" si="223"/>
        <v>1</v>
      </c>
      <c r="AJ153" s="115">
        <f t="shared" ca="1" si="224"/>
        <v>1</v>
      </c>
      <c r="AK153" s="115">
        <f t="shared" ca="1" si="225"/>
        <v>1</v>
      </c>
      <c r="AL153" s="115">
        <f t="shared" ca="1" si="226"/>
        <v>1</v>
      </c>
      <c r="AM153" s="115">
        <f t="shared" ca="1" si="227"/>
        <v>1</v>
      </c>
      <c r="AN153" s="115">
        <f t="shared" ca="1" si="228"/>
        <v>1</v>
      </c>
      <c r="AO153" s="115">
        <f t="shared" ca="1" si="229"/>
        <v>1</v>
      </c>
      <c r="AP153" s="115">
        <f t="shared" ca="1" si="194"/>
        <v>1</v>
      </c>
      <c r="AQ153" s="116" t="s">
        <v>48</v>
      </c>
      <c r="AR153" s="115">
        <f t="shared" ca="1" si="195"/>
        <v>1</v>
      </c>
    </row>
    <row r="154" spans="1:44" x14ac:dyDescent="0.25">
      <c r="A154" s="43">
        <f>ROW()</f>
        <v>154</v>
      </c>
      <c r="B154" s="155"/>
      <c r="D154" s="154" t="s">
        <v>190</v>
      </c>
      <c r="E154" s="154"/>
      <c r="F154" s="154"/>
      <c r="G154" s="154"/>
      <c r="H154" s="154"/>
      <c r="I154" s="154"/>
      <c r="J154" s="154"/>
      <c r="K154" s="154"/>
      <c r="L154" s="154"/>
      <c r="M154" s="154"/>
      <c r="N154" s="154"/>
      <c r="O154" s="154"/>
      <c r="P154" s="154"/>
      <c r="Q154" s="47"/>
      <c r="R154" s="435"/>
      <c r="S154" s="83"/>
      <c r="V154" s="138"/>
      <c r="W154" s="138"/>
      <c r="X154" s="138"/>
      <c r="Y154" s="138"/>
      <c r="Z154" s="138"/>
      <c r="AA154" s="138"/>
      <c r="AB154" s="138"/>
      <c r="AC154" s="138"/>
      <c r="AD154" s="138"/>
      <c r="AE154" s="138"/>
      <c r="AF154" s="115">
        <f t="shared" ca="1" si="220"/>
        <v>1</v>
      </c>
      <c r="AG154" s="115">
        <f t="shared" ca="1" si="221"/>
        <v>1</v>
      </c>
      <c r="AH154" s="115">
        <f t="shared" ca="1" si="222"/>
        <v>1</v>
      </c>
      <c r="AI154" s="115">
        <f t="shared" ca="1" si="223"/>
        <v>1</v>
      </c>
      <c r="AJ154" s="115">
        <f t="shared" ca="1" si="224"/>
        <v>1</v>
      </c>
      <c r="AK154" s="115">
        <f t="shared" ca="1" si="225"/>
        <v>1</v>
      </c>
      <c r="AL154" s="115">
        <f t="shared" ca="1" si="226"/>
        <v>1</v>
      </c>
      <c r="AM154" s="115">
        <f t="shared" ca="1" si="227"/>
        <v>1</v>
      </c>
      <c r="AN154" s="115">
        <f t="shared" ca="1" si="228"/>
        <v>1</v>
      </c>
      <c r="AO154" s="115">
        <f t="shared" ca="1" si="229"/>
        <v>1</v>
      </c>
      <c r="AP154" s="115">
        <f t="shared" ca="1" si="194"/>
        <v>1</v>
      </c>
      <c r="AQ154" s="116" t="s">
        <v>48</v>
      </c>
      <c r="AR154" s="115">
        <f t="shared" ca="1" si="195"/>
        <v>1</v>
      </c>
    </row>
    <row r="155" spans="1:44" x14ac:dyDescent="0.25">
      <c r="A155" s="43">
        <f>ROW()</f>
        <v>155</v>
      </c>
      <c r="B155" s="155"/>
      <c r="D155" s="204"/>
      <c r="E155" s="204"/>
      <c r="F155" s="204"/>
      <c r="G155" s="204"/>
      <c r="H155" s="204"/>
      <c r="I155" s="204"/>
      <c r="J155" s="204"/>
      <c r="K155" s="204"/>
      <c r="L155" s="204"/>
      <c r="M155" s="204"/>
      <c r="N155" s="204"/>
      <c r="O155" s="204"/>
      <c r="P155" s="204"/>
      <c r="Q155" s="47"/>
      <c r="R155" s="435"/>
      <c r="S155" s="83"/>
      <c r="V155" s="138"/>
      <c r="W155" s="138"/>
      <c r="X155" s="138"/>
      <c r="Y155" s="138"/>
      <c r="Z155" s="138"/>
      <c r="AA155" s="138"/>
      <c r="AB155" s="138"/>
      <c r="AC155" s="138"/>
      <c r="AD155" s="138"/>
      <c r="AE155" s="138"/>
      <c r="AF155" s="115">
        <f t="shared" ca="1" si="220"/>
        <v>1</v>
      </c>
      <c r="AG155" s="115">
        <f t="shared" ca="1" si="221"/>
        <v>1</v>
      </c>
      <c r="AH155" s="115">
        <f t="shared" ca="1" si="222"/>
        <v>1</v>
      </c>
      <c r="AI155" s="115">
        <f t="shared" ca="1" si="223"/>
        <v>1</v>
      </c>
      <c r="AJ155" s="115">
        <f t="shared" ca="1" si="224"/>
        <v>1</v>
      </c>
      <c r="AK155" s="115">
        <f t="shared" ca="1" si="225"/>
        <v>1</v>
      </c>
      <c r="AL155" s="115">
        <f t="shared" ca="1" si="226"/>
        <v>1</v>
      </c>
      <c r="AM155" s="115">
        <f t="shared" ca="1" si="227"/>
        <v>1</v>
      </c>
      <c r="AN155" s="115">
        <f t="shared" ca="1" si="228"/>
        <v>1</v>
      </c>
      <c r="AO155" s="115">
        <f t="shared" ca="1" si="229"/>
        <v>1</v>
      </c>
      <c r="AP155" s="115">
        <f t="shared" ca="1" si="194"/>
        <v>1</v>
      </c>
      <c r="AQ155" s="116" t="s">
        <v>48</v>
      </c>
      <c r="AR155" s="115">
        <f t="shared" ca="1" si="195"/>
        <v>1</v>
      </c>
    </row>
    <row r="156" spans="1:44" x14ac:dyDescent="0.25">
      <c r="A156" s="43">
        <f>ROW()</f>
        <v>156</v>
      </c>
      <c r="B156" s="155"/>
      <c r="D156" s="86" t="s">
        <v>191</v>
      </c>
      <c r="E156" s="47"/>
      <c r="G156" s="111"/>
      <c r="Q156" s="47"/>
      <c r="S156" s="78"/>
      <c r="V156" s="138"/>
      <c r="W156" s="138"/>
      <c r="X156" s="138"/>
      <c r="Y156" s="138"/>
      <c r="Z156" s="138"/>
      <c r="AA156" s="138"/>
      <c r="AB156" s="138"/>
      <c r="AC156" s="138"/>
      <c r="AD156" s="138"/>
      <c r="AE156" s="138"/>
      <c r="AF156" s="115">
        <f t="shared" ca="1" si="220"/>
        <v>1</v>
      </c>
      <c r="AG156" s="115">
        <f t="shared" ca="1" si="221"/>
        <v>1</v>
      </c>
      <c r="AH156" s="115">
        <f t="shared" ca="1" si="222"/>
        <v>1</v>
      </c>
      <c r="AI156" s="115">
        <f t="shared" ca="1" si="223"/>
        <v>1</v>
      </c>
      <c r="AJ156" s="115">
        <f t="shared" ca="1" si="224"/>
        <v>1</v>
      </c>
      <c r="AK156" s="115">
        <f t="shared" ca="1" si="225"/>
        <v>1</v>
      </c>
      <c r="AL156" s="115">
        <f t="shared" ca="1" si="226"/>
        <v>1</v>
      </c>
      <c r="AM156" s="115">
        <f t="shared" ca="1" si="227"/>
        <v>1</v>
      </c>
      <c r="AN156" s="115">
        <f t="shared" ca="1" si="228"/>
        <v>1</v>
      </c>
      <c r="AO156" s="115">
        <f t="shared" ca="1" si="229"/>
        <v>1</v>
      </c>
      <c r="AP156" s="115">
        <f t="shared" ca="1" si="194"/>
        <v>1</v>
      </c>
      <c r="AQ156" s="116" t="s">
        <v>48</v>
      </c>
      <c r="AR156" s="115">
        <f t="shared" ca="1" si="195"/>
        <v>1</v>
      </c>
    </row>
    <row r="157" spans="1:44" x14ac:dyDescent="0.25">
      <c r="A157" s="43">
        <f>ROW()</f>
        <v>157</v>
      </c>
      <c r="B157" s="205" t="s">
        <v>192</v>
      </c>
      <c r="C157" s="206"/>
      <c r="D157" s="207" t="s">
        <v>193</v>
      </c>
      <c r="E157" s="206"/>
      <c r="F157" s="208"/>
      <c r="G157" s="208"/>
      <c r="H157" s="208"/>
      <c r="I157" s="208"/>
      <c r="J157" s="208"/>
      <c r="K157" s="208"/>
      <c r="L157" s="208"/>
      <c r="M157" s="208"/>
      <c r="N157" s="208"/>
      <c r="O157" s="208"/>
      <c r="P157" s="208"/>
      <c r="Q157" s="209"/>
      <c r="S157" s="78"/>
      <c r="T157" s="114" t="s">
        <v>194</v>
      </c>
      <c r="V157" s="138"/>
      <c r="W157" s="138"/>
      <c r="X157" s="138"/>
      <c r="Y157" s="138"/>
      <c r="Z157" s="138"/>
      <c r="AA157" s="138"/>
      <c r="AB157" s="138"/>
      <c r="AC157" s="138"/>
      <c r="AD157" s="138"/>
      <c r="AE157" s="138"/>
      <c r="AF157" s="115">
        <f t="shared" ca="1" si="220"/>
        <v>1</v>
      </c>
      <c r="AG157" s="115">
        <f t="shared" ca="1" si="221"/>
        <v>1</v>
      </c>
      <c r="AH157" s="115">
        <f t="shared" ca="1" si="222"/>
        <v>1</v>
      </c>
      <c r="AI157" s="115">
        <f t="shared" ca="1" si="223"/>
        <v>1</v>
      </c>
      <c r="AJ157" s="115">
        <f t="shared" ca="1" si="224"/>
        <v>1</v>
      </c>
      <c r="AK157" s="115">
        <f t="shared" ca="1" si="225"/>
        <v>1</v>
      </c>
      <c r="AL157" s="115">
        <f t="shared" ca="1" si="226"/>
        <v>1</v>
      </c>
      <c r="AM157" s="115">
        <f t="shared" ca="1" si="227"/>
        <v>1</v>
      </c>
      <c r="AN157" s="115">
        <f t="shared" ca="1" si="228"/>
        <v>1</v>
      </c>
      <c r="AO157" s="115">
        <f t="shared" ca="1" si="229"/>
        <v>1</v>
      </c>
      <c r="AP157" s="115">
        <f t="shared" ca="1" si="194"/>
        <v>1</v>
      </c>
      <c r="AQ157" s="116" t="s">
        <v>48</v>
      </c>
      <c r="AR157" s="115">
        <f t="shared" ca="1" si="195"/>
        <v>1</v>
      </c>
    </row>
    <row r="158" spans="1:44" ht="12" x14ac:dyDescent="0.3">
      <c r="A158" s="43">
        <f>ROW()</f>
        <v>158</v>
      </c>
      <c r="B158" s="210">
        <f>ROW(B99)</f>
        <v>99</v>
      </c>
      <c r="C158" s="86"/>
      <c r="D158" s="86" t="s">
        <v>195</v>
      </c>
      <c r="E158" s="190">
        <f t="shared" ref="E158:N158" si="264">+E99</f>
        <v>5349966</v>
      </c>
      <c r="F158" s="190">
        <f t="shared" si="264"/>
        <v>8582389.8376021441</v>
      </c>
      <c r="G158" s="190">
        <f t="shared" si="264"/>
        <v>7163182</v>
      </c>
      <c r="H158" s="190">
        <f t="shared" si="264"/>
        <v>4294681</v>
      </c>
      <c r="I158" s="190">
        <f t="shared" si="264"/>
        <v>2692115.9999999995</v>
      </c>
      <c r="J158" s="190">
        <f t="shared" si="264"/>
        <v>4029629</v>
      </c>
      <c r="K158" s="190">
        <f t="shared" si="264"/>
        <v>3308384</v>
      </c>
      <c r="L158" s="190">
        <f t="shared" si="264"/>
        <v>5843782.9999999991</v>
      </c>
      <c r="M158" s="190">
        <f t="shared" si="264"/>
        <v>7013924</v>
      </c>
      <c r="N158" s="190">
        <f t="shared" si="264"/>
        <v>6054202.4799999986</v>
      </c>
      <c r="O158" s="190">
        <f t="shared" ref="O158:P158" si="265">+O99</f>
        <v>6175286.5296000009</v>
      </c>
      <c r="P158" s="190">
        <f t="shared" si="265"/>
        <v>6298792.2601920003</v>
      </c>
      <c r="Q158" s="211"/>
      <c r="S158" s="78"/>
      <c r="T158" s="114" t="s">
        <v>196</v>
      </c>
      <c r="V158" s="138"/>
      <c r="W158" s="138"/>
      <c r="X158" s="138"/>
      <c r="Y158" s="138"/>
      <c r="Z158" s="138"/>
      <c r="AA158" s="138"/>
      <c r="AB158" s="138"/>
      <c r="AC158" s="138"/>
      <c r="AD158" s="138"/>
      <c r="AE158" s="138"/>
      <c r="AF158" s="115">
        <f t="shared" ca="1" si="220"/>
        <v>1</v>
      </c>
      <c r="AG158" s="115">
        <f t="shared" ca="1" si="221"/>
        <v>1</v>
      </c>
      <c r="AH158" s="115">
        <f t="shared" ca="1" si="222"/>
        <v>1</v>
      </c>
      <c r="AI158" s="115">
        <f t="shared" ca="1" si="223"/>
        <v>1</v>
      </c>
      <c r="AJ158" s="115">
        <f t="shared" ca="1" si="224"/>
        <v>1</v>
      </c>
      <c r="AK158" s="115">
        <f t="shared" ca="1" si="225"/>
        <v>1</v>
      </c>
      <c r="AL158" s="115">
        <f t="shared" ca="1" si="226"/>
        <v>1</v>
      </c>
      <c r="AM158" s="115">
        <f t="shared" ca="1" si="227"/>
        <v>1</v>
      </c>
      <c r="AN158" s="115">
        <f t="shared" ca="1" si="228"/>
        <v>1</v>
      </c>
      <c r="AO158" s="115">
        <f t="shared" ca="1" si="229"/>
        <v>1</v>
      </c>
      <c r="AP158" s="115">
        <f t="shared" ca="1" si="194"/>
        <v>1</v>
      </c>
      <c r="AQ158" s="116" t="s">
        <v>48</v>
      </c>
      <c r="AR158" s="115">
        <f t="shared" ca="1" si="195"/>
        <v>1</v>
      </c>
    </row>
    <row r="159" spans="1:44" ht="12" x14ac:dyDescent="0.3">
      <c r="A159" s="43">
        <f>ROW()</f>
        <v>159</v>
      </c>
      <c r="B159" s="210">
        <f>ROW(B116)</f>
        <v>116</v>
      </c>
      <c r="C159" s="86"/>
      <c r="D159" s="86" t="s">
        <v>197</v>
      </c>
      <c r="E159" s="153">
        <f t="shared" ref="E159:N159" si="266">+E116</f>
        <v>3298362</v>
      </c>
      <c r="F159" s="153">
        <f t="shared" si="266"/>
        <v>1960108</v>
      </c>
      <c r="G159" s="153">
        <f t="shared" si="266"/>
        <v>2376213</v>
      </c>
      <c r="H159" s="153">
        <f t="shared" si="266"/>
        <v>2403244</v>
      </c>
      <c r="I159" s="153">
        <f t="shared" si="266"/>
        <v>1892248</v>
      </c>
      <c r="J159" s="153">
        <f t="shared" si="266"/>
        <v>3128702</v>
      </c>
      <c r="K159" s="153">
        <f t="shared" si="266"/>
        <v>2310950</v>
      </c>
      <c r="L159" s="153">
        <f t="shared" si="266"/>
        <v>4146916</v>
      </c>
      <c r="M159" s="153">
        <f t="shared" si="266"/>
        <v>5390781.0600000005</v>
      </c>
      <c r="N159" s="153">
        <f t="shared" si="266"/>
        <v>4387930.0212000003</v>
      </c>
      <c r="O159" s="153">
        <f t="shared" ref="O159:P159" si="267">+O116</f>
        <v>4465021.9616240002</v>
      </c>
      <c r="P159" s="153">
        <f t="shared" si="267"/>
        <v>4010322.7408564803</v>
      </c>
      <c r="Q159" s="212"/>
      <c r="S159" s="78"/>
      <c r="T159" s="114" t="s">
        <v>198</v>
      </c>
      <c r="V159" s="138"/>
      <c r="W159" s="138"/>
      <c r="X159" s="138"/>
      <c r="Y159" s="138"/>
      <c r="Z159" s="138"/>
      <c r="AA159" s="138"/>
      <c r="AB159" s="138"/>
      <c r="AC159" s="138"/>
      <c r="AD159" s="138"/>
      <c r="AE159" s="138"/>
      <c r="AF159" s="115">
        <f t="shared" ca="1" si="220"/>
        <v>1</v>
      </c>
      <c r="AG159" s="115">
        <f t="shared" ca="1" si="221"/>
        <v>1</v>
      </c>
      <c r="AH159" s="115">
        <f t="shared" ca="1" si="222"/>
        <v>1</v>
      </c>
      <c r="AI159" s="115">
        <f t="shared" ca="1" si="223"/>
        <v>1</v>
      </c>
      <c r="AJ159" s="115">
        <f t="shared" ca="1" si="224"/>
        <v>1</v>
      </c>
      <c r="AK159" s="115">
        <f t="shared" ca="1" si="225"/>
        <v>1</v>
      </c>
      <c r="AL159" s="115">
        <f t="shared" ca="1" si="226"/>
        <v>1</v>
      </c>
      <c r="AM159" s="115">
        <f t="shared" ca="1" si="227"/>
        <v>1</v>
      </c>
      <c r="AN159" s="115">
        <f t="shared" ca="1" si="228"/>
        <v>1</v>
      </c>
      <c r="AO159" s="115">
        <f t="shared" ca="1" si="229"/>
        <v>1</v>
      </c>
      <c r="AP159" s="115">
        <f t="shared" ca="1" si="194"/>
        <v>1</v>
      </c>
      <c r="AQ159" s="116" t="s">
        <v>48</v>
      </c>
      <c r="AR159" s="115">
        <f t="shared" ca="1" si="195"/>
        <v>1</v>
      </c>
    </row>
    <row r="160" spans="1:44" ht="12" thickBot="1" x14ac:dyDescent="0.3">
      <c r="A160" s="43">
        <f>ROW()</f>
        <v>160</v>
      </c>
      <c r="B160" s="213"/>
      <c r="C160" s="86"/>
      <c r="D160" s="214" t="s">
        <v>199</v>
      </c>
      <c r="E160" s="215">
        <f>IF(OR(E158=0,E159=0),0,E158/E159)</f>
        <v>1.6220069234365422</v>
      </c>
      <c r="F160" s="215">
        <f t="shared" ref="F160:J160" si="268">IF(OR(F158=0,F159=0),0,F158/F159)</f>
        <v>4.378529059420269</v>
      </c>
      <c r="G160" s="215">
        <f t="shared" si="268"/>
        <v>3.0145369964729594</v>
      </c>
      <c r="H160" s="215">
        <f t="shared" si="268"/>
        <v>1.7870349411046069</v>
      </c>
      <c r="I160" s="215">
        <f t="shared" si="268"/>
        <v>1.4227078057421647</v>
      </c>
      <c r="J160" s="215">
        <f t="shared" si="268"/>
        <v>1.2879555163770791</v>
      </c>
      <c r="K160" s="215">
        <f t="shared" ref="K160:N160" si="269">IF(OR(K158=0,K159=0),0,K158/K159)</f>
        <v>1.4316121075748069</v>
      </c>
      <c r="L160" s="215">
        <f t="shared" si="269"/>
        <v>1.4091876951450184</v>
      </c>
      <c r="M160" s="215">
        <f t="shared" si="269"/>
        <v>1.301096060465865</v>
      </c>
      <c r="N160" s="215">
        <f t="shared" si="269"/>
        <v>1.3797399800702177</v>
      </c>
      <c r="O160" s="215">
        <f t="shared" ref="O160:P160" si="270">IF(OR(O158=0,O159=0),0,O158/O159)</f>
        <v>1.3830360931425183</v>
      </c>
      <c r="P160" s="215">
        <f t="shared" si="270"/>
        <v>1.5706447254284512</v>
      </c>
      <c r="Q160" s="216"/>
      <c r="S160" s="78"/>
      <c r="T160" s="114" t="s">
        <v>200</v>
      </c>
      <c r="V160" s="138"/>
      <c r="W160" s="138"/>
      <c r="X160" s="138"/>
      <c r="Y160" s="138"/>
      <c r="Z160" s="138"/>
      <c r="AA160" s="138"/>
      <c r="AB160" s="138"/>
      <c r="AC160" s="138"/>
      <c r="AD160" s="138"/>
      <c r="AE160" s="138"/>
      <c r="AF160" s="115">
        <f t="shared" ca="1" si="220"/>
        <v>1</v>
      </c>
      <c r="AG160" s="115">
        <f t="shared" ca="1" si="221"/>
        <v>1</v>
      </c>
      <c r="AH160" s="115">
        <f t="shared" ca="1" si="222"/>
        <v>1</v>
      </c>
      <c r="AI160" s="115">
        <f t="shared" ca="1" si="223"/>
        <v>1</v>
      </c>
      <c r="AJ160" s="115">
        <f t="shared" ca="1" si="224"/>
        <v>1</v>
      </c>
      <c r="AK160" s="115">
        <f t="shared" ca="1" si="225"/>
        <v>1</v>
      </c>
      <c r="AL160" s="115">
        <f t="shared" ca="1" si="226"/>
        <v>1</v>
      </c>
      <c r="AM160" s="115">
        <f t="shared" ca="1" si="227"/>
        <v>1</v>
      </c>
      <c r="AN160" s="115">
        <f t="shared" ca="1" si="228"/>
        <v>1</v>
      </c>
      <c r="AO160" s="115">
        <f t="shared" ca="1" si="229"/>
        <v>1</v>
      </c>
      <c r="AP160" s="115">
        <f t="shared" ca="1" si="194"/>
        <v>1</v>
      </c>
      <c r="AQ160" s="116" t="s">
        <v>48</v>
      </c>
      <c r="AR160" s="115">
        <f t="shared" ca="1" si="195"/>
        <v>1</v>
      </c>
    </row>
    <row r="161" spans="1:44" ht="12.5" thickTop="1" x14ac:dyDescent="0.3">
      <c r="A161" s="43">
        <f>ROW()</f>
        <v>161</v>
      </c>
      <c r="B161" s="213"/>
      <c r="C161" s="86"/>
      <c r="D161" s="200"/>
      <c r="E161" s="217"/>
      <c r="F161" s="218" t="str">
        <f t="shared" ref="F161" si="271">IFERROR(IF(F160=0,0,IF(F160-E160&gt;0,"Pos Chg","Neg")),0)</f>
        <v>Pos Chg</v>
      </c>
      <c r="G161" s="218" t="str">
        <f t="shared" ref="G161" si="272">IFERROR(IF(G160=0,0,IF(G160-F160&gt;0,"Pos Chg","Neg")),0)</f>
        <v>Neg</v>
      </c>
      <c r="H161" s="218" t="str">
        <f t="shared" ref="H161" si="273">IFERROR(IF(H160=0,0,IF(H160-G160&gt;0,"Pos Chg","Neg")),0)</f>
        <v>Neg</v>
      </c>
      <c r="I161" s="218" t="str">
        <f t="shared" ref="I161" si="274">IFERROR(IF(I160=0,0,IF(I160-H160&gt;0,"Pos Chg","Neg")),0)</f>
        <v>Neg</v>
      </c>
      <c r="J161" s="218" t="str">
        <f t="shared" ref="J161:P161" si="275">IFERROR(IF(J160=0,0,IF(J160-I160&gt;0,"Pos Chg","Neg")),0)</f>
        <v>Neg</v>
      </c>
      <c r="K161" s="218" t="str">
        <f t="shared" si="275"/>
        <v>Pos Chg</v>
      </c>
      <c r="L161" s="218" t="str">
        <f t="shared" si="275"/>
        <v>Neg</v>
      </c>
      <c r="M161" s="218" t="str">
        <f t="shared" si="275"/>
        <v>Neg</v>
      </c>
      <c r="N161" s="218" t="str">
        <f t="shared" si="275"/>
        <v>Pos Chg</v>
      </c>
      <c r="O161" s="218" t="str">
        <f t="shared" si="275"/>
        <v>Pos Chg</v>
      </c>
      <c r="P161" s="218" t="str">
        <f t="shared" si="275"/>
        <v>Pos Chg</v>
      </c>
      <c r="Q161" s="216"/>
      <c r="S161" s="78" t="s">
        <v>201</v>
      </c>
      <c r="T161" s="114" t="s">
        <v>202</v>
      </c>
      <c r="V161" s="138"/>
      <c r="W161" s="138"/>
      <c r="X161" s="138"/>
      <c r="Y161" s="138"/>
      <c r="Z161" s="138"/>
      <c r="AA161" s="138"/>
      <c r="AB161" s="138"/>
      <c r="AC161" s="138"/>
      <c r="AD161" s="138"/>
      <c r="AE161" s="138"/>
      <c r="AF161" s="115">
        <f t="shared" ca="1" si="220"/>
        <v>1</v>
      </c>
      <c r="AG161" s="115">
        <f t="shared" ca="1" si="221"/>
        <v>1</v>
      </c>
      <c r="AH161" s="115">
        <f t="shared" ca="1" si="222"/>
        <v>1</v>
      </c>
      <c r="AI161" s="115">
        <f t="shared" ca="1" si="223"/>
        <v>1</v>
      </c>
      <c r="AJ161" s="115">
        <f t="shared" ca="1" si="224"/>
        <v>1</v>
      </c>
      <c r="AK161" s="115">
        <f t="shared" ca="1" si="225"/>
        <v>1</v>
      </c>
      <c r="AL161" s="115">
        <f t="shared" ca="1" si="226"/>
        <v>1</v>
      </c>
      <c r="AM161" s="115">
        <f t="shared" ca="1" si="227"/>
        <v>1</v>
      </c>
      <c r="AN161" s="115">
        <f t="shared" ca="1" si="228"/>
        <v>1</v>
      </c>
      <c r="AO161" s="115">
        <f t="shared" ca="1" si="229"/>
        <v>1</v>
      </c>
      <c r="AP161" s="115">
        <f t="shared" ca="1" si="194"/>
        <v>1</v>
      </c>
      <c r="AQ161" s="116" t="s">
        <v>48</v>
      </c>
      <c r="AR161" s="115">
        <f t="shared" ca="1" si="195"/>
        <v>1</v>
      </c>
    </row>
    <row r="162" spans="1:44" x14ac:dyDescent="0.25">
      <c r="A162" s="43">
        <f>ROW()</f>
        <v>162</v>
      </c>
      <c r="B162" s="219"/>
      <c r="C162" s="86"/>
      <c r="D162" s="177" t="s">
        <v>203</v>
      </c>
      <c r="E162" s="220" t="str">
        <f>E295</f>
        <v>MS</v>
      </c>
      <c r="F162" s="220" t="str">
        <f t="shared" ref="F162:J162" si="276">F295</f>
        <v>MS</v>
      </c>
      <c r="G162" s="220" t="str">
        <f t="shared" si="276"/>
        <v>MS</v>
      </c>
      <c r="H162" s="220" t="str">
        <f t="shared" si="276"/>
        <v>MS</v>
      </c>
      <c r="I162" s="220" t="str">
        <f t="shared" si="276"/>
        <v>MS</v>
      </c>
      <c r="J162" s="220" t="str">
        <f t="shared" si="276"/>
        <v>MS</v>
      </c>
      <c r="K162" s="220" t="str">
        <f t="shared" ref="K162:N162" si="277">K295</f>
        <v>MS</v>
      </c>
      <c r="L162" s="220" t="str">
        <f t="shared" si="277"/>
        <v>MS</v>
      </c>
      <c r="M162" s="220" t="str">
        <f t="shared" si="277"/>
        <v>MS</v>
      </c>
      <c r="N162" s="220" t="str">
        <f t="shared" si="277"/>
        <v>MS</v>
      </c>
      <c r="O162" s="220" t="str">
        <f t="shared" ref="O162:P162" si="278">O295</f>
        <v>MS</v>
      </c>
      <c r="P162" s="220" t="str">
        <f t="shared" si="278"/>
        <v>MS</v>
      </c>
      <c r="Q162" s="221"/>
      <c r="S162" s="78"/>
      <c r="T162" s="114"/>
      <c r="V162" s="138"/>
      <c r="W162" s="138"/>
      <c r="X162" s="138"/>
      <c r="Y162" s="138"/>
      <c r="Z162" s="138"/>
      <c r="AA162" s="138"/>
      <c r="AB162" s="138"/>
      <c r="AC162" s="138"/>
      <c r="AD162" s="138"/>
      <c r="AE162" s="138"/>
      <c r="AF162" s="115">
        <f t="shared" ca="1" si="220"/>
        <v>1</v>
      </c>
      <c r="AG162" s="115">
        <f t="shared" ca="1" si="221"/>
        <v>1</v>
      </c>
      <c r="AH162" s="115">
        <f t="shared" ca="1" si="222"/>
        <v>1</v>
      </c>
      <c r="AI162" s="115">
        <f t="shared" ca="1" si="223"/>
        <v>1</v>
      </c>
      <c r="AJ162" s="115">
        <f t="shared" ca="1" si="224"/>
        <v>1</v>
      </c>
      <c r="AK162" s="115">
        <f t="shared" ca="1" si="225"/>
        <v>1</v>
      </c>
      <c r="AL162" s="115">
        <f t="shared" ca="1" si="226"/>
        <v>1</v>
      </c>
      <c r="AM162" s="115">
        <f t="shared" ca="1" si="227"/>
        <v>1</v>
      </c>
      <c r="AN162" s="115">
        <f t="shared" ca="1" si="228"/>
        <v>1</v>
      </c>
      <c r="AO162" s="115">
        <f t="shared" ca="1" si="229"/>
        <v>1</v>
      </c>
      <c r="AP162" s="115">
        <f t="shared" ca="1" si="194"/>
        <v>1</v>
      </c>
      <c r="AQ162" s="116" t="s">
        <v>48</v>
      </c>
      <c r="AR162" s="115">
        <f t="shared" ca="1" si="195"/>
        <v>1</v>
      </c>
    </row>
    <row r="163" spans="1:44" x14ac:dyDescent="0.25">
      <c r="A163" s="43">
        <f>ROW()</f>
        <v>163</v>
      </c>
      <c r="B163" s="222" t="s">
        <v>204</v>
      </c>
      <c r="C163" s="86"/>
      <c r="D163" s="449"/>
      <c r="E163" s="448"/>
      <c r="F163" s="448"/>
      <c r="G163" s="448"/>
      <c r="H163" s="448"/>
      <c r="I163" s="448"/>
      <c r="J163" s="448"/>
      <c r="K163" s="448"/>
      <c r="L163" s="448"/>
      <c r="M163" s="448"/>
      <c r="N163" s="448"/>
      <c r="O163" s="448"/>
      <c r="P163" s="448"/>
      <c r="Q163" s="221"/>
      <c r="S163" s="78"/>
      <c r="T163" s="114" t="s">
        <v>205</v>
      </c>
      <c r="V163" s="138"/>
      <c r="W163" s="138"/>
      <c r="X163" s="138"/>
      <c r="Y163" s="138"/>
      <c r="Z163" s="138"/>
      <c r="AA163" s="138"/>
      <c r="AB163" s="138"/>
      <c r="AC163" s="138"/>
      <c r="AD163" s="138"/>
      <c r="AE163" s="138"/>
      <c r="AF163" s="115">
        <f t="shared" ca="1" si="220"/>
        <v>1</v>
      </c>
      <c r="AG163" s="115">
        <f t="shared" ca="1" si="221"/>
        <v>1</v>
      </c>
      <c r="AH163" s="115">
        <f t="shared" ca="1" si="222"/>
        <v>1</v>
      </c>
      <c r="AI163" s="115">
        <f t="shared" ca="1" si="223"/>
        <v>0</v>
      </c>
      <c r="AJ163" s="115">
        <f t="shared" ca="1" si="224"/>
        <v>0</v>
      </c>
      <c r="AK163" s="115">
        <f t="shared" ca="1" si="225"/>
        <v>0</v>
      </c>
      <c r="AL163" s="115">
        <f t="shared" ca="1" si="226"/>
        <v>0</v>
      </c>
      <c r="AM163" s="115">
        <f t="shared" ca="1" si="227"/>
        <v>0</v>
      </c>
      <c r="AN163" s="115">
        <f t="shared" ca="1" si="228"/>
        <v>0</v>
      </c>
      <c r="AO163" s="115">
        <f t="shared" ca="1" si="229"/>
        <v>0</v>
      </c>
      <c r="AP163" s="115">
        <f t="shared" ca="1" si="194"/>
        <v>1</v>
      </c>
      <c r="AQ163" s="116" t="s">
        <v>48</v>
      </c>
      <c r="AR163" s="115">
        <f t="shared" ca="1" si="195"/>
        <v>1</v>
      </c>
    </row>
    <row r="164" spans="1:44" x14ac:dyDescent="0.25">
      <c r="A164" s="43">
        <f>ROW()</f>
        <v>164</v>
      </c>
      <c r="B164" s="219"/>
      <c r="C164" s="86"/>
      <c r="D164" s="449"/>
      <c r="E164" s="448"/>
      <c r="F164" s="448"/>
      <c r="G164" s="448"/>
      <c r="H164" s="448"/>
      <c r="I164" s="448"/>
      <c r="J164" s="448"/>
      <c r="K164" s="448"/>
      <c r="L164" s="448"/>
      <c r="M164" s="448"/>
      <c r="N164" s="448"/>
      <c r="O164" s="448"/>
      <c r="P164" s="448"/>
      <c r="Q164" s="221"/>
      <c r="S164" s="78"/>
      <c r="T164" s="114" t="s">
        <v>206</v>
      </c>
      <c r="V164" s="138"/>
      <c r="W164" s="138"/>
      <c r="X164" s="138"/>
      <c r="Y164" s="138"/>
      <c r="Z164" s="138"/>
      <c r="AA164" s="138"/>
      <c r="AB164" s="138"/>
      <c r="AC164" s="138"/>
      <c r="AD164" s="138"/>
      <c r="AE164" s="138"/>
      <c r="AF164" s="115">
        <f t="shared" ca="1" si="220"/>
        <v>1</v>
      </c>
      <c r="AG164" s="115">
        <f t="shared" ca="1" si="221"/>
        <v>1</v>
      </c>
      <c r="AH164" s="115">
        <f t="shared" ca="1" si="222"/>
        <v>1</v>
      </c>
      <c r="AI164" s="115">
        <f t="shared" ca="1" si="223"/>
        <v>0</v>
      </c>
      <c r="AJ164" s="115">
        <f t="shared" ca="1" si="224"/>
        <v>0</v>
      </c>
      <c r="AK164" s="115">
        <f t="shared" ca="1" si="225"/>
        <v>0</v>
      </c>
      <c r="AL164" s="115">
        <f t="shared" ca="1" si="226"/>
        <v>0</v>
      </c>
      <c r="AM164" s="115">
        <f t="shared" ca="1" si="227"/>
        <v>0</v>
      </c>
      <c r="AN164" s="115">
        <f t="shared" ca="1" si="228"/>
        <v>0</v>
      </c>
      <c r="AO164" s="115">
        <f t="shared" ca="1" si="229"/>
        <v>0</v>
      </c>
      <c r="AP164" s="115">
        <f t="shared" ca="1" si="194"/>
        <v>1</v>
      </c>
      <c r="AQ164" s="116" t="s">
        <v>48</v>
      </c>
      <c r="AR164" s="115">
        <f t="shared" ca="1" si="195"/>
        <v>1</v>
      </c>
    </row>
    <row r="165" spans="1:44" x14ac:dyDescent="0.25">
      <c r="A165" s="43">
        <f>ROW()</f>
        <v>165</v>
      </c>
      <c r="B165" s="219"/>
      <c r="C165" s="86"/>
      <c r="D165" s="177"/>
      <c r="E165" s="153"/>
      <c r="F165" s="153"/>
      <c r="G165" s="153"/>
      <c r="H165" s="153"/>
      <c r="I165" s="153"/>
      <c r="J165" s="153"/>
      <c r="K165" s="153"/>
      <c r="L165" s="153"/>
      <c r="M165" s="153"/>
      <c r="N165" s="153"/>
      <c r="O165" s="153"/>
      <c r="P165" s="153"/>
      <c r="Q165" s="221"/>
      <c r="S165" s="78"/>
      <c r="T165" s="114" t="s">
        <v>207</v>
      </c>
      <c r="V165" s="138"/>
      <c r="W165" s="138"/>
      <c r="X165" s="138"/>
      <c r="Y165" s="138"/>
      <c r="Z165" s="138"/>
      <c r="AA165" s="138"/>
      <c r="AB165" s="138"/>
      <c r="AC165" s="138"/>
      <c r="AD165" s="138"/>
      <c r="AE165" s="138"/>
      <c r="AF165" s="115">
        <f t="shared" ca="1" si="220"/>
        <v>1</v>
      </c>
      <c r="AG165" s="115">
        <f t="shared" ca="1" si="221"/>
        <v>1</v>
      </c>
      <c r="AH165" s="115">
        <f t="shared" ca="1" si="222"/>
        <v>1</v>
      </c>
      <c r="AI165" s="115">
        <f t="shared" ca="1" si="223"/>
        <v>1</v>
      </c>
      <c r="AJ165" s="115">
        <f t="shared" ca="1" si="224"/>
        <v>1</v>
      </c>
      <c r="AK165" s="115">
        <f t="shared" ca="1" si="225"/>
        <v>1</v>
      </c>
      <c r="AL165" s="115">
        <f t="shared" ca="1" si="226"/>
        <v>1</v>
      </c>
      <c r="AM165" s="115">
        <f t="shared" ca="1" si="227"/>
        <v>1</v>
      </c>
      <c r="AN165" s="115">
        <f t="shared" ca="1" si="228"/>
        <v>1</v>
      </c>
      <c r="AO165" s="115">
        <f t="shared" ca="1" si="229"/>
        <v>1</v>
      </c>
      <c r="AP165" s="115">
        <f t="shared" ca="1" si="194"/>
        <v>1</v>
      </c>
      <c r="AQ165" s="116" t="s">
        <v>48</v>
      </c>
      <c r="AR165" s="115">
        <f t="shared" ca="1" si="195"/>
        <v>1</v>
      </c>
    </row>
    <row r="166" spans="1:44" x14ac:dyDescent="0.25">
      <c r="A166" s="43">
        <f>ROW()</f>
        <v>166</v>
      </c>
      <c r="B166" s="219"/>
      <c r="C166" s="86"/>
      <c r="D166" s="86" t="s">
        <v>208</v>
      </c>
      <c r="E166" s="168"/>
      <c r="F166" s="168"/>
      <c r="G166" s="168"/>
      <c r="H166" s="168"/>
      <c r="I166" s="168"/>
      <c r="J166" s="168"/>
      <c r="K166" s="168"/>
      <c r="L166" s="168"/>
      <c r="M166" s="168"/>
      <c r="N166" s="168"/>
      <c r="O166" s="168"/>
      <c r="P166" s="168"/>
      <c r="Q166" s="157"/>
      <c r="S166" s="78"/>
      <c r="T166" s="114"/>
      <c r="V166" s="138"/>
      <c r="W166" s="138"/>
      <c r="X166" s="138"/>
      <c r="Y166" s="138"/>
      <c r="Z166" s="138"/>
      <c r="AA166" s="138"/>
      <c r="AB166" s="138"/>
      <c r="AC166" s="138"/>
      <c r="AD166" s="138"/>
      <c r="AE166" s="138"/>
      <c r="AF166" s="115">
        <f t="shared" ca="1" si="220"/>
        <v>1</v>
      </c>
      <c r="AG166" s="115">
        <f t="shared" ca="1" si="221"/>
        <v>1</v>
      </c>
      <c r="AH166" s="115">
        <f t="shared" ca="1" si="222"/>
        <v>1</v>
      </c>
      <c r="AI166" s="115">
        <f t="shared" ca="1" si="223"/>
        <v>1</v>
      </c>
      <c r="AJ166" s="115">
        <f t="shared" ca="1" si="224"/>
        <v>1</v>
      </c>
      <c r="AK166" s="115">
        <f t="shared" ca="1" si="225"/>
        <v>1</v>
      </c>
      <c r="AL166" s="115">
        <f t="shared" ca="1" si="226"/>
        <v>1</v>
      </c>
      <c r="AM166" s="115">
        <f t="shared" ca="1" si="227"/>
        <v>1</v>
      </c>
      <c r="AN166" s="115">
        <f t="shared" ca="1" si="228"/>
        <v>1</v>
      </c>
      <c r="AO166" s="115">
        <f t="shared" ca="1" si="229"/>
        <v>1</v>
      </c>
      <c r="AP166" s="115">
        <f t="shared" ca="1" si="194"/>
        <v>1</v>
      </c>
      <c r="AQ166" s="116" t="s">
        <v>48</v>
      </c>
      <c r="AR166" s="115">
        <f t="shared" ca="1" si="195"/>
        <v>1</v>
      </c>
    </row>
    <row r="167" spans="1:44" x14ac:dyDescent="0.25">
      <c r="A167" s="43">
        <f>ROW()</f>
        <v>167</v>
      </c>
      <c r="B167" s="205" t="s">
        <v>209</v>
      </c>
      <c r="C167" s="206"/>
      <c r="D167" s="207" t="s">
        <v>210</v>
      </c>
      <c r="E167" s="223"/>
      <c r="F167" s="223"/>
      <c r="G167" s="223"/>
      <c r="H167" s="223"/>
      <c r="I167" s="223"/>
      <c r="J167" s="223"/>
      <c r="K167" s="223"/>
      <c r="L167" s="223"/>
      <c r="M167" s="223"/>
      <c r="N167" s="223"/>
      <c r="O167" s="223"/>
      <c r="P167" s="223"/>
      <c r="Q167" s="224"/>
      <c r="S167" s="78"/>
      <c r="T167" s="114"/>
      <c r="V167" s="138"/>
      <c r="W167" s="138"/>
      <c r="X167" s="138"/>
      <c r="Y167" s="138"/>
      <c r="Z167" s="138"/>
      <c r="AA167" s="138"/>
      <c r="AB167" s="138"/>
      <c r="AC167" s="138"/>
      <c r="AD167" s="138"/>
      <c r="AE167" s="138"/>
      <c r="AF167" s="115">
        <f t="shared" ca="1" si="220"/>
        <v>1</v>
      </c>
      <c r="AG167" s="115">
        <f t="shared" ca="1" si="221"/>
        <v>1</v>
      </c>
      <c r="AH167" s="115">
        <f t="shared" ca="1" si="222"/>
        <v>1</v>
      </c>
      <c r="AI167" s="115">
        <f t="shared" ca="1" si="223"/>
        <v>1</v>
      </c>
      <c r="AJ167" s="115">
        <f t="shared" ca="1" si="224"/>
        <v>1</v>
      </c>
      <c r="AK167" s="115">
        <f t="shared" ca="1" si="225"/>
        <v>1</v>
      </c>
      <c r="AL167" s="115">
        <f t="shared" ca="1" si="226"/>
        <v>1</v>
      </c>
      <c r="AM167" s="115">
        <f t="shared" ca="1" si="227"/>
        <v>1</v>
      </c>
      <c r="AN167" s="115">
        <f t="shared" ca="1" si="228"/>
        <v>1</v>
      </c>
      <c r="AO167" s="115">
        <f t="shared" ca="1" si="229"/>
        <v>1</v>
      </c>
      <c r="AP167" s="115">
        <f t="shared" ca="1" si="194"/>
        <v>1</v>
      </c>
      <c r="AQ167" s="116" t="s">
        <v>48</v>
      </c>
      <c r="AR167" s="115">
        <f t="shared" ca="1" si="195"/>
        <v>1</v>
      </c>
    </row>
    <row r="168" spans="1:44" ht="12" x14ac:dyDescent="0.3">
      <c r="A168" s="43">
        <f>ROW()</f>
        <v>168</v>
      </c>
      <c r="B168" s="210">
        <f>ROW(B91)</f>
        <v>91</v>
      </c>
      <c r="C168" s="86"/>
      <c r="D168" s="86" t="s">
        <v>211</v>
      </c>
      <c r="E168" s="190">
        <f t="shared" ref="E168:K168" si="279">+E85</f>
        <v>1476087</v>
      </c>
      <c r="F168" s="190">
        <f t="shared" si="279"/>
        <v>5374291</v>
      </c>
      <c r="G168" s="190">
        <f t="shared" si="279"/>
        <v>4956462</v>
      </c>
      <c r="H168" s="190">
        <f t="shared" si="279"/>
        <v>3722230</v>
      </c>
      <c r="I168" s="190">
        <f t="shared" si="279"/>
        <v>2253026</v>
      </c>
      <c r="J168" s="190">
        <f t="shared" si="279"/>
        <v>2369705</v>
      </c>
      <c r="K168" s="190">
        <f t="shared" si="279"/>
        <v>1190842</v>
      </c>
      <c r="L168" s="190">
        <f>+L91</f>
        <v>3527006</v>
      </c>
      <c r="M168" s="190">
        <f>+M91</f>
        <v>3579346</v>
      </c>
      <c r="N168" s="190">
        <f>+N91</f>
        <v>3650932.92</v>
      </c>
      <c r="O168" s="190">
        <f>+O91</f>
        <v>3723951.5784</v>
      </c>
      <c r="P168" s="190">
        <f>+P91</f>
        <v>3798430.6099680001</v>
      </c>
      <c r="Q168" s="211"/>
      <c r="S168" s="78"/>
      <c r="T168" s="114" t="s">
        <v>194</v>
      </c>
      <c r="V168" s="138"/>
      <c r="W168" s="138"/>
      <c r="X168" s="138"/>
      <c r="Y168" s="138"/>
      <c r="Z168" s="138"/>
      <c r="AA168" s="138"/>
      <c r="AB168" s="138"/>
      <c r="AC168" s="138"/>
      <c r="AD168" s="138"/>
      <c r="AE168" s="138"/>
      <c r="AF168" s="115">
        <f t="shared" ca="1" si="220"/>
        <v>1</v>
      </c>
      <c r="AG168" s="115">
        <f t="shared" ca="1" si="221"/>
        <v>1</v>
      </c>
      <c r="AH168" s="115">
        <f t="shared" ca="1" si="222"/>
        <v>1</v>
      </c>
      <c r="AI168" s="115">
        <f t="shared" ca="1" si="223"/>
        <v>1</v>
      </c>
      <c r="AJ168" s="115">
        <f t="shared" ca="1" si="224"/>
        <v>1</v>
      </c>
      <c r="AK168" s="115">
        <f t="shared" ca="1" si="225"/>
        <v>1</v>
      </c>
      <c r="AL168" s="115">
        <f t="shared" ca="1" si="226"/>
        <v>1</v>
      </c>
      <c r="AM168" s="115">
        <f t="shared" ca="1" si="227"/>
        <v>1</v>
      </c>
      <c r="AN168" s="115">
        <f t="shared" ca="1" si="228"/>
        <v>1</v>
      </c>
      <c r="AO168" s="115">
        <f t="shared" ca="1" si="229"/>
        <v>1</v>
      </c>
      <c r="AP168" s="115">
        <f t="shared" ca="1" si="194"/>
        <v>1</v>
      </c>
      <c r="AQ168" s="116" t="s">
        <v>48</v>
      </c>
      <c r="AR168" s="115">
        <f t="shared" ca="1" si="195"/>
        <v>1</v>
      </c>
    </row>
    <row r="169" spans="1:44" ht="12" x14ac:dyDescent="0.3">
      <c r="A169" s="43">
        <f>ROW()</f>
        <v>169</v>
      </c>
      <c r="B169" s="210">
        <f>ROW(B52)</f>
        <v>52</v>
      </c>
      <c r="C169" s="86"/>
      <c r="D169" s="86" t="s">
        <v>212</v>
      </c>
      <c r="E169" s="153">
        <f t="shared" ref="E169:P169" si="280">E$52</f>
        <v>28686288</v>
      </c>
      <c r="F169" s="153">
        <f t="shared" si="280"/>
        <v>25126658</v>
      </c>
      <c r="G169" s="153">
        <f t="shared" si="280"/>
        <v>20737643</v>
      </c>
      <c r="H169" s="153">
        <f t="shared" si="280"/>
        <v>20519012</v>
      </c>
      <c r="I169" s="153">
        <f t="shared" si="280"/>
        <v>16598289</v>
      </c>
      <c r="J169" s="153">
        <f t="shared" si="280"/>
        <v>16275600</v>
      </c>
      <c r="K169" s="153">
        <f t="shared" si="280"/>
        <v>14424327</v>
      </c>
      <c r="L169" s="153">
        <f t="shared" si="280"/>
        <v>17439807</v>
      </c>
      <c r="M169" s="153">
        <f t="shared" si="280"/>
        <v>18555555</v>
      </c>
      <c r="N169" s="153">
        <f t="shared" si="280"/>
        <v>17520883</v>
      </c>
      <c r="O169" s="153">
        <f t="shared" si="280"/>
        <v>17859954.539999999</v>
      </c>
      <c r="P169" s="153">
        <f t="shared" si="280"/>
        <v>18205807.5108</v>
      </c>
      <c r="Q169" s="211"/>
      <c r="S169" s="78"/>
      <c r="T169" s="114" t="s">
        <v>213</v>
      </c>
      <c r="V169" s="138"/>
      <c r="W169" s="138"/>
      <c r="X169" s="138"/>
      <c r="Y169" s="138"/>
      <c r="Z169" s="138"/>
      <c r="AA169" s="138"/>
      <c r="AB169" s="138"/>
      <c r="AC169" s="138"/>
      <c r="AD169" s="138"/>
      <c r="AE169" s="138"/>
      <c r="AF169" s="115">
        <f t="shared" ca="1" si="220"/>
        <v>1</v>
      </c>
      <c r="AG169" s="115">
        <f t="shared" ca="1" si="221"/>
        <v>1</v>
      </c>
      <c r="AH169" s="115">
        <f t="shared" ca="1" si="222"/>
        <v>1</v>
      </c>
      <c r="AI169" s="115">
        <f t="shared" ca="1" si="223"/>
        <v>1</v>
      </c>
      <c r="AJ169" s="115">
        <f t="shared" ca="1" si="224"/>
        <v>1</v>
      </c>
      <c r="AK169" s="115">
        <f t="shared" ca="1" si="225"/>
        <v>1</v>
      </c>
      <c r="AL169" s="115">
        <f t="shared" ca="1" si="226"/>
        <v>1</v>
      </c>
      <c r="AM169" s="115">
        <f t="shared" ca="1" si="227"/>
        <v>1</v>
      </c>
      <c r="AN169" s="115">
        <f t="shared" ca="1" si="228"/>
        <v>1</v>
      </c>
      <c r="AO169" s="115">
        <f t="shared" ca="1" si="229"/>
        <v>1</v>
      </c>
      <c r="AP169" s="115">
        <f t="shared" ca="1" si="194"/>
        <v>1</v>
      </c>
      <c r="AQ169" s="116" t="s">
        <v>48</v>
      </c>
      <c r="AR169" s="115">
        <f t="shared" ca="1" si="195"/>
        <v>1</v>
      </c>
    </row>
    <row r="170" spans="1:44" ht="12" x14ac:dyDescent="0.3">
      <c r="A170" s="43">
        <f>ROW()</f>
        <v>170</v>
      </c>
      <c r="B170" s="210">
        <f>ROW(B61)</f>
        <v>61</v>
      </c>
      <c r="C170" s="86"/>
      <c r="D170" s="86" t="s">
        <v>214</v>
      </c>
      <c r="E170" s="153">
        <f t="shared" ref="E170:P170" si="281">E$61</f>
        <v>11503</v>
      </c>
      <c r="F170" s="153">
        <f t="shared" si="281"/>
        <v>7213</v>
      </c>
      <c r="G170" s="153">
        <f t="shared" si="281"/>
        <v>31432</v>
      </c>
      <c r="H170" s="153">
        <f t="shared" si="281"/>
        <v>106223</v>
      </c>
      <c r="I170" s="153">
        <f t="shared" si="281"/>
        <v>0</v>
      </c>
      <c r="J170" s="153">
        <f t="shared" si="281"/>
        <v>0</v>
      </c>
      <c r="K170" s="153">
        <f t="shared" si="281"/>
        <v>102231</v>
      </c>
      <c r="L170" s="153">
        <f t="shared" si="281"/>
        <v>140243</v>
      </c>
      <c r="M170" s="153">
        <f t="shared" si="281"/>
        <v>21698</v>
      </c>
      <c r="N170" s="153">
        <f t="shared" si="281"/>
        <v>20000</v>
      </c>
      <c r="O170" s="153">
        <f t="shared" si="281"/>
        <v>20400</v>
      </c>
      <c r="P170" s="153">
        <f t="shared" si="281"/>
        <v>20808</v>
      </c>
      <c r="Q170" s="211"/>
      <c r="S170" s="78"/>
      <c r="T170" s="114"/>
      <c r="V170" s="138"/>
      <c r="W170" s="138"/>
      <c r="X170" s="138"/>
      <c r="Y170" s="138"/>
      <c r="Z170" s="138"/>
      <c r="AA170" s="138"/>
      <c r="AB170" s="138"/>
      <c r="AC170" s="138"/>
      <c r="AD170" s="138"/>
      <c r="AE170" s="138"/>
      <c r="AF170" s="115">
        <f t="shared" ca="1" si="220"/>
        <v>1</v>
      </c>
      <c r="AG170" s="115">
        <f t="shared" ca="1" si="221"/>
        <v>1</v>
      </c>
      <c r="AH170" s="115">
        <f t="shared" ca="1" si="222"/>
        <v>1</v>
      </c>
      <c r="AI170" s="115">
        <f t="shared" ca="1" si="223"/>
        <v>1</v>
      </c>
      <c r="AJ170" s="115">
        <f t="shared" ca="1" si="224"/>
        <v>1</v>
      </c>
      <c r="AK170" s="115">
        <f t="shared" ca="1" si="225"/>
        <v>1</v>
      </c>
      <c r="AL170" s="115">
        <f t="shared" ca="1" si="226"/>
        <v>1</v>
      </c>
      <c r="AM170" s="115">
        <f t="shared" ca="1" si="227"/>
        <v>1</v>
      </c>
      <c r="AN170" s="115">
        <f t="shared" ca="1" si="228"/>
        <v>1</v>
      </c>
      <c r="AO170" s="115">
        <f t="shared" ca="1" si="229"/>
        <v>1</v>
      </c>
      <c r="AP170" s="115">
        <f t="shared" ca="1" si="194"/>
        <v>1</v>
      </c>
      <c r="AQ170" s="116" t="s">
        <v>48</v>
      </c>
      <c r="AR170" s="115">
        <f t="shared" ca="1" si="195"/>
        <v>1</v>
      </c>
    </row>
    <row r="171" spans="1:44" ht="12" x14ac:dyDescent="0.3">
      <c r="A171" s="43">
        <f>ROW()</f>
        <v>171</v>
      </c>
      <c r="B171" s="210">
        <f>ROW(B62)</f>
        <v>62</v>
      </c>
      <c r="C171" s="86"/>
      <c r="D171" s="86" t="s">
        <v>215</v>
      </c>
      <c r="E171" s="153">
        <f t="shared" ref="E171:P171" si="282">E$62</f>
        <v>0</v>
      </c>
      <c r="F171" s="153">
        <f t="shared" si="282"/>
        <v>0</v>
      </c>
      <c r="G171" s="153">
        <f t="shared" si="282"/>
        <v>0</v>
      </c>
      <c r="H171" s="153">
        <f t="shared" si="282"/>
        <v>0</v>
      </c>
      <c r="I171" s="153">
        <f t="shared" si="282"/>
        <v>0</v>
      </c>
      <c r="J171" s="153">
        <f t="shared" si="282"/>
        <v>0</v>
      </c>
      <c r="K171" s="153">
        <f t="shared" si="282"/>
        <v>0</v>
      </c>
      <c r="L171" s="153">
        <f t="shared" si="282"/>
        <v>0</v>
      </c>
      <c r="M171" s="153">
        <f t="shared" si="282"/>
        <v>0</v>
      </c>
      <c r="N171" s="153">
        <f t="shared" si="282"/>
        <v>0</v>
      </c>
      <c r="O171" s="153">
        <f t="shared" si="282"/>
        <v>0</v>
      </c>
      <c r="P171" s="153">
        <f t="shared" si="282"/>
        <v>0</v>
      </c>
      <c r="Q171" s="212"/>
      <c r="S171" s="78"/>
      <c r="T171" s="114"/>
      <c r="V171" s="138"/>
      <c r="W171" s="138"/>
      <c r="X171" s="138"/>
      <c r="Y171" s="138"/>
      <c r="Z171" s="138"/>
      <c r="AA171" s="138"/>
      <c r="AB171" s="138"/>
      <c r="AC171" s="138"/>
      <c r="AD171" s="138"/>
      <c r="AE171" s="138"/>
      <c r="AF171" s="115">
        <f t="shared" ca="1" si="220"/>
        <v>1</v>
      </c>
      <c r="AG171" s="115">
        <f t="shared" ca="1" si="221"/>
        <v>1</v>
      </c>
      <c r="AH171" s="115">
        <f t="shared" ca="1" si="222"/>
        <v>1</v>
      </c>
      <c r="AI171" s="115">
        <f t="shared" ca="1" si="223"/>
        <v>1</v>
      </c>
      <c r="AJ171" s="115">
        <f t="shared" ca="1" si="224"/>
        <v>1</v>
      </c>
      <c r="AK171" s="115">
        <f t="shared" ca="1" si="225"/>
        <v>1</v>
      </c>
      <c r="AL171" s="115">
        <f t="shared" ca="1" si="226"/>
        <v>1</v>
      </c>
      <c r="AM171" s="115">
        <f t="shared" ca="1" si="227"/>
        <v>1</v>
      </c>
      <c r="AN171" s="115">
        <f t="shared" ca="1" si="228"/>
        <v>1</v>
      </c>
      <c r="AO171" s="115">
        <f t="shared" ca="1" si="229"/>
        <v>1</v>
      </c>
      <c r="AP171" s="115">
        <f t="shared" ca="1" si="194"/>
        <v>1</v>
      </c>
      <c r="AQ171" s="116" t="s">
        <v>48</v>
      </c>
      <c r="AR171" s="115">
        <f t="shared" ca="1" si="195"/>
        <v>1</v>
      </c>
    </row>
    <row r="172" spans="1:44" x14ac:dyDescent="0.25">
      <c r="A172" s="43">
        <f>ROW()</f>
        <v>172</v>
      </c>
      <c r="B172" s="213"/>
      <c r="C172" s="86"/>
      <c r="D172" s="86" t="s">
        <v>216</v>
      </c>
      <c r="E172" s="178">
        <f t="shared" ref="E172:J172" si="283">+E169-E171-E170</f>
        <v>28674785</v>
      </c>
      <c r="F172" s="178">
        <f t="shared" si="283"/>
        <v>25119445</v>
      </c>
      <c r="G172" s="178">
        <f t="shared" si="283"/>
        <v>20706211</v>
      </c>
      <c r="H172" s="178">
        <f t="shared" si="283"/>
        <v>20412789</v>
      </c>
      <c r="I172" s="178">
        <f t="shared" si="283"/>
        <v>16598289</v>
      </c>
      <c r="J172" s="178">
        <f t="shared" si="283"/>
        <v>16275600</v>
      </c>
      <c r="K172" s="178">
        <f t="shared" ref="K172:N172" si="284">+K169-K171-K170</f>
        <v>14322096</v>
      </c>
      <c r="L172" s="178">
        <f t="shared" si="284"/>
        <v>17299564</v>
      </c>
      <c r="M172" s="178">
        <f t="shared" si="284"/>
        <v>18533857</v>
      </c>
      <c r="N172" s="178">
        <f t="shared" si="284"/>
        <v>17500883</v>
      </c>
      <c r="O172" s="178">
        <f t="shared" ref="O172:P172" si="285">+O169-O171-O170</f>
        <v>17839554.539999999</v>
      </c>
      <c r="P172" s="178">
        <f t="shared" si="285"/>
        <v>18184999.5108</v>
      </c>
      <c r="Q172" s="173"/>
      <c r="S172" s="78"/>
      <c r="T172" s="114"/>
      <c r="V172" s="138"/>
      <c r="W172" s="138"/>
      <c r="X172" s="138"/>
      <c r="Y172" s="138"/>
      <c r="Z172" s="138"/>
      <c r="AA172" s="138"/>
      <c r="AB172" s="138"/>
      <c r="AC172" s="138"/>
      <c r="AD172" s="138"/>
      <c r="AE172" s="138"/>
      <c r="AF172" s="115">
        <f t="shared" ca="1" si="220"/>
        <v>1</v>
      </c>
      <c r="AG172" s="115">
        <f t="shared" ca="1" si="221"/>
        <v>1</v>
      </c>
      <c r="AH172" s="115">
        <f t="shared" ca="1" si="222"/>
        <v>1</v>
      </c>
      <c r="AI172" s="115">
        <f t="shared" ca="1" si="223"/>
        <v>1</v>
      </c>
      <c r="AJ172" s="115">
        <f t="shared" ca="1" si="224"/>
        <v>1</v>
      </c>
      <c r="AK172" s="115">
        <f t="shared" ca="1" si="225"/>
        <v>1</v>
      </c>
      <c r="AL172" s="115">
        <f t="shared" ca="1" si="226"/>
        <v>1</v>
      </c>
      <c r="AM172" s="115">
        <f t="shared" ca="1" si="227"/>
        <v>1</v>
      </c>
      <c r="AN172" s="115">
        <f t="shared" ca="1" si="228"/>
        <v>1</v>
      </c>
      <c r="AO172" s="115">
        <f t="shared" ca="1" si="229"/>
        <v>1</v>
      </c>
      <c r="AP172" s="115">
        <f t="shared" ca="1" si="194"/>
        <v>1</v>
      </c>
      <c r="AQ172" s="116" t="s">
        <v>48</v>
      </c>
      <c r="AR172" s="115">
        <f t="shared" ca="1" si="195"/>
        <v>1</v>
      </c>
    </row>
    <row r="173" spans="1:44" x14ac:dyDescent="0.25">
      <c r="A173" s="43">
        <f>ROW()</f>
        <v>173</v>
      </c>
      <c r="B173" s="219"/>
      <c r="C173" s="86"/>
      <c r="D173" s="86" t="s">
        <v>217</v>
      </c>
      <c r="E173" s="190">
        <f t="shared" ref="E173:J173" si="286">+E172/365</f>
        <v>78561.054794520547</v>
      </c>
      <c r="F173" s="190">
        <f t="shared" si="286"/>
        <v>68820.397260273967</v>
      </c>
      <c r="G173" s="190">
        <f t="shared" si="286"/>
        <v>56729.345205479454</v>
      </c>
      <c r="H173" s="190">
        <f t="shared" si="286"/>
        <v>55925.449315068494</v>
      </c>
      <c r="I173" s="190">
        <f t="shared" si="286"/>
        <v>45474.764383561647</v>
      </c>
      <c r="J173" s="190">
        <f t="shared" si="286"/>
        <v>44590.684931506847</v>
      </c>
      <c r="K173" s="190">
        <f t="shared" ref="K173:N173" si="287">+K172/365</f>
        <v>39238.61917808219</v>
      </c>
      <c r="L173" s="190">
        <f t="shared" si="287"/>
        <v>47396.065753424657</v>
      </c>
      <c r="M173" s="190">
        <f t="shared" si="287"/>
        <v>50777.690410958901</v>
      </c>
      <c r="N173" s="190">
        <f t="shared" si="287"/>
        <v>47947.624657534245</v>
      </c>
      <c r="O173" s="190">
        <f t="shared" ref="O173:P173" si="288">+O172/365</f>
        <v>48875.491890410958</v>
      </c>
      <c r="P173" s="190">
        <f t="shared" si="288"/>
        <v>49821.916467945208</v>
      </c>
      <c r="Q173" s="211"/>
      <c r="S173" s="78"/>
      <c r="T173" s="114"/>
      <c r="V173" s="138"/>
      <c r="W173" s="138"/>
      <c r="X173" s="138"/>
      <c r="Y173" s="138"/>
      <c r="Z173" s="138"/>
      <c r="AA173" s="138"/>
      <c r="AB173" s="138"/>
      <c r="AC173" s="138"/>
      <c r="AD173" s="138"/>
      <c r="AE173" s="138"/>
      <c r="AF173" s="115">
        <f t="shared" ca="1" si="220"/>
        <v>1</v>
      </c>
      <c r="AG173" s="115">
        <f t="shared" ca="1" si="221"/>
        <v>1</v>
      </c>
      <c r="AH173" s="115">
        <f t="shared" ca="1" si="222"/>
        <v>1</v>
      </c>
      <c r="AI173" s="115">
        <f t="shared" ca="1" si="223"/>
        <v>1</v>
      </c>
      <c r="AJ173" s="115">
        <f t="shared" ca="1" si="224"/>
        <v>1</v>
      </c>
      <c r="AK173" s="115">
        <f t="shared" ca="1" si="225"/>
        <v>1</v>
      </c>
      <c r="AL173" s="115">
        <f t="shared" ca="1" si="226"/>
        <v>1</v>
      </c>
      <c r="AM173" s="115">
        <f t="shared" ca="1" si="227"/>
        <v>1</v>
      </c>
      <c r="AN173" s="115">
        <f t="shared" ca="1" si="228"/>
        <v>1</v>
      </c>
      <c r="AO173" s="115">
        <f t="shared" ca="1" si="229"/>
        <v>1</v>
      </c>
      <c r="AP173" s="115">
        <f t="shared" ca="1" si="194"/>
        <v>1</v>
      </c>
      <c r="AQ173" s="116" t="s">
        <v>48</v>
      </c>
      <c r="AR173" s="115">
        <f t="shared" ca="1" si="195"/>
        <v>1</v>
      </c>
    </row>
    <row r="174" spans="1:44" ht="12" thickBot="1" x14ac:dyDescent="0.3">
      <c r="A174" s="43">
        <f>ROW()</f>
        <v>174</v>
      </c>
      <c r="B174" s="219"/>
      <c r="C174" s="86"/>
      <c r="D174" s="214" t="s">
        <v>218</v>
      </c>
      <c r="E174" s="225">
        <f>IF(E173=0,0,E168/E173)</f>
        <v>18.789042533361627</v>
      </c>
      <c r="F174" s="225">
        <f t="shared" ref="F174:J174" si="289">IF(F173=0,0,F168/F173)</f>
        <v>78.091542826682684</v>
      </c>
      <c r="G174" s="225">
        <f t="shared" si="289"/>
        <v>87.370336852068206</v>
      </c>
      <c r="H174" s="225">
        <f t="shared" si="289"/>
        <v>66.556997674350129</v>
      </c>
      <c r="I174" s="225">
        <f t="shared" si="289"/>
        <v>49.544533776945322</v>
      </c>
      <c r="J174" s="225">
        <f t="shared" si="289"/>
        <v>53.143498549976655</v>
      </c>
      <c r="K174" s="225">
        <f t="shared" ref="K174:N174" si="290">IF(K173=0,0,K168/K173)</f>
        <v>30.34872339914493</v>
      </c>
      <c r="L174" s="225">
        <f t="shared" si="290"/>
        <v>74.415585849446842</v>
      </c>
      <c r="M174" s="225">
        <f t="shared" si="290"/>
        <v>70.490523909837009</v>
      </c>
      <c r="N174" s="225">
        <f t="shared" si="290"/>
        <v>76.144187456141495</v>
      </c>
      <c r="O174" s="225">
        <f t="shared" ref="O174:P174" si="291">IF(O173=0,0,O168/O173)</f>
        <v>76.192615856427096</v>
      </c>
      <c r="P174" s="225">
        <f t="shared" si="291"/>
        <v>76.240154519384305</v>
      </c>
      <c r="Q174" s="227"/>
      <c r="S174" s="78"/>
      <c r="T174" s="114" t="s">
        <v>219</v>
      </c>
      <c r="V174" s="138"/>
      <c r="W174" s="138"/>
      <c r="X174" s="138"/>
      <c r="Y174" s="138"/>
      <c r="Z174" s="138"/>
      <c r="AA174" s="138"/>
      <c r="AB174" s="138"/>
      <c r="AC174" s="138"/>
      <c r="AD174" s="138"/>
      <c r="AE174" s="138"/>
      <c r="AF174" s="115">
        <f t="shared" ca="1" si="220"/>
        <v>1</v>
      </c>
      <c r="AG174" s="115">
        <f t="shared" ca="1" si="221"/>
        <v>1</v>
      </c>
      <c r="AH174" s="115">
        <f t="shared" ca="1" si="222"/>
        <v>1</v>
      </c>
      <c r="AI174" s="115">
        <f t="shared" ca="1" si="223"/>
        <v>1</v>
      </c>
      <c r="AJ174" s="115">
        <f t="shared" ca="1" si="224"/>
        <v>1</v>
      </c>
      <c r="AK174" s="115">
        <f t="shared" ca="1" si="225"/>
        <v>1</v>
      </c>
      <c r="AL174" s="115">
        <f t="shared" ca="1" si="226"/>
        <v>1</v>
      </c>
      <c r="AM174" s="115">
        <f t="shared" ca="1" si="227"/>
        <v>1</v>
      </c>
      <c r="AN174" s="115">
        <f t="shared" ca="1" si="228"/>
        <v>1</v>
      </c>
      <c r="AO174" s="115">
        <f t="shared" ca="1" si="229"/>
        <v>1</v>
      </c>
      <c r="AP174" s="115">
        <f t="shared" ca="1" si="194"/>
        <v>1</v>
      </c>
      <c r="AQ174" s="116" t="s">
        <v>48</v>
      </c>
      <c r="AR174" s="115">
        <f t="shared" ca="1" si="195"/>
        <v>1</v>
      </c>
    </row>
    <row r="175" spans="1:44" ht="12.5" thickTop="1" x14ac:dyDescent="0.3">
      <c r="A175" s="43">
        <f>ROW()</f>
        <v>175</v>
      </c>
      <c r="B175" s="219"/>
      <c r="C175" s="86"/>
      <c r="D175" s="228" t="s">
        <v>220</v>
      </c>
      <c r="E175" s="218">
        <f>IFERROR(IF(E174=0,0,IF(E174-D174&gt;0,"Pos Chg","Neg")),0)</f>
        <v>0</v>
      </c>
      <c r="F175" s="218" t="str">
        <f t="shared" ref="F175" si="292">IFERROR(IF(F174=0,0,IF(F174-E174&gt;0,"Pos Chg","Neg")),0)</f>
        <v>Pos Chg</v>
      </c>
      <c r="G175" s="218" t="str">
        <f t="shared" ref="G175" si="293">IFERROR(IF(G174=0,0,IF(G174-F174&gt;0,"Pos Chg","Neg")),0)</f>
        <v>Pos Chg</v>
      </c>
      <c r="H175" s="218" t="str">
        <f t="shared" ref="H175" si="294">IFERROR(IF(H174=0,0,IF(H174-G174&gt;0,"Pos Chg","Neg")),0)</f>
        <v>Neg</v>
      </c>
      <c r="I175" s="218" t="str">
        <f t="shared" ref="I175" si="295">IFERROR(IF(I174=0,0,IF(I174-H174&gt;0,"Pos Chg","Neg")),0)</f>
        <v>Neg</v>
      </c>
      <c r="J175" s="218" t="str">
        <f t="shared" ref="J175:P175" si="296">IFERROR(IF(J174=0,0,IF(J174-I174&gt;0,"Pos Chg","Neg")),0)</f>
        <v>Pos Chg</v>
      </c>
      <c r="K175" s="218" t="str">
        <f t="shared" si="296"/>
        <v>Neg</v>
      </c>
      <c r="L175" s="218" t="str">
        <f t="shared" si="296"/>
        <v>Pos Chg</v>
      </c>
      <c r="M175" s="218" t="str">
        <f t="shared" si="296"/>
        <v>Neg</v>
      </c>
      <c r="N175" s="218" t="str">
        <f t="shared" si="296"/>
        <v>Pos Chg</v>
      </c>
      <c r="O175" s="218" t="str">
        <f t="shared" si="296"/>
        <v>Pos Chg</v>
      </c>
      <c r="P175" s="218" t="str">
        <f t="shared" si="296"/>
        <v>Pos Chg</v>
      </c>
      <c r="Q175" s="227"/>
      <c r="S175" s="78"/>
      <c r="T175" s="114"/>
      <c r="V175" s="138"/>
      <c r="W175" s="138"/>
      <c r="X175" s="138"/>
      <c r="Y175" s="138"/>
      <c r="Z175" s="138"/>
      <c r="AA175" s="138"/>
      <c r="AB175" s="138"/>
      <c r="AC175" s="138"/>
      <c r="AD175" s="138"/>
      <c r="AE175" s="138"/>
      <c r="AF175" s="115">
        <f t="shared" ca="1" si="220"/>
        <v>1</v>
      </c>
      <c r="AG175" s="115">
        <f t="shared" ca="1" si="221"/>
        <v>1</v>
      </c>
      <c r="AH175" s="115">
        <f t="shared" ca="1" si="222"/>
        <v>1</v>
      </c>
      <c r="AI175" s="115">
        <f t="shared" ca="1" si="223"/>
        <v>1</v>
      </c>
      <c r="AJ175" s="115">
        <f t="shared" ca="1" si="224"/>
        <v>1</v>
      </c>
      <c r="AK175" s="115">
        <f t="shared" ca="1" si="225"/>
        <v>1</v>
      </c>
      <c r="AL175" s="115">
        <f t="shared" ca="1" si="226"/>
        <v>1</v>
      </c>
      <c r="AM175" s="115">
        <f t="shared" ca="1" si="227"/>
        <v>1</v>
      </c>
      <c r="AN175" s="115">
        <f t="shared" ca="1" si="228"/>
        <v>1</v>
      </c>
      <c r="AO175" s="115">
        <f t="shared" ca="1" si="229"/>
        <v>1</v>
      </c>
      <c r="AP175" s="115">
        <f t="shared" ca="1" si="194"/>
        <v>1</v>
      </c>
      <c r="AQ175" s="116" t="s">
        <v>48</v>
      </c>
      <c r="AR175" s="115">
        <f t="shared" ca="1" si="195"/>
        <v>1</v>
      </c>
    </row>
    <row r="176" spans="1:44" x14ac:dyDescent="0.25">
      <c r="A176" s="43">
        <f>ROW()</f>
        <v>176</v>
      </c>
      <c r="B176" s="219"/>
      <c r="C176" s="86"/>
      <c r="D176" s="229" t="s">
        <v>203</v>
      </c>
      <c r="E176" s="230" t="str">
        <f t="shared" ref="E176:P176" si="297">E$303</f>
        <v>n/a</v>
      </c>
      <c r="F176" s="230" t="str">
        <f t="shared" si="297"/>
        <v>MS</v>
      </c>
      <c r="G176" s="230" t="str">
        <f t="shared" si="297"/>
        <v>MS</v>
      </c>
      <c r="H176" s="230" t="str">
        <f t="shared" si="297"/>
        <v>MS</v>
      </c>
      <c r="I176" s="230" t="str">
        <f t="shared" si="297"/>
        <v>DNMS</v>
      </c>
      <c r="J176" s="230" t="str">
        <f t="shared" si="297"/>
        <v>MS</v>
      </c>
      <c r="K176" s="153" t="str">
        <f t="shared" si="297"/>
        <v>DNMS</v>
      </c>
      <c r="L176" s="153" t="str">
        <f t="shared" si="297"/>
        <v>MS</v>
      </c>
      <c r="M176" s="153" t="str">
        <f t="shared" si="297"/>
        <v>MS</v>
      </c>
      <c r="N176" s="153" t="str">
        <f t="shared" si="297"/>
        <v>MS</v>
      </c>
      <c r="O176" s="153" t="str">
        <f t="shared" si="297"/>
        <v>MS</v>
      </c>
      <c r="P176" s="153" t="str">
        <f t="shared" si="297"/>
        <v>MS</v>
      </c>
      <c r="Q176" s="157"/>
      <c r="S176" s="78"/>
      <c r="T176" s="114"/>
      <c r="V176" s="138"/>
      <c r="W176" s="138"/>
      <c r="X176" s="138"/>
      <c r="Y176" s="138"/>
      <c r="Z176" s="138"/>
      <c r="AA176" s="138"/>
      <c r="AB176" s="138"/>
      <c r="AC176" s="138"/>
      <c r="AD176" s="138"/>
      <c r="AE176" s="138"/>
      <c r="AF176" s="115">
        <f t="shared" ca="1" si="220"/>
        <v>1</v>
      </c>
      <c r="AG176" s="115">
        <f t="shared" ca="1" si="221"/>
        <v>1</v>
      </c>
      <c r="AH176" s="115">
        <f t="shared" ca="1" si="222"/>
        <v>1</v>
      </c>
      <c r="AI176" s="115">
        <f t="shared" ca="1" si="223"/>
        <v>1</v>
      </c>
      <c r="AJ176" s="115">
        <f t="shared" ca="1" si="224"/>
        <v>1</v>
      </c>
      <c r="AK176" s="115">
        <f t="shared" ca="1" si="225"/>
        <v>1</v>
      </c>
      <c r="AL176" s="115">
        <f t="shared" ca="1" si="226"/>
        <v>1</v>
      </c>
      <c r="AM176" s="115">
        <f t="shared" ca="1" si="227"/>
        <v>1</v>
      </c>
      <c r="AN176" s="115">
        <f t="shared" ca="1" si="228"/>
        <v>1</v>
      </c>
      <c r="AO176" s="115">
        <f t="shared" ca="1" si="229"/>
        <v>1</v>
      </c>
      <c r="AP176" s="115">
        <f t="shared" ca="1" si="194"/>
        <v>1</v>
      </c>
      <c r="AQ176" s="116" t="s">
        <v>48</v>
      </c>
      <c r="AR176" s="115">
        <f t="shared" ca="1" si="195"/>
        <v>1</v>
      </c>
    </row>
    <row r="177" spans="1:44" x14ac:dyDescent="0.25">
      <c r="A177" s="43">
        <f>ROW()</f>
        <v>177</v>
      </c>
      <c r="B177" s="222" t="s">
        <v>204</v>
      </c>
      <c r="C177" s="86"/>
      <c r="D177" s="449"/>
      <c r="E177" s="448"/>
      <c r="F177" s="448"/>
      <c r="G177" s="448"/>
      <c r="H177" s="448"/>
      <c r="I177" s="448"/>
      <c r="J177" s="448"/>
      <c r="K177" s="448"/>
      <c r="L177" s="448"/>
      <c r="M177" s="448"/>
      <c r="N177" s="448"/>
      <c r="O177" s="448"/>
      <c r="P177" s="448"/>
      <c r="Q177" s="157"/>
      <c r="S177" s="78"/>
      <c r="T177" s="114"/>
      <c r="V177" s="138"/>
      <c r="W177" s="138"/>
      <c r="X177" s="138"/>
      <c r="Y177" s="138"/>
      <c r="Z177" s="138"/>
      <c r="AA177" s="138"/>
      <c r="AB177" s="138"/>
      <c r="AC177" s="138"/>
      <c r="AD177" s="138"/>
      <c r="AE177" s="138"/>
      <c r="AF177" s="115">
        <f t="shared" ca="1" si="220"/>
        <v>1</v>
      </c>
      <c r="AG177" s="115">
        <f t="shared" ca="1" si="221"/>
        <v>1</v>
      </c>
      <c r="AH177" s="115">
        <f t="shared" ca="1" si="222"/>
        <v>1</v>
      </c>
      <c r="AI177" s="115">
        <f t="shared" ca="1" si="223"/>
        <v>0</v>
      </c>
      <c r="AJ177" s="115">
        <f t="shared" ca="1" si="224"/>
        <v>0</v>
      </c>
      <c r="AK177" s="115">
        <f t="shared" ca="1" si="225"/>
        <v>0</v>
      </c>
      <c r="AL177" s="115">
        <f t="shared" ca="1" si="226"/>
        <v>0</v>
      </c>
      <c r="AM177" s="115">
        <f t="shared" ca="1" si="227"/>
        <v>0</v>
      </c>
      <c r="AN177" s="115">
        <f t="shared" ca="1" si="228"/>
        <v>0</v>
      </c>
      <c r="AO177" s="115">
        <f t="shared" ca="1" si="229"/>
        <v>0</v>
      </c>
      <c r="AP177" s="115">
        <f t="shared" ca="1" si="194"/>
        <v>1</v>
      </c>
      <c r="AQ177" s="116" t="s">
        <v>48</v>
      </c>
      <c r="AR177" s="115">
        <f t="shared" ca="1" si="195"/>
        <v>1</v>
      </c>
    </row>
    <row r="178" spans="1:44" x14ac:dyDescent="0.25">
      <c r="A178" s="43">
        <f>ROW()</f>
        <v>178</v>
      </c>
      <c r="B178" s="219"/>
      <c r="C178" s="86"/>
      <c r="D178" s="449"/>
      <c r="E178" s="448"/>
      <c r="F178" s="448"/>
      <c r="G178" s="448"/>
      <c r="H178" s="448"/>
      <c r="I178" s="448"/>
      <c r="J178" s="448"/>
      <c r="K178" s="448"/>
      <c r="L178" s="448"/>
      <c r="M178" s="448"/>
      <c r="N178" s="448"/>
      <c r="O178" s="448"/>
      <c r="P178" s="448"/>
      <c r="Q178" s="157"/>
      <c r="S178" s="78"/>
      <c r="T178" s="114"/>
      <c r="V178" s="138"/>
      <c r="W178" s="138"/>
      <c r="X178" s="138"/>
      <c r="Y178" s="138"/>
      <c r="Z178" s="138"/>
      <c r="AA178" s="138"/>
      <c r="AB178" s="138"/>
      <c r="AC178" s="138"/>
      <c r="AD178" s="138"/>
      <c r="AE178" s="138"/>
      <c r="AF178" s="115">
        <f t="shared" ca="1" si="220"/>
        <v>1</v>
      </c>
      <c r="AG178" s="115">
        <f t="shared" ca="1" si="221"/>
        <v>1</v>
      </c>
      <c r="AH178" s="115">
        <f t="shared" ca="1" si="222"/>
        <v>1</v>
      </c>
      <c r="AI178" s="115">
        <f t="shared" ca="1" si="223"/>
        <v>0</v>
      </c>
      <c r="AJ178" s="115">
        <f t="shared" ca="1" si="224"/>
        <v>0</v>
      </c>
      <c r="AK178" s="115">
        <f t="shared" ca="1" si="225"/>
        <v>0</v>
      </c>
      <c r="AL178" s="115">
        <f t="shared" ca="1" si="226"/>
        <v>0</v>
      </c>
      <c r="AM178" s="115">
        <f t="shared" ca="1" si="227"/>
        <v>0</v>
      </c>
      <c r="AN178" s="115">
        <f t="shared" ca="1" si="228"/>
        <v>0</v>
      </c>
      <c r="AO178" s="115">
        <f t="shared" ca="1" si="229"/>
        <v>0</v>
      </c>
      <c r="AP178" s="115">
        <f t="shared" ca="1" si="194"/>
        <v>1</v>
      </c>
      <c r="AQ178" s="116" t="s">
        <v>48</v>
      </c>
      <c r="AR178" s="115">
        <f t="shared" ca="1" si="195"/>
        <v>1</v>
      </c>
    </row>
    <row r="179" spans="1:44" x14ac:dyDescent="0.25">
      <c r="A179" s="43">
        <f>ROW()</f>
        <v>179</v>
      </c>
      <c r="B179" s="219"/>
      <c r="C179" s="86"/>
      <c r="D179" s="86"/>
      <c r="E179" s="153"/>
      <c r="F179" s="153"/>
      <c r="G179" s="153"/>
      <c r="H179" s="153"/>
      <c r="I179" s="153"/>
      <c r="J179" s="153"/>
      <c r="K179" s="153"/>
      <c r="L179" s="153"/>
      <c r="M179" s="153"/>
      <c r="N179" s="153"/>
      <c r="O179" s="153"/>
      <c r="P179" s="153"/>
      <c r="Q179" s="157"/>
      <c r="S179" s="78"/>
      <c r="T179" s="114"/>
      <c r="V179" s="138"/>
      <c r="W179" s="138"/>
      <c r="X179" s="138"/>
      <c r="Y179" s="138"/>
      <c r="Z179" s="138"/>
      <c r="AA179" s="138"/>
      <c r="AB179" s="138"/>
      <c r="AC179" s="138"/>
      <c r="AD179" s="138"/>
      <c r="AE179" s="138"/>
      <c r="AF179" s="115">
        <f t="shared" ca="1" si="220"/>
        <v>1</v>
      </c>
      <c r="AG179" s="115">
        <f t="shared" ca="1" si="221"/>
        <v>1</v>
      </c>
      <c r="AH179" s="115">
        <f t="shared" ca="1" si="222"/>
        <v>1</v>
      </c>
      <c r="AI179" s="115">
        <f t="shared" ca="1" si="223"/>
        <v>1</v>
      </c>
      <c r="AJ179" s="115">
        <f t="shared" ca="1" si="224"/>
        <v>1</v>
      </c>
      <c r="AK179" s="115">
        <f t="shared" ca="1" si="225"/>
        <v>1</v>
      </c>
      <c r="AL179" s="115">
        <f t="shared" ca="1" si="226"/>
        <v>1</v>
      </c>
      <c r="AM179" s="115">
        <f t="shared" ca="1" si="227"/>
        <v>1</v>
      </c>
      <c r="AN179" s="115">
        <f t="shared" ca="1" si="228"/>
        <v>1</v>
      </c>
      <c r="AO179" s="115">
        <f t="shared" ca="1" si="229"/>
        <v>1</v>
      </c>
      <c r="AP179" s="115">
        <f t="shared" ca="1" si="194"/>
        <v>1</v>
      </c>
      <c r="AQ179" s="116" t="s">
        <v>48</v>
      </c>
      <c r="AR179" s="115">
        <f t="shared" ca="1" si="195"/>
        <v>1</v>
      </c>
    </row>
    <row r="180" spans="1:44" x14ac:dyDescent="0.25">
      <c r="A180" s="43">
        <f>ROW()</f>
        <v>180</v>
      </c>
      <c r="B180" s="219"/>
      <c r="C180" s="86"/>
      <c r="D180" s="86" t="s">
        <v>221</v>
      </c>
      <c r="E180" s="168"/>
      <c r="F180" s="168"/>
      <c r="G180" s="168"/>
      <c r="H180" s="168"/>
      <c r="I180" s="168"/>
      <c r="J180" s="168"/>
      <c r="K180" s="168"/>
      <c r="L180" s="168"/>
      <c r="M180" s="168"/>
      <c r="N180" s="168"/>
      <c r="O180" s="168"/>
      <c r="P180" s="168"/>
      <c r="Q180" s="157"/>
      <c r="S180" s="78"/>
      <c r="T180" s="114"/>
      <c r="V180" s="138"/>
      <c r="W180" s="138"/>
      <c r="X180" s="138"/>
      <c r="Y180" s="138"/>
      <c r="Z180" s="138"/>
      <c r="AA180" s="138"/>
      <c r="AB180" s="138"/>
      <c r="AC180" s="138"/>
      <c r="AD180" s="138"/>
      <c r="AE180" s="138"/>
      <c r="AF180" s="115">
        <f t="shared" ca="1" si="220"/>
        <v>1</v>
      </c>
      <c r="AG180" s="115">
        <f t="shared" ca="1" si="221"/>
        <v>1</v>
      </c>
      <c r="AH180" s="115">
        <f t="shared" ca="1" si="222"/>
        <v>1</v>
      </c>
      <c r="AI180" s="115">
        <f t="shared" ca="1" si="223"/>
        <v>1</v>
      </c>
      <c r="AJ180" s="115">
        <f t="shared" ca="1" si="224"/>
        <v>1</v>
      </c>
      <c r="AK180" s="115">
        <f t="shared" ca="1" si="225"/>
        <v>1</v>
      </c>
      <c r="AL180" s="115">
        <f t="shared" ca="1" si="226"/>
        <v>1</v>
      </c>
      <c r="AM180" s="115">
        <f t="shared" ca="1" si="227"/>
        <v>1</v>
      </c>
      <c r="AN180" s="115">
        <f t="shared" ca="1" si="228"/>
        <v>1</v>
      </c>
      <c r="AO180" s="115">
        <f t="shared" ca="1" si="229"/>
        <v>1</v>
      </c>
      <c r="AP180" s="115">
        <f t="shared" ca="1" si="194"/>
        <v>1</v>
      </c>
      <c r="AQ180" s="116" t="s">
        <v>48</v>
      </c>
      <c r="AR180" s="115">
        <f t="shared" ca="1" si="195"/>
        <v>1</v>
      </c>
    </row>
    <row r="181" spans="1:44" x14ac:dyDescent="0.25">
      <c r="A181" s="43">
        <f>ROW()</f>
        <v>181</v>
      </c>
      <c r="B181" s="205" t="s">
        <v>222</v>
      </c>
      <c r="C181" s="206"/>
      <c r="D181" s="207" t="s">
        <v>223</v>
      </c>
      <c r="E181" s="223"/>
      <c r="F181" s="223"/>
      <c r="G181" s="223"/>
      <c r="H181" s="223"/>
      <c r="I181" s="223"/>
      <c r="J181" s="223"/>
      <c r="K181" s="223"/>
      <c r="L181" s="223"/>
      <c r="M181" s="223"/>
      <c r="N181" s="223"/>
      <c r="O181" s="223"/>
      <c r="P181" s="223"/>
      <c r="Q181" s="157"/>
      <c r="S181" s="78"/>
      <c r="T181" s="114" t="s">
        <v>194</v>
      </c>
      <c r="V181" s="138"/>
      <c r="W181" s="138"/>
      <c r="X181" s="138"/>
      <c r="Y181" s="138"/>
      <c r="Z181" s="138"/>
      <c r="AA181" s="138"/>
      <c r="AB181" s="138"/>
      <c r="AC181" s="138"/>
      <c r="AD181" s="138"/>
      <c r="AE181" s="138"/>
      <c r="AF181" s="115">
        <f t="shared" ca="1" si="220"/>
        <v>1</v>
      </c>
      <c r="AG181" s="115">
        <f t="shared" ca="1" si="221"/>
        <v>1</v>
      </c>
      <c r="AH181" s="115">
        <f t="shared" ca="1" si="222"/>
        <v>1</v>
      </c>
      <c r="AI181" s="115">
        <f t="shared" ca="1" si="223"/>
        <v>1</v>
      </c>
      <c r="AJ181" s="115">
        <f t="shared" ca="1" si="224"/>
        <v>1</v>
      </c>
      <c r="AK181" s="115">
        <f t="shared" ca="1" si="225"/>
        <v>1</v>
      </c>
      <c r="AL181" s="115">
        <f t="shared" ca="1" si="226"/>
        <v>1</v>
      </c>
      <c r="AM181" s="115">
        <f t="shared" ca="1" si="227"/>
        <v>1</v>
      </c>
      <c r="AN181" s="115">
        <f t="shared" ca="1" si="228"/>
        <v>1</v>
      </c>
      <c r="AO181" s="115">
        <f t="shared" ca="1" si="229"/>
        <v>1</v>
      </c>
      <c r="AP181" s="115">
        <f t="shared" ca="1" si="194"/>
        <v>1</v>
      </c>
      <c r="AQ181" s="116" t="s">
        <v>48</v>
      </c>
      <c r="AR181" s="115">
        <f t="shared" ca="1" si="195"/>
        <v>1</v>
      </c>
    </row>
    <row r="182" spans="1:44" ht="12" x14ac:dyDescent="0.3">
      <c r="A182" s="43">
        <f>ROW()</f>
        <v>182</v>
      </c>
      <c r="B182" s="210">
        <f>ROW(B105)</f>
        <v>105</v>
      </c>
      <c r="C182" s="86"/>
      <c r="D182" s="86" t="s">
        <v>224</v>
      </c>
      <c r="E182" s="190">
        <f t="shared" ref="E182:K182" si="298">+E85+E96</f>
        <v>5293465</v>
      </c>
      <c r="F182" s="190">
        <f t="shared" si="298"/>
        <v>8571735</v>
      </c>
      <c r="G182" s="190">
        <f t="shared" si="298"/>
        <v>7133235</v>
      </c>
      <c r="H182" s="190">
        <f t="shared" si="298"/>
        <v>4286796</v>
      </c>
      <c r="I182" s="190">
        <f t="shared" si="298"/>
        <v>2689529</v>
      </c>
      <c r="J182" s="190">
        <f t="shared" si="298"/>
        <v>4013718</v>
      </c>
      <c r="K182" s="190">
        <f t="shared" si="298"/>
        <v>3295391</v>
      </c>
      <c r="L182" s="190">
        <f>+L105</f>
        <v>5869032.9999999991</v>
      </c>
      <c r="M182" s="190">
        <f>+M105</f>
        <v>7039174</v>
      </c>
      <c r="N182" s="190">
        <f>+N105</f>
        <v>6079957.4799999986</v>
      </c>
      <c r="O182" s="190">
        <f>+O105</f>
        <v>6201556.6296000006</v>
      </c>
      <c r="P182" s="190">
        <f>+P105</f>
        <v>6325587.7621920006</v>
      </c>
      <c r="Q182" s="157"/>
      <c r="S182" s="78"/>
      <c r="T182" s="114"/>
      <c r="V182" s="138"/>
      <c r="W182" s="138"/>
      <c r="X182" s="138"/>
      <c r="Y182" s="138"/>
      <c r="Z182" s="138"/>
      <c r="AA182" s="138"/>
      <c r="AB182" s="138"/>
      <c r="AC182" s="138"/>
      <c r="AD182" s="138"/>
      <c r="AE182" s="138"/>
      <c r="AF182" s="115">
        <f t="shared" ca="1" si="220"/>
        <v>1</v>
      </c>
      <c r="AG182" s="115">
        <f t="shared" ca="1" si="221"/>
        <v>1</v>
      </c>
      <c r="AH182" s="115">
        <f t="shared" ca="1" si="222"/>
        <v>1</v>
      </c>
      <c r="AI182" s="115">
        <f t="shared" ca="1" si="223"/>
        <v>1</v>
      </c>
      <c r="AJ182" s="115">
        <f t="shared" ca="1" si="224"/>
        <v>1</v>
      </c>
      <c r="AK182" s="115">
        <f t="shared" ca="1" si="225"/>
        <v>1</v>
      </c>
      <c r="AL182" s="115">
        <f t="shared" ca="1" si="226"/>
        <v>1</v>
      </c>
      <c r="AM182" s="115">
        <f t="shared" ca="1" si="227"/>
        <v>1</v>
      </c>
      <c r="AN182" s="115">
        <f t="shared" ca="1" si="228"/>
        <v>1</v>
      </c>
      <c r="AO182" s="115">
        <f t="shared" ca="1" si="229"/>
        <v>1</v>
      </c>
      <c r="AP182" s="115">
        <f t="shared" ref="AP182:AP237" ca="1" si="299">CELL("protect",Q182)</f>
        <v>1</v>
      </c>
      <c r="AQ182" s="116" t="s">
        <v>48</v>
      </c>
      <c r="AR182" s="115">
        <f t="shared" ref="AR182:AR237" ca="1" si="300">CELL("protect",R182)</f>
        <v>1</v>
      </c>
    </row>
    <row r="183" spans="1:44" ht="12" x14ac:dyDescent="0.3">
      <c r="A183" s="43">
        <f>ROW()</f>
        <v>183</v>
      </c>
      <c r="B183" s="210">
        <f>ROW(B64)</f>
        <v>64</v>
      </c>
      <c r="C183" s="86"/>
      <c r="D183" s="86" t="s">
        <v>212</v>
      </c>
      <c r="E183" s="153">
        <f t="shared" ref="E183:P183" si="301">E$52</f>
        <v>28686288</v>
      </c>
      <c r="F183" s="153">
        <f t="shared" si="301"/>
        <v>25126658</v>
      </c>
      <c r="G183" s="153">
        <f t="shared" si="301"/>
        <v>20737643</v>
      </c>
      <c r="H183" s="153">
        <f t="shared" si="301"/>
        <v>20519012</v>
      </c>
      <c r="I183" s="153">
        <f t="shared" si="301"/>
        <v>16598289</v>
      </c>
      <c r="J183" s="153">
        <f t="shared" si="301"/>
        <v>16275600</v>
      </c>
      <c r="K183" s="153">
        <f t="shared" si="301"/>
        <v>14424327</v>
      </c>
      <c r="L183" s="153">
        <f t="shared" si="301"/>
        <v>17439807</v>
      </c>
      <c r="M183" s="153">
        <f t="shared" si="301"/>
        <v>18555555</v>
      </c>
      <c r="N183" s="153">
        <f t="shared" si="301"/>
        <v>17520883</v>
      </c>
      <c r="O183" s="153">
        <f t="shared" si="301"/>
        <v>17859954.539999999</v>
      </c>
      <c r="P183" s="153">
        <f t="shared" si="301"/>
        <v>18205807.5108</v>
      </c>
      <c r="Q183" s="157"/>
      <c r="S183" s="78"/>
      <c r="T183" s="114"/>
      <c r="V183" s="138"/>
      <c r="W183" s="138"/>
      <c r="X183" s="138"/>
      <c r="Y183" s="138"/>
      <c r="Z183" s="138"/>
      <c r="AA183" s="138"/>
      <c r="AB183" s="138"/>
      <c r="AC183" s="138"/>
      <c r="AD183" s="138"/>
      <c r="AE183" s="138"/>
      <c r="AF183" s="115">
        <f t="shared" ca="1" si="220"/>
        <v>1</v>
      </c>
      <c r="AG183" s="115">
        <f t="shared" ca="1" si="221"/>
        <v>1</v>
      </c>
      <c r="AH183" s="115">
        <f t="shared" ca="1" si="222"/>
        <v>1</v>
      </c>
      <c r="AI183" s="115">
        <f t="shared" ca="1" si="223"/>
        <v>1</v>
      </c>
      <c r="AJ183" s="115">
        <f t="shared" ca="1" si="224"/>
        <v>1</v>
      </c>
      <c r="AK183" s="115">
        <f t="shared" ca="1" si="225"/>
        <v>1</v>
      </c>
      <c r="AL183" s="115">
        <f t="shared" ca="1" si="226"/>
        <v>1</v>
      </c>
      <c r="AM183" s="115">
        <f t="shared" ca="1" si="227"/>
        <v>1</v>
      </c>
      <c r="AN183" s="115">
        <f t="shared" ca="1" si="228"/>
        <v>1</v>
      </c>
      <c r="AO183" s="115">
        <f t="shared" ca="1" si="229"/>
        <v>1</v>
      </c>
      <c r="AP183" s="115">
        <f t="shared" ca="1" si="299"/>
        <v>1</v>
      </c>
      <c r="AQ183" s="116" t="s">
        <v>48</v>
      </c>
      <c r="AR183" s="115">
        <f t="shared" ca="1" si="300"/>
        <v>1</v>
      </c>
    </row>
    <row r="184" spans="1:44" ht="12" x14ac:dyDescent="0.3">
      <c r="A184" s="43">
        <f>ROW()</f>
        <v>184</v>
      </c>
      <c r="B184" s="210">
        <f>ROW(B76)</f>
        <v>76</v>
      </c>
      <c r="C184" s="86"/>
      <c r="D184" s="86" t="s">
        <v>214</v>
      </c>
      <c r="E184" s="153">
        <f t="shared" ref="E184:P184" si="302">E$61</f>
        <v>11503</v>
      </c>
      <c r="F184" s="153">
        <f t="shared" si="302"/>
        <v>7213</v>
      </c>
      <c r="G184" s="153">
        <f t="shared" si="302"/>
        <v>31432</v>
      </c>
      <c r="H184" s="153">
        <f t="shared" si="302"/>
        <v>106223</v>
      </c>
      <c r="I184" s="153">
        <f t="shared" si="302"/>
        <v>0</v>
      </c>
      <c r="J184" s="153">
        <f t="shared" si="302"/>
        <v>0</v>
      </c>
      <c r="K184" s="153">
        <f t="shared" si="302"/>
        <v>102231</v>
      </c>
      <c r="L184" s="153">
        <f t="shared" si="302"/>
        <v>140243</v>
      </c>
      <c r="M184" s="153">
        <f t="shared" si="302"/>
        <v>21698</v>
      </c>
      <c r="N184" s="153">
        <f t="shared" si="302"/>
        <v>20000</v>
      </c>
      <c r="O184" s="153">
        <f t="shared" si="302"/>
        <v>20400</v>
      </c>
      <c r="P184" s="153">
        <f t="shared" si="302"/>
        <v>20808</v>
      </c>
      <c r="Q184" s="157"/>
      <c r="S184" s="78"/>
      <c r="T184" s="114"/>
      <c r="V184" s="138"/>
      <c r="W184" s="138"/>
      <c r="X184" s="138"/>
      <c r="Y184" s="138"/>
      <c r="Z184" s="138"/>
      <c r="AA184" s="138"/>
      <c r="AB184" s="138"/>
      <c r="AC184" s="138"/>
      <c r="AD184" s="138"/>
      <c r="AE184" s="138"/>
      <c r="AF184" s="115">
        <f t="shared" ca="1" si="220"/>
        <v>1</v>
      </c>
      <c r="AG184" s="115">
        <f t="shared" ca="1" si="221"/>
        <v>1</v>
      </c>
      <c r="AH184" s="115">
        <f t="shared" ca="1" si="222"/>
        <v>1</v>
      </c>
      <c r="AI184" s="115">
        <f t="shared" ca="1" si="223"/>
        <v>1</v>
      </c>
      <c r="AJ184" s="115">
        <f t="shared" ca="1" si="224"/>
        <v>1</v>
      </c>
      <c r="AK184" s="115">
        <f t="shared" ca="1" si="225"/>
        <v>1</v>
      </c>
      <c r="AL184" s="115">
        <f t="shared" ca="1" si="226"/>
        <v>1</v>
      </c>
      <c r="AM184" s="115">
        <f t="shared" ca="1" si="227"/>
        <v>1</v>
      </c>
      <c r="AN184" s="115">
        <f t="shared" ca="1" si="228"/>
        <v>1</v>
      </c>
      <c r="AO184" s="115">
        <f t="shared" ca="1" si="229"/>
        <v>1</v>
      </c>
      <c r="AP184" s="115">
        <f t="shared" ca="1" si="299"/>
        <v>1</v>
      </c>
      <c r="AQ184" s="116" t="s">
        <v>48</v>
      </c>
      <c r="AR184" s="115">
        <f t="shared" ca="1" si="300"/>
        <v>1</v>
      </c>
    </row>
    <row r="185" spans="1:44" ht="12" x14ac:dyDescent="0.3">
      <c r="A185" s="43">
        <f>ROW()</f>
        <v>185</v>
      </c>
      <c r="B185" s="210">
        <f>ROW(B62)</f>
        <v>62</v>
      </c>
      <c r="C185" s="86"/>
      <c r="D185" s="86" t="s">
        <v>215</v>
      </c>
      <c r="E185" s="153">
        <f t="shared" ref="E185:P185" si="303">E$62</f>
        <v>0</v>
      </c>
      <c r="F185" s="153">
        <f t="shared" si="303"/>
        <v>0</v>
      </c>
      <c r="G185" s="153">
        <f t="shared" si="303"/>
        <v>0</v>
      </c>
      <c r="H185" s="153">
        <f t="shared" si="303"/>
        <v>0</v>
      </c>
      <c r="I185" s="153">
        <f t="shared" si="303"/>
        <v>0</v>
      </c>
      <c r="J185" s="153">
        <f t="shared" si="303"/>
        <v>0</v>
      </c>
      <c r="K185" s="153">
        <f t="shared" si="303"/>
        <v>0</v>
      </c>
      <c r="L185" s="153">
        <f t="shared" si="303"/>
        <v>0</v>
      </c>
      <c r="M185" s="153">
        <f t="shared" si="303"/>
        <v>0</v>
      </c>
      <c r="N185" s="153">
        <f t="shared" si="303"/>
        <v>0</v>
      </c>
      <c r="O185" s="153">
        <f t="shared" si="303"/>
        <v>0</v>
      </c>
      <c r="P185" s="153">
        <f t="shared" si="303"/>
        <v>0</v>
      </c>
      <c r="Q185" s="157"/>
      <c r="S185" s="78"/>
      <c r="T185" s="114"/>
      <c r="V185" s="138"/>
      <c r="W185" s="138"/>
      <c r="X185" s="138"/>
      <c r="Y185" s="138"/>
      <c r="Z185" s="138"/>
      <c r="AA185" s="138"/>
      <c r="AB185" s="138"/>
      <c r="AC185" s="138"/>
      <c r="AD185" s="138"/>
      <c r="AE185" s="138"/>
      <c r="AF185" s="115">
        <f t="shared" ca="1" si="220"/>
        <v>1</v>
      </c>
      <c r="AG185" s="115">
        <f t="shared" ca="1" si="221"/>
        <v>1</v>
      </c>
      <c r="AH185" s="115">
        <f t="shared" ca="1" si="222"/>
        <v>1</v>
      </c>
      <c r="AI185" s="115">
        <f t="shared" ca="1" si="223"/>
        <v>1</v>
      </c>
      <c r="AJ185" s="115">
        <f t="shared" ca="1" si="224"/>
        <v>1</v>
      </c>
      <c r="AK185" s="115">
        <f t="shared" ca="1" si="225"/>
        <v>1</v>
      </c>
      <c r="AL185" s="115">
        <f t="shared" ca="1" si="226"/>
        <v>1</v>
      </c>
      <c r="AM185" s="115">
        <f t="shared" ca="1" si="227"/>
        <v>1</v>
      </c>
      <c r="AN185" s="115">
        <f t="shared" ca="1" si="228"/>
        <v>1</v>
      </c>
      <c r="AO185" s="115">
        <f t="shared" ca="1" si="229"/>
        <v>1</v>
      </c>
      <c r="AP185" s="115">
        <f t="shared" ca="1" si="299"/>
        <v>1</v>
      </c>
      <c r="AQ185" s="116" t="s">
        <v>48</v>
      </c>
      <c r="AR185" s="115">
        <f t="shared" ca="1" si="300"/>
        <v>1</v>
      </c>
    </row>
    <row r="186" spans="1:44" x14ac:dyDescent="0.25">
      <c r="A186" s="43">
        <f>ROW()</f>
        <v>186</v>
      </c>
      <c r="B186" s="213"/>
      <c r="C186" s="86"/>
      <c r="D186" s="86" t="s">
        <v>216</v>
      </c>
      <c r="E186" s="178">
        <f t="shared" ref="E186:J186" si="304">+E183-E185-E184</f>
        <v>28674785</v>
      </c>
      <c r="F186" s="178">
        <f t="shared" si="304"/>
        <v>25119445</v>
      </c>
      <c r="G186" s="178">
        <f t="shared" si="304"/>
        <v>20706211</v>
      </c>
      <c r="H186" s="178">
        <f t="shared" si="304"/>
        <v>20412789</v>
      </c>
      <c r="I186" s="178">
        <f t="shared" si="304"/>
        <v>16598289</v>
      </c>
      <c r="J186" s="178">
        <f t="shared" si="304"/>
        <v>16275600</v>
      </c>
      <c r="K186" s="178">
        <f t="shared" ref="K186:N186" si="305">+K183-K185-K184</f>
        <v>14322096</v>
      </c>
      <c r="L186" s="178">
        <f t="shared" si="305"/>
        <v>17299564</v>
      </c>
      <c r="M186" s="178">
        <f t="shared" si="305"/>
        <v>18533857</v>
      </c>
      <c r="N186" s="178">
        <f t="shared" si="305"/>
        <v>17500883</v>
      </c>
      <c r="O186" s="178">
        <f t="shared" ref="O186:P186" si="306">+O183-O185-O184</f>
        <v>17839554.539999999</v>
      </c>
      <c r="P186" s="178">
        <f t="shared" si="306"/>
        <v>18184999.5108</v>
      </c>
      <c r="Q186" s="157"/>
      <c r="S186" s="78"/>
      <c r="T186" s="114"/>
      <c r="V186" s="138"/>
      <c r="W186" s="138"/>
      <c r="X186" s="138"/>
      <c r="Y186" s="138"/>
      <c r="Z186" s="138"/>
      <c r="AA186" s="138"/>
      <c r="AB186" s="138"/>
      <c r="AC186" s="138"/>
      <c r="AD186" s="138"/>
      <c r="AE186" s="138"/>
      <c r="AF186" s="115">
        <f t="shared" ca="1" si="220"/>
        <v>1</v>
      </c>
      <c r="AG186" s="115">
        <f t="shared" ca="1" si="221"/>
        <v>1</v>
      </c>
      <c r="AH186" s="115">
        <f t="shared" ca="1" si="222"/>
        <v>1</v>
      </c>
      <c r="AI186" s="115">
        <f t="shared" ca="1" si="223"/>
        <v>1</v>
      </c>
      <c r="AJ186" s="115">
        <f t="shared" ca="1" si="224"/>
        <v>1</v>
      </c>
      <c r="AK186" s="115">
        <f t="shared" ca="1" si="225"/>
        <v>1</v>
      </c>
      <c r="AL186" s="115">
        <f t="shared" ca="1" si="226"/>
        <v>1</v>
      </c>
      <c r="AM186" s="115">
        <f t="shared" ca="1" si="227"/>
        <v>1</v>
      </c>
      <c r="AN186" s="115">
        <f t="shared" ca="1" si="228"/>
        <v>1</v>
      </c>
      <c r="AO186" s="115">
        <f t="shared" ca="1" si="229"/>
        <v>1</v>
      </c>
      <c r="AP186" s="115">
        <f t="shared" ca="1" si="299"/>
        <v>1</v>
      </c>
      <c r="AQ186" s="116" t="s">
        <v>48</v>
      </c>
      <c r="AR186" s="115">
        <f t="shared" ca="1" si="300"/>
        <v>1</v>
      </c>
    </row>
    <row r="187" spans="1:44" x14ac:dyDescent="0.25">
      <c r="A187" s="43">
        <f>ROW()</f>
        <v>187</v>
      </c>
      <c r="B187" s="219"/>
      <c r="C187" s="86"/>
      <c r="D187" s="86" t="s">
        <v>217</v>
      </c>
      <c r="E187" s="190">
        <f t="shared" ref="E187:J187" si="307">+E186/365</f>
        <v>78561.054794520547</v>
      </c>
      <c r="F187" s="190">
        <f t="shared" si="307"/>
        <v>68820.397260273967</v>
      </c>
      <c r="G187" s="190">
        <f t="shared" si="307"/>
        <v>56729.345205479454</v>
      </c>
      <c r="H187" s="190">
        <f t="shared" si="307"/>
        <v>55925.449315068494</v>
      </c>
      <c r="I187" s="190">
        <f t="shared" si="307"/>
        <v>45474.764383561647</v>
      </c>
      <c r="J187" s="190">
        <f t="shared" si="307"/>
        <v>44590.684931506847</v>
      </c>
      <c r="K187" s="190">
        <f t="shared" ref="K187:N187" si="308">+K186/365</f>
        <v>39238.61917808219</v>
      </c>
      <c r="L187" s="190">
        <f t="shared" si="308"/>
        <v>47396.065753424657</v>
      </c>
      <c r="M187" s="190">
        <f t="shared" si="308"/>
        <v>50777.690410958901</v>
      </c>
      <c r="N187" s="190">
        <f t="shared" si="308"/>
        <v>47947.624657534245</v>
      </c>
      <c r="O187" s="190">
        <f t="shared" ref="O187:P187" si="309">+O186/365</f>
        <v>48875.491890410958</v>
      </c>
      <c r="P187" s="190">
        <f t="shared" si="309"/>
        <v>49821.916467945208</v>
      </c>
      <c r="Q187" s="157"/>
      <c r="S187" s="78"/>
      <c r="T187" s="114"/>
      <c r="V187" s="138"/>
      <c r="W187" s="138"/>
      <c r="X187" s="138"/>
      <c r="Y187" s="138"/>
      <c r="Z187" s="138"/>
      <c r="AA187" s="138"/>
      <c r="AB187" s="138"/>
      <c r="AC187" s="138"/>
      <c r="AD187" s="138"/>
      <c r="AE187" s="138"/>
      <c r="AF187" s="115">
        <f t="shared" ca="1" si="220"/>
        <v>1</v>
      </c>
      <c r="AG187" s="115">
        <f t="shared" ca="1" si="221"/>
        <v>1</v>
      </c>
      <c r="AH187" s="115">
        <f t="shared" ca="1" si="222"/>
        <v>1</v>
      </c>
      <c r="AI187" s="115">
        <f t="shared" ca="1" si="223"/>
        <v>1</v>
      </c>
      <c r="AJ187" s="115">
        <f t="shared" ca="1" si="224"/>
        <v>1</v>
      </c>
      <c r="AK187" s="115">
        <f t="shared" ca="1" si="225"/>
        <v>1</v>
      </c>
      <c r="AL187" s="115">
        <f t="shared" ca="1" si="226"/>
        <v>1</v>
      </c>
      <c r="AM187" s="115">
        <f t="shared" ca="1" si="227"/>
        <v>1</v>
      </c>
      <c r="AN187" s="115">
        <f t="shared" ca="1" si="228"/>
        <v>1</v>
      </c>
      <c r="AO187" s="115">
        <f t="shared" ca="1" si="229"/>
        <v>1</v>
      </c>
      <c r="AP187" s="115">
        <f t="shared" ca="1" si="299"/>
        <v>1</v>
      </c>
      <c r="AQ187" s="116" t="s">
        <v>48</v>
      </c>
      <c r="AR187" s="115">
        <f t="shared" ca="1" si="300"/>
        <v>1</v>
      </c>
    </row>
    <row r="188" spans="1:44" ht="12" thickBot="1" x14ac:dyDescent="0.3">
      <c r="A188" s="43">
        <f>ROW()</f>
        <v>188</v>
      </c>
      <c r="B188" s="219"/>
      <c r="C188" s="86"/>
      <c r="D188" s="214" t="s">
        <v>218</v>
      </c>
      <c r="E188" s="225">
        <f>IF(E187=0,0,E182/E187)</f>
        <v>67.380268936628468</v>
      </c>
      <c r="F188" s="225">
        <f t="shared" ref="F188:J188" si="310">IF(F187=0,0,F182/F187)</f>
        <v>124.55224528248934</v>
      </c>
      <c r="G188" s="225">
        <f t="shared" si="310"/>
        <v>125.74153595749603</v>
      </c>
      <c r="H188" s="225">
        <f t="shared" si="310"/>
        <v>76.651972447273124</v>
      </c>
      <c r="I188" s="225">
        <f t="shared" si="310"/>
        <v>59.143330074563707</v>
      </c>
      <c r="J188" s="226">
        <f t="shared" si="310"/>
        <v>90.01247695937478</v>
      </c>
      <c r="K188" s="226">
        <f t="shared" ref="K188:N188" si="311">IF(K187=0,0,K182/K187)</f>
        <v>83.983357952634876</v>
      </c>
      <c r="L188" s="226">
        <f t="shared" si="311"/>
        <v>123.82953957683556</v>
      </c>
      <c r="M188" s="226">
        <f t="shared" si="311"/>
        <v>138.62729759919912</v>
      </c>
      <c r="N188" s="226">
        <f t="shared" si="311"/>
        <v>126.80414355092823</v>
      </c>
      <c r="O188" s="226">
        <f t="shared" ref="O188:P188" si="312">IF(O187=0,0,O182/O187)</f>
        <v>126.88479214705774</v>
      </c>
      <c r="P188" s="226">
        <f t="shared" si="312"/>
        <v>126.96395904926307</v>
      </c>
      <c r="Q188" s="157"/>
      <c r="S188" s="78"/>
      <c r="T188" s="114"/>
      <c r="V188" s="138"/>
      <c r="W188" s="138"/>
      <c r="X188" s="138"/>
      <c r="Y188" s="138"/>
      <c r="Z188" s="138"/>
      <c r="AA188" s="138"/>
      <c r="AB188" s="138"/>
      <c r="AC188" s="138"/>
      <c r="AD188" s="138"/>
      <c r="AE188" s="138"/>
      <c r="AF188" s="115">
        <f t="shared" ca="1" si="220"/>
        <v>1</v>
      </c>
      <c r="AG188" s="115">
        <f t="shared" ca="1" si="221"/>
        <v>1</v>
      </c>
      <c r="AH188" s="115">
        <f t="shared" ca="1" si="222"/>
        <v>1</v>
      </c>
      <c r="AI188" s="115">
        <f t="shared" ca="1" si="223"/>
        <v>1</v>
      </c>
      <c r="AJ188" s="115">
        <f t="shared" ca="1" si="224"/>
        <v>1</v>
      </c>
      <c r="AK188" s="115">
        <f t="shared" ca="1" si="225"/>
        <v>1</v>
      </c>
      <c r="AL188" s="115">
        <f t="shared" ca="1" si="226"/>
        <v>1</v>
      </c>
      <c r="AM188" s="115">
        <f t="shared" ca="1" si="227"/>
        <v>1</v>
      </c>
      <c r="AN188" s="115">
        <f t="shared" ca="1" si="228"/>
        <v>1</v>
      </c>
      <c r="AO188" s="115">
        <f t="shared" ca="1" si="229"/>
        <v>1</v>
      </c>
      <c r="AP188" s="115">
        <f t="shared" ca="1" si="299"/>
        <v>1</v>
      </c>
      <c r="AQ188" s="116" t="s">
        <v>48</v>
      </c>
      <c r="AR188" s="115">
        <f t="shared" ca="1" si="300"/>
        <v>1</v>
      </c>
    </row>
    <row r="189" spans="1:44" ht="12.5" thickTop="1" x14ac:dyDescent="0.3">
      <c r="A189" s="43">
        <f>ROW()</f>
        <v>189</v>
      </c>
      <c r="B189" s="219"/>
      <c r="C189" s="86"/>
      <c r="D189" s="228" t="s">
        <v>220</v>
      </c>
      <c r="E189" s="218">
        <f>IFERROR(IF(E188=0,0,IF(E188-D188&gt;0,"Pos Chg","Neg")),0)</f>
        <v>0</v>
      </c>
      <c r="F189" s="218" t="str">
        <f t="shared" ref="F189:P189" si="313">IFERROR(IF(F188=0,0,IF(F188-E188&gt;0,"Pos Chg","Neg")),0)</f>
        <v>Pos Chg</v>
      </c>
      <c r="G189" s="218" t="str">
        <f t="shared" si="313"/>
        <v>Pos Chg</v>
      </c>
      <c r="H189" s="218" t="str">
        <f t="shared" si="313"/>
        <v>Neg</v>
      </c>
      <c r="I189" s="218" t="str">
        <f t="shared" si="313"/>
        <v>Neg</v>
      </c>
      <c r="J189" s="218" t="str">
        <f t="shared" si="313"/>
        <v>Pos Chg</v>
      </c>
      <c r="K189" s="218" t="str">
        <f t="shared" si="313"/>
        <v>Neg</v>
      </c>
      <c r="L189" s="218" t="str">
        <f t="shared" si="313"/>
        <v>Pos Chg</v>
      </c>
      <c r="M189" s="218" t="str">
        <f t="shared" si="313"/>
        <v>Pos Chg</v>
      </c>
      <c r="N189" s="218" t="str">
        <f t="shared" si="313"/>
        <v>Neg</v>
      </c>
      <c r="O189" s="218" t="str">
        <f t="shared" si="313"/>
        <v>Pos Chg</v>
      </c>
      <c r="P189" s="218" t="str">
        <f t="shared" si="313"/>
        <v>Pos Chg</v>
      </c>
      <c r="Q189" s="157"/>
      <c r="S189" s="78"/>
      <c r="T189" s="114"/>
      <c r="V189" s="138"/>
      <c r="W189" s="138"/>
      <c r="X189" s="138"/>
      <c r="Y189" s="138"/>
      <c r="Z189" s="138"/>
      <c r="AA189" s="138"/>
      <c r="AB189" s="138"/>
      <c r="AC189" s="138"/>
      <c r="AD189" s="138"/>
      <c r="AE189" s="138"/>
      <c r="AF189" s="115">
        <f t="shared" ca="1" si="220"/>
        <v>1</v>
      </c>
      <c r="AG189" s="115">
        <f t="shared" ca="1" si="221"/>
        <v>1</v>
      </c>
      <c r="AH189" s="115">
        <f t="shared" ca="1" si="222"/>
        <v>1</v>
      </c>
      <c r="AI189" s="115">
        <f t="shared" ca="1" si="223"/>
        <v>1</v>
      </c>
      <c r="AJ189" s="115">
        <f t="shared" ca="1" si="224"/>
        <v>1</v>
      </c>
      <c r="AK189" s="115">
        <f t="shared" ca="1" si="225"/>
        <v>1</v>
      </c>
      <c r="AL189" s="115">
        <f t="shared" ca="1" si="226"/>
        <v>1</v>
      </c>
      <c r="AM189" s="115">
        <f t="shared" ca="1" si="227"/>
        <v>1</v>
      </c>
      <c r="AN189" s="115">
        <f t="shared" ca="1" si="228"/>
        <v>1</v>
      </c>
      <c r="AO189" s="115">
        <f t="shared" ca="1" si="229"/>
        <v>1</v>
      </c>
      <c r="AP189" s="115">
        <f t="shared" ca="1" si="299"/>
        <v>1</v>
      </c>
      <c r="AQ189" s="116" t="s">
        <v>48</v>
      </c>
      <c r="AR189" s="115">
        <f t="shared" ca="1" si="300"/>
        <v>1</v>
      </c>
    </row>
    <row r="190" spans="1:44" x14ac:dyDescent="0.25">
      <c r="A190" s="43">
        <f>ROW()</f>
        <v>190</v>
      </c>
      <c r="B190" s="219"/>
      <c r="C190" s="86"/>
      <c r="D190" s="229" t="s">
        <v>203</v>
      </c>
      <c r="E190" s="231" t="str">
        <f t="shared" ref="E190:P190" si="314">E$321</f>
        <v>n/a</v>
      </c>
      <c r="F190" s="231" t="str">
        <f t="shared" si="314"/>
        <v>MS</v>
      </c>
      <c r="G190" s="231" t="str">
        <f t="shared" si="314"/>
        <v>MS</v>
      </c>
      <c r="H190" s="231" t="str">
        <f t="shared" si="314"/>
        <v>MS</v>
      </c>
      <c r="I190" s="231" t="str">
        <f t="shared" si="314"/>
        <v>DNMS</v>
      </c>
      <c r="J190" s="231" t="str">
        <f t="shared" si="314"/>
        <v>MS</v>
      </c>
      <c r="K190" s="153" t="str">
        <f t="shared" si="314"/>
        <v>MS</v>
      </c>
      <c r="L190" s="153" t="str">
        <f t="shared" si="314"/>
        <v>MS</v>
      </c>
      <c r="M190" s="153" t="str">
        <f t="shared" si="314"/>
        <v>MS</v>
      </c>
      <c r="N190" s="153" t="str">
        <f t="shared" si="314"/>
        <v>MS</v>
      </c>
      <c r="O190" s="153" t="str">
        <f t="shared" si="314"/>
        <v>MS</v>
      </c>
      <c r="P190" s="153" t="str">
        <f t="shared" si="314"/>
        <v>MS</v>
      </c>
      <c r="Q190" s="157"/>
      <c r="S190" s="78"/>
      <c r="T190" s="114"/>
      <c r="V190" s="138"/>
      <c r="W190" s="138"/>
      <c r="X190" s="138"/>
      <c r="Y190" s="138"/>
      <c r="Z190" s="138"/>
      <c r="AA190" s="138"/>
      <c r="AB190" s="138"/>
      <c r="AC190" s="138"/>
      <c r="AD190" s="138"/>
      <c r="AE190" s="138"/>
      <c r="AF190" s="115">
        <f t="shared" ca="1" si="220"/>
        <v>1</v>
      </c>
      <c r="AG190" s="115">
        <f t="shared" ca="1" si="221"/>
        <v>1</v>
      </c>
      <c r="AH190" s="115">
        <f t="shared" ca="1" si="222"/>
        <v>1</v>
      </c>
      <c r="AI190" s="115">
        <f t="shared" ca="1" si="223"/>
        <v>1</v>
      </c>
      <c r="AJ190" s="115">
        <f t="shared" ca="1" si="224"/>
        <v>1</v>
      </c>
      <c r="AK190" s="115">
        <f t="shared" ca="1" si="225"/>
        <v>1</v>
      </c>
      <c r="AL190" s="115">
        <f t="shared" ca="1" si="226"/>
        <v>1</v>
      </c>
      <c r="AM190" s="115">
        <f t="shared" ca="1" si="227"/>
        <v>1</v>
      </c>
      <c r="AN190" s="115">
        <f t="shared" ca="1" si="228"/>
        <v>1</v>
      </c>
      <c r="AO190" s="115">
        <f t="shared" ca="1" si="229"/>
        <v>1</v>
      </c>
      <c r="AP190" s="115">
        <f t="shared" ca="1" si="299"/>
        <v>1</v>
      </c>
      <c r="AQ190" s="116" t="s">
        <v>48</v>
      </c>
      <c r="AR190" s="115">
        <f t="shared" ca="1" si="300"/>
        <v>1</v>
      </c>
    </row>
    <row r="191" spans="1:44" x14ac:dyDescent="0.25">
      <c r="A191" s="43">
        <f>ROW()</f>
        <v>191</v>
      </c>
      <c r="B191" s="222" t="s">
        <v>204</v>
      </c>
      <c r="C191" s="86"/>
      <c r="D191" s="449"/>
      <c r="E191" s="448"/>
      <c r="F191" s="448"/>
      <c r="G191" s="448"/>
      <c r="H191" s="448"/>
      <c r="I191" s="448"/>
      <c r="J191" s="448"/>
      <c r="K191" s="448"/>
      <c r="L191" s="448"/>
      <c r="M191" s="448"/>
      <c r="N191" s="448"/>
      <c r="O191" s="448"/>
      <c r="P191" s="448"/>
      <c r="Q191" s="157"/>
      <c r="S191" s="78"/>
      <c r="T191" s="114"/>
      <c r="V191" s="138"/>
      <c r="W191" s="138"/>
      <c r="X191" s="138"/>
      <c r="Y191" s="138"/>
      <c r="Z191" s="138"/>
      <c r="AA191" s="138"/>
      <c r="AB191" s="138"/>
      <c r="AC191" s="138"/>
      <c r="AD191" s="138"/>
      <c r="AE191" s="138"/>
      <c r="AF191" s="115">
        <f t="shared" ca="1" si="220"/>
        <v>1</v>
      </c>
      <c r="AG191" s="115">
        <f t="shared" ca="1" si="221"/>
        <v>1</v>
      </c>
      <c r="AH191" s="115">
        <f t="shared" ca="1" si="222"/>
        <v>1</v>
      </c>
      <c r="AI191" s="115">
        <f t="shared" ca="1" si="223"/>
        <v>0</v>
      </c>
      <c r="AJ191" s="115">
        <f t="shared" ca="1" si="224"/>
        <v>0</v>
      </c>
      <c r="AK191" s="115">
        <f t="shared" ca="1" si="225"/>
        <v>0</v>
      </c>
      <c r="AL191" s="115">
        <f t="shared" ca="1" si="226"/>
        <v>0</v>
      </c>
      <c r="AM191" s="115">
        <f t="shared" ca="1" si="227"/>
        <v>0</v>
      </c>
      <c r="AN191" s="115">
        <f t="shared" ca="1" si="228"/>
        <v>0</v>
      </c>
      <c r="AO191" s="115">
        <f t="shared" ca="1" si="229"/>
        <v>0</v>
      </c>
      <c r="AP191" s="115">
        <f t="shared" ca="1" si="299"/>
        <v>1</v>
      </c>
      <c r="AQ191" s="116" t="s">
        <v>48</v>
      </c>
      <c r="AR191" s="115">
        <f t="shared" ca="1" si="300"/>
        <v>1</v>
      </c>
    </row>
    <row r="192" spans="1:44" x14ac:dyDescent="0.25">
      <c r="A192" s="43">
        <f>ROW()</f>
        <v>192</v>
      </c>
      <c r="B192" s="219"/>
      <c r="C192" s="86"/>
      <c r="D192" s="449"/>
      <c r="E192" s="448"/>
      <c r="F192" s="448"/>
      <c r="G192" s="448"/>
      <c r="H192" s="448"/>
      <c r="I192" s="448"/>
      <c r="J192" s="448"/>
      <c r="K192" s="448"/>
      <c r="L192" s="448"/>
      <c r="M192" s="448"/>
      <c r="N192" s="448"/>
      <c r="O192" s="448"/>
      <c r="P192" s="448"/>
      <c r="Q192" s="157"/>
      <c r="S192" s="78"/>
      <c r="T192" s="114"/>
      <c r="V192" s="138"/>
      <c r="W192" s="138"/>
      <c r="X192" s="138"/>
      <c r="Y192" s="138"/>
      <c r="Z192" s="138"/>
      <c r="AA192" s="138"/>
      <c r="AB192" s="138"/>
      <c r="AC192" s="138"/>
      <c r="AD192" s="138"/>
      <c r="AE192" s="138"/>
      <c r="AF192" s="115">
        <f t="shared" ca="1" si="220"/>
        <v>1</v>
      </c>
      <c r="AG192" s="115">
        <f t="shared" ca="1" si="221"/>
        <v>1</v>
      </c>
      <c r="AH192" s="115">
        <f t="shared" ca="1" si="222"/>
        <v>1</v>
      </c>
      <c r="AI192" s="115">
        <f t="shared" ca="1" si="223"/>
        <v>0</v>
      </c>
      <c r="AJ192" s="115">
        <f t="shared" ca="1" si="224"/>
        <v>0</v>
      </c>
      <c r="AK192" s="115">
        <f t="shared" ca="1" si="225"/>
        <v>0</v>
      </c>
      <c r="AL192" s="115">
        <f t="shared" ca="1" si="226"/>
        <v>0</v>
      </c>
      <c r="AM192" s="115">
        <f t="shared" ca="1" si="227"/>
        <v>0</v>
      </c>
      <c r="AN192" s="115">
        <f t="shared" ca="1" si="228"/>
        <v>0</v>
      </c>
      <c r="AO192" s="115">
        <f t="shared" ca="1" si="229"/>
        <v>0</v>
      </c>
      <c r="AP192" s="115">
        <f t="shared" ca="1" si="299"/>
        <v>1</v>
      </c>
      <c r="AQ192" s="116" t="s">
        <v>48</v>
      </c>
      <c r="AR192" s="115">
        <f t="shared" ca="1" si="300"/>
        <v>1</v>
      </c>
    </row>
    <row r="193" spans="1:44" x14ac:dyDescent="0.25">
      <c r="A193" s="43">
        <f>ROW()</f>
        <v>193</v>
      </c>
      <c r="B193" s="219"/>
      <c r="C193" s="86"/>
      <c r="D193" s="86"/>
      <c r="E193" s="153"/>
      <c r="F193" s="153"/>
      <c r="G193" s="153"/>
      <c r="H193" s="153"/>
      <c r="I193" s="153"/>
      <c r="J193" s="153"/>
      <c r="K193" s="153"/>
      <c r="L193" s="153"/>
      <c r="M193" s="153"/>
      <c r="N193" s="153"/>
      <c r="O193" s="153"/>
      <c r="P193" s="153"/>
      <c r="Q193" s="157"/>
      <c r="S193" s="78"/>
      <c r="T193" s="114"/>
      <c r="V193" s="138"/>
      <c r="W193" s="138"/>
      <c r="X193" s="138"/>
      <c r="Y193" s="138"/>
      <c r="Z193" s="138"/>
      <c r="AA193" s="138"/>
      <c r="AB193" s="138"/>
      <c r="AC193" s="138"/>
      <c r="AD193" s="138"/>
      <c r="AE193" s="138"/>
      <c r="AF193" s="115">
        <f t="shared" ca="1" si="220"/>
        <v>1</v>
      </c>
      <c r="AG193" s="115">
        <f t="shared" ca="1" si="221"/>
        <v>1</v>
      </c>
      <c r="AH193" s="115">
        <f t="shared" ca="1" si="222"/>
        <v>1</v>
      </c>
      <c r="AI193" s="115">
        <f t="shared" ca="1" si="223"/>
        <v>1</v>
      </c>
      <c r="AJ193" s="115">
        <f t="shared" ca="1" si="224"/>
        <v>1</v>
      </c>
      <c r="AK193" s="115">
        <f t="shared" ca="1" si="225"/>
        <v>1</v>
      </c>
      <c r="AL193" s="115">
        <f t="shared" ca="1" si="226"/>
        <v>1</v>
      </c>
      <c r="AM193" s="115">
        <f t="shared" ca="1" si="227"/>
        <v>1</v>
      </c>
      <c r="AN193" s="115">
        <f t="shared" ca="1" si="228"/>
        <v>1</v>
      </c>
      <c r="AO193" s="115">
        <f t="shared" ca="1" si="229"/>
        <v>1</v>
      </c>
      <c r="AP193" s="115">
        <f t="shared" ca="1" si="299"/>
        <v>1</v>
      </c>
      <c r="AQ193" s="116" t="s">
        <v>48</v>
      </c>
      <c r="AR193" s="115">
        <f t="shared" ca="1" si="300"/>
        <v>1</v>
      </c>
    </row>
    <row r="194" spans="1:44" x14ac:dyDescent="0.25">
      <c r="A194" s="43">
        <f>ROW()</f>
        <v>194</v>
      </c>
      <c r="B194" s="232"/>
      <c r="C194" s="86"/>
      <c r="D194" s="86" t="s">
        <v>225</v>
      </c>
      <c r="E194" s="168"/>
      <c r="F194" s="168"/>
      <c r="G194" s="168"/>
      <c r="H194" s="168"/>
      <c r="I194" s="168"/>
      <c r="J194" s="168"/>
      <c r="K194" s="168"/>
      <c r="L194" s="168"/>
      <c r="M194" s="168"/>
      <c r="N194" s="168"/>
      <c r="O194" s="168"/>
      <c r="P194" s="168"/>
      <c r="Q194" s="157"/>
      <c r="S194" s="78"/>
      <c r="T194" s="114"/>
      <c r="V194" s="138"/>
      <c r="W194" s="138"/>
      <c r="X194" s="138"/>
      <c r="Y194" s="138"/>
      <c r="Z194" s="138"/>
      <c r="AA194" s="138"/>
      <c r="AB194" s="138"/>
      <c r="AC194" s="138"/>
      <c r="AD194" s="138"/>
      <c r="AE194" s="138"/>
      <c r="AF194" s="115">
        <f t="shared" ca="1" si="220"/>
        <v>1</v>
      </c>
      <c r="AG194" s="115">
        <f t="shared" ca="1" si="221"/>
        <v>1</v>
      </c>
      <c r="AH194" s="115">
        <f t="shared" ca="1" si="222"/>
        <v>1</v>
      </c>
      <c r="AI194" s="115">
        <f t="shared" ca="1" si="223"/>
        <v>1</v>
      </c>
      <c r="AJ194" s="115">
        <f t="shared" ca="1" si="224"/>
        <v>1</v>
      </c>
      <c r="AK194" s="115">
        <f t="shared" ca="1" si="225"/>
        <v>1</v>
      </c>
      <c r="AL194" s="115">
        <f t="shared" ca="1" si="226"/>
        <v>1</v>
      </c>
      <c r="AM194" s="115">
        <f t="shared" ca="1" si="227"/>
        <v>1</v>
      </c>
      <c r="AN194" s="115">
        <f t="shared" ca="1" si="228"/>
        <v>1</v>
      </c>
      <c r="AO194" s="115">
        <f t="shared" ca="1" si="229"/>
        <v>1</v>
      </c>
      <c r="AP194" s="115">
        <f t="shared" ca="1" si="299"/>
        <v>1</v>
      </c>
      <c r="AQ194" s="116" t="s">
        <v>48</v>
      </c>
      <c r="AR194" s="115">
        <f t="shared" ca="1" si="300"/>
        <v>1</v>
      </c>
    </row>
    <row r="195" spans="1:44" ht="13" x14ac:dyDescent="0.3">
      <c r="A195" s="43">
        <f>ROW()</f>
        <v>195</v>
      </c>
      <c r="B195" s="205">
        <v>3</v>
      </c>
      <c r="C195" s="206"/>
      <c r="D195" s="439" t="s">
        <v>226</v>
      </c>
      <c r="E195" s="233"/>
      <c r="F195" s="233"/>
      <c r="G195" s="233"/>
      <c r="H195" s="233"/>
      <c r="I195" s="233"/>
      <c r="J195" s="233"/>
      <c r="K195" s="233"/>
      <c r="L195" s="233"/>
      <c r="M195" s="233"/>
      <c r="N195" s="233"/>
      <c r="O195" s="233"/>
      <c r="P195" s="233"/>
      <c r="Q195" s="157"/>
      <c r="S195" s="78"/>
      <c r="T195" s="114"/>
      <c r="V195" s="138"/>
      <c r="W195" s="138"/>
      <c r="X195" s="138"/>
      <c r="Y195" s="138"/>
      <c r="Z195" s="138"/>
      <c r="AA195" s="138"/>
      <c r="AB195" s="138"/>
      <c r="AC195" s="138"/>
      <c r="AD195" s="138"/>
      <c r="AE195" s="138"/>
      <c r="AF195" s="115">
        <f t="shared" ref="AF195:AF261" ca="1" si="315">CELL("protect",A195)</f>
        <v>1</v>
      </c>
      <c r="AG195" s="115">
        <f t="shared" ref="AG195:AG261" ca="1" si="316">CELL("protect",B195)</f>
        <v>1</v>
      </c>
      <c r="AH195" s="115">
        <f t="shared" ref="AH195:AH261" ca="1" si="317">CELL("protect",C195)</f>
        <v>1</v>
      </c>
      <c r="AI195" s="115">
        <f t="shared" ref="AI195:AI261" ca="1" si="318">CELL("protect",D195)</f>
        <v>1</v>
      </c>
      <c r="AJ195" s="115">
        <f t="shared" ref="AJ195:AJ261" ca="1" si="319">CELL("protect",E195)</f>
        <v>1</v>
      </c>
      <c r="AK195" s="115">
        <f t="shared" ref="AK195:AK261" ca="1" si="320">CELL("protect",F195)</f>
        <v>1</v>
      </c>
      <c r="AL195" s="115">
        <f t="shared" ref="AL195:AL261" ca="1" si="321">CELL("protect",G195)</f>
        <v>1</v>
      </c>
      <c r="AM195" s="115">
        <f t="shared" ref="AM195:AM261" ca="1" si="322">CELL("protect",H195)</f>
        <v>1</v>
      </c>
      <c r="AN195" s="115">
        <f t="shared" ref="AN195:AN261" ca="1" si="323">CELL("protect",I195)</f>
        <v>1</v>
      </c>
      <c r="AO195" s="115">
        <f t="shared" ref="AO195:AO261" ca="1" si="324">CELL("protect",J195)</f>
        <v>1</v>
      </c>
      <c r="AP195" s="115">
        <f t="shared" ca="1" si="299"/>
        <v>1</v>
      </c>
      <c r="AQ195" s="116" t="s">
        <v>48</v>
      </c>
      <c r="AR195" s="115">
        <f t="shared" ca="1" si="300"/>
        <v>1</v>
      </c>
    </row>
    <row r="196" spans="1:44" ht="12" x14ac:dyDescent="0.3">
      <c r="A196" s="43">
        <f>ROW()</f>
        <v>196</v>
      </c>
      <c r="B196" s="210">
        <f>ROW(B38)</f>
        <v>38</v>
      </c>
      <c r="C196" s="86"/>
      <c r="D196" s="86" t="s">
        <v>45</v>
      </c>
      <c r="E196" s="234">
        <f t="shared" ref="E196:N196" si="325">E30</f>
        <v>4355</v>
      </c>
      <c r="F196" s="234">
        <f t="shared" si="325"/>
        <v>3529</v>
      </c>
      <c r="G196" s="234">
        <f t="shared" si="325"/>
        <v>2566</v>
      </c>
      <c r="H196" s="234">
        <f t="shared" si="325"/>
        <v>2280</v>
      </c>
      <c r="I196" s="234">
        <f t="shared" si="325"/>
        <v>2246</v>
      </c>
      <c r="J196" s="234">
        <f t="shared" si="325"/>
        <v>2199</v>
      </c>
      <c r="K196" s="234">
        <f t="shared" si="325"/>
        <v>1461</v>
      </c>
      <c r="L196" s="234">
        <f t="shared" si="325"/>
        <v>2187</v>
      </c>
      <c r="M196" s="234">
        <f t="shared" si="325"/>
        <v>2213</v>
      </c>
      <c r="N196" s="234">
        <f t="shared" si="325"/>
        <v>2213</v>
      </c>
      <c r="O196" s="234">
        <f t="shared" ref="O196:P196" si="326">O30</f>
        <v>2257.2600000000002</v>
      </c>
      <c r="P196" s="234">
        <f t="shared" si="326"/>
        <v>2302.4052000000001</v>
      </c>
      <c r="Q196" s="157"/>
      <c r="S196" s="78"/>
      <c r="T196" s="114"/>
      <c r="V196" s="138"/>
      <c r="W196" s="138"/>
      <c r="X196" s="138"/>
      <c r="Y196" s="138"/>
      <c r="Z196" s="138"/>
      <c r="AA196" s="138"/>
      <c r="AB196" s="138"/>
      <c r="AC196" s="138"/>
      <c r="AD196" s="138"/>
      <c r="AE196" s="138"/>
      <c r="AF196" s="115">
        <f t="shared" ca="1" si="315"/>
        <v>1</v>
      </c>
      <c r="AG196" s="115">
        <f t="shared" ca="1" si="316"/>
        <v>1</v>
      </c>
      <c r="AH196" s="115">
        <f t="shared" ca="1" si="317"/>
        <v>1</v>
      </c>
      <c r="AI196" s="115">
        <f t="shared" ca="1" si="318"/>
        <v>1</v>
      </c>
      <c r="AJ196" s="115">
        <f t="shared" ca="1" si="319"/>
        <v>1</v>
      </c>
      <c r="AK196" s="115">
        <f t="shared" ca="1" si="320"/>
        <v>1</v>
      </c>
      <c r="AL196" s="115">
        <f t="shared" ca="1" si="321"/>
        <v>1</v>
      </c>
      <c r="AM196" s="115">
        <f t="shared" ca="1" si="322"/>
        <v>1</v>
      </c>
      <c r="AN196" s="115">
        <f t="shared" ca="1" si="323"/>
        <v>1</v>
      </c>
      <c r="AO196" s="115">
        <f t="shared" ca="1" si="324"/>
        <v>1</v>
      </c>
      <c r="AP196" s="115">
        <f t="shared" ca="1" si="299"/>
        <v>1</v>
      </c>
      <c r="AQ196" s="116" t="s">
        <v>48</v>
      </c>
      <c r="AR196" s="115">
        <f t="shared" ca="1" si="300"/>
        <v>1</v>
      </c>
    </row>
    <row r="197" spans="1:44" ht="12" x14ac:dyDescent="0.3">
      <c r="A197" s="43">
        <f>ROW()</f>
        <v>197</v>
      </c>
      <c r="B197" s="210">
        <f>ROW(B39)</f>
        <v>39</v>
      </c>
      <c r="C197" s="86"/>
      <c r="D197" s="86" t="s">
        <v>49</v>
      </c>
      <c r="E197" s="235">
        <f t="shared" ref="E197:N197" si="327">E31</f>
        <v>5068</v>
      </c>
      <c r="F197" s="235">
        <f t="shared" si="327"/>
        <v>3500</v>
      </c>
      <c r="G197" s="235">
        <f t="shared" si="327"/>
        <v>2729</v>
      </c>
      <c r="H197" s="235">
        <f t="shared" si="327"/>
        <v>2236</v>
      </c>
      <c r="I197" s="235">
        <f t="shared" si="327"/>
        <v>2202</v>
      </c>
      <c r="J197" s="235">
        <f t="shared" si="327"/>
        <v>2295</v>
      </c>
      <c r="K197" s="235">
        <f t="shared" si="327"/>
        <v>1594</v>
      </c>
      <c r="L197" s="235">
        <f t="shared" si="327"/>
        <v>1650</v>
      </c>
      <c r="M197" s="235">
        <f t="shared" si="327"/>
        <v>2213</v>
      </c>
      <c r="N197" s="235">
        <f t="shared" si="327"/>
        <v>2213</v>
      </c>
      <c r="O197" s="235">
        <f t="shared" ref="O197:P197" si="328">O31</f>
        <v>2257.2600000000002</v>
      </c>
      <c r="P197" s="235">
        <f t="shared" si="328"/>
        <v>2302.4052000000001</v>
      </c>
      <c r="Q197" s="157"/>
      <c r="S197" s="78"/>
      <c r="T197" s="114"/>
      <c r="V197" s="138"/>
      <c r="W197" s="138"/>
      <c r="X197" s="138"/>
      <c r="Y197" s="138"/>
      <c r="Z197" s="138"/>
      <c r="AA197" s="138"/>
      <c r="AB197" s="138"/>
      <c r="AC197" s="138"/>
      <c r="AD197" s="138"/>
      <c r="AE197" s="138"/>
      <c r="AF197" s="115">
        <f t="shared" ca="1" si="315"/>
        <v>1</v>
      </c>
      <c r="AG197" s="115">
        <f t="shared" ca="1" si="316"/>
        <v>1</v>
      </c>
      <c r="AH197" s="115">
        <f t="shared" ca="1" si="317"/>
        <v>1</v>
      </c>
      <c r="AI197" s="115">
        <f t="shared" ca="1" si="318"/>
        <v>1</v>
      </c>
      <c r="AJ197" s="115">
        <f t="shared" ca="1" si="319"/>
        <v>1</v>
      </c>
      <c r="AK197" s="115">
        <f t="shared" ca="1" si="320"/>
        <v>1</v>
      </c>
      <c r="AL197" s="115">
        <f t="shared" ca="1" si="321"/>
        <v>1</v>
      </c>
      <c r="AM197" s="115">
        <f t="shared" ca="1" si="322"/>
        <v>1</v>
      </c>
      <c r="AN197" s="115">
        <f t="shared" ca="1" si="323"/>
        <v>1</v>
      </c>
      <c r="AO197" s="115">
        <f t="shared" ca="1" si="324"/>
        <v>1</v>
      </c>
      <c r="AP197" s="115">
        <f t="shared" ca="1" si="299"/>
        <v>1</v>
      </c>
      <c r="AQ197" s="116" t="s">
        <v>48</v>
      </c>
      <c r="AR197" s="115">
        <f t="shared" ca="1" si="300"/>
        <v>1</v>
      </c>
    </row>
    <row r="198" spans="1:44" ht="12.5" thickBot="1" x14ac:dyDescent="0.35">
      <c r="A198" s="43">
        <f>ROW()</f>
        <v>198</v>
      </c>
      <c r="B198" s="210"/>
      <c r="C198" s="86"/>
      <c r="D198" s="214" t="s">
        <v>227</v>
      </c>
      <c r="E198" s="236">
        <f t="shared" ref="E198:N198" si="329">IF(OR(E196=0,E197=0),0,(E196/E197))</f>
        <v>0.8593133385951065</v>
      </c>
      <c r="F198" s="236">
        <f t="shared" si="329"/>
        <v>1.0082857142857142</v>
      </c>
      <c r="G198" s="236">
        <f t="shared" si="329"/>
        <v>0.94027116159765478</v>
      </c>
      <c r="H198" s="236">
        <f t="shared" si="329"/>
        <v>1.0196779964221825</v>
      </c>
      <c r="I198" s="236">
        <f t="shared" si="329"/>
        <v>1.0199818346957312</v>
      </c>
      <c r="J198" s="236">
        <f t="shared" si="329"/>
        <v>0.95816993464052291</v>
      </c>
      <c r="K198" s="236">
        <f t="shared" si="329"/>
        <v>0.91656210790464243</v>
      </c>
      <c r="L198" s="236">
        <f t="shared" si="329"/>
        <v>1.3254545454545454</v>
      </c>
      <c r="M198" s="236">
        <f t="shared" si="329"/>
        <v>1</v>
      </c>
      <c r="N198" s="236">
        <f t="shared" si="329"/>
        <v>1</v>
      </c>
      <c r="O198" s="236">
        <f t="shared" ref="O198:P198" si="330">IF(OR(O196=0,O197=0),0,(O196/O197))</f>
        <v>1</v>
      </c>
      <c r="P198" s="236">
        <f t="shared" si="330"/>
        <v>1</v>
      </c>
      <c r="Q198" s="157"/>
      <c r="S198" s="78"/>
      <c r="T198" s="114"/>
      <c r="V198" s="138"/>
      <c r="W198" s="138"/>
      <c r="X198" s="138"/>
      <c r="Y198" s="138"/>
      <c r="Z198" s="138"/>
      <c r="AA198" s="138"/>
      <c r="AB198" s="138"/>
      <c r="AC198" s="138"/>
      <c r="AD198" s="138"/>
      <c r="AE198" s="138"/>
      <c r="AF198" s="115">
        <f t="shared" ca="1" si="315"/>
        <v>1</v>
      </c>
      <c r="AG198" s="115">
        <f t="shared" ca="1" si="316"/>
        <v>1</v>
      </c>
      <c r="AH198" s="115">
        <f t="shared" ca="1" si="317"/>
        <v>1</v>
      </c>
      <c r="AI198" s="115">
        <f t="shared" ca="1" si="318"/>
        <v>1</v>
      </c>
      <c r="AJ198" s="115">
        <f t="shared" ca="1" si="319"/>
        <v>1</v>
      </c>
      <c r="AK198" s="115">
        <f t="shared" ca="1" si="320"/>
        <v>1</v>
      </c>
      <c r="AL198" s="115">
        <f t="shared" ca="1" si="321"/>
        <v>1</v>
      </c>
      <c r="AM198" s="115">
        <f t="shared" ca="1" si="322"/>
        <v>1</v>
      </c>
      <c r="AN198" s="115">
        <f t="shared" ca="1" si="323"/>
        <v>1</v>
      </c>
      <c r="AO198" s="115">
        <f t="shared" ca="1" si="324"/>
        <v>1</v>
      </c>
      <c r="AP198" s="115">
        <f t="shared" ca="1" si="299"/>
        <v>1</v>
      </c>
      <c r="AQ198" s="116" t="s">
        <v>48</v>
      </c>
      <c r="AR198" s="115">
        <f t="shared" ca="1" si="300"/>
        <v>1</v>
      </c>
    </row>
    <row r="199" spans="1:44" ht="12.5" thickTop="1" x14ac:dyDescent="0.3">
      <c r="A199" s="43">
        <f>ROW()</f>
        <v>199</v>
      </c>
      <c r="B199" s="210"/>
      <c r="C199" s="86"/>
      <c r="D199" s="177" t="s">
        <v>203</v>
      </c>
      <c r="E199" s="153" t="str">
        <f>E339</f>
        <v>DNMS</v>
      </c>
      <c r="F199" s="153" t="str">
        <f t="shared" ref="F199:N199" si="331">F339</f>
        <v>MS</v>
      </c>
      <c r="G199" s="153" t="str">
        <f t="shared" si="331"/>
        <v>DNMS</v>
      </c>
      <c r="H199" s="153" t="str">
        <f t="shared" si="331"/>
        <v>MS</v>
      </c>
      <c r="I199" s="153" t="str">
        <f t="shared" si="331"/>
        <v>MS</v>
      </c>
      <c r="J199" s="153" t="str">
        <f t="shared" si="331"/>
        <v>MS</v>
      </c>
      <c r="K199" s="153" t="str">
        <f t="shared" si="331"/>
        <v>DNMS</v>
      </c>
      <c r="L199" s="153" t="str">
        <f t="shared" si="331"/>
        <v>MS</v>
      </c>
      <c r="M199" s="153" t="str">
        <f t="shared" si="331"/>
        <v>MS</v>
      </c>
      <c r="N199" s="153" t="str">
        <f t="shared" si="331"/>
        <v>MS</v>
      </c>
      <c r="O199" s="153" t="str">
        <f t="shared" ref="O199:P199" si="332">O339</f>
        <v>MS</v>
      </c>
      <c r="P199" s="153" t="str">
        <f t="shared" si="332"/>
        <v>MS</v>
      </c>
      <c r="Q199" s="157"/>
      <c r="S199" s="78"/>
      <c r="T199" s="114"/>
      <c r="V199" s="138"/>
      <c r="W199" s="138"/>
      <c r="X199" s="138"/>
      <c r="Y199" s="138"/>
      <c r="Z199" s="138"/>
      <c r="AA199" s="138"/>
      <c r="AB199" s="138"/>
      <c r="AC199" s="138"/>
      <c r="AD199" s="138"/>
      <c r="AE199" s="138"/>
      <c r="AF199" s="115">
        <f t="shared" ca="1" si="315"/>
        <v>1</v>
      </c>
      <c r="AG199" s="115">
        <f t="shared" ca="1" si="316"/>
        <v>1</v>
      </c>
      <c r="AH199" s="115">
        <f t="shared" ca="1" si="317"/>
        <v>1</v>
      </c>
      <c r="AI199" s="115">
        <f t="shared" ca="1" si="318"/>
        <v>1</v>
      </c>
      <c r="AJ199" s="115">
        <f t="shared" ca="1" si="319"/>
        <v>1</v>
      </c>
      <c r="AK199" s="115">
        <f t="shared" ca="1" si="320"/>
        <v>1</v>
      </c>
      <c r="AL199" s="115">
        <f t="shared" ca="1" si="321"/>
        <v>1</v>
      </c>
      <c r="AM199" s="115">
        <f t="shared" ca="1" si="322"/>
        <v>1</v>
      </c>
      <c r="AN199" s="115">
        <f t="shared" ca="1" si="323"/>
        <v>1</v>
      </c>
      <c r="AO199" s="115">
        <f t="shared" ca="1" si="324"/>
        <v>1</v>
      </c>
      <c r="AP199" s="115">
        <f t="shared" ca="1" si="299"/>
        <v>1</v>
      </c>
      <c r="AQ199" s="116" t="s">
        <v>48</v>
      </c>
      <c r="AR199" s="115">
        <f t="shared" ca="1" si="300"/>
        <v>1</v>
      </c>
    </row>
    <row r="200" spans="1:44" x14ac:dyDescent="0.25">
      <c r="A200" s="43">
        <f>ROW()</f>
        <v>200</v>
      </c>
      <c r="B200" s="222" t="s">
        <v>204</v>
      </c>
      <c r="C200" s="86"/>
      <c r="D200" s="449"/>
      <c r="E200" s="448"/>
      <c r="F200" s="448"/>
      <c r="G200" s="448"/>
      <c r="H200" s="448"/>
      <c r="I200" s="448"/>
      <c r="J200" s="448"/>
      <c r="K200" s="448"/>
      <c r="L200" s="448"/>
      <c r="M200" s="448"/>
      <c r="N200" s="448"/>
      <c r="O200" s="448"/>
      <c r="P200" s="448"/>
      <c r="Q200" s="157"/>
      <c r="S200" s="78"/>
      <c r="T200" s="114"/>
      <c r="V200" s="138"/>
      <c r="W200" s="138"/>
      <c r="X200" s="138"/>
      <c r="Y200" s="138"/>
      <c r="Z200" s="138"/>
      <c r="AA200" s="138"/>
      <c r="AB200" s="138"/>
      <c r="AC200" s="138"/>
      <c r="AD200" s="138"/>
      <c r="AE200" s="138"/>
      <c r="AF200" s="115">
        <f t="shared" ca="1" si="315"/>
        <v>1</v>
      </c>
      <c r="AG200" s="115">
        <f t="shared" ca="1" si="316"/>
        <v>1</v>
      </c>
      <c r="AH200" s="115">
        <f t="shared" ca="1" si="317"/>
        <v>1</v>
      </c>
      <c r="AI200" s="115">
        <f t="shared" ca="1" si="318"/>
        <v>0</v>
      </c>
      <c r="AJ200" s="115">
        <f t="shared" ca="1" si="319"/>
        <v>0</v>
      </c>
      <c r="AK200" s="115">
        <f t="shared" ca="1" si="320"/>
        <v>0</v>
      </c>
      <c r="AL200" s="115">
        <f t="shared" ca="1" si="321"/>
        <v>0</v>
      </c>
      <c r="AM200" s="115">
        <f t="shared" ca="1" si="322"/>
        <v>0</v>
      </c>
      <c r="AN200" s="115">
        <f t="shared" ca="1" si="323"/>
        <v>0</v>
      </c>
      <c r="AO200" s="115">
        <f t="shared" ca="1" si="324"/>
        <v>0</v>
      </c>
      <c r="AP200" s="115">
        <f t="shared" ca="1" si="299"/>
        <v>1</v>
      </c>
      <c r="AQ200" s="116" t="s">
        <v>48</v>
      </c>
      <c r="AR200" s="115">
        <f t="shared" ca="1" si="300"/>
        <v>1</v>
      </c>
    </row>
    <row r="201" spans="1:44" x14ac:dyDescent="0.25">
      <c r="A201" s="43">
        <f>ROW()</f>
        <v>201</v>
      </c>
      <c r="B201" s="219"/>
      <c r="C201" s="86"/>
      <c r="D201" s="449"/>
      <c r="E201" s="448"/>
      <c r="F201" s="448"/>
      <c r="G201" s="448"/>
      <c r="H201" s="448"/>
      <c r="I201" s="448"/>
      <c r="J201" s="448"/>
      <c r="K201" s="448"/>
      <c r="L201" s="448"/>
      <c r="M201" s="448"/>
      <c r="N201" s="448"/>
      <c r="O201" s="448"/>
      <c r="P201" s="448"/>
      <c r="Q201" s="157"/>
      <c r="S201" s="78"/>
      <c r="T201" s="114"/>
      <c r="V201" s="138"/>
      <c r="W201" s="138"/>
      <c r="X201" s="138"/>
      <c r="Y201" s="138"/>
      <c r="Z201" s="138"/>
      <c r="AA201" s="138"/>
      <c r="AB201" s="138"/>
      <c r="AC201" s="138"/>
      <c r="AD201" s="138"/>
      <c r="AE201" s="138"/>
      <c r="AF201" s="115">
        <f t="shared" ca="1" si="315"/>
        <v>1</v>
      </c>
      <c r="AG201" s="115">
        <f t="shared" ca="1" si="316"/>
        <v>1</v>
      </c>
      <c r="AH201" s="115">
        <f t="shared" ca="1" si="317"/>
        <v>1</v>
      </c>
      <c r="AI201" s="115">
        <f t="shared" ca="1" si="318"/>
        <v>0</v>
      </c>
      <c r="AJ201" s="115">
        <f t="shared" ca="1" si="319"/>
        <v>0</v>
      </c>
      <c r="AK201" s="115">
        <f t="shared" ca="1" si="320"/>
        <v>0</v>
      </c>
      <c r="AL201" s="115">
        <f t="shared" ca="1" si="321"/>
        <v>0</v>
      </c>
      <c r="AM201" s="115">
        <f t="shared" ca="1" si="322"/>
        <v>0</v>
      </c>
      <c r="AN201" s="115">
        <f t="shared" ca="1" si="323"/>
        <v>0</v>
      </c>
      <c r="AO201" s="115">
        <f t="shared" ca="1" si="324"/>
        <v>0</v>
      </c>
      <c r="AP201" s="115">
        <f t="shared" ca="1" si="299"/>
        <v>1</v>
      </c>
      <c r="AQ201" s="116" t="s">
        <v>48</v>
      </c>
      <c r="AR201" s="115">
        <f t="shared" ca="1" si="300"/>
        <v>1</v>
      </c>
    </row>
    <row r="202" spans="1:44" x14ac:dyDescent="0.25">
      <c r="A202" s="43">
        <f>ROW()</f>
        <v>202</v>
      </c>
      <c r="B202" s="219"/>
      <c r="C202" s="86"/>
      <c r="D202" s="86"/>
      <c r="E202" s="153"/>
      <c r="F202" s="153"/>
      <c r="G202" s="153"/>
      <c r="H202" s="153"/>
      <c r="I202" s="153"/>
      <c r="J202" s="153"/>
      <c r="K202" s="153"/>
      <c r="L202" s="153"/>
      <c r="M202" s="153"/>
      <c r="N202" s="153"/>
      <c r="O202" s="153"/>
      <c r="P202" s="153"/>
      <c r="Q202" s="157"/>
      <c r="S202" s="78"/>
      <c r="T202" s="114"/>
      <c r="V202" s="138"/>
      <c r="W202" s="138"/>
      <c r="X202" s="138"/>
      <c r="Y202" s="138"/>
      <c r="Z202" s="138"/>
      <c r="AA202" s="138"/>
      <c r="AB202" s="138"/>
      <c r="AC202" s="138"/>
      <c r="AD202" s="138"/>
      <c r="AE202" s="138"/>
      <c r="AF202" s="115">
        <f t="shared" ca="1" si="315"/>
        <v>1</v>
      </c>
      <c r="AG202" s="115">
        <f t="shared" ca="1" si="316"/>
        <v>1</v>
      </c>
      <c r="AH202" s="115">
        <f t="shared" ca="1" si="317"/>
        <v>1</v>
      </c>
      <c r="AI202" s="115">
        <f t="shared" ca="1" si="318"/>
        <v>1</v>
      </c>
      <c r="AJ202" s="115">
        <f t="shared" ca="1" si="319"/>
        <v>1</v>
      </c>
      <c r="AK202" s="115">
        <f t="shared" ca="1" si="320"/>
        <v>1</v>
      </c>
      <c r="AL202" s="115">
        <f t="shared" ca="1" si="321"/>
        <v>1</v>
      </c>
      <c r="AM202" s="115">
        <f t="shared" ca="1" si="322"/>
        <v>1</v>
      </c>
      <c r="AN202" s="115">
        <f t="shared" ca="1" si="323"/>
        <v>1</v>
      </c>
      <c r="AO202" s="115">
        <f t="shared" ca="1" si="324"/>
        <v>1</v>
      </c>
      <c r="AP202" s="115">
        <f t="shared" ca="1" si="299"/>
        <v>1</v>
      </c>
      <c r="AQ202" s="116" t="s">
        <v>48</v>
      </c>
      <c r="AR202" s="115">
        <f t="shared" ca="1" si="300"/>
        <v>1</v>
      </c>
    </row>
    <row r="203" spans="1:44" x14ac:dyDescent="0.25">
      <c r="A203" s="43">
        <f>ROW()</f>
        <v>203</v>
      </c>
      <c r="B203" s="232"/>
      <c r="C203" s="86"/>
      <c r="D203" s="181" t="s">
        <v>228</v>
      </c>
      <c r="E203" s="237"/>
      <c r="F203" s="237"/>
      <c r="G203" s="237"/>
      <c r="H203" s="237"/>
      <c r="I203" s="237"/>
      <c r="J203" s="237"/>
      <c r="K203" s="237"/>
      <c r="L203" s="237"/>
      <c r="M203" s="237"/>
      <c r="N203" s="237"/>
      <c r="O203" s="237"/>
      <c r="P203" s="237"/>
      <c r="Q203" s="224"/>
      <c r="R203" s="436"/>
      <c r="S203" s="84"/>
      <c r="T203" s="114"/>
      <c r="V203" s="138"/>
      <c r="W203" s="138"/>
      <c r="X203" s="138"/>
      <c r="Y203" s="138"/>
      <c r="Z203" s="138"/>
      <c r="AA203" s="138"/>
      <c r="AB203" s="138"/>
      <c r="AC203" s="138"/>
      <c r="AD203" s="138"/>
      <c r="AE203" s="138"/>
      <c r="AF203" s="115">
        <f t="shared" ca="1" si="315"/>
        <v>1</v>
      </c>
      <c r="AG203" s="115">
        <f t="shared" ca="1" si="316"/>
        <v>1</v>
      </c>
      <c r="AH203" s="115">
        <f t="shared" ca="1" si="317"/>
        <v>1</v>
      </c>
      <c r="AI203" s="115">
        <f t="shared" ca="1" si="318"/>
        <v>1</v>
      </c>
      <c r="AJ203" s="115">
        <f t="shared" ca="1" si="319"/>
        <v>1</v>
      </c>
      <c r="AK203" s="115">
        <f t="shared" ca="1" si="320"/>
        <v>1</v>
      </c>
      <c r="AL203" s="115">
        <f t="shared" ca="1" si="321"/>
        <v>1</v>
      </c>
      <c r="AM203" s="115">
        <f t="shared" ca="1" si="322"/>
        <v>1</v>
      </c>
      <c r="AN203" s="115">
        <f t="shared" ca="1" si="323"/>
        <v>1</v>
      </c>
      <c r="AO203" s="115">
        <f t="shared" ca="1" si="324"/>
        <v>1</v>
      </c>
      <c r="AP203" s="115">
        <f t="shared" ca="1" si="299"/>
        <v>1</v>
      </c>
      <c r="AQ203" s="116" t="s">
        <v>48</v>
      </c>
      <c r="AR203" s="115">
        <f t="shared" ca="1" si="300"/>
        <v>1</v>
      </c>
    </row>
    <row r="204" spans="1:44" x14ac:dyDescent="0.25">
      <c r="A204" s="43">
        <f>ROW()</f>
        <v>204</v>
      </c>
      <c r="B204" s="205" t="s">
        <v>229</v>
      </c>
      <c r="C204" s="206"/>
      <c r="D204" s="207" t="s">
        <v>230</v>
      </c>
      <c r="E204" s="223"/>
      <c r="F204" s="223"/>
      <c r="G204" s="223"/>
      <c r="H204" s="223"/>
      <c r="I204" s="223"/>
      <c r="J204" s="223"/>
      <c r="K204" s="223"/>
      <c r="L204" s="223"/>
      <c r="M204" s="223"/>
      <c r="N204" s="223"/>
      <c r="O204" s="223"/>
      <c r="P204" s="223"/>
      <c r="Q204" s="224"/>
      <c r="R204" s="436"/>
      <c r="S204" s="84"/>
      <c r="T204" s="114"/>
      <c r="V204" s="138"/>
      <c r="W204" s="138"/>
      <c r="X204" s="138"/>
      <c r="Y204" s="138"/>
      <c r="Z204" s="138"/>
      <c r="AA204" s="138"/>
      <c r="AB204" s="138"/>
      <c r="AC204" s="138"/>
      <c r="AD204" s="138"/>
      <c r="AE204" s="138"/>
      <c r="AF204" s="115">
        <f t="shared" ca="1" si="315"/>
        <v>1</v>
      </c>
      <c r="AG204" s="115">
        <f t="shared" ca="1" si="316"/>
        <v>1</v>
      </c>
      <c r="AH204" s="115">
        <f t="shared" ca="1" si="317"/>
        <v>1</v>
      </c>
      <c r="AI204" s="115">
        <f t="shared" ca="1" si="318"/>
        <v>1</v>
      </c>
      <c r="AJ204" s="115">
        <f t="shared" ca="1" si="319"/>
        <v>1</v>
      </c>
      <c r="AK204" s="115">
        <f t="shared" ca="1" si="320"/>
        <v>1</v>
      </c>
      <c r="AL204" s="115">
        <f t="shared" ca="1" si="321"/>
        <v>1</v>
      </c>
      <c r="AM204" s="115">
        <f t="shared" ca="1" si="322"/>
        <v>1</v>
      </c>
      <c r="AN204" s="115">
        <f t="shared" ca="1" si="323"/>
        <v>1</v>
      </c>
      <c r="AO204" s="115">
        <f t="shared" ca="1" si="324"/>
        <v>1</v>
      </c>
      <c r="AP204" s="115">
        <f t="shared" ca="1" si="299"/>
        <v>1</v>
      </c>
      <c r="AQ204" s="116" t="s">
        <v>48</v>
      </c>
      <c r="AR204" s="115">
        <f t="shared" ca="1" si="300"/>
        <v>1</v>
      </c>
    </row>
    <row r="205" spans="1:44" ht="12" x14ac:dyDescent="0.3">
      <c r="A205" s="43">
        <f>ROW()</f>
        <v>205</v>
      </c>
      <c r="B205" s="210">
        <f>ROW(B79)</f>
        <v>79</v>
      </c>
      <c r="C205" s="232"/>
      <c r="D205" s="200" t="s">
        <v>231</v>
      </c>
      <c r="E205" s="238" t="str">
        <f>E79</f>
        <v>No</v>
      </c>
      <c r="F205" s="238" t="str">
        <f>F79</f>
        <v>No</v>
      </c>
      <c r="G205" s="238" t="s">
        <v>232</v>
      </c>
      <c r="H205" s="238" t="s">
        <v>232</v>
      </c>
      <c r="I205" s="238" t="s">
        <v>232</v>
      </c>
      <c r="J205" s="238" t="s">
        <v>232</v>
      </c>
      <c r="K205" s="238" t="s">
        <v>232</v>
      </c>
      <c r="L205" s="238" t="s">
        <v>232</v>
      </c>
      <c r="M205" s="238" t="s">
        <v>232</v>
      </c>
      <c r="N205" s="238" t="s">
        <v>232</v>
      </c>
      <c r="O205" s="238" t="s">
        <v>232</v>
      </c>
      <c r="P205" s="238" t="s">
        <v>232</v>
      </c>
      <c r="Q205" s="239"/>
      <c r="S205" s="78"/>
      <c r="T205" s="114"/>
      <c r="V205" s="138"/>
      <c r="W205" s="138"/>
      <c r="X205" s="138"/>
      <c r="Y205" s="138"/>
      <c r="Z205" s="138"/>
      <c r="AA205" s="138"/>
      <c r="AB205" s="138"/>
      <c r="AC205" s="138"/>
      <c r="AD205" s="138"/>
      <c r="AE205" s="138"/>
      <c r="AF205" s="115">
        <f t="shared" ca="1" si="315"/>
        <v>1</v>
      </c>
      <c r="AG205" s="115">
        <f t="shared" ca="1" si="316"/>
        <v>1</v>
      </c>
      <c r="AH205" s="115">
        <f t="shared" ca="1" si="317"/>
        <v>1</v>
      </c>
      <c r="AI205" s="115">
        <f t="shared" ca="1" si="318"/>
        <v>1</v>
      </c>
      <c r="AJ205" s="115">
        <f t="shared" ca="1" si="319"/>
        <v>0</v>
      </c>
      <c r="AK205" s="115">
        <f t="shared" ca="1" si="320"/>
        <v>0</v>
      </c>
      <c r="AL205" s="115">
        <f t="shared" ca="1" si="321"/>
        <v>0</v>
      </c>
      <c r="AM205" s="115">
        <f t="shared" ca="1" si="322"/>
        <v>0</v>
      </c>
      <c r="AN205" s="115">
        <f t="shared" ca="1" si="323"/>
        <v>0</v>
      </c>
      <c r="AO205" s="115">
        <f t="shared" ca="1" si="324"/>
        <v>0</v>
      </c>
      <c r="AP205" s="115">
        <f t="shared" ca="1" si="299"/>
        <v>1</v>
      </c>
      <c r="AQ205" s="116" t="s">
        <v>48</v>
      </c>
      <c r="AR205" s="115">
        <f t="shared" ca="1" si="300"/>
        <v>1</v>
      </c>
    </row>
    <row r="206" spans="1:44" ht="12" x14ac:dyDescent="0.3">
      <c r="A206" s="43">
        <f>ROW()</f>
        <v>206</v>
      </c>
      <c r="B206" s="210">
        <f>ROW(B80)</f>
        <v>80</v>
      </c>
      <c r="C206" s="86"/>
      <c r="D206" s="200" t="s">
        <v>116</v>
      </c>
      <c r="E206" s="238" t="str">
        <f>E80</f>
        <v>No</v>
      </c>
      <c r="F206" s="238" t="str">
        <f>F80</f>
        <v>No</v>
      </c>
      <c r="G206" s="238" t="s">
        <v>232</v>
      </c>
      <c r="H206" s="238" t="s">
        <v>232</v>
      </c>
      <c r="I206" s="238" t="s">
        <v>232</v>
      </c>
      <c r="J206" s="238" t="s">
        <v>232</v>
      </c>
      <c r="K206" s="238" t="s">
        <v>232</v>
      </c>
      <c r="L206" s="238" t="s">
        <v>232</v>
      </c>
      <c r="M206" s="238" t="s">
        <v>232</v>
      </c>
      <c r="N206" s="238" t="s">
        <v>232</v>
      </c>
      <c r="O206" s="238" t="s">
        <v>232</v>
      </c>
      <c r="P206" s="238" t="s">
        <v>232</v>
      </c>
      <c r="Q206" s="239"/>
      <c r="S206" s="78"/>
      <c r="T206" s="114"/>
      <c r="V206" s="138"/>
      <c r="W206" s="138"/>
      <c r="X206" s="138"/>
      <c r="Y206" s="138"/>
      <c r="Z206" s="138"/>
      <c r="AA206" s="138"/>
      <c r="AB206" s="138"/>
      <c r="AC206" s="138"/>
      <c r="AD206" s="138"/>
      <c r="AE206" s="138"/>
      <c r="AF206" s="115">
        <f t="shared" ca="1" si="315"/>
        <v>1</v>
      </c>
      <c r="AG206" s="115">
        <f t="shared" ca="1" si="316"/>
        <v>1</v>
      </c>
      <c r="AH206" s="115">
        <f t="shared" ca="1" si="317"/>
        <v>1</v>
      </c>
      <c r="AI206" s="115">
        <f t="shared" ca="1" si="318"/>
        <v>1</v>
      </c>
      <c r="AJ206" s="115">
        <f t="shared" ca="1" si="319"/>
        <v>0</v>
      </c>
      <c r="AK206" s="115">
        <f t="shared" ca="1" si="320"/>
        <v>0</v>
      </c>
      <c r="AL206" s="115">
        <f t="shared" ca="1" si="321"/>
        <v>0</v>
      </c>
      <c r="AM206" s="115">
        <f t="shared" ca="1" si="322"/>
        <v>0</v>
      </c>
      <c r="AN206" s="115">
        <f t="shared" ca="1" si="323"/>
        <v>0</v>
      </c>
      <c r="AO206" s="115">
        <f t="shared" ca="1" si="324"/>
        <v>0</v>
      </c>
      <c r="AP206" s="115">
        <f t="shared" ca="1" si="299"/>
        <v>1</v>
      </c>
      <c r="AQ206" s="116" t="s">
        <v>48</v>
      </c>
      <c r="AR206" s="115">
        <f t="shared" ca="1" si="300"/>
        <v>1</v>
      </c>
    </row>
    <row r="207" spans="1:44" ht="12" x14ac:dyDescent="0.3">
      <c r="A207" s="43">
        <f>ROW()</f>
        <v>207</v>
      </c>
      <c r="B207" s="210">
        <f>ROW(B81)</f>
        <v>81</v>
      </c>
      <c r="C207" s="86"/>
      <c r="D207" s="200" t="s">
        <v>117</v>
      </c>
      <c r="E207" s="448"/>
      <c r="F207" s="448"/>
      <c r="G207" s="448"/>
      <c r="H207" s="448"/>
      <c r="I207" s="448"/>
      <c r="J207" s="448"/>
      <c r="K207" s="448"/>
      <c r="L207" s="448"/>
      <c r="M207" s="448"/>
      <c r="N207" s="448"/>
      <c r="O207" s="448"/>
      <c r="P207" s="448"/>
      <c r="Q207" s="239"/>
      <c r="S207" s="78"/>
      <c r="T207" s="114"/>
      <c r="V207" s="138"/>
      <c r="W207" s="138"/>
      <c r="X207" s="138"/>
      <c r="Y207" s="138"/>
      <c r="Z207" s="138"/>
      <c r="AA207" s="138"/>
      <c r="AB207" s="138"/>
      <c r="AC207" s="138"/>
      <c r="AD207" s="138"/>
      <c r="AE207" s="138"/>
      <c r="AF207" s="115">
        <f t="shared" ca="1" si="315"/>
        <v>1</v>
      </c>
      <c r="AG207" s="115">
        <f t="shared" ca="1" si="316"/>
        <v>1</v>
      </c>
      <c r="AH207" s="115">
        <f t="shared" ca="1" si="317"/>
        <v>1</v>
      </c>
      <c r="AI207" s="115">
        <f t="shared" ca="1" si="318"/>
        <v>1</v>
      </c>
      <c r="AJ207" s="115">
        <f t="shared" ca="1" si="319"/>
        <v>0</v>
      </c>
      <c r="AK207" s="115">
        <f t="shared" ca="1" si="320"/>
        <v>0</v>
      </c>
      <c r="AL207" s="115">
        <f t="shared" ca="1" si="321"/>
        <v>0</v>
      </c>
      <c r="AM207" s="115">
        <f t="shared" ca="1" si="322"/>
        <v>0</v>
      </c>
      <c r="AN207" s="115">
        <f t="shared" ca="1" si="323"/>
        <v>0</v>
      </c>
      <c r="AO207" s="115">
        <f t="shared" ca="1" si="324"/>
        <v>0</v>
      </c>
      <c r="AP207" s="115">
        <f t="shared" ca="1" si="299"/>
        <v>1</v>
      </c>
      <c r="AQ207" s="116" t="s">
        <v>48</v>
      </c>
      <c r="AR207" s="115">
        <f t="shared" ca="1" si="300"/>
        <v>1</v>
      </c>
    </row>
    <row r="208" spans="1:44" x14ac:dyDescent="0.25">
      <c r="A208" s="43">
        <f>ROW()</f>
        <v>208</v>
      </c>
      <c r="B208" s="222" t="s">
        <v>204</v>
      </c>
      <c r="C208" s="86"/>
      <c r="D208" s="448"/>
      <c r="E208" s="448"/>
      <c r="F208" s="448"/>
      <c r="G208" s="448"/>
      <c r="H208" s="448"/>
      <c r="I208" s="448"/>
      <c r="J208" s="448"/>
      <c r="K208" s="448"/>
      <c r="L208" s="448"/>
      <c r="M208" s="448"/>
      <c r="N208" s="448"/>
      <c r="O208" s="448"/>
      <c r="P208" s="448"/>
      <c r="Q208" s="239"/>
      <c r="S208" s="78"/>
      <c r="T208" s="114"/>
      <c r="V208" s="138"/>
      <c r="W208" s="138"/>
      <c r="X208" s="138"/>
      <c r="Y208" s="138"/>
      <c r="Z208" s="138"/>
      <c r="AA208" s="138"/>
      <c r="AB208" s="138"/>
      <c r="AC208" s="138"/>
      <c r="AD208" s="138"/>
      <c r="AE208" s="138"/>
      <c r="AF208" s="115">
        <f t="shared" ca="1" si="315"/>
        <v>1</v>
      </c>
      <c r="AG208" s="115">
        <f t="shared" ca="1" si="316"/>
        <v>1</v>
      </c>
      <c r="AH208" s="115">
        <f t="shared" ca="1" si="317"/>
        <v>1</v>
      </c>
      <c r="AI208" s="115">
        <f t="shared" ca="1" si="318"/>
        <v>0</v>
      </c>
      <c r="AJ208" s="115">
        <f t="shared" ca="1" si="319"/>
        <v>0</v>
      </c>
      <c r="AK208" s="115">
        <f t="shared" ca="1" si="320"/>
        <v>0</v>
      </c>
      <c r="AL208" s="115">
        <f t="shared" ca="1" si="321"/>
        <v>0</v>
      </c>
      <c r="AM208" s="115">
        <f t="shared" ca="1" si="322"/>
        <v>0</v>
      </c>
      <c r="AN208" s="115">
        <f t="shared" ca="1" si="323"/>
        <v>0</v>
      </c>
      <c r="AO208" s="115">
        <f t="shared" ca="1" si="324"/>
        <v>0</v>
      </c>
      <c r="AP208" s="115">
        <f t="shared" ca="1" si="299"/>
        <v>1</v>
      </c>
      <c r="AQ208" s="116" t="s">
        <v>48</v>
      </c>
      <c r="AR208" s="115">
        <f t="shared" ca="1" si="300"/>
        <v>1</v>
      </c>
    </row>
    <row r="209" spans="1:44" x14ac:dyDescent="0.25">
      <c r="A209" s="43">
        <f>ROW()</f>
        <v>209</v>
      </c>
      <c r="B209" s="219"/>
      <c r="C209" s="86"/>
      <c r="D209" s="448"/>
      <c r="E209" s="448"/>
      <c r="F209" s="448"/>
      <c r="G209" s="448"/>
      <c r="H209" s="448"/>
      <c r="I209" s="448"/>
      <c r="J209" s="448"/>
      <c r="K209" s="448"/>
      <c r="L209" s="448"/>
      <c r="M209" s="448"/>
      <c r="N209" s="448"/>
      <c r="O209" s="448"/>
      <c r="P209" s="448"/>
      <c r="Q209" s="239"/>
      <c r="S209" s="78"/>
      <c r="T209" s="114"/>
      <c r="V209" s="138"/>
      <c r="W209" s="138"/>
      <c r="X209" s="138"/>
      <c r="Y209" s="138"/>
      <c r="Z209" s="138"/>
      <c r="AA209" s="138"/>
      <c r="AB209" s="138"/>
      <c r="AC209" s="138"/>
      <c r="AD209" s="138"/>
      <c r="AE209" s="138"/>
      <c r="AF209" s="115">
        <f t="shared" ca="1" si="315"/>
        <v>1</v>
      </c>
      <c r="AG209" s="115">
        <f t="shared" ca="1" si="316"/>
        <v>1</v>
      </c>
      <c r="AH209" s="115">
        <f t="shared" ca="1" si="317"/>
        <v>1</v>
      </c>
      <c r="AI209" s="115">
        <f t="shared" ca="1" si="318"/>
        <v>0</v>
      </c>
      <c r="AJ209" s="115">
        <f t="shared" ca="1" si="319"/>
        <v>0</v>
      </c>
      <c r="AK209" s="115">
        <f t="shared" ca="1" si="320"/>
        <v>0</v>
      </c>
      <c r="AL209" s="115">
        <f t="shared" ca="1" si="321"/>
        <v>0</v>
      </c>
      <c r="AM209" s="115">
        <f t="shared" ca="1" si="322"/>
        <v>0</v>
      </c>
      <c r="AN209" s="115">
        <f t="shared" ca="1" si="323"/>
        <v>0</v>
      </c>
      <c r="AO209" s="115">
        <f t="shared" ca="1" si="324"/>
        <v>0</v>
      </c>
      <c r="AP209" s="115">
        <f t="shared" ca="1" si="299"/>
        <v>1</v>
      </c>
      <c r="AQ209" s="116" t="s">
        <v>48</v>
      </c>
      <c r="AR209" s="115">
        <f t="shared" ca="1" si="300"/>
        <v>1</v>
      </c>
    </row>
    <row r="210" spans="1:44" x14ac:dyDescent="0.25">
      <c r="A210" s="43">
        <f>ROW()</f>
        <v>210</v>
      </c>
      <c r="B210" s="219"/>
      <c r="C210" s="86"/>
      <c r="D210" s="86"/>
      <c r="E210" s="153"/>
      <c r="F210" s="153"/>
      <c r="G210" s="153"/>
      <c r="H210" s="153"/>
      <c r="I210" s="153"/>
      <c r="J210" s="153"/>
      <c r="K210" s="153"/>
      <c r="L210" s="153"/>
      <c r="M210" s="153"/>
      <c r="N210" s="153"/>
      <c r="O210" s="153"/>
      <c r="P210" s="153"/>
      <c r="Q210" s="157"/>
      <c r="S210" s="78"/>
      <c r="T210" s="114"/>
      <c r="V210" s="138"/>
      <c r="W210" s="138"/>
      <c r="X210" s="138"/>
      <c r="Y210" s="138"/>
      <c r="Z210" s="138"/>
      <c r="AA210" s="138"/>
      <c r="AB210" s="138"/>
      <c r="AC210" s="138"/>
      <c r="AD210" s="138"/>
      <c r="AE210" s="138"/>
      <c r="AF210" s="115">
        <f t="shared" ca="1" si="315"/>
        <v>1</v>
      </c>
      <c r="AG210" s="115">
        <f t="shared" ca="1" si="316"/>
        <v>1</v>
      </c>
      <c r="AH210" s="115">
        <f t="shared" ca="1" si="317"/>
        <v>1</v>
      </c>
      <c r="AI210" s="115">
        <f t="shared" ca="1" si="318"/>
        <v>1</v>
      </c>
      <c r="AJ210" s="115">
        <f t="shared" ca="1" si="319"/>
        <v>1</v>
      </c>
      <c r="AK210" s="115">
        <f t="shared" ca="1" si="320"/>
        <v>1</v>
      </c>
      <c r="AL210" s="115">
        <f t="shared" ca="1" si="321"/>
        <v>1</v>
      </c>
      <c r="AM210" s="115">
        <f t="shared" ca="1" si="322"/>
        <v>1</v>
      </c>
      <c r="AN210" s="115">
        <f t="shared" ca="1" si="323"/>
        <v>1</v>
      </c>
      <c r="AO210" s="115">
        <f t="shared" ca="1" si="324"/>
        <v>1</v>
      </c>
      <c r="AP210" s="115">
        <f t="shared" ca="1" si="299"/>
        <v>1</v>
      </c>
      <c r="AQ210" s="116" t="s">
        <v>48</v>
      </c>
      <c r="AR210" s="115">
        <f t="shared" ca="1" si="300"/>
        <v>1</v>
      </c>
    </row>
    <row r="211" spans="1:44" x14ac:dyDescent="0.25">
      <c r="A211" s="43">
        <f>ROW()</f>
        <v>211</v>
      </c>
      <c r="B211" s="219"/>
      <c r="C211" s="86"/>
      <c r="D211" s="181" t="s">
        <v>233</v>
      </c>
      <c r="E211" s="237"/>
      <c r="F211" s="237"/>
      <c r="G211" s="237"/>
      <c r="H211" s="237"/>
      <c r="I211" s="237"/>
      <c r="J211" s="237"/>
      <c r="K211" s="237"/>
      <c r="L211" s="237"/>
      <c r="M211" s="237"/>
      <c r="N211" s="237"/>
      <c r="O211" s="237"/>
      <c r="P211" s="237"/>
      <c r="Q211" s="224"/>
      <c r="S211" s="78"/>
      <c r="T211" s="114"/>
      <c r="V211" s="138"/>
      <c r="W211" s="138"/>
      <c r="X211" s="138"/>
      <c r="Y211" s="138"/>
      <c r="Z211" s="138"/>
      <c r="AA211" s="138"/>
      <c r="AB211" s="138"/>
      <c r="AC211" s="138"/>
      <c r="AD211" s="138"/>
      <c r="AE211" s="138"/>
      <c r="AF211" s="115">
        <f t="shared" ca="1" si="315"/>
        <v>1</v>
      </c>
      <c r="AG211" s="115">
        <f t="shared" ca="1" si="316"/>
        <v>1</v>
      </c>
      <c r="AH211" s="115">
        <f t="shared" ca="1" si="317"/>
        <v>1</v>
      </c>
      <c r="AI211" s="115">
        <f t="shared" ca="1" si="318"/>
        <v>1</v>
      </c>
      <c r="AJ211" s="115">
        <f t="shared" ca="1" si="319"/>
        <v>1</v>
      </c>
      <c r="AK211" s="115">
        <f t="shared" ca="1" si="320"/>
        <v>1</v>
      </c>
      <c r="AL211" s="115">
        <f t="shared" ca="1" si="321"/>
        <v>1</v>
      </c>
      <c r="AM211" s="115">
        <f t="shared" ca="1" si="322"/>
        <v>1</v>
      </c>
      <c r="AN211" s="115">
        <f t="shared" ca="1" si="323"/>
        <v>1</v>
      </c>
      <c r="AO211" s="115">
        <f t="shared" ca="1" si="324"/>
        <v>1</v>
      </c>
      <c r="AP211" s="115">
        <f t="shared" ca="1" si="299"/>
        <v>1</v>
      </c>
      <c r="AQ211" s="116" t="s">
        <v>48</v>
      </c>
      <c r="AR211" s="115">
        <f t="shared" ca="1" si="300"/>
        <v>1</v>
      </c>
    </row>
    <row r="212" spans="1:44" x14ac:dyDescent="0.25">
      <c r="A212" s="43">
        <f>ROW()</f>
        <v>212</v>
      </c>
      <c r="B212" s="205" t="s">
        <v>234</v>
      </c>
      <c r="C212" s="206"/>
      <c r="D212" s="207" t="s">
        <v>235</v>
      </c>
      <c r="E212" s="223"/>
      <c r="F212" s="223"/>
      <c r="G212" s="223"/>
      <c r="H212" s="223"/>
      <c r="I212" s="223"/>
      <c r="J212" s="223"/>
      <c r="K212" s="223"/>
      <c r="L212" s="223"/>
      <c r="M212" s="223"/>
      <c r="N212" s="223"/>
      <c r="O212" s="223"/>
      <c r="P212" s="223"/>
      <c r="Q212" s="157"/>
      <c r="S212" s="78"/>
      <c r="T212" s="114"/>
      <c r="V212" s="138"/>
      <c r="W212" s="138"/>
      <c r="X212" s="138"/>
      <c r="Y212" s="138"/>
      <c r="Z212" s="138"/>
      <c r="AA212" s="138"/>
      <c r="AB212" s="138"/>
      <c r="AC212" s="138"/>
      <c r="AD212" s="138"/>
      <c r="AE212" s="138"/>
      <c r="AF212" s="115">
        <f t="shared" ca="1" si="315"/>
        <v>1</v>
      </c>
      <c r="AG212" s="115">
        <f t="shared" ca="1" si="316"/>
        <v>1</v>
      </c>
      <c r="AH212" s="115">
        <f t="shared" ca="1" si="317"/>
        <v>1</v>
      </c>
      <c r="AI212" s="115">
        <f t="shared" ca="1" si="318"/>
        <v>1</v>
      </c>
      <c r="AJ212" s="115">
        <f t="shared" ca="1" si="319"/>
        <v>1</v>
      </c>
      <c r="AK212" s="115">
        <f t="shared" ca="1" si="320"/>
        <v>1</v>
      </c>
      <c r="AL212" s="115">
        <f t="shared" ca="1" si="321"/>
        <v>1</v>
      </c>
      <c r="AM212" s="115">
        <f t="shared" ca="1" si="322"/>
        <v>1</v>
      </c>
      <c r="AN212" s="115">
        <f t="shared" ca="1" si="323"/>
        <v>1</v>
      </c>
      <c r="AO212" s="115">
        <f t="shared" ca="1" si="324"/>
        <v>1</v>
      </c>
      <c r="AP212" s="115">
        <f t="shared" ca="1" si="299"/>
        <v>1</v>
      </c>
      <c r="AQ212" s="116" t="s">
        <v>48</v>
      </c>
      <c r="AR212" s="115">
        <f t="shared" ca="1" si="300"/>
        <v>1</v>
      </c>
    </row>
    <row r="213" spans="1:44" ht="12" x14ac:dyDescent="0.3">
      <c r="A213" s="43">
        <f>ROW()</f>
        <v>213</v>
      </c>
      <c r="B213" s="210">
        <f>ROW(B66)</f>
        <v>66</v>
      </c>
      <c r="C213" s="86"/>
      <c r="D213" s="181" t="s">
        <v>236</v>
      </c>
      <c r="E213" s="190">
        <f t="shared" ref="E213:N213" si="333">E72</f>
        <v>2019559</v>
      </c>
      <c r="F213" s="190">
        <f t="shared" si="333"/>
        <v>4563664</v>
      </c>
      <c r="G213" s="190">
        <f t="shared" si="333"/>
        <v>-1305133</v>
      </c>
      <c r="H213" s="190">
        <f t="shared" si="333"/>
        <v>-2994426</v>
      </c>
      <c r="I213" s="190">
        <f t="shared" si="333"/>
        <v>-1183517</v>
      </c>
      <c r="J213" s="190">
        <f t="shared" si="333"/>
        <v>9999</v>
      </c>
      <c r="K213" s="190">
        <f t="shared" si="333"/>
        <v>-1181124</v>
      </c>
      <c r="L213" s="190">
        <f t="shared" si="333"/>
        <v>560648</v>
      </c>
      <c r="M213" s="190">
        <f t="shared" si="333"/>
        <v>9996</v>
      </c>
      <c r="N213" s="190">
        <f t="shared" si="333"/>
        <v>100001</v>
      </c>
      <c r="O213" s="190">
        <f t="shared" ref="O213:P213" si="334">O72</f>
        <v>113347.1400000006</v>
      </c>
      <c r="P213" s="190">
        <f t="shared" si="334"/>
        <v>126960.20280000195</v>
      </c>
      <c r="Q213" s="211"/>
      <c r="S213" s="78"/>
      <c r="T213" s="114" t="s">
        <v>194</v>
      </c>
      <c r="V213" s="138"/>
      <c r="W213" s="138"/>
      <c r="X213" s="138"/>
      <c r="Y213" s="138"/>
      <c r="Z213" s="138"/>
      <c r="AA213" s="138"/>
      <c r="AB213" s="138"/>
      <c r="AC213" s="138"/>
      <c r="AD213" s="138"/>
      <c r="AE213" s="138"/>
      <c r="AF213" s="115">
        <f t="shared" ca="1" si="315"/>
        <v>1</v>
      </c>
      <c r="AG213" s="115">
        <f t="shared" ca="1" si="316"/>
        <v>1</v>
      </c>
      <c r="AH213" s="115">
        <f t="shared" ca="1" si="317"/>
        <v>1</v>
      </c>
      <c r="AI213" s="115">
        <f t="shared" ca="1" si="318"/>
        <v>1</v>
      </c>
      <c r="AJ213" s="115">
        <f t="shared" ca="1" si="319"/>
        <v>1</v>
      </c>
      <c r="AK213" s="115">
        <f t="shared" ca="1" si="320"/>
        <v>1</v>
      </c>
      <c r="AL213" s="115">
        <f t="shared" ca="1" si="321"/>
        <v>1</v>
      </c>
      <c r="AM213" s="115">
        <f t="shared" ca="1" si="322"/>
        <v>1</v>
      </c>
      <c r="AN213" s="115">
        <f t="shared" ca="1" si="323"/>
        <v>1</v>
      </c>
      <c r="AO213" s="115">
        <f t="shared" ca="1" si="324"/>
        <v>1</v>
      </c>
      <c r="AP213" s="115">
        <f t="shared" ca="1" si="299"/>
        <v>1</v>
      </c>
      <c r="AQ213" s="116" t="s">
        <v>48</v>
      </c>
      <c r="AR213" s="115">
        <f t="shared" ca="1" si="300"/>
        <v>1</v>
      </c>
    </row>
    <row r="214" spans="1:44" ht="12" x14ac:dyDescent="0.3">
      <c r="A214" s="43">
        <f>ROW()</f>
        <v>214</v>
      </c>
      <c r="B214" s="210">
        <f>ROW(B42)</f>
        <v>42</v>
      </c>
      <c r="C214" s="86"/>
      <c r="D214" s="181" t="s">
        <v>237</v>
      </c>
      <c r="E214" s="153">
        <f t="shared" ref="E214:N214" si="335">E42</f>
        <v>30705847</v>
      </c>
      <c r="F214" s="153">
        <f t="shared" si="335"/>
        <v>29690322</v>
      </c>
      <c r="G214" s="153">
        <f t="shared" si="335"/>
        <v>19298404</v>
      </c>
      <c r="H214" s="153">
        <f t="shared" si="335"/>
        <v>17546733</v>
      </c>
      <c r="I214" s="153">
        <f t="shared" si="335"/>
        <v>16268255</v>
      </c>
      <c r="J214" s="153">
        <f t="shared" si="335"/>
        <v>16663056</v>
      </c>
      <c r="K214" s="153">
        <f t="shared" si="335"/>
        <v>13469838</v>
      </c>
      <c r="L214" s="153">
        <f t="shared" si="335"/>
        <v>18544943</v>
      </c>
      <c r="M214" s="153">
        <f t="shared" si="335"/>
        <v>18565551</v>
      </c>
      <c r="N214" s="153">
        <f t="shared" si="335"/>
        <v>17620884</v>
      </c>
      <c r="O214" s="153">
        <f t="shared" ref="O214:P214" si="336">O42</f>
        <v>17973301.68</v>
      </c>
      <c r="P214" s="153">
        <f t="shared" si="336"/>
        <v>18332767.713600002</v>
      </c>
      <c r="Q214" s="212"/>
      <c r="S214" s="78"/>
      <c r="T214" s="114"/>
      <c r="U214" s="102" t="s">
        <v>238</v>
      </c>
      <c r="V214" s="138"/>
      <c r="W214" s="138"/>
      <c r="X214" s="138"/>
      <c r="Y214" s="138"/>
      <c r="Z214" s="138"/>
      <c r="AA214" s="138"/>
      <c r="AB214" s="138"/>
      <c r="AC214" s="138"/>
      <c r="AD214" s="138"/>
      <c r="AE214" s="138"/>
      <c r="AF214" s="115">
        <f t="shared" ca="1" si="315"/>
        <v>1</v>
      </c>
      <c r="AG214" s="115">
        <f t="shared" ca="1" si="316"/>
        <v>1</v>
      </c>
      <c r="AH214" s="115">
        <f t="shared" ca="1" si="317"/>
        <v>1</v>
      </c>
      <c r="AI214" s="115">
        <f t="shared" ca="1" si="318"/>
        <v>1</v>
      </c>
      <c r="AJ214" s="115">
        <f t="shared" ca="1" si="319"/>
        <v>1</v>
      </c>
      <c r="AK214" s="115">
        <f t="shared" ca="1" si="320"/>
        <v>1</v>
      </c>
      <c r="AL214" s="115">
        <f t="shared" ca="1" si="321"/>
        <v>1</v>
      </c>
      <c r="AM214" s="115">
        <f t="shared" ca="1" si="322"/>
        <v>1</v>
      </c>
      <c r="AN214" s="115">
        <f t="shared" ca="1" si="323"/>
        <v>1</v>
      </c>
      <c r="AO214" s="115">
        <f t="shared" ca="1" si="324"/>
        <v>1</v>
      </c>
      <c r="AP214" s="115">
        <f t="shared" ca="1" si="299"/>
        <v>1</v>
      </c>
      <c r="AQ214" s="116" t="s">
        <v>48</v>
      </c>
      <c r="AR214" s="115">
        <f t="shared" ca="1" si="300"/>
        <v>1</v>
      </c>
    </row>
    <row r="215" spans="1:44" ht="12" thickBot="1" x14ac:dyDescent="0.3">
      <c r="A215" s="43">
        <f>ROW()</f>
        <v>215</v>
      </c>
      <c r="B215" s="240"/>
      <c r="C215" s="86"/>
      <c r="D215" s="214" t="s">
        <v>239</v>
      </c>
      <c r="E215" s="241">
        <f>IF(E214=0,0,E213/E214)</f>
        <v>6.5771154269087584E-2</v>
      </c>
      <c r="F215" s="241">
        <f t="shared" ref="F215:J215" si="337">IF(F214=0,0,F213/F214)</f>
        <v>0.1537088078734882</v>
      </c>
      <c r="G215" s="241">
        <f t="shared" si="337"/>
        <v>-6.7629064040736223E-2</v>
      </c>
      <c r="H215" s="241">
        <f t="shared" si="337"/>
        <v>-0.17065433206284042</v>
      </c>
      <c r="I215" s="241">
        <f t="shared" si="337"/>
        <v>-7.2750089053804479E-2</v>
      </c>
      <c r="J215" s="241">
        <f t="shared" si="337"/>
        <v>6.0006999916461905E-4</v>
      </c>
      <c r="K215" s="241">
        <f t="shared" ref="K215:N215" si="338">IF(K214=0,0,K213/K214)</f>
        <v>-8.7686577967752838E-2</v>
      </c>
      <c r="L215" s="241">
        <f t="shared" si="338"/>
        <v>3.0231853503135599E-2</v>
      </c>
      <c r="M215" s="241">
        <f t="shared" si="338"/>
        <v>5.3841655440229057E-4</v>
      </c>
      <c r="N215" s="241">
        <f t="shared" si="338"/>
        <v>5.6751409293654053E-3</v>
      </c>
      <c r="O215" s="241">
        <f t="shared" ref="O215:P215" si="339">IF(O214=0,0,O213/O214)</f>
        <v>6.3064172636755405E-3</v>
      </c>
      <c r="P215" s="241">
        <f t="shared" si="339"/>
        <v>6.9253156306463013E-3</v>
      </c>
      <c r="Q215" s="242"/>
      <c r="S215" s="78"/>
      <c r="T215" s="114"/>
      <c r="U215" s="96" t="s">
        <v>240</v>
      </c>
      <c r="V215" s="138"/>
      <c r="W215" s="138"/>
      <c r="X215" s="138"/>
      <c r="Y215" s="138"/>
      <c r="Z215" s="138"/>
      <c r="AA215" s="138"/>
      <c r="AB215" s="138"/>
      <c r="AC215" s="138"/>
      <c r="AD215" s="138"/>
      <c r="AE215" s="138"/>
      <c r="AF215" s="115">
        <f t="shared" ca="1" si="315"/>
        <v>1</v>
      </c>
      <c r="AG215" s="115">
        <f t="shared" ca="1" si="316"/>
        <v>1</v>
      </c>
      <c r="AH215" s="115">
        <f t="shared" ca="1" si="317"/>
        <v>1</v>
      </c>
      <c r="AI215" s="115">
        <f t="shared" ca="1" si="318"/>
        <v>1</v>
      </c>
      <c r="AJ215" s="115">
        <f t="shared" ca="1" si="319"/>
        <v>1</v>
      </c>
      <c r="AK215" s="115">
        <f t="shared" ca="1" si="320"/>
        <v>1</v>
      </c>
      <c r="AL215" s="115">
        <f t="shared" ca="1" si="321"/>
        <v>1</v>
      </c>
      <c r="AM215" s="115">
        <f t="shared" ca="1" si="322"/>
        <v>1</v>
      </c>
      <c r="AN215" s="115">
        <f t="shared" ca="1" si="323"/>
        <v>1</v>
      </c>
      <c r="AO215" s="115">
        <f t="shared" ca="1" si="324"/>
        <v>1</v>
      </c>
      <c r="AP215" s="115">
        <f t="shared" ca="1" si="299"/>
        <v>1</v>
      </c>
      <c r="AQ215" s="116" t="s">
        <v>48</v>
      </c>
      <c r="AR215" s="115">
        <f t="shared" ca="1" si="300"/>
        <v>1</v>
      </c>
    </row>
    <row r="216" spans="1:44" ht="12" thickTop="1" x14ac:dyDescent="0.25">
      <c r="A216" s="43">
        <f>ROW()</f>
        <v>216</v>
      </c>
      <c r="B216" s="240"/>
      <c r="C216" s="86"/>
      <c r="D216" s="86"/>
      <c r="E216" s="168"/>
      <c r="F216" s="168"/>
      <c r="G216" s="168"/>
      <c r="H216" s="168"/>
      <c r="I216" s="168"/>
      <c r="J216" s="168"/>
      <c r="K216" s="168"/>
      <c r="L216" s="168"/>
      <c r="M216" s="168"/>
      <c r="N216" s="168"/>
      <c r="O216" s="168"/>
      <c r="P216" s="168"/>
      <c r="Q216" s="157"/>
      <c r="S216" s="78"/>
      <c r="T216" s="114"/>
      <c r="U216" s="96" t="s">
        <v>241</v>
      </c>
      <c r="V216" s="138"/>
      <c r="W216" s="138"/>
      <c r="X216" s="138"/>
      <c r="Y216" s="138"/>
      <c r="Z216" s="138"/>
      <c r="AA216" s="138"/>
      <c r="AB216" s="138"/>
      <c r="AC216" s="138"/>
      <c r="AD216" s="138"/>
      <c r="AE216" s="138"/>
      <c r="AF216" s="115">
        <f t="shared" ca="1" si="315"/>
        <v>1</v>
      </c>
      <c r="AG216" s="115">
        <f t="shared" ca="1" si="316"/>
        <v>1</v>
      </c>
      <c r="AH216" s="115">
        <f t="shared" ca="1" si="317"/>
        <v>1</v>
      </c>
      <c r="AI216" s="115">
        <f t="shared" ca="1" si="318"/>
        <v>1</v>
      </c>
      <c r="AJ216" s="115">
        <f t="shared" ca="1" si="319"/>
        <v>1</v>
      </c>
      <c r="AK216" s="115">
        <f t="shared" ca="1" si="320"/>
        <v>1</v>
      </c>
      <c r="AL216" s="115">
        <f t="shared" ca="1" si="321"/>
        <v>1</v>
      </c>
      <c r="AM216" s="115">
        <f t="shared" ca="1" si="322"/>
        <v>1</v>
      </c>
      <c r="AN216" s="115">
        <f t="shared" ca="1" si="323"/>
        <v>1</v>
      </c>
      <c r="AO216" s="115">
        <f t="shared" ca="1" si="324"/>
        <v>1</v>
      </c>
      <c r="AP216" s="115">
        <f t="shared" ca="1" si="299"/>
        <v>1</v>
      </c>
      <c r="AQ216" s="116" t="s">
        <v>48</v>
      </c>
      <c r="AR216" s="115">
        <f t="shared" ca="1" si="300"/>
        <v>1</v>
      </c>
    </row>
    <row r="217" spans="1:44" x14ac:dyDescent="0.25">
      <c r="A217" s="43">
        <f>ROW()</f>
        <v>217</v>
      </c>
      <c r="B217" s="240"/>
      <c r="C217" s="86"/>
      <c r="D217" s="86"/>
      <c r="E217" s="127"/>
      <c r="F217" s="171"/>
      <c r="G217" s="243" t="s">
        <v>242</v>
      </c>
      <c r="H217" s="243" t="s">
        <v>242</v>
      </c>
      <c r="I217" s="243" t="s">
        <v>242</v>
      </c>
      <c r="J217" s="243" t="s">
        <v>242</v>
      </c>
      <c r="K217" s="243" t="s">
        <v>242</v>
      </c>
      <c r="L217" s="243" t="s">
        <v>242</v>
      </c>
      <c r="M217" s="243" t="s">
        <v>242</v>
      </c>
      <c r="N217" s="243" t="s">
        <v>242</v>
      </c>
      <c r="O217" s="243" t="s">
        <v>242</v>
      </c>
      <c r="P217" s="243" t="s">
        <v>242</v>
      </c>
      <c r="Q217" s="244"/>
      <c r="S217" s="78"/>
      <c r="T217" s="114"/>
      <c r="U217" s="102" t="s">
        <v>243</v>
      </c>
      <c r="V217" s="138"/>
      <c r="W217" s="138"/>
      <c r="X217" s="138"/>
      <c r="Y217" s="138"/>
      <c r="Z217" s="138"/>
      <c r="AA217" s="138"/>
      <c r="AB217" s="138"/>
      <c r="AC217" s="138"/>
      <c r="AD217" s="138"/>
      <c r="AE217" s="138"/>
      <c r="AF217" s="115">
        <f t="shared" ca="1" si="315"/>
        <v>1</v>
      </c>
      <c r="AG217" s="115">
        <f t="shared" ca="1" si="316"/>
        <v>1</v>
      </c>
      <c r="AH217" s="115">
        <f t="shared" ca="1" si="317"/>
        <v>1</v>
      </c>
      <c r="AI217" s="115">
        <f t="shared" ca="1" si="318"/>
        <v>1</v>
      </c>
      <c r="AJ217" s="115">
        <f t="shared" ca="1" si="319"/>
        <v>1</v>
      </c>
      <c r="AK217" s="115">
        <f t="shared" ca="1" si="320"/>
        <v>1</v>
      </c>
      <c r="AL217" s="115">
        <f t="shared" ca="1" si="321"/>
        <v>1</v>
      </c>
      <c r="AM217" s="115">
        <f t="shared" ca="1" si="322"/>
        <v>1</v>
      </c>
      <c r="AN217" s="115">
        <f t="shared" ca="1" si="323"/>
        <v>1</v>
      </c>
      <c r="AO217" s="115">
        <f t="shared" ca="1" si="324"/>
        <v>1</v>
      </c>
      <c r="AP217" s="115">
        <f t="shared" ca="1" si="299"/>
        <v>1</v>
      </c>
      <c r="AQ217" s="116" t="s">
        <v>48</v>
      </c>
      <c r="AR217" s="115">
        <f t="shared" ca="1" si="300"/>
        <v>1</v>
      </c>
    </row>
    <row r="218" spans="1:44" x14ac:dyDescent="0.25">
      <c r="A218" s="43">
        <f>ROW()</f>
        <v>218</v>
      </c>
      <c r="B218" s="240"/>
      <c r="C218" s="86"/>
      <c r="D218" s="245" t="s">
        <v>244</v>
      </c>
      <c r="E218" s="117"/>
      <c r="F218" s="168"/>
      <c r="G218" s="190">
        <f t="shared" ref="G218:P218" si="340">IF(G30=0,0,SUM(E213:G213))</f>
        <v>5278090</v>
      </c>
      <c r="H218" s="190">
        <f t="shared" si="340"/>
        <v>264105</v>
      </c>
      <c r="I218" s="190">
        <f t="shared" si="340"/>
        <v>-5483076</v>
      </c>
      <c r="J218" s="190">
        <f t="shared" si="340"/>
        <v>-4167944</v>
      </c>
      <c r="K218" s="190">
        <f t="shared" si="340"/>
        <v>-2354642</v>
      </c>
      <c r="L218" s="190">
        <f t="shared" si="340"/>
        <v>-610477</v>
      </c>
      <c r="M218" s="190">
        <f t="shared" si="340"/>
        <v>-610480</v>
      </c>
      <c r="N218" s="190">
        <f t="shared" si="340"/>
        <v>670645</v>
      </c>
      <c r="O218" s="190">
        <f t="shared" si="340"/>
        <v>223344.1400000006</v>
      </c>
      <c r="P218" s="190">
        <f t="shared" si="340"/>
        <v>340308.34280000255</v>
      </c>
      <c r="Q218" s="211"/>
      <c r="S218" s="78"/>
      <c r="T218" s="114"/>
      <c r="U218" s="96" t="s">
        <v>245</v>
      </c>
      <c r="V218" s="138"/>
      <c r="W218" s="138"/>
      <c r="X218" s="138"/>
      <c r="Y218" s="138"/>
      <c r="Z218" s="138"/>
      <c r="AA218" s="138"/>
      <c r="AB218" s="138"/>
      <c r="AC218" s="138"/>
      <c r="AD218" s="138"/>
      <c r="AE218" s="138"/>
      <c r="AF218" s="115">
        <f t="shared" ca="1" si="315"/>
        <v>1</v>
      </c>
      <c r="AG218" s="115">
        <f t="shared" ca="1" si="316"/>
        <v>1</v>
      </c>
      <c r="AH218" s="115">
        <f t="shared" ca="1" si="317"/>
        <v>1</v>
      </c>
      <c r="AI218" s="115">
        <f t="shared" ca="1" si="318"/>
        <v>1</v>
      </c>
      <c r="AJ218" s="115">
        <f t="shared" ca="1" si="319"/>
        <v>1</v>
      </c>
      <c r="AK218" s="115">
        <f t="shared" ca="1" si="320"/>
        <v>1</v>
      </c>
      <c r="AL218" s="115">
        <f t="shared" ca="1" si="321"/>
        <v>1</v>
      </c>
      <c r="AM218" s="115">
        <f t="shared" ca="1" si="322"/>
        <v>1</v>
      </c>
      <c r="AN218" s="115">
        <f t="shared" ca="1" si="323"/>
        <v>1</v>
      </c>
      <c r="AO218" s="115">
        <f t="shared" ca="1" si="324"/>
        <v>1</v>
      </c>
      <c r="AP218" s="115">
        <f t="shared" ca="1" si="299"/>
        <v>1</v>
      </c>
      <c r="AQ218" s="116" t="s">
        <v>48</v>
      </c>
      <c r="AR218" s="115">
        <f t="shared" ca="1" si="300"/>
        <v>1</v>
      </c>
    </row>
    <row r="219" spans="1:44" x14ac:dyDescent="0.25">
      <c r="A219" s="43">
        <f>ROW()</f>
        <v>219</v>
      </c>
      <c r="B219" s="240"/>
      <c r="C219" s="86"/>
      <c r="D219" s="113" t="s">
        <v>246</v>
      </c>
      <c r="E219" s="117"/>
      <c r="F219" s="168"/>
      <c r="G219" s="190">
        <f t="shared" ref="G219:P219" si="341">IF(G30=0,0,SUM(E214:G214))</f>
        <v>79694573</v>
      </c>
      <c r="H219" s="190">
        <f t="shared" si="341"/>
        <v>66535459</v>
      </c>
      <c r="I219" s="190">
        <f t="shared" si="341"/>
        <v>53113392</v>
      </c>
      <c r="J219" s="190">
        <f t="shared" si="341"/>
        <v>50478044</v>
      </c>
      <c r="K219" s="190">
        <f t="shared" si="341"/>
        <v>46401149</v>
      </c>
      <c r="L219" s="190">
        <f t="shared" si="341"/>
        <v>48677837</v>
      </c>
      <c r="M219" s="190">
        <f t="shared" si="341"/>
        <v>50580332</v>
      </c>
      <c r="N219" s="190">
        <f t="shared" si="341"/>
        <v>54731378</v>
      </c>
      <c r="O219" s="190">
        <f t="shared" si="341"/>
        <v>54159736.68</v>
      </c>
      <c r="P219" s="190">
        <f t="shared" si="341"/>
        <v>53926953.393600002</v>
      </c>
      <c r="Q219" s="211"/>
      <c r="S219" s="78"/>
      <c r="T219" s="114"/>
      <c r="U219" s="96" t="s">
        <v>247</v>
      </c>
      <c r="V219" s="138"/>
      <c r="W219" s="138"/>
      <c r="X219" s="138"/>
      <c r="Y219" s="138"/>
      <c r="Z219" s="138"/>
      <c r="AA219" s="138"/>
      <c r="AB219" s="138"/>
      <c r="AC219" s="138"/>
      <c r="AD219" s="138"/>
      <c r="AE219" s="138"/>
      <c r="AF219" s="115">
        <f t="shared" ca="1" si="315"/>
        <v>1</v>
      </c>
      <c r="AG219" s="115">
        <f t="shared" ca="1" si="316"/>
        <v>1</v>
      </c>
      <c r="AH219" s="115">
        <f t="shared" ca="1" si="317"/>
        <v>1</v>
      </c>
      <c r="AI219" s="115">
        <f t="shared" ca="1" si="318"/>
        <v>1</v>
      </c>
      <c r="AJ219" s="115">
        <f t="shared" ca="1" si="319"/>
        <v>1</v>
      </c>
      <c r="AK219" s="115">
        <f t="shared" ca="1" si="320"/>
        <v>1</v>
      </c>
      <c r="AL219" s="115">
        <f t="shared" ca="1" si="321"/>
        <v>1</v>
      </c>
      <c r="AM219" s="115">
        <f t="shared" ca="1" si="322"/>
        <v>1</v>
      </c>
      <c r="AN219" s="115">
        <f t="shared" ca="1" si="323"/>
        <v>1</v>
      </c>
      <c r="AO219" s="115">
        <f t="shared" ca="1" si="324"/>
        <v>1</v>
      </c>
      <c r="AP219" s="115">
        <f t="shared" ca="1" si="299"/>
        <v>1</v>
      </c>
      <c r="AQ219" s="116" t="s">
        <v>48</v>
      </c>
      <c r="AR219" s="115">
        <f t="shared" ca="1" si="300"/>
        <v>1</v>
      </c>
    </row>
    <row r="220" spans="1:44" ht="12" thickBot="1" x14ac:dyDescent="0.3">
      <c r="A220" s="43">
        <f>ROW()</f>
        <v>220</v>
      </c>
      <c r="B220" s="240"/>
      <c r="C220" s="86"/>
      <c r="D220" s="214" t="s">
        <v>248</v>
      </c>
      <c r="E220" s="246"/>
      <c r="F220" s="246"/>
      <c r="G220" s="241">
        <f>IF(G219=0,0,G218/G219)</f>
        <v>6.6228976469953613E-2</v>
      </c>
      <c r="H220" s="241">
        <f t="shared" ref="H220:J220" si="342">IF(H219=0,0,H218/H219)</f>
        <v>3.9693872105098123E-3</v>
      </c>
      <c r="I220" s="241">
        <f t="shared" si="342"/>
        <v>-0.10323339921502284</v>
      </c>
      <c r="J220" s="241">
        <f t="shared" si="342"/>
        <v>-8.2569443459417718E-2</v>
      </c>
      <c r="K220" s="241">
        <f t="shared" ref="K220:N220" si="343">IF(K219=0,0,K218/K219)</f>
        <v>-5.0745338224275439E-2</v>
      </c>
      <c r="L220" s="241">
        <f t="shared" si="343"/>
        <v>-1.2541169403233755E-2</v>
      </c>
      <c r="M220" s="241">
        <f t="shared" si="343"/>
        <v>-1.206951350180936E-2</v>
      </c>
      <c r="N220" s="241">
        <f t="shared" si="343"/>
        <v>1.2253391464033666E-2</v>
      </c>
      <c r="O220" s="241">
        <f t="shared" ref="O220:P220" si="344">IF(O219=0,0,O218/O219)</f>
        <v>4.1238040228965267E-3</v>
      </c>
      <c r="P220" s="241">
        <f t="shared" si="344"/>
        <v>6.3105427135142032E-3</v>
      </c>
      <c r="Q220" s="242"/>
      <c r="S220" s="78"/>
      <c r="T220" s="114"/>
      <c r="U220" s="102" t="s">
        <v>249</v>
      </c>
      <c r="V220" s="138"/>
      <c r="W220" s="138"/>
      <c r="X220" s="138"/>
      <c r="Y220" s="138"/>
      <c r="Z220" s="138"/>
      <c r="AA220" s="138"/>
      <c r="AB220" s="138"/>
      <c r="AC220" s="138"/>
      <c r="AD220" s="138"/>
      <c r="AE220" s="138"/>
      <c r="AF220" s="115">
        <f t="shared" ca="1" si="315"/>
        <v>1</v>
      </c>
      <c r="AG220" s="115">
        <f t="shared" ca="1" si="316"/>
        <v>1</v>
      </c>
      <c r="AH220" s="115">
        <f t="shared" ca="1" si="317"/>
        <v>1</v>
      </c>
      <c r="AI220" s="115">
        <f t="shared" ca="1" si="318"/>
        <v>1</v>
      </c>
      <c r="AJ220" s="115">
        <f t="shared" ca="1" si="319"/>
        <v>1</v>
      </c>
      <c r="AK220" s="115">
        <f t="shared" ca="1" si="320"/>
        <v>1</v>
      </c>
      <c r="AL220" s="115">
        <f t="shared" ca="1" si="321"/>
        <v>1</v>
      </c>
      <c r="AM220" s="115">
        <f t="shared" ca="1" si="322"/>
        <v>1</v>
      </c>
      <c r="AN220" s="115">
        <f t="shared" ca="1" si="323"/>
        <v>1</v>
      </c>
      <c r="AO220" s="115">
        <f t="shared" ca="1" si="324"/>
        <v>1</v>
      </c>
      <c r="AP220" s="115">
        <f t="shared" ca="1" si="299"/>
        <v>1</v>
      </c>
      <c r="AQ220" s="116" t="s">
        <v>48</v>
      </c>
      <c r="AR220" s="115">
        <f t="shared" ca="1" si="300"/>
        <v>1</v>
      </c>
    </row>
    <row r="221" spans="1:44" ht="12" thickTop="1" x14ac:dyDescent="0.25">
      <c r="A221" s="43">
        <f>ROW()</f>
        <v>221</v>
      </c>
      <c r="B221" s="240"/>
      <c r="C221" s="86"/>
      <c r="D221" s="177" t="s">
        <v>203</v>
      </c>
      <c r="E221" s="247" t="str">
        <f t="shared" ref="E221:N221" si="345">+E347</f>
        <v>MS</v>
      </c>
      <c r="F221" s="247" t="str">
        <f t="shared" si="345"/>
        <v>MS</v>
      </c>
      <c r="G221" s="153" t="str">
        <f t="shared" si="345"/>
        <v>DNMS</v>
      </c>
      <c r="H221" s="153" t="str">
        <f t="shared" si="345"/>
        <v>DNMS</v>
      </c>
      <c r="I221" s="153" t="str">
        <f t="shared" si="345"/>
        <v>FFBS</v>
      </c>
      <c r="J221" s="153" t="str">
        <f t="shared" si="345"/>
        <v>DNMS</v>
      </c>
      <c r="K221" s="153" t="str">
        <f t="shared" si="345"/>
        <v>FFBS</v>
      </c>
      <c r="L221" s="153" t="str">
        <f t="shared" si="345"/>
        <v>DNMS</v>
      </c>
      <c r="M221" s="153" t="str">
        <f t="shared" si="345"/>
        <v>DNMS</v>
      </c>
      <c r="N221" s="153" t="str">
        <f t="shared" si="345"/>
        <v>MS</v>
      </c>
      <c r="O221" s="153" t="str">
        <f t="shared" ref="O221:P221" si="346">+O347</f>
        <v>MS</v>
      </c>
      <c r="P221" s="153" t="str">
        <f t="shared" si="346"/>
        <v>MS</v>
      </c>
      <c r="Q221" s="157"/>
      <c r="S221" s="78"/>
      <c r="T221" s="114"/>
      <c r="U221" s="96" t="s">
        <v>250</v>
      </c>
      <c r="V221" s="138"/>
      <c r="W221" s="138"/>
      <c r="X221" s="138"/>
      <c r="Y221" s="138"/>
      <c r="Z221" s="138"/>
      <c r="AA221" s="138"/>
      <c r="AB221" s="138"/>
      <c r="AC221" s="138"/>
      <c r="AD221" s="138"/>
      <c r="AE221" s="138"/>
      <c r="AF221" s="115">
        <f t="shared" ca="1" si="315"/>
        <v>1</v>
      </c>
      <c r="AG221" s="115">
        <f t="shared" ca="1" si="316"/>
        <v>1</v>
      </c>
      <c r="AH221" s="115">
        <f t="shared" ca="1" si="317"/>
        <v>1</v>
      </c>
      <c r="AI221" s="115">
        <f t="shared" ca="1" si="318"/>
        <v>1</v>
      </c>
      <c r="AJ221" s="115">
        <f t="shared" ca="1" si="319"/>
        <v>1</v>
      </c>
      <c r="AK221" s="115">
        <f t="shared" ca="1" si="320"/>
        <v>1</v>
      </c>
      <c r="AL221" s="115">
        <f t="shared" ca="1" si="321"/>
        <v>1</v>
      </c>
      <c r="AM221" s="115">
        <f t="shared" ca="1" si="322"/>
        <v>1</v>
      </c>
      <c r="AN221" s="115">
        <f t="shared" ca="1" si="323"/>
        <v>1</v>
      </c>
      <c r="AO221" s="115">
        <f t="shared" ca="1" si="324"/>
        <v>1</v>
      </c>
      <c r="AP221" s="115">
        <f t="shared" ca="1" si="299"/>
        <v>1</v>
      </c>
      <c r="AQ221" s="116" t="s">
        <v>48</v>
      </c>
      <c r="AR221" s="115">
        <f t="shared" ca="1" si="300"/>
        <v>1</v>
      </c>
    </row>
    <row r="222" spans="1:44" x14ac:dyDescent="0.25">
      <c r="A222" s="43">
        <f>ROW()</f>
        <v>222</v>
      </c>
      <c r="B222" s="240"/>
      <c r="C222" s="86"/>
      <c r="D222" s="177"/>
      <c r="E222" s="177"/>
      <c r="F222" s="177"/>
      <c r="G222" s="177"/>
      <c r="H222" s="177"/>
      <c r="I222" s="177"/>
      <c r="J222" s="177"/>
      <c r="K222" s="177"/>
      <c r="L222" s="177"/>
      <c r="M222" s="177"/>
      <c r="N222" s="177"/>
      <c r="O222" s="177"/>
      <c r="P222" s="177"/>
      <c r="Q222" s="157"/>
      <c r="S222" s="78"/>
      <c r="T222" s="114"/>
      <c r="U222" s="96" t="s">
        <v>247</v>
      </c>
      <c r="V222" s="138"/>
      <c r="W222" s="138"/>
      <c r="X222" s="138"/>
      <c r="Y222" s="138"/>
      <c r="Z222" s="138"/>
      <c r="AA222" s="138"/>
      <c r="AB222" s="138"/>
      <c r="AC222" s="138"/>
      <c r="AD222" s="138"/>
      <c r="AE222" s="138"/>
      <c r="AF222" s="115">
        <f t="shared" ca="1" si="315"/>
        <v>1</v>
      </c>
      <c r="AG222" s="115">
        <f t="shared" ca="1" si="316"/>
        <v>1</v>
      </c>
      <c r="AH222" s="115">
        <f t="shared" ca="1" si="317"/>
        <v>1</v>
      </c>
      <c r="AI222" s="115">
        <f t="shared" ca="1" si="318"/>
        <v>1</v>
      </c>
      <c r="AJ222" s="115">
        <f t="shared" ca="1" si="319"/>
        <v>1</v>
      </c>
      <c r="AK222" s="115">
        <f t="shared" ca="1" si="320"/>
        <v>1</v>
      </c>
      <c r="AL222" s="115">
        <f t="shared" ca="1" si="321"/>
        <v>1</v>
      </c>
      <c r="AM222" s="115">
        <f t="shared" ca="1" si="322"/>
        <v>1</v>
      </c>
      <c r="AN222" s="115">
        <f t="shared" ca="1" si="323"/>
        <v>1</v>
      </c>
      <c r="AO222" s="115">
        <f t="shared" ca="1" si="324"/>
        <v>1</v>
      </c>
      <c r="AP222" s="115">
        <f t="shared" ca="1" si="299"/>
        <v>1</v>
      </c>
      <c r="AQ222" s="116" t="s">
        <v>48</v>
      </c>
      <c r="AR222" s="115">
        <f t="shared" ca="1" si="300"/>
        <v>1</v>
      </c>
    </row>
    <row r="223" spans="1:44" x14ac:dyDescent="0.25">
      <c r="A223" s="43">
        <f>ROW()</f>
        <v>223</v>
      </c>
      <c r="B223" s="222" t="s">
        <v>204</v>
      </c>
      <c r="C223" s="86"/>
      <c r="D223" s="448"/>
      <c r="E223" s="448"/>
      <c r="F223" s="448"/>
      <c r="G223" s="448"/>
      <c r="H223" s="448"/>
      <c r="I223" s="448"/>
      <c r="J223" s="448"/>
      <c r="K223" s="448"/>
      <c r="L223" s="448"/>
      <c r="M223" s="448"/>
      <c r="N223" s="448"/>
      <c r="O223" s="448"/>
      <c r="P223" s="448"/>
      <c r="Q223" s="157"/>
      <c r="S223" s="78"/>
      <c r="T223" s="114"/>
      <c r="V223" s="138"/>
      <c r="W223" s="138"/>
      <c r="X223" s="138"/>
      <c r="Y223" s="138"/>
      <c r="Z223" s="138"/>
      <c r="AA223" s="138"/>
      <c r="AB223" s="138"/>
      <c r="AC223" s="138"/>
      <c r="AD223" s="138"/>
      <c r="AE223" s="138"/>
      <c r="AF223" s="115">
        <f t="shared" ca="1" si="315"/>
        <v>1</v>
      </c>
      <c r="AG223" s="115">
        <f t="shared" ca="1" si="316"/>
        <v>1</v>
      </c>
      <c r="AH223" s="115">
        <f t="shared" ca="1" si="317"/>
        <v>1</v>
      </c>
      <c r="AI223" s="115">
        <f t="shared" ca="1" si="318"/>
        <v>0</v>
      </c>
      <c r="AJ223" s="115">
        <f t="shared" ca="1" si="319"/>
        <v>0</v>
      </c>
      <c r="AK223" s="115">
        <f t="shared" ca="1" si="320"/>
        <v>0</v>
      </c>
      <c r="AL223" s="115">
        <f t="shared" ca="1" si="321"/>
        <v>0</v>
      </c>
      <c r="AM223" s="115">
        <f t="shared" ca="1" si="322"/>
        <v>0</v>
      </c>
      <c r="AN223" s="115">
        <f t="shared" ca="1" si="323"/>
        <v>0</v>
      </c>
      <c r="AO223" s="115">
        <f t="shared" ca="1" si="324"/>
        <v>0</v>
      </c>
      <c r="AP223" s="115">
        <f t="shared" ca="1" si="299"/>
        <v>1</v>
      </c>
      <c r="AQ223" s="116" t="s">
        <v>48</v>
      </c>
      <c r="AR223" s="115">
        <f t="shared" ca="1" si="300"/>
        <v>1</v>
      </c>
    </row>
    <row r="224" spans="1:44" x14ac:dyDescent="0.25">
      <c r="A224" s="43">
        <f>ROW()</f>
        <v>224</v>
      </c>
      <c r="B224" s="219"/>
      <c r="C224" s="86"/>
      <c r="D224" s="448"/>
      <c r="E224" s="448"/>
      <c r="F224" s="448"/>
      <c r="G224" s="448"/>
      <c r="H224" s="448"/>
      <c r="I224" s="448"/>
      <c r="J224" s="448"/>
      <c r="K224" s="448"/>
      <c r="L224" s="448"/>
      <c r="M224" s="448"/>
      <c r="N224" s="448"/>
      <c r="O224" s="448"/>
      <c r="P224" s="448"/>
      <c r="Q224" s="157"/>
      <c r="S224" s="78"/>
      <c r="T224" s="114"/>
      <c r="V224" s="138"/>
      <c r="W224" s="138"/>
      <c r="X224" s="138"/>
      <c r="Y224" s="138"/>
      <c r="Z224" s="138"/>
      <c r="AA224" s="138"/>
      <c r="AB224" s="138"/>
      <c r="AC224" s="138"/>
      <c r="AD224" s="138"/>
      <c r="AE224" s="138"/>
      <c r="AF224" s="115">
        <f t="shared" ca="1" si="315"/>
        <v>1</v>
      </c>
      <c r="AG224" s="115">
        <f t="shared" ca="1" si="316"/>
        <v>1</v>
      </c>
      <c r="AH224" s="115">
        <f t="shared" ca="1" si="317"/>
        <v>1</v>
      </c>
      <c r="AI224" s="115">
        <f t="shared" ca="1" si="318"/>
        <v>0</v>
      </c>
      <c r="AJ224" s="115">
        <f t="shared" ca="1" si="319"/>
        <v>0</v>
      </c>
      <c r="AK224" s="115">
        <f t="shared" ca="1" si="320"/>
        <v>0</v>
      </c>
      <c r="AL224" s="115">
        <f t="shared" ca="1" si="321"/>
        <v>0</v>
      </c>
      <c r="AM224" s="115">
        <f t="shared" ca="1" si="322"/>
        <v>0</v>
      </c>
      <c r="AN224" s="115">
        <f t="shared" ca="1" si="323"/>
        <v>0</v>
      </c>
      <c r="AO224" s="115">
        <f t="shared" ca="1" si="324"/>
        <v>0</v>
      </c>
      <c r="AP224" s="115">
        <f t="shared" ca="1" si="299"/>
        <v>1</v>
      </c>
      <c r="AQ224" s="116" t="s">
        <v>48</v>
      </c>
      <c r="AR224" s="115">
        <f t="shared" ca="1" si="300"/>
        <v>1</v>
      </c>
    </row>
    <row r="225" spans="1:44" x14ac:dyDescent="0.25">
      <c r="A225" s="43">
        <f>ROW()</f>
        <v>225</v>
      </c>
      <c r="B225" s="219"/>
      <c r="C225" s="86"/>
      <c r="D225" s="86"/>
      <c r="E225" s="153"/>
      <c r="F225" s="153"/>
      <c r="G225" s="153"/>
      <c r="H225" s="153"/>
      <c r="I225" s="153"/>
      <c r="J225" s="153"/>
      <c r="K225" s="153"/>
      <c r="L225" s="153"/>
      <c r="M225" s="153"/>
      <c r="N225" s="153"/>
      <c r="O225" s="153"/>
      <c r="P225" s="153"/>
      <c r="Q225" s="157"/>
      <c r="S225" s="78"/>
      <c r="T225" s="114"/>
      <c r="V225" s="138"/>
      <c r="W225" s="138"/>
      <c r="X225" s="138"/>
      <c r="Y225" s="138"/>
      <c r="Z225" s="138"/>
      <c r="AA225" s="138"/>
      <c r="AB225" s="138"/>
      <c r="AC225" s="138"/>
      <c r="AD225" s="138"/>
      <c r="AE225" s="138"/>
      <c r="AF225" s="115">
        <f t="shared" ca="1" si="315"/>
        <v>1</v>
      </c>
      <c r="AG225" s="115">
        <f t="shared" ca="1" si="316"/>
        <v>1</v>
      </c>
      <c r="AH225" s="115">
        <f t="shared" ca="1" si="317"/>
        <v>1</v>
      </c>
      <c r="AI225" s="115">
        <f t="shared" ca="1" si="318"/>
        <v>1</v>
      </c>
      <c r="AJ225" s="115">
        <f t="shared" ca="1" si="319"/>
        <v>1</v>
      </c>
      <c r="AK225" s="115">
        <f t="shared" ca="1" si="320"/>
        <v>1</v>
      </c>
      <c r="AL225" s="115">
        <f t="shared" ca="1" si="321"/>
        <v>1</v>
      </c>
      <c r="AM225" s="115">
        <f t="shared" ca="1" si="322"/>
        <v>1</v>
      </c>
      <c r="AN225" s="115">
        <f t="shared" ca="1" si="323"/>
        <v>1</v>
      </c>
      <c r="AO225" s="115">
        <f t="shared" ca="1" si="324"/>
        <v>1</v>
      </c>
      <c r="AP225" s="115">
        <f t="shared" ca="1" si="299"/>
        <v>1</v>
      </c>
      <c r="AQ225" s="116" t="s">
        <v>48</v>
      </c>
      <c r="AR225" s="115">
        <f t="shared" ca="1" si="300"/>
        <v>1</v>
      </c>
    </row>
    <row r="226" spans="1:44" x14ac:dyDescent="0.25">
      <c r="A226" s="43">
        <f>ROW()</f>
        <v>226</v>
      </c>
      <c r="B226" s="219"/>
      <c r="C226" s="86"/>
      <c r="D226" s="181" t="s">
        <v>251</v>
      </c>
      <c r="E226" s="171"/>
      <c r="F226" s="171"/>
      <c r="G226" s="248"/>
      <c r="H226" s="171"/>
      <c r="I226" s="171"/>
      <c r="J226" s="171"/>
      <c r="K226" s="237"/>
      <c r="L226" s="237"/>
      <c r="M226" s="237"/>
      <c r="N226" s="237"/>
      <c r="O226" s="237"/>
      <c r="P226" s="237"/>
      <c r="Q226" s="224"/>
      <c r="S226" s="78"/>
      <c r="T226" s="114"/>
      <c r="V226" s="138"/>
      <c r="W226" s="138"/>
      <c r="X226" s="138"/>
      <c r="Y226" s="138"/>
      <c r="Z226" s="138"/>
      <c r="AA226" s="138"/>
      <c r="AB226" s="138"/>
      <c r="AC226" s="138"/>
      <c r="AD226" s="138"/>
      <c r="AE226" s="138"/>
      <c r="AF226" s="115">
        <f t="shared" ca="1" si="315"/>
        <v>1</v>
      </c>
      <c r="AG226" s="115">
        <f t="shared" ca="1" si="316"/>
        <v>1</v>
      </c>
      <c r="AH226" s="115">
        <f t="shared" ca="1" si="317"/>
        <v>1</v>
      </c>
      <c r="AI226" s="115">
        <f t="shared" ca="1" si="318"/>
        <v>1</v>
      </c>
      <c r="AJ226" s="115">
        <f t="shared" ca="1" si="319"/>
        <v>1</v>
      </c>
      <c r="AK226" s="115">
        <f t="shared" ca="1" si="320"/>
        <v>1</v>
      </c>
      <c r="AL226" s="115">
        <f t="shared" ca="1" si="321"/>
        <v>1</v>
      </c>
      <c r="AM226" s="115">
        <f t="shared" ca="1" si="322"/>
        <v>1</v>
      </c>
      <c r="AN226" s="115">
        <f t="shared" ca="1" si="323"/>
        <v>1</v>
      </c>
      <c r="AO226" s="115">
        <f t="shared" ca="1" si="324"/>
        <v>1</v>
      </c>
      <c r="AP226" s="115">
        <f t="shared" ca="1" si="299"/>
        <v>1</v>
      </c>
      <c r="AQ226" s="116" t="s">
        <v>48</v>
      </c>
      <c r="AR226" s="115">
        <f t="shared" ca="1" si="300"/>
        <v>1</v>
      </c>
    </row>
    <row r="227" spans="1:44" x14ac:dyDescent="0.25">
      <c r="A227" s="43">
        <f>ROW()</f>
        <v>227</v>
      </c>
      <c r="B227" s="205" t="s">
        <v>252</v>
      </c>
      <c r="C227" s="206"/>
      <c r="D227" s="207" t="s">
        <v>253</v>
      </c>
      <c r="E227" s="223"/>
      <c r="F227" s="223"/>
      <c r="G227" s="223"/>
      <c r="H227" s="223"/>
      <c r="I227" s="223"/>
      <c r="J227" s="223"/>
      <c r="K227" s="223"/>
      <c r="L227" s="223"/>
      <c r="M227" s="223"/>
      <c r="N227" s="223"/>
      <c r="O227" s="223"/>
      <c r="P227" s="223"/>
      <c r="Q227" s="157"/>
      <c r="S227" s="78"/>
      <c r="T227" s="114" t="s">
        <v>194</v>
      </c>
      <c r="V227" s="138"/>
      <c r="W227" s="138"/>
      <c r="X227" s="138"/>
      <c r="Y227" s="138"/>
      <c r="Z227" s="138"/>
      <c r="AA227" s="138"/>
      <c r="AB227" s="138"/>
      <c r="AC227" s="138"/>
      <c r="AD227" s="138"/>
      <c r="AE227" s="138"/>
      <c r="AF227" s="115">
        <f t="shared" ca="1" si="315"/>
        <v>1</v>
      </c>
      <c r="AG227" s="115">
        <f t="shared" ca="1" si="316"/>
        <v>1</v>
      </c>
      <c r="AH227" s="115">
        <f t="shared" ca="1" si="317"/>
        <v>1</v>
      </c>
      <c r="AI227" s="115">
        <f t="shared" ca="1" si="318"/>
        <v>1</v>
      </c>
      <c r="AJ227" s="115">
        <f t="shared" ca="1" si="319"/>
        <v>1</v>
      </c>
      <c r="AK227" s="115">
        <f t="shared" ca="1" si="320"/>
        <v>1</v>
      </c>
      <c r="AL227" s="115">
        <f t="shared" ca="1" si="321"/>
        <v>1</v>
      </c>
      <c r="AM227" s="115">
        <f t="shared" ca="1" si="322"/>
        <v>1</v>
      </c>
      <c r="AN227" s="115">
        <f t="shared" ca="1" si="323"/>
        <v>1</v>
      </c>
      <c r="AO227" s="115">
        <f t="shared" ca="1" si="324"/>
        <v>1</v>
      </c>
      <c r="AP227" s="115">
        <f t="shared" ca="1" si="299"/>
        <v>1</v>
      </c>
      <c r="AQ227" s="116" t="s">
        <v>48</v>
      </c>
      <c r="AR227" s="115">
        <f t="shared" ca="1" si="300"/>
        <v>1</v>
      </c>
    </row>
    <row r="228" spans="1:44" ht="12" x14ac:dyDescent="0.3">
      <c r="A228" s="43">
        <f>ROW()</f>
        <v>228</v>
      </c>
      <c r="B228" s="210">
        <f>ROW(B126)</f>
        <v>126</v>
      </c>
      <c r="C228" s="86"/>
      <c r="D228" s="86" t="s">
        <v>254</v>
      </c>
      <c r="E228" s="153">
        <f t="shared" ref="E228:N228" si="347">E126-E124</f>
        <v>3298362</v>
      </c>
      <c r="F228" s="153">
        <f t="shared" si="347"/>
        <v>1960108</v>
      </c>
      <c r="G228" s="153">
        <f t="shared" si="347"/>
        <v>2436428</v>
      </c>
      <c r="H228" s="153">
        <f t="shared" si="347"/>
        <v>2453562</v>
      </c>
      <c r="I228" s="153">
        <f t="shared" si="347"/>
        <v>1920602</v>
      </c>
      <c r="J228" s="153">
        <f t="shared" si="347"/>
        <v>3145885</v>
      </c>
      <c r="K228" s="153">
        <f t="shared" si="347"/>
        <v>2312408</v>
      </c>
      <c r="L228" s="153">
        <f t="shared" si="347"/>
        <v>4146916</v>
      </c>
      <c r="M228" s="153">
        <f t="shared" si="347"/>
        <v>6457448.0600000005</v>
      </c>
      <c r="N228" s="153">
        <f t="shared" si="347"/>
        <v>4921263.0212000012</v>
      </c>
      <c r="O228" s="153">
        <f t="shared" ref="O228:P228" si="348">O126-O124</f>
        <v>4465021.9616240002</v>
      </c>
      <c r="P228" s="153">
        <f t="shared" si="348"/>
        <v>4010322.7408564799</v>
      </c>
      <c r="Q228" s="157"/>
      <c r="S228" s="78"/>
      <c r="T228" s="114"/>
      <c r="V228" s="138"/>
      <c r="W228" s="138"/>
      <c r="X228" s="138"/>
      <c r="Y228" s="138"/>
      <c r="Z228" s="138"/>
      <c r="AA228" s="138"/>
      <c r="AB228" s="138"/>
      <c r="AC228" s="138"/>
      <c r="AD228" s="138"/>
      <c r="AE228" s="138"/>
      <c r="AF228" s="115">
        <f t="shared" ca="1" si="315"/>
        <v>1</v>
      </c>
      <c r="AG228" s="115">
        <f t="shared" ca="1" si="316"/>
        <v>1</v>
      </c>
      <c r="AH228" s="115">
        <f t="shared" ca="1" si="317"/>
        <v>1</v>
      </c>
      <c r="AI228" s="115">
        <f t="shared" ca="1" si="318"/>
        <v>1</v>
      </c>
      <c r="AJ228" s="115">
        <f t="shared" ca="1" si="319"/>
        <v>1</v>
      </c>
      <c r="AK228" s="115">
        <f t="shared" ca="1" si="320"/>
        <v>1</v>
      </c>
      <c r="AL228" s="115">
        <f t="shared" ca="1" si="321"/>
        <v>1</v>
      </c>
      <c r="AM228" s="115">
        <f t="shared" ca="1" si="322"/>
        <v>1</v>
      </c>
      <c r="AN228" s="115">
        <f t="shared" ca="1" si="323"/>
        <v>1</v>
      </c>
      <c r="AO228" s="115">
        <f t="shared" ca="1" si="324"/>
        <v>1</v>
      </c>
      <c r="AP228" s="115">
        <f t="shared" ca="1" si="299"/>
        <v>1</v>
      </c>
      <c r="AQ228" s="116" t="s">
        <v>48</v>
      </c>
      <c r="AR228" s="115">
        <f t="shared" ca="1" si="300"/>
        <v>1</v>
      </c>
    </row>
    <row r="229" spans="1:44" ht="12" x14ac:dyDescent="0.3">
      <c r="A229" s="43">
        <f>ROW()</f>
        <v>229</v>
      </c>
      <c r="B229" s="210">
        <f>ROW(B104)</f>
        <v>104</v>
      </c>
      <c r="C229" s="86"/>
      <c r="D229" s="86" t="s">
        <v>145</v>
      </c>
      <c r="E229" s="190">
        <f t="shared" ref="E229:N229" si="349">E104</f>
        <v>5380939</v>
      </c>
      <c r="F229" s="190">
        <f t="shared" si="349"/>
        <v>8606348.8376021441</v>
      </c>
      <c r="G229" s="190">
        <f t="shared" si="349"/>
        <v>7780536</v>
      </c>
      <c r="H229" s="190">
        <f t="shared" si="349"/>
        <v>4800254</v>
      </c>
      <c r="I229" s="190">
        <f t="shared" si="349"/>
        <v>3083766.9999999995</v>
      </c>
      <c r="J229" s="190">
        <f t="shared" si="349"/>
        <v>4319049</v>
      </c>
      <c r="K229" s="190">
        <f t="shared" si="349"/>
        <v>3495573</v>
      </c>
      <c r="L229" s="190">
        <f t="shared" si="349"/>
        <v>5890728.9999999991</v>
      </c>
      <c r="M229" s="190">
        <f t="shared" si="349"/>
        <v>8639174</v>
      </c>
      <c r="N229" s="190">
        <f t="shared" si="349"/>
        <v>7146623.4799999986</v>
      </c>
      <c r="O229" s="190">
        <f t="shared" ref="O229:P229" si="350">O104</f>
        <v>6734889.6296000006</v>
      </c>
      <c r="P229" s="190">
        <f t="shared" si="350"/>
        <v>6325587.7621920006</v>
      </c>
      <c r="Q229" s="157"/>
      <c r="S229" s="78"/>
      <c r="T229" s="114"/>
      <c r="V229" s="138"/>
      <c r="W229" s="138"/>
      <c r="X229" s="138"/>
      <c r="Y229" s="138"/>
      <c r="Z229" s="138"/>
      <c r="AA229" s="138"/>
      <c r="AB229" s="138"/>
      <c r="AC229" s="138"/>
      <c r="AD229" s="138"/>
      <c r="AE229" s="138"/>
      <c r="AF229" s="115">
        <f t="shared" ca="1" si="315"/>
        <v>1</v>
      </c>
      <c r="AG229" s="115">
        <f t="shared" ca="1" si="316"/>
        <v>1</v>
      </c>
      <c r="AH229" s="115">
        <f t="shared" ca="1" si="317"/>
        <v>1</v>
      </c>
      <c r="AI229" s="115">
        <f t="shared" ca="1" si="318"/>
        <v>1</v>
      </c>
      <c r="AJ229" s="115">
        <f t="shared" ca="1" si="319"/>
        <v>1</v>
      </c>
      <c r="AK229" s="115">
        <f t="shared" ca="1" si="320"/>
        <v>1</v>
      </c>
      <c r="AL229" s="115">
        <f t="shared" ca="1" si="321"/>
        <v>1</v>
      </c>
      <c r="AM229" s="115">
        <f t="shared" ca="1" si="322"/>
        <v>1</v>
      </c>
      <c r="AN229" s="115">
        <f t="shared" ca="1" si="323"/>
        <v>1</v>
      </c>
      <c r="AO229" s="115">
        <f t="shared" ca="1" si="324"/>
        <v>1</v>
      </c>
      <c r="AP229" s="115">
        <f t="shared" ca="1" si="299"/>
        <v>1</v>
      </c>
      <c r="AQ229" s="116" t="s">
        <v>48</v>
      </c>
      <c r="AR229" s="115">
        <f t="shared" ca="1" si="300"/>
        <v>1</v>
      </c>
    </row>
    <row r="230" spans="1:44" ht="12" thickBot="1" x14ac:dyDescent="0.3">
      <c r="A230" s="43">
        <f>ROW()</f>
        <v>230</v>
      </c>
      <c r="B230" s="219"/>
      <c r="C230" s="86"/>
      <c r="D230" s="214" t="s">
        <v>255</v>
      </c>
      <c r="E230" s="241">
        <f>IF(E229=0,0,E228/E229)</f>
        <v>0.6129714534953844</v>
      </c>
      <c r="F230" s="241">
        <f t="shared" ref="F230:N230" si="351">IF(F229=0,0,F228/F229)</f>
        <v>0.22775140038898481</v>
      </c>
      <c r="G230" s="241">
        <f t="shared" si="351"/>
        <v>0.31314397876958605</v>
      </c>
      <c r="H230" s="241">
        <f t="shared" si="351"/>
        <v>0.51113170261407004</v>
      </c>
      <c r="I230" s="241">
        <f t="shared" si="351"/>
        <v>0.62281034851206341</v>
      </c>
      <c r="J230" s="241">
        <f t="shared" si="351"/>
        <v>0.72837446391555183</v>
      </c>
      <c r="K230" s="241">
        <f t="shared" si="351"/>
        <v>0.66152473428533753</v>
      </c>
      <c r="L230" s="241">
        <f t="shared" si="351"/>
        <v>0.70397331128286511</v>
      </c>
      <c r="M230" s="241">
        <f t="shared" si="351"/>
        <v>0.74746128044185711</v>
      </c>
      <c r="N230" s="241">
        <f t="shared" si="351"/>
        <v>0.68861372576466029</v>
      </c>
      <c r="O230" s="241">
        <f t="shared" ref="O230:P230" si="352">IF(O229=0,0,O228/O229)</f>
        <v>0.66296883945953955</v>
      </c>
      <c r="P230" s="241">
        <f t="shared" si="352"/>
        <v>0.63398420694218394</v>
      </c>
      <c r="Q230" s="157"/>
      <c r="S230" s="78"/>
      <c r="T230" s="114"/>
      <c r="V230" s="138"/>
      <c r="W230" s="138"/>
      <c r="X230" s="138"/>
      <c r="Y230" s="138"/>
      <c r="Z230" s="138"/>
      <c r="AA230" s="138"/>
      <c r="AB230" s="138"/>
      <c r="AC230" s="138"/>
      <c r="AD230" s="138"/>
      <c r="AE230" s="138"/>
      <c r="AF230" s="115">
        <f t="shared" ca="1" si="315"/>
        <v>1</v>
      </c>
      <c r="AG230" s="115">
        <f t="shared" ca="1" si="316"/>
        <v>1</v>
      </c>
      <c r="AH230" s="115">
        <f t="shared" ca="1" si="317"/>
        <v>1</v>
      </c>
      <c r="AI230" s="115">
        <f t="shared" ca="1" si="318"/>
        <v>1</v>
      </c>
      <c r="AJ230" s="115">
        <f t="shared" ca="1" si="319"/>
        <v>1</v>
      </c>
      <c r="AK230" s="115">
        <f t="shared" ca="1" si="320"/>
        <v>1</v>
      </c>
      <c r="AL230" s="115">
        <f t="shared" ca="1" si="321"/>
        <v>1</v>
      </c>
      <c r="AM230" s="115">
        <f t="shared" ca="1" si="322"/>
        <v>1</v>
      </c>
      <c r="AN230" s="115">
        <f t="shared" ca="1" si="323"/>
        <v>1</v>
      </c>
      <c r="AO230" s="115">
        <f t="shared" ca="1" si="324"/>
        <v>1</v>
      </c>
      <c r="AP230" s="115">
        <f t="shared" ca="1" si="299"/>
        <v>1</v>
      </c>
      <c r="AQ230" s="116" t="s">
        <v>48</v>
      </c>
      <c r="AR230" s="115">
        <f t="shared" ca="1" si="300"/>
        <v>1</v>
      </c>
    </row>
    <row r="231" spans="1:44" ht="12" thickTop="1" x14ac:dyDescent="0.25">
      <c r="A231" s="43">
        <f>ROW()</f>
        <v>231</v>
      </c>
      <c r="B231" s="219"/>
      <c r="C231" s="86"/>
      <c r="D231" s="177" t="s">
        <v>256</v>
      </c>
      <c r="E231" s="153" t="str">
        <f t="shared" ref="E231:P231" si="353">IF(E$30=0,0,IF(E$230&lt;0.9,"MS&lt;90%",IF(AND(E$230&gt;=0.9,E$230&lt;1),"DNMS",IF(E$230&gt;1,"FFBS&gt;100%",0))))</f>
        <v>MS&lt;90%</v>
      </c>
      <c r="F231" s="153" t="str">
        <f t="shared" si="353"/>
        <v>MS&lt;90%</v>
      </c>
      <c r="G231" s="153" t="str">
        <f t="shared" si="353"/>
        <v>MS&lt;90%</v>
      </c>
      <c r="H231" s="153" t="str">
        <f t="shared" si="353"/>
        <v>MS&lt;90%</v>
      </c>
      <c r="I231" s="153" t="str">
        <f t="shared" si="353"/>
        <v>MS&lt;90%</v>
      </c>
      <c r="J231" s="153" t="str">
        <f t="shared" si="353"/>
        <v>MS&lt;90%</v>
      </c>
      <c r="K231" s="153" t="str">
        <f t="shared" si="353"/>
        <v>MS&lt;90%</v>
      </c>
      <c r="L231" s="153" t="str">
        <f t="shared" si="353"/>
        <v>MS&lt;90%</v>
      </c>
      <c r="M231" s="153" t="str">
        <f t="shared" si="353"/>
        <v>MS&lt;90%</v>
      </c>
      <c r="N231" s="153" t="str">
        <f t="shared" si="353"/>
        <v>MS&lt;90%</v>
      </c>
      <c r="O231" s="153" t="str">
        <f t="shared" si="353"/>
        <v>MS&lt;90%</v>
      </c>
      <c r="P231" s="153" t="str">
        <f t="shared" si="353"/>
        <v>MS&lt;90%</v>
      </c>
      <c r="Q231" s="157"/>
      <c r="S231" s="78"/>
      <c r="T231" s="114"/>
      <c r="V231" s="138"/>
      <c r="W231" s="138"/>
      <c r="X231" s="138"/>
      <c r="Y231" s="138"/>
      <c r="Z231" s="138"/>
      <c r="AA231" s="138"/>
      <c r="AB231" s="138"/>
      <c r="AC231" s="138"/>
      <c r="AD231" s="138"/>
      <c r="AE231" s="138"/>
      <c r="AF231" s="115">
        <f t="shared" ca="1" si="315"/>
        <v>1</v>
      </c>
      <c r="AG231" s="115">
        <f t="shared" ca="1" si="316"/>
        <v>1</v>
      </c>
      <c r="AH231" s="115">
        <f t="shared" ca="1" si="317"/>
        <v>1</v>
      </c>
      <c r="AI231" s="115">
        <f t="shared" ca="1" si="318"/>
        <v>1</v>
      </c>
      <c r="AJ231" s="115">
        <f t="shared" ca="1" si="319"/>
        <v>1</v>
      </c>
      <c r="AK231" s="115">
        <f t="shared" ca="1" si="320"/>
        <v>1</v>
      </c>
      <c r="AL231" s="115">
        <f t="shared" ca="1" si="321"/>
        <v>1</v>
      </c>
      <c r="AM231" s="115">
        <f t="shared" ca="1" si="322"/>
        <v>1</v>
      </c>
      <c r="AN231" s="115">
        <f t="shared" ca="1" si="323"/>
        <v>1</v>
      </c>
      <c r="AO231" s="115">
        <f t="shared" ca="1" si="324"/>
        <v>1</v>
      </c>
      <c r="AP231" s="115">
        <f t="shared" ca="1" si="299"/>
        <v>1</v>
      </c>
      <c r="AQ231" s="116" t="s">
        <v>48</v>
      </c>
      <c r="AR231" s="115">
        <f t="shared" ca="1" si="300"/>
        <v>1</v>
      </c>
    </row>
    <row r="232" spans="1:44" x14ac:dyDescent="0.25">
      <c r="A232" s="43">
        <f>ROW()</f>
        <v>232</v>
      </c>
      <c r="B232" s="219"/>
      <c r="C232" s="86"/>
      <c r="D232" s="177"/>
      <c r="E232" s="153"/>
      <c r="F232" s="153"/>
      <c r="G232" s="153"/>
      <c r="H232" s="153"/>
      <c r="I232" s="153"/>
      <c r="J232" s="153"/>
      <c r="K232" s="153"/>
      <c r="L232" s="153"/>
      <c r="M232" s="153"/>
      <c r="N232" s="153"/>
      <c r="O232" s="153"/>
      <c r="P232" s="153"/>
      <c r="Q232" s="157"/>
      <c r="S232" s="78"/>
      <c r="T232" s="114"/>
      <c r="V232" s="138"/>
      <c r="W232" s="138"/>
      <c r="X232" s="138"/>
      <c r="Y232" s="138"/>
      <c r="Z232" s="138"/>
      <c r="AA232" s="138"/>
      <c r="AB232" s="138"/>
      <c r="AC232" s="138"/>
      <c r="AD232" s="138"/>
      <c r="AE232" s="138"/>
      <c r="AF232" s="115">
        <f t="shared" ca="1" si="315"/>
        <v>1</v>
      </c>
      <c r="AG232" s="115">
        <f t="shared" ca="1" si="316"/>
        <v>1</v>
      </c>
      <c r="AH232" s="115">
        <f t="shared" ca="1" si="317"/>
        <v>1</v>
      </c>
      <c r="AI232" s="115">
        <f t="shared" ca="1" si="318"/>
        <v>1</v>
      </c>
      <c r="AJ232" s="115">
        <f t="shared" ca="1" si="319"/>
        <v>1</v>
      </c>
      <c r="AK232" s="115">
        <f t="shared" ca="1" si="320"/>
        <v>1</v>
      </c>
      <c r="AL232" s="115">
        <f t="shared" ca="1" si="321"/>
        <v>1</v>
      </c>
      <c r="AM232" s="115">
        <f t="shared" ca="1" si="322"/>
        <v>1</v>
      </c>
      <c r="AN232" s="115">
        <f t="shared" ca="1" si="323"/>
        <v>1</v>
      </c>
      <c r="AO232" s="115">
        <f t="shared" ca="1" si="324"/>
        <v>1</v>
      </c>
      <c r="AP232" s="115">
        <f t="shared" ca="1" si="299"/>
        <v>1</v>
      </c>
      <c r="AQ232" s="116" t="s">
        <v>48</v>
      </c>
      <c r="AR232" s="115">
        <f t="shared" ca="1" si="300"/>
        <v>1</v>
      </c>
    </row>
    <row r="233" spans="1:44" x14ac:dyDescent="0.25">
      <c r="A233" s="43">
        <f>ROW()</f>
        <v>233</v>
      </c>
      <c r="B233" s="205" t="s">
        <v>257</v>
      </c>
      <c r="C233" s="206"/>
      <c r="D233" s="207" t="s">
        <v>258</v>
      </c>
      <c r="E233" s="249"/>
      <c r="F233" s="249"/>
      <c r="G233" s="249"/>
      <c r="H233" s="249"/>
      <c r="I233" s="249"/>
      <c r="J233" s="249"/>
      <c r="K233" s="249"/>
      <c r="L233" s="249"/>
      <c r="M233" s="249"/>
      <c r="N233" s="249"/>
      <c r="O233" s="249"/>
      <c r="P233" s="249"/>
      <c r="Q233" s="157"/>
      <c r="S233" s="78"/>
      <c r="T233" s="114"/>
      <c r="V233" s="138"/>
      <c r="W233" s="138"/>
      <c r="X233" s="138"/>
      <c r="Y233" s="138"/>
      <c r="Z233" s="138"/>
      <c r="AA233" s="138"/>
      <c r="AB233" s="138"/>
      <c r="AC233" s="138"/>
      <c r="AD233" s="138"/>
      <c r="AE233" s="138"/>
      <c r="AF233" s="115">
        <f t="shared" ca="1" si="315"/>
        <v>1</v>
      </c>
      <c r="AG233" s="115">
        <f t="shared" ca="1" si="316"/>
        <v>1</v>
      </c>
      <c r="AH233" s="115">
        <f t="shared" ca="1" si="317"/>
        <v>1</v>
      </c>
      <c r="AI233" s="115">
        <f t="shared" ca="1" si="318"/>
        <v>1</v>
      </c>
      <c r="AJ233" s="115">
        <f t="shared" ca="1" si="319"/>
        <v>1</v>
      </c>
      <c r="AK233" s="115">
        <f t="shared" ca="1" si="320"/>
        <v>1</v>
      </c>
      <c r="AL233" s="115">
        <f t="shared" ca="1" si="321"/>
        <v>1</v>
      </c>
      <c r="AM233" s="115">
        <f t="shared" ca="1" si="322"/>
        <v>1</v>
      </c>
      <c r="AN233" s="115">
        <f t="shared" ca="1" si="323"/>
        <v>1</v>
      </c>
      <c r="AO233" s="115">
        <f t="shared" ca="1" si="324"/>
        <v>1</v>
      </c>
      <c r="AP233" s="115">
        <f t="shared" ca="1" si="299"/>
        <v>1</v>
      </c>
      <c r="AQ233" s="116" t="s">
        <v>48</v>
      </c>
      <c r="AR233" s="115">
        <f t="shared" ca="1" si="300"/>
        <v>1</v>
      </c>
    </row>
    <row r="234" spans="1:44" ht="12" x14ac:dyDescent="0.3">
      <c r="A234" s="43">
        <f>ROW()</f>
        <v>234</v>
      </c>
      <c r="B234" s="210">
        <f>ROW(B127)</f>
        <v>127</v>
      </c>
      <c r="C234" s="86"/>
      <c r="D234" s="86" t="s">
        <v>259</v>
      </c>
      <c r="E234" s="153">
        <f t="shared" ref="E234:N234" si="354">E127</f>
        <v>3298362</v>
      </c>
      <c r="F234" s="153">
        <f t="shared" si="354"/>
        <v>1960108</v>
      </c>
      <c r="G234" s="153">
        <f t="shared" si="354"/>
        <v>2436428</v>
      </c>
      <c r="H234" s="153">
        <f t="shared" si="354"/>
        <v>2453562</v>
      </c>
      <c r="I234" s="153">
        <f t="shared" si="354"/>
        <v>1920602</v>
      </c>
      <c r="J234" s="153">
        <f t="shared" si="354"/>
        <v>3145885</v>
      </c>
      <c r="K234" s="153">
        <f t="shared" si="354"/>
        <v>2312408</v>
      </c>
      <c r="L234" s="153">
        <f t="shared" si="354"/>
        <v>4146916</v>
      </c>
      <c r="M234" s="153">
        <f t="shared" si="354"/>
        <v>5390781.0600000005</v>
      </c>
      <c r="N234" s="153">
        <f t="shared" si="354"/>
        <v>4387930.0212000012</v>
      </c>
      <c r="O234" s="153">
        <f t="shared" ref="O234:P234" si="355">O127</f>
        <v>4465021.9616240002</v>
      </c>
      <c r="P234" s="153">
        <f t="shared" si="355"/>
        <v>4010322.7408564799</v>
      </c>
      <c r="Q234" s="212"/>
      <c r="S234" s="78"/>
      <c r="T234" s="114" t="s">
        <v>260</v>
      </c>
      <c r="V234" s="138"/>
      <c r="W234" s="138"/>
      <c r="X234" s="138"/>
      <c r="Y234" s="138"/>
      <c r="Z234" s="138"/>
      <c r="AA234" s="138"/>
      <c r="AB234" s="138"/>
      <c r="AC234" s="138"/>
      <c r="AD234" s="138"/>
      <c r="AE234" s="138"/>
      <c r="AF234" s="115">
        <f t="shared" ca="1" si="315"/>
        <v>1</v>
      </c>
      <c r="AG234" s="115">
        <f t="shared" ca="1" si="316"/>
        <v>1</v>
      </c>
      <c r="AH234" s="115">
        <f t="shared" ca="1" si="317"/>
        <v>1</v>
      </c>
      <c r="AI234" s="115">
        <f t="shared" ca="1" si="318"/>
        <v>1</v>
      </c>
      <c r="AJ234" s="115">
        <f t="shared" ca="1" si="319"/>
        <v>1</v>
      </c>
      <c r="AK234" s="115">
        <f t="shared" ca="1" si="320"/>
        <v>1</v>
      </c>
      <c r="AL234" s="115">
        <f t="shared" ca="1" si="321"/>
        <v>1</v>
      </c>
      <c r="AM234" s="115">
        <f t="shared" ca="1" si="322"/>
        <v>1</v>
      </c>
      <c r="AN234" s="115">
        <f t="shared" ca="1" si="323"/>
        <v>1</v>
      </c>
      <c r="AO234" s="115">
        <f t="shared" ca="1" si="324"/>
        <v>1</v>
      </c>
      <c r="AP234" s="115">
        <f t="shared" ca="1" si="299"/>
        <v>1</v>
      </c>
      <c r="AQ234" s="116" t="s">
        <v>48</v>
      </c>
      <c r="AR234" s="115">
        <f t="shared" ca="1" si="300"/>
        <v>1</v>
      </c>
    </row>
    <row r="235" spans="1:44" ht="12" x14ac:dyDescent="0.3">
      <c r="A235" s="43">
        <f>ROW()</f>
        <v>235</v>
      </c>
      <c r="B235" s="210">
        <f>ROW(B105)</f>
        <v>105</v>
      </c>
      <c r="C235" s="86"/>
      <c r="D235" s="86" t="s">
        <v>261</v>
      </c>
      <c r="E235" s="190">
        <f t="shared" ref="E235:N235" si="356">E105</f>
        <v>5359336</v>
      </c>
      <c r="F235" s="190">
        <f t="shared" si="356"/>
        <v>8591959.8376021441</v>
      </c>
      <c r="G235" s="190">
        <f t="shared" si="356"/>
        <v>7194352</v>
      </c>
      <c r="H235" s="190">
        <f t="shared" si="356"/>
        <v>4327271</v>
      </c>
      <c r="I235" s="190">
        <f t="shared" si="356"/>
        <v>2717365.9999999995</v>
      </c>
      <c r="J235" s="190">
        <f t="shared" si="356"/>
        <v>4054879</v>
      </c>
      <c r="K235" s="190">
        <f t="shared" si="356"/>
        <v>3333634</v>
      </c>
      <c r="L235" s="190">
        <f t="shared" si="356"/>
        <v>5869032.9999999991</v>
      </c>
      <c r="M235" s="190">
        <f t="shared" si="356"/>
        <v>7039174</v>
      </c>
      <c r="N235" s="190">
        <f t="shared" si="356"/>
        <v>6079957.4799999986</v>
      </c>
      <c r="O235" s="190">
        <f t="shared" ref="O235:P235" si="357">O105</f>
        <v>6201556.6296000006</v>
      </c>
      <c r="P235" s="190">
        <f t="shared" si="357"/>
        <v>6325587.7621920006</v>
      </c>
      <c r="Q235" s="211"/>
      <c r="S235" s="78"/>
      <c r="T235" s="114"/>
      <c r="V235" s="138"/>
      <c r="W235" s="138"/>
      <c r="X235" s="138"/>
      <c r="Y235" s="138"/>
      <c r="Z235" s="138"/>
      <c r="AA235" s="138"/>
      <c r="AB235" s="138"/>
      <c r="AC235" s="138"/>
      <c r="AD235" s="138"/>
      <c r="AE235" s="138"/>
      <c r="AF235" s="115">
        <f t="shared" ca="1" si="315"/>
        <v>1</v>
      </c>
      <c r="AG235" s="115">
        <f t="shared" ca="1" si="316"/>
        <v>1</v>
      </c>
      <c r="AH235" s="115">
        <f t="shared" ca="1" si="317"/>
        <v>1</v>
      </c>
      <c r="AI235" s="115">
        <f t="shared" ca="1" si="318"/>
        <v>1</v>
      </c>
      <c r="AJ235" s="115">
        <f t="shared" ca="1" si="319"/>
        <v>1</v>
      </c>
      <c r="AK235" s="115">
        <f t="shared" ca="1" si="320"/>
        <v>1</v>
      </c>
      <c r="AL235" s="115">
        <f t="shared" ca="1" si="321"/>
        <v>1</v>
      </c>
      <c r="AM235" s="115">
        <f t="shared" ca="1" si="322"/>
        <v>1</v>
      </c>
      <c r="AN235" s="115">
        <f t="shared" ca="1" si="323"/>
        <v>1</v>
      </c>
      <c r="AO235" s="115">
        <f t="shared" ca="1" si="324"/>
        <v>1</v>
      </c>
      <c r="AP235" s="115">
        <f t="shared" ca="1" si="299"/>
        <v>1</v>
      </c>
      <c r="AQ235" s="116" t="s">
        <v>48</v>
      </c>
      <c r="AR235" s="115">
        <f t="shared" ca="1" si="300"/>
        <v>1</v>
      </c>
    </row>
    <row r="236" spans="1:44" ht="12.5" thickBot="1" x14ac:dyDescent="0.35">
      <c r="A236" s="43">
        <f>ROW()</f>
        <v>236</v>
      </c>
      <c r="B236" s="210"/>
      <c r="C236" s="86"/>
      <c r="D236" s="214" t="s">
        <v>255</v>
      </c>
      <c r="E236" s="241">
        <f>IF(E235=0,0,E234/E235)</f>
        <v>0.61544228613395391</v>
      </c>
      <c r="F236" s="241">
        <f t="shared" ref="F236:J236" si="358">IF(F235=0,0,F234/F235)</f>
        <v>0.22813281684834197</v>
      </c>
      <c r="G236" s="241">
        <f t="shared" si="358"/>
        <v>0.33865843650685984</v>
      </c>
      <c r="H236" s="241">
        <f t="shared" si="358"/>
        <v>0.56699984817220828</v>
      </c>
      <c r="I236" s="241">
        <f t="shared" si="358"/>
        <v>0.70678811761095128</v>
      </c>
      <c r="J236" s="241">
        <f t="shared" si="358"/>
        <v>0.77582709619695189</v>
      </c>
      <c r="K236" s="250">
        <f t="shared" ref="K236:N236" si="359">IF(K235=0,0,K234/K235)</f>
        <v>0.69365983188316416</v>
      </c>
      <c r="L236" s="250">
        <f t="shared" si="359"/>
        <v>0.70657568291062611</v>
      </c>
      <c r="M236" s="250">
        <f t="shared" si="359"/>
        <v>0.76582580001574052</v>
      </c>
      <c r="N236" s="250">
        <f t="shared" si="359"/>
        <v>0.72170406382513097</v>
      </c>
      <c r="O236" s="250">
        <f t="shared" ref="O236:P236" si="360">IF(O235=0,0,O234/O235)</f>
        <v>0.71998406663134729</v>
      </c>
      <c r="P236" s="250">
        <f t="shared" si="360"/>
        <v>0.63398420694218394</v>
      </c>
      <c r="Q236" s="242"/>
      <c r="S236" s="78"/>
      <c r="T236" s="114"/>
      <c r="V236" s="138"/>
      <c r="W236" s="138"/>
      <c r="X236" s="138"/>
      <c r="Y236" s="138"/>
      <c r="Z236" s="138"/>
      <c r="AA236" s="138"/>
      <c r="AB236" s="138"/>
      <c r="AC236" s="138"/>
      <c r="AD236" s="138"/>
      <c r="AE236" s="138"/>
      <c r="AF236" s="115">
        <f t="shared" ca="1" si="315"/>
        <v>1</v>
      </c>
      <c r="AG236" s="115">
        <f t="shared" ca="1" si="316"/>
        <v>1</v>
      </c>
      <c r="AH236" s="115">
        <f t="shared" ca="1" si="317"/>
        <v>1</v>
      </c>
      <c r="AI236" s="115">
        <f t="shared" ca="1" si="318"/>
        <v>1</v>
      </c>
      <c r="AJ236" s="115">
        <f t="shared" ca="1" si="319"/>
        <v>1</v>
      </c>
      <c r="AK236" s="115">
        <f t="shared" ca="1" si="320"/>
        <v>1</v>
      </c>
      <c r="AL236" s="115">
        <f t="shared" ca="1" si="321"/>
        <v>1</v>
      </c>
      <c r="AM236" s="115">
        <f t="shared" ca="1" si="322"/>
        <v>1</v>
      </c>
      <c r="AN236" s="115">
        <f t="shared" ca="1" si="323"/>
        <v>1</v>
      </c>
      <c r="AO236" s="115">
        <f t="shared" ca="1" si="324"/>
        <v>1</v>
      </c>
      <c r="AP236" s="115">
        <f t="shared" ca="1" si="299"/>
        <v>1</v>
      </c>
      <c r="AQ236" s="116" t="s">
        <v>48</v>
      </c>
      <c r="AR236" s="115">
        <f t="shared" ca="1" si="300"/>
        <v>1</v>
      </c>
    </row>
    <row r="237" spans="1:44" ht="12.5" thickTop="1" x14ac:dyDescent="0.3">
      <c r="A237" s="43">
        <f>ROW()</f>
        <v>237</v>
      </c>
      <c r="B237" s="210"/>
      <c r="C237" s="86"/>
      <c r="D237" s="177" t="s">
        <v>256</v>
      </c>
      <c r="E237" s="153" t="str">
        <f t="shared" ref="E237:K237" si="361">IF(E$30=0,0,IF(E236&lt;0.9,"MS&lt;90%",IF(AND(E$236&gt;=0.9,E$236&lt;=1),"DNMS&gt;=90%, &lt;=100%",IF(E$236&gt;1,"FFBS&gt;100%",0))))</f>
        <v>MS&lt;90%</v>
      </c>
      <c r="F237" s="153" t="str">
        <f t="shared" si="361"/>
        <v>MS&lt;90%</v>
      </c>
      <c r="G237" s="153" t="str">
        <f t="shared" si="361"/>
        <v>MS&lt;90%</v>
      </c>
      <c r="H237" s="153" t="str">
        <f t="shared" si="361"/>
        <v>MS&lt;90%</v>
      </c>
      <c r="I237" s="153" t="str">
        <f t="shared" si="361"/>
        <v>MS&lt;90%</v>
      </c>
      <c r="J237" s="153" t="str">
        <f t="shared" si="361"/>
        <v>MS&lt;90%</v>
      </c>
      <c r="K237" s="153" t="str">
        <f t="shared" si="361"/>
        <v>MS&lt;90%</v>
      </c>
      <c r="L237" s="153" t="str">
        <f>IF(L$30=0,0,IF(L236&lt;0.9,"MS",IF(AND(L$236&gt;=0.9,L$236&lt;1),"DNMS",IF(L$236&gt;=1,"FFBS",0))))</f>
        <v>MS</v>
      </c>
      <c r="M237" s="153" t="str">
        <f>IF(M$30=0,0,IF(M236&lt;0.9,"MS",IF(AND(M$236&gt;=0.9,M$236&lt;1),"DNMS",IF(M$236&gt;=1,"FFBS",0))))</f>
        <v>MS</v>
      </c>
      <c r="N237" s="153" t="str">
        <f>IF(N$30=0,0,IF(N236&lt;0.9,"MS",IF(AND(N$236&gt;=0.9,N$236&lt;1),"DNMS",IF(N$236&gt;=1,"FFBS",0))))</f>
        <v>MS</v>
      </c>
      <c r="O237" s="153" t="str">
        <f>IF(O$30=0,0,IF(O236&lt;0.9,"MS",IF(AND(O$236&gt;=0.9,O$236&lt;1),"DNMS",IF(O$236&gt;=1,"FFBS",0))))</f>
        <v>MS</v>
      </c>
      <c r="P237" s="153" t="str">
        <f>IF(P$30=0,0,IF(P236&lt;0.9,"MS",IF(AND(P$236&gt;=0.9,P$236&lt;1),"DNMS",IF(P$236&gt;=1,"FFBS",0))))</f>
        <v>MS</v>
      </c>
      <c r="Q237" s="157"/>
      <c r="S237" s="78"/>
      <c r="T237" s="114" t="s">
        <v>262</v>
      </c>
      <c r="V237" s="138"/>
      <c r="W237" s="138"/>
      <c r="X237" s="138"/>
      <c r="Y237" s="138"/>
      <c r="Z237" s="138"/>
      <c r="AA237" s="138"/>
      <c r="AB237" s="138"/>
      <c r="AC237" s="138"/>
      <c r="AD237" s="138"/>
      <c r="AE237" s="138"/>
      <c r="AF237" s="115">
        <f t="shared" ca="1" si="315"/>
        <v>1</v>
      </c>
      <c r="AG237" s="115">
        <f t="shared" ca="1" si="316"/>
        <v>1</v>
      </c>
      <c r="AH237" s="115">
        <f t="shared" ca="1" si="317"/>
        <v>1</v>
      </c>
      <c r="AI237" s="115">
        <f t="shared" ca="1" si="318"/>
        <v>1</v>
      </c>
      <c r="AJ237" s="115">
        <f t="shared" ca="1" si="319"/>
        <v>1</v>
      </c>
      <c r="AK237" s="115">
        <f t="shared" ca="1" si="320"/>
        <v>1</v>
      </c>
      <c r="AL237" s="115">
        <f t="shared" ca="1" si="321"/>
        <v>1</v>
      </c>
      <c r="AM237" s="115">
        <f t="shared" ca="1" si="322"/>
        <v>1</v>
      </c>
      <c r="AN237" s="115">
        <f t="shared" ca="1" si="323"/>
        <v>1</v>
      </c>
      <c r="AO237" s="115">
        <f t="shared" ca="1" si="324"/>
        <v>1</v>
      </c>
      <c r="AP237" s="115">
        <f t="shared" ca="1" si="299"/>
        <v>1</v>
      </c>
      <c r="AQ237" s="116" t="s">
        <v>48</v>
      </c>
      <c r="AR237" s="115">
        <f t="shared" ca="1" si="300"/>
        <v>1</v>
      </c>
    </row>
    <row r="238" spans="1:44" x14ac:dyDescent="0.25">
      <c r="A238" s="43">
        <f>ROW()</f>
        <v>238</v>
      </c>
      <c r="B238" s="222" t="s">
        <v>204</v>
      </c>
      <c r="C238" s="86"/>
      <c r="D238" s="448"/>
      <c r="E238" s="448"/>
      <c r="F238" s="448"/>
      <c r="G238" s="448"/>
      <c r="H238" s="448"/>
      <c r="I238" s="448"/>
      <c r="J238" s="448"/>
      <c r="K238" s="448"/>
      <c r="L238" s="448"/>
      <c r="M238" s="448"/>
      <c r="N238" s="448"/>
      <c r="O238" s="448"/>
      <c r="P238" s="448"/>
      <c r="Q238" s="157"/>
      <c r="S238" s="78"/>
      <c r="T238" s="114"/>
      <c r="V238" s="138"/>
      <c r="W238" s="138"/>
      <c r="X238" s="138"/>
      <c r="Y238" s="138"/>
      <c r="Z238" s="138"/>
      <c r="AA238" s="138"/>
      <c r="AB238" s="138"/>
      <c r="AC238" s="138"/>
      <c r="AD238" s="138"/>
      <c r="AE238" s="138"/>
      <c r="AF238" s="115">
        <f t="shared" ca="1" si="315"/>
        <v>1</v>
      </c>
      <c r="AG238" s="115">
        <f t="shared" ca="1" si="316"/>
        <v>1</v>
      </c>
      <c r="AH238" s="115">
        <f t="shared" ca="1" si="317"/>
        <v>1</v>
      </c>
      <c r="AI238" s="115">
        <f t="shared" ca="1" si="318"/>
        <v>0</v>
      </c>
      <c r="AJ238" s="115">
        <f t="shared" ca="1" si="319"/>
        <v>0</v>
      </c>
      <c r="AK238" s="115">
        <f t="shared" ca="1" si="320"/>
        <v>0</v>
      </c>
      <c r="AL238" s="115">
        <f t="shared" ca="1" si="321"/>
        <v>0</v>
      </c>
      <c r="AM238" s="115">
        <f t="shared" ca="1" si="322"/>
        <v>0</v>
      </c>
      <c r="AN238" s="115">
        <f t="shared" ca="1" si="323"/>
        <v>0</v>
      </c>
      <c r="AO238" s="115">
        <f t="shared" ca="1" si="324"/>
        <v>0</v>
      </c>
      <c r="AP238" s="115">
        <f t="shared" ref="AP238:AP281" ca="1" si="362">CELL("protect",Q238)</f>
        <v>1</v>
      </c>
      <c r="AQ238" s="116" t="s">
        <v>48</v>
      </c>
      <c r="AR238" s="115">
        <f t="shared" ref="AR238:AR281" ca="1" si="363">CELL("protect",R238)</f>
        <v>1</v>
      </c>
    </row>
    <row r="239" spans="1:44" x14ac:dyDescent="0.25">
      <c r="A239" s="43">
        <f>ROW()</f>
        <v>239</v>
      </c>
      <c r="B239" s="219"/>
      <c r="C239" s="86"/>
      <c r="D239" s="448"/>
      <c r="E239" s="448"/>
      <c r="F239" s="448"/>
      <c r="G239" s="448"/>
      <c r="H239" s="448"/>
      <c r="I239" s="448"/>
      <c r="J239" s="448"/>
      <c r="K239" s="448"/>
      <c r="L239" s="448"/>
      <c r="M239" s="448"/>
      <c r="N239" s="448"/>
      <c r="O239" s="448"/>
      <c r="P239" s="448"/>
      <c r="Q239" s="157"/>
      <c r="S239" s="78"/>
      <c r="T239" s="114"/>
      <c r="V239" s="138"/>
      <c r="W239" s="138"/>
      <c r="X239" s="138"/>
      <c r="Y239" s="138"/>
      <c r="Z239" s="138"/>
      <c r="AA239" s="138"/>
      <c r="AB239" s="138"/>
      <c r="AC239" s="138"/>
      <c r="AD239" s="138"/>
      <c r="AE239" s="138"/>
      <c r="AF239" s="115">
        <f t="shared" ca="1" si="315"/>
        <v>1</v>
      </c>
      <c r="AG239" s="115">
        <f t="shared" ca="1" si="316"/>
        <v>1</v>
      </c>
      <c r="AH239" s="115">
        <f t="shared" ca="1" si="317"/>
        <v>1</v>
      </c>
      <c r="AI239" s="115">
        <f t="shared" ca="1" si="318"/>
        <v>0</v>
      </c>
      <c r="AJ239" s="115">
        <f t="shared" ca="1" si="319"/>
        <v>0</v>
      </c>
      <c r="AK239" s="115">
        <f t="shared" ca="1" si="320"/>
        <v>0</v>
      </c>
      <c r="AL239" s="115">
        <f t="shared" ca="1" si="321"/>
        <v>0</v>
      </c>
      <c r="AM239" s="115">
        <f t="shared" ca="1" si="322"/>
        <v>0</v>
      </c>
      <c r="AN239" s="115">
        <f t="shared" ca="1" si="323"/>
        <v>0</v>
      </c>
      <c r="AO239" s="115">
        <f t="shared" ca="1" si="324"/>
        <v>0</v>
      </c>
      <c r="AP239" s="115">
        <f t="shared" ca="1" si="362"/>
        <v>1</v>
      </c>
      <c r="AQ239" s="116" t="s">
        <v>48</v>
      </c>
      <c r="AR239" s="115">
        <f t="shared" ca="1" si="363"/>
        <v>1</v>
      </c>
    </row>
    <row r="240" spans="1:44" x14ac:dyDescent="0.25">
      <c r="A240" s="43">
        <f>ROW()</f>
        <v>240</v>
      </c>
      <c r="B240" s="219"/>
      <c r="C240" s="86"/>
      <c r="D240" s="86"/>
      <c r="E240" s="153"/>
      <c r="F240" s="153"/>
      <c r="G240" s="153"/>
      <c r="H240" s="153"/>
      <c r="I240" s="153"/>
      <c r="J240" s="153"/>
      <c r="K240" s="153"/>
      <c r="L240" s="153"/>
      <c r="M240" s="153"/>
      <c r="N240" s="153"/>
      <c r="O240" s="153"/>
      <c r="P240" s="153"/>
      <c r="Q240" s="157"/>
      <c r="S240" s="78"/>
      <c r="T240" s="114"/>
      <c r="V240" s="138"/>
      <c r="W240" s="138"/>
      <c r="X240" s="138"/>
      <c r="Y240" s="138"/>
      <c r="Z240" s="138"/>
      <c r="AA240" s="138"/>
      <c r="AB240" s="138"/>
      <c r="AC240" s="138"/>
      <c r="AD240" s="138"/>
      <c r="AE240" s="138"/>
      <c r="AF240" s="115">
        <f t="shared" ca="1" si="315"/>
        <v>1</v>
      </c>
      <c r="AG240" s="115">
        <f t="shared" ca="1" si="316"/>
        <v>1</v>
      </c>
      <c r="AH240" s="115">
        <f t="shared" ca="1" si="317"/>
        <v>1</v>
      </c>
      <c r="AI240" s="115">
        <f t="shared" ca="1" si="318"/>
        <v>1</v>
      </c>
      <c r="AJ240" s="115">
        <f t="shared" ca="1" si="319"/>
        <v>1</v>
      </c>
      <c r="AK240" s="115">
        <f t="shared" ca="1" si="320"/>
        <v>1</v>
      </c>
      <c r="AL240" s="115">
        <f t="shared" ca="1" si="321"/>
        <v>1</v>
      </c>
      <c r="AM240" s="115">
        <f t="shared" ca="1" si="322"/>
        <v>1</v>
      </c>
      <c r="AN240" s="115">
        <f t="shared" ca="1" si="323"/>
        <v>1</v>
      </c>
      <c r="AO240" s="115">
        <f t="shared" ca="1" si="324"/>
        <v>1</v>
      </c>
      <c r="AP240" s="115">
        <f t="shared" ca="1" si="362"/>
        <v>1</v>
      </c>
      <c r="AQ240" s="116" t="s">
        <v>48</v>
      </c>
      <c r="AR240" s="115">
        <f t="shared" ca="1" si="363"/>
        <v>1</v>
      </c>
    </row>
    <row r="241" spans="1:44" x14ac:dyDescent="0.25">
      <c r="A241" s="43">
        <f>ROW()</f>
        <v>241</v>
      </c>
      <c r="B241" s="219"/>
      <c r="C241" s="86"/>
      <c r="D241" s="181" t="s">
        <v>263</v>
      </c>
      <c r="E241" s="171"/>
      <c r="F241" s="171"/>
      <c r="G241" s="171"/>
      <c r="H241" s="171"/>
      <c r="I241" s="171"/>
      <c r="J241" s="171"/>
      <c r="K241" s="237"/>
      <c r="L241" s="237"/>
      <c r="M241" s="237"/>
      <c r="N241" s="237"/>
      <c r="O241" s="237"/>
      <c r="P241" s="237"/>
      <c r="Q241" s="224"/>
      <c r="S241" s="78"/>
      <c r="T241" s="114"/>
      <c r="V241" s="138"/>
      <c r="W241" s="138"/>
      <c r="X241" s="138"/>
      <c r="Y241" s="138"/>
      <c r="Z241" s="138"/>
      <c r="AA241" s="138"/>
      <c r="AB241" s="138"/>
      <c r="AC241" s="138"/>
      <c r="AD241" s="138"/>
      <c r="AE241" s="138"/>
      <c r="AF241" s="115">
        <f t="shared" ca="1" si="315"/>
        <v>1</v>
      </c>
      <c r="AG241" s="115">
        <f t="shared" ca="1" si="316"/>
        <v>1</v>
      </c>
      <c r="AH241" s="115">
        <f t="shared" ca="1" si="317"/>
        <v>1</v>
      </c>
      <c r="AI241" s="115">
        <f t="shared" ca="1" si="318"/>
        <v>1</v>
      </c>
      <c r="AJ241" s="115">
        <f t="shared" ca="1" si="319"/>
        <v>1</v>
      </c>
      <c r="AK241" s="115">
        <f t="shared" ca="1" si="320"/>
        <v>1</v>
      </c>
      <c r="AL241" s="115">
        <f t="shared" ca="1" si="321"/>
        <v>1</v>
      </c>
      <c r="AM241" s="115">
        <f t="shared" ca="1" si="322"/>
        <v>1</v>
      </c>
      <c r="AN241" s="115">
        <f t="shared" ca="1" si="323"/>
        <v>1</v>
      </c>
      <c r="AO241" s="115">
        <f t="shared" ca="1" si="324"/>
        <v>1</v>
      </c>
      <c r="AP241" s="115">
        <f t="shared" ca="1" si="362"/>
        <v>1</v>
      </c>
      <c r="AQ241" s="116" t="s">
        <v>48</v>
      </c>
      <c r="AR241" s="115">
        <f t="shared" ca="1" si="363"/>
        <v>1</v>
      </c>
    </row>
    <row r="242" spans="1:44" x14ac:dyDescent="0.25">
      <c r="A242" s="43">
        <f>ROW()</f>
        <v>242</v>
      </c>
      <c r="B242" s="205" t="s">
        <v>264</v>
      </c>
      <c r="C242" s="206"/>
      <c r="D242" s="207" t="s">
        <v>265</v>
      </c>
      <c r="E242" s="223"/>
      <c r="F242" s="223"/>
      <c r="G242" s="223"/>
      <c r="H242" s="223"/>
      <c r="I242" s="223"/>
      <c r="J242" s="223"/>
      <c r="K242" s="223"/>
      <c r="L242" s="223"/>
      <c r="M242" s="223"/>
      <c r="N242" s="223"/>
      <c r="O242" s="223"/>
      <c r="P242" s="223"/>
      <c r="Q242" s="157"/>
      <c r="S242" s="78"/>
      <c r="T242" s="114" t="s">
        <v>194</v>
      </c>
      <c r="V242" s="138"/>
      <c r="W242" s="138"/>
      <c r="X242" s="138"/>
      <c r="Y242" s="138"/>
      <c r="Z242" s="138"/>
      <c r="AA242" s="138"/>
      <c r="AB242" s="138"/>
      <c r="AC242" s="138"/>
      <c r="AD242" s="138"/>
      <c r="AE242" s="138"/>
      <c r="AF242" s="115">
        <f t="shared" ca="1" si="315"/>
        <v>1</v>
      </c>
      <c r="AG242" s="115">
        <f t="shared" ca="1" si="316"/>
        <v>1</v>
      </c>
      <c r="AH242" s="115">
        <f t="shared" ca="1" si="317"/>
        <v>1</v>
      </c>
      <c r="AI242" s="115">
        <f t="shared" ca="1" si="318"/>
        <v>1</v>
      </c>
      <c r="AJ242" s="115">
        <f t="shared" ca="1" si="319"/>
        <v>1</v>
      </c>
      <c r="AK242" s="115">
        <f t="shared" ca="1" si="320"/>
        <v>1</v>
      </c>
      <c r="AL242" s="115">
        <f t="shared" ca="1" si="321"/>
        <v>1</v>
      </c>
      <c r="AM242" s="115">
        <f t="shared" ca="1" si="322"/>
        <v>1</v>
      </c>
      <c r="AN242" s="115">
        <f t="shared" ca="1" si="323"/>
        <v>1</v>
      </c>
      <c r="AO242" s="115">
        <f t="shared" ca="1" si="324"/>
        <v>1</v>
      </c>
      <c r="AP242" s="115">
        <f t="shared" ca="1" si="362"/>
        <v>1</v>
      </c>
      <c r="AQ242" s="116" t="s">
        <v>48</v>
      </c>
      <c r="AR242" s="115">
        <f t="shared" ca="1" si="363"/>
        <v>1</v>
      </c>
    </row>
    <row r="243" spans="1:44" ht="12" x14ac:dyDescent="0.3">
      <c r="A243" s="43">
        <f>ROW()</f>
        <v>243</v>
      </c>
      <c r="B243" s="210">
        <f>ROW(B89)</f>
        <v>89</v>
      </c>
      <c r="C243" s="86"/>
      <c r="D243" s="86" t="s">
        <v>266</v>
      </c>
      <c r="E243" s="190">
        <f t="shared" ref="E243:N243" si="364">E89</f>
        <v>1476087</v>
      </c>
      <c r="F243" s="190">
        <f t="shared" si="364"/>
        <v>5374291</v>
      </c>
      <c r="G243" s="190">
        <f t="shared" si="364"/>
        <v>4956462</v>
      </c>
      <c r="H243" s="190">
        <f t="shared" si="364"/>
        <v>3722230</v>
      </c>
      <c r="I243" s="190">
        <f t="shared" si="364"/>
        <v>2253026</v>
      </c>
      <c r="J243" s="190">
        <f t="shared" si="364"/>
        <v>2369705</v>
      </c>
      <c r="K243" s="190">
        <f t="shared" si="364"/>
        <v>1190842</v>
      </c>
      <c r="L243" s="190">
        <f t="shared" si="364"/>
        <v>3527006</v>
      </c>
      <c r="M243" s="190">
        <f t="shared" si="364"/>
        <v>3579346</v>
      </c>
      <c r="N243" s="190">
        <f t="shared" si="364"/>
        <v>3650932.92</v>
      </c>
      <c r="O243" s="190">
        <f t="shared" ref="O243:P243" si="365">O89</f>
        <v>3723951.5784</v>
      </c>
      <c r="P243" s="190">
        <f t="shared" si="365"/>
        <v>3798430.6099680001</v>
      </c>
      <c r="Q243" s="211"/>
      <c r="S243" s="78"/>
      <c r="T243" s="251" t="s">
        <v>267</v>
      </c>
      <c r="V243" s="138"/>
      <c r="W243" s="138"/>
      <c r="X243" s="138"/>
      <c r="Y243" s="138"/>
      <c r="Z243" s="138"/>
      <c r="AA243" s="138"/>
      <c r="AB243" s="138"/>
      <c r="AC243" s="138"/>
      <c r="AD243" s="138"/>
      <c r="AE243" s="138"/>
      <c r="AF243" s="115">
        <f t="shared" ca="1" si="315"/>
        <v>1</v>
      </c>
      <c r="AG243" s="115">
        <f t="shared" ca="1" si="316"/>
        <v>1</v>
      </c>
      <c r="AH243" s="115">
        <f t="shared" ca="1" si="317"/>
        <v>1</v>
      </c>
      <c r="AI243" s="115">
        <f t="shared" ca="1" si="318"/>
        <v>1</v>
      </c>
      <c r="AJ243" s="115">
        <f t="shared" ca="1" si="319"/>
        <v>1</v>
      </c>
      <c r="AK243" s="115">
        <f t="shared" ca="1" si="320"/>
        <v>1</v>
      </c>
      <c r="AL243" s="115">
        <f t="shared" ca="1" si="321"/>
        <v>1</v>
      </c>
      <c r="AM243" s="115">
        <f t="shared" ca="1" si="322"/>
        <v>1</v>
      </c>
      <c r="AN243" s="115">
        <f t="shared" ca="1" si="323"/>
        <v>1</v>
      </c>
      <c r="AO243" s="115">
        <f t="shared" ca="1" si="324"/>
        <v>1</v>
      </c>
      <c r="AP243" s="115">
        <f t="shared" ca="1" si="362"/>
        <v>1</v>
      </c>
      <c r="AQ243" s="116" t="s">
        <v>48</v>
      </c>
      <c r="AR243" s="115">
        <f t="shared" ca="1" si="363"/>
        <v>1</v>
      </c>
    </row>
    <row r="244" spans="1:44" ht="12" x14ac:dyDescent="0.3">
      <c r="A244" s="43">
        <f>ROW()</f>
        <v>244</v>
      </c>
      <c r="B244" s="210"/>
      <c r="C244" s="86"/>
      <c r="D244" s="200" t="s">
        <v>268</v>
      </c>
      <c r="E244" s="252"/>
      <c r="F244" s="193"/>
      <c r="G244" s="193">
        <f>IF(G243=0,0,G243-E243)</f>
        <v>3480375</v>
      </c>
      <c r="H244" s="193">
        <f t="shared" ref="H244:P244" si="366">IF(H243=0,0,H243-F243)</f>
        <v>-1652061</v>
      </c>
      <c r="I244" s="193">
        <f t="shared" si="366"/>
        <v>-2703436</v>
      </c>
      <c r="J244" s="193">
        <f t="shared" si="366"/>
        <v>-1352525</v>
      </c>
      <c r="K244" s="193">
        <f t="shared" si="366"/>
        <v>-1062184</v>
      </c>
      <c r="L244" s="193">
        <f t="shared" si="366"/>
        <v>1157301</v>
      </c>
      <c r="M244" s="193">
        <f t="shared" si="366"/>
        <v>2388504</v>
      </c>
      <c r="N244" s="193">
        <f t="shared" si="366"/>
        <v>123926.91999999993</v>
      </c>
      <c r="O244" s="193">
        <f t="shared" si="366"/>
        <v>144605.5784</v>
      </c>
      <c r="P244" s="193">
        <f t="shared" si="366"/>
        <v>147497.68996800017</v>
      </c>
      <c r="Q244" s="182"/>
      <c r="S244" s="78"/>
      <c r="T244" s="86" t="s">
        <v>269</v>
      </c>
      <c r="V244" s="138"/>
      <c r="W244" s="138"/>
      <c r="X244" s="138"/>
      <c r="Y244" s="138"/>
      <c r="Z244" s="138"/>
      <c r="AA244" s="138"/>
      <c r="AB244" s="138"/>
      <c r="AC244" s="138"/>
      <c r="AD244" s="138"/>
      <c r="AE244" s="138"/>
      <c r="AF244" s="115">
        <f t="shared" ca="1" si="315"/>
        <v>1</v>
      </c>
      <c r="AG244" s="115">
        <f t="shared" ca="1" si="316"/>
        <v>1</v>
      </c>
      <c r="AH244" s="115">
        <f t="shared" ca="1" si="317"/>
        <v>1</v>
      </c>
      <c r="AI244" s="115">
        <f t="shared" ca="1" si="318"/>
        <v>1</v>
      </c>
      <c r="AJ244" s="115">
        <f t="shared" ca="1" si="319"/>
        <v>1</v>
      </c>
      <c r="AK244" s="115">
        <f t="shared" ca="1" si="320"/>
        <v>1</v>
      </c>
      <c r="AL244" s="115">
        <f t="shared" ca="1" si="321"/>
        <v>1</v>
      </c>
      <c r="AM244" s="115">
        <f t="shared" ca="1" si="322"/>
        <v>1</v>
      </c>
      <c r="AN244" s="115">
        <f t="shared" ca="1" si="323"/>
        <v>1</v>
      </c>
      <c r="AO244" s="115">
        <f t="shared" ca="1" si="324"/>
        <v>1</v>
      </c>
      <c r="AP244" s="115">
        <f t="shared" ca="1" si="362"/>
        <v>1</v>
      </c>
      <c r="AQ244" s="116" t="s">
        <v>48</v>
      </c>
      <c r="AR244" s="115">
        <f t="shared" ca="1" si="363"/>
        <v>1</v>
      </c>
    </row>
    <row r="245" spans="1:44" x14ac:dyDescent="0.25">
      <c r="A245" s="43">
        <f>ROW()</f>
        <v>245</v>
      </c>
      <c r="B245" s="219"/>
      <c r="C245" s="86"/>
      <c r="D245" s="253" t="s">
        <v>270</v>
      </c>
      <c r="E245" s="254"/>
      <c r="F245" s="255">
        <f t="shared" ref="F245:G245" si="367">IF(F$30=0,0,F243-E243)</f>
        <v>3898204</v>
      </c>
      <c r="G245" s="255">
        <f t="shared" si="367"/>
        <v>-417829</v>
      </c>
      <c r="H245" s="255">
        <f t="shared" ref="H245:P245" si="368">IF(H$30=0,0,H243-G243)</f>
        <v>-1234232</v>
      </c>
      <c r="I245" s="255">
        <f t="shared" si="368"/>
        <v>-1469204</v>
      </c>
      <c r="J245" s="255">
        <f t="shared" si="368"/>
        <v>116679</v>
      </c>
      <c r="K245" s="255">
        <f t="shared" si="368"/>
        <v>-1178863</v>
      </c>
      <c r="L245" s="255">
        <f t="shared" si="368"/>
        <v>2336164</v>
      </c>
      <c r="M245" s="255">
        <f t="shared" si="368"/>
        <v>52340</v>
      </c>
      <c r="N245" s="255">
        <f t="shared" si="368"/>
        <v>71586.919999999925</v>
      </c>
      <c r="O245" s="255">
        <f t="shared" si="368"/>
        <v>73018.658400000073</v>
      </c>
      <c r="P245" s="255">
        <f t="shared" si="368"/>
        <v>74479.031568000093</v>
      </c>
      <c r="Q245" s="182"/>
      <c r="S245" s="78"/>
      <c r="T245" s="86" t="s">
        <v>271</v>
      </c>
      <c r="V245" s="138"/>
      <c r="W245" s="138"/>
      <c r="X245" s="138"/>
      <c r="Y245" s="138"/>
      <c r="Z245" s="138"/>
      <c r="AA245" s="138"/>
      <c r="AB245" s="138"/>
      <c r="AC245" s="138"/>
      <c r="AD245" s="138"/>
      <c r="AE245" s="138"/>
      <c r="AF245" s="115">
        <f t="shared" ca="1" si="315"/>
        <v>1</v>
      </c>
      <c r="AG245" s="115">
        <f t="shared" ca="1" si="316"/>
        <v>1</v>
      </c>
      <c r="AH245" s="115">
        <f t="shared" ca="1" si="317"/>
        <v>1</v>
      </c>
      <c r="AI245" s="115">
        <f t="shared" ca="1" si="318"/>
        <v>1</v>
      </c>
      <c r="AJ245" s="115">
        <f t="shared" ca="1" si="319"/>
        <v>1</v>
      </c>
      <c r="AK245" s="115">
        <f t="shared" ca="1" si="320"/>
        <v>1</v>
      </c>
      <c r="AL245" s="115">
        <f t="shared" ca="1" si="321"/>
        <v>1</v>
      </c>
      <c r="AM245" s="115">
        <f t="shared" ca="1" si="322"/>
        <v>1</v>
      </c>
      <c r="AN245" s="115">
        <f t="shared" ca="1" si="323"/>
        <v>1</v>
      </c>
      <c r="AO245" s="115">
        <f t="shared" ca="1" si="324"/>
        <v>1</v>
      </c>
      <c r="AP245" s="115">
        <f t="shared" ca="1" si="362"/>
        <v>1</v>
      </c>
      <c r="AQ245" s="116" t="s">
        <v>48</v>
      </c>
      <c r="AR245" s="115">
        <f t="shared" ca="1" si="363"/>
        <v>1</v>
      </c>
    </row>
    <row r="246" spans="1:44" ht="12" x14ac:dyDescent="0.3">
      <c r="A246" s="43">
        <f>ROW()</f>
        <v>246</v>
      </c>
      <c r="B246" s="219"/>
      <c r="C246" s="86"/>
      <c r="D246" s="200" t="s">
        <v>272</v>
      </c>
      <c r="E246" s="256">
        <f t="shared" ref="E246:P246" si="369">IF(E245=0,0,IFERROR(IF(E245-D245&gt;0,"Pos Chg",IF(E245-D245&lt;0,"Neg Chg")),0))</f>
        <v>0</v>
      </c>
      <c r="F246" s="256" t="str">
        <f t="shared" si="369"/>
        <v>Pos Chg</v>
      </c>
      <c r="G246" s="256" t="str">
        <f t="shared" si="369"/>
        <v>Neg Chg</v>
      </c>
      <c r="H246" s="256" t="str">
        <f t="shared" si="369"/>
        <v>Neg Chg</v>
      </c>
      <c r="I246" s="256" t="str">
        <f t="shared" si="369"/>
        <v>Neg Chg</v>
      </c>
      <c r="J246" s="256" t="str">
        <f t="shared" si="369"/>
        <v>Pos Chg</v>
      </c>
      <c r="K246" s="256" t="str">
        <f t="shared" si="369"/>
        <v>Neg Chg</v>
      </c>
      <c r="L246" s="256" t="str">
        <f t="shared" si="369"/>
        <v>Pos Chg</v>
      </c>
      <c r="M246" s="256" t="str">
        <f t="shared" si="369"/>
        <v>Neg Chg</v>
      </c>
      <c r="N246" s="256" t="str">
        <f t="shared" si="369"/>
        <v>Pos Chg</v>
      </c>
      <c r="O246" s="256" t="str">
        <f t="shared" si="369"/>
        <v>Pos Chg</v>
      </c>
      <c r="P246" s="256" t="str">
        <f t="shared" si="369"/>
        <v>Pos Chg</v>
      </c>
      <c r="Q246" s="182"/>
      <c r="S246" s="78"/>
      <c r="T246" s="86" t="s">
        <v>273</v>
      </c>
      <c r="V246" s="138"/>
      <c r="W246" s="138"/>
      <c r="X246" s="138"/>
      <c r="Y246" s="138"/>
      <c r="Z246" s="138"/>
      <c r="AA246" s="138"/>
      <c r="AB246" s="138"/>
      <c r="AC246" s="138"/>
      <c r="AD246" s="138"/>
      <c r="AE246" s="138"/>
      <c r="AF246" s="115">
        <f t="shared" ca="1" si="315"/>
        <v>1</v>
      </c>
      <c r="AG246" s="115">
        <f t="shared" ca="1" si="316"/>
        <v>1</v>
      </c>
      <c r="AH246" s="115">
        <f t="shared" ca="1" si="317"/>
        <v>1</v>
      </c>
      <c r="AI246" s="115">
        <f t="shared" ca="1" si="318"/>
        <v>1</v>
      </c>
      <c r="AJ246" s="115">
        <f t="shared" ca="1" si="319"/>
        <v>1</v>
      </c>
      <c r="AK246" s="115">
        <f t="shared" ca="1" si="320"/>
        <v>1</v>
      </c>
      <c r="AL246" s="115">
        <f t="shared" ca="1" si="321"/>
        <v>1</v>
      </c>
      <c r="AM246" s="115">
        <f t="shared" ca="1" si="322"/>
        <v>1</v>
      </c>
      <c r="AN246" s="115">
        <f t="shared" ca="1" si="323"/>
        <v>1</v>
      </c>
      <c r="AO246" s="115">
        <f t="shared" ca="1" si="324"/>
        <v>1</v>
      </c>
      <c r="AP246" s="115">
        <f t="shared" ca="1" si="362"/>
        <v>1</v>
      </c>
      <c r="AQ246" s="116" t="s">
        <v>48</v>
      </c>
      <c r="AR246" s="115">
        <f t="shared" ca="1" si="363"/>
        <v>1</v>
      </c>
    </row>
    <row r="247" spans="1:44" x14ac:dyDescent="0.25">
      <c r="A247" s="43">
        <f>ROW()</f>
        <v>247</v>
      </c>
      <c r="B247" s="219"/>
      <c r="C247" s="86"/>
      <c r="D247" s="177" t="s">
        <v>256</v>
      </c>
      <c r="E247" s="220">
        <f>IF(AND(E$244=0,E$245=0),0,IF(AND(E$244=0,E$245&gt;0),"MS",IF(AND(E$244&gt;0,E$245&gt;0),"MS",IF(_xlfn.XOR(E$244&lt;0,E$245&lt;0),"DNMS",IF(AND(E$244&lt;0,E$245&lt;0),"FFBS")))))</f>
        <v>0</v>
      </c>
      <c r="F247" s="220" t="str">
        <f>IF(AND(F$244=0,F$245=0),0,IF(AND(F$244=0,F$245&gt;0),"MS",IF(AND(F$244&gt;0,F$245&gt;0),"MS",IF(_xlfn.XOR(F$244&lt;0,F$245&lt;0),"DNMS",IF(AND(F$244&lt;0,F$245&lt;0),"FFBS")))))</f>
        <v>MS</v>
      </c>
      <c r="G247" s="220" t="str">
        <f t="shared" ref="G247:J247" si="370">IF(AND(G$244=0,G$245=0),0,IF(AND(G$244=0,G$245&gt;0),"MS",IF(AND(G$244&gt;0,G$245&gt;0),"MS",IF(_xlfn.XOR(G$244&lt;0,G$245&lt;0),"DNMS",IF(AND(G$244&lt;0,G$245&lt;0),"FFBS")))))</f>
        <v>DNMS</v>
      </c>
      <c r="H247" s="220" t="str">
        <f t="shared" si="370"/>
        <v>FFBS</v>
      </c>
      <c r="I247" s="220" t="str">
        <f t="shared" si="370"/>
        <v>FFBS</v>
      </c>
      <c r="J247" s="220" t="str">
        <f t="shared" si="370"/>
        <v>DNMS</v>
      </c>
      <c r="K247" s="153" t="str">
        <f t="shared" ref="K247" si="371">IF(K$244=0,0,IF(AND(K$244&gt;0,K$245&gt;0),"MS",IF(_xlfn.XOR(K$244&lt;0,K$245&lt;0),"DNMS",IF(AND(K$244&lt;0,K$245&lt;0),"FFBS"))))</f>
        <v>FFBS</v>
      </c>
      <c r="L247" s="153" t="str">
        <f>IF(OR(L$244=0,L$245=0),0,IF(AND(L$244&gt;0,L$245&gt;0),"MS",IF(OR(L$244&lt;0,L$245&lt;0),"DNMS",IF(AND(L$244&lt;0,L$245&lt;0),"FFBS"))))</f>
        <v>MS</v>
      </c>
      <c r="M247" s="153" t="str">
        <f>IF(OR(M$244=0,M$245=0),0,IF(AND(M$244&gt;0,M$245&gt;0),"MS",IF(OR(M$244&lt;0,M$245&lt;0),"DNMS",IF(AND(M$244&lt;0,M$245&lt;0),"FFBS"))))</f>
        <v>MS</v>
      </c>
      <c r="N247" s="153" t="str">
        <f>IF(OR(N$244=0,N$245=0),0,IF(AND(N$244&gt;0,N$245&gt;0),"MS",IF(OR(N$244&lt;0,N$245&lt;0),"DNMS",IF(AND(N$244&lt;0,N$245&lt;0),"FFBS"))))</f>
        <v>MS</v>
      </c>
      <c r="O247" s="153" t="str">
        <f>IF(OR(O$244=0,O$245=0),0,IF(AND(O$244&gt;0,O$245&gt;0),"MS",IF(OR(O$244&lt;0,O$245&lt;0),"DNMS",IF(AND(O$244&lt;0,O$245&lt;0),"FFBS"))))</f>
        <v>MS</v>
      </c>
      <c r="P247" s="153" t="str">
        <f>IF(OR(P$244=0,P$245=0),0,IF(AND(P$244&gt;0,P$245&gt;0),"MS",IF(OR(P$244&lt;0,P$245&lt;0),"DNMS",IF(AND(P$244&lt;0,P$245&lt;0),"FFBS"))))</f>
        <v>MS</v>
      </c>
      <c r="Q247" s="157"/>
      <c r="S247" s="78"/>
      <c r="T247" s="114"/>
      <c r="V247" s="138"/>
      <c r="W247" s="138"/>
      <c r="X247" s="138"/>
      <c r="Y247" s="138"/>
      <c r="Z247" s="138"/>
      <c r="AA247" s="138"/>
      <c r="AB247" s="138"/>
      <c r="AC247" s="138"/>
      <c r="AD247" s="138"/>
      <c r="AE247" s="138"/>
      <c r="AF247" s="115">
        <f t="shared" ca="1" si="315"/>
        <v>1</v>
      </c>
      <c r="AG247" s="115">
        <f t="shared" ca="1" si="316"/>
        <v>1</v>
      </c>
      <c r="AH247" s="115">
        <f t="shared" ca="1" si="317"/>
        <v>1</v>
      </c>
      <c r="AI247" s="115">
        <f t="shared" ca="1" si="318"/>
        <v>1</v>
      </c>
      <c r="AJ247" s="115">
        <f t="shared" ca="1" si="319"/>
        <v>1</v>
      </c>
      <c r="AK247" s="115">
        <f t="shared" ca="1" si="320"/>
        <v>1</v>
      </c>
      <c r="AL247" s="115">
        <f t="shared" ca="1" si="321"/>
        <v>1</v>
      </c>
      <c r="AM247" s="115">
        <f t="shared" ca="1" si="322"/>
        <v>1</v>
      </c>
      <c r="AN247" s="115">
        <f t="shared" ca="1" si="323"/>
        <v>1</v>
      </c>
      <c r="AO247" s="115">
        <f t="shared" ca="1" si="324"/>
        <v>1</v>
      </c>
      <c r="AP247" s="115">
        <f t="shared" ca="1" si="362"/>
        <v>1</v>
      </c>
      <c r="AQ247" s="116" t="s">
        <v>48</v>
      </c>
      <c r="AR247" s="115">
        <f t="shared" ca="1" si="363"/>
        <v>1</v>
      </c>
    </row>
    <row r="248" spans="1:44" x14ac:dyDescent="0.25">
      <c r="A248" s="43">
        <f>ROW()</f>
        <v>248</v>
      </c>
      <c r="B248" s="222" t="s">
        <v>204</v>
      </c>
      <c r="C248" s="86"/>
      <c r="D248" s="448"/>
      <c r="E248" s="448"/>
      <c r="F248" s="448"/>
      <c r="G248" s="448"/>
      <c r="H248" s="448"/>
      <c r="I248" s="448"/>
      <c r="J248" s="448"/>
      <c r="K248" s="448"/>
      <c r="L248" s="448"/>
      <c r="M248" s="448"/>
      <c r="N248" s="448"/>
      <c r="O248" s="448"/>
      <c r="P248" s="448"/>
      <c r="Q248" s="157"/>
      <c r="S248" s="78"/>
      <c r="T248" s="114"/>
      <c r="V248" s="138"/>
      <c r="W248" s="138"/>
      <c r="X248" s="138"/>
      <c r="Y248" s="138"/>
      <c r="Z248" s="138"/>
      <c r="AA248" s="138"/>
      <c r="AB248" s="138"/>
      <c r="AC248" s="138"/>
      <c r="AD248" s="138"/>
      <c r="AE248" s="138"/>
      <c r="AF248" s="115">
        <f t="shared" ca="1" si="315"/>
        <v>1</v>
      </c>
      <c r="AG248" s="115">
        <f t="shared" ca="1" si="316"/>
        <v>1</v>
      </c>
      <c r="AH248" s="115">
        <f t="shared" ca="1" si="317"/>
        <v>1</v>
      </c>
      <c r="AI248" s="115">
        <f t="shared" ca="1" si="318"/>
        <v>0</v>
      </c>
      <c r="AJ248" s="115">
        <f t="shared" ca="1" si="319"/>
        <v>0</v>
      </c>
      <c r="AK248" s="115">
        <f t="shared" ca="1" si="320"/>
        <v>0</v>
      </c>
      <c r="AL248" s="115">
        <f t="shared" ca="1" si="321"/>
        <v>0</v>
      </c>
      <c r="AM248" s="115">
        <f t="shared" ca="1" si="322"/>
        <v>0</v>
      </c>
      <c r="AN248" s="115">
        <f t="shared" ca="1" si="323"/>
        <v>0</v>
      </c>
      <c r="AO248" s="115">
        <f t="shared" ca="1" si="324"/>
        <v>0</v>
      </c>
      <c r="AP248" s="115">
        <f t="shared" ca="1" si="362"/>
        <v>1</v>
      </c>
      <c r="AQ248" s="116" t="s">
        <v>48</v>
      </c>
      <c r="AR248" s="115">
        <f t="shared" ca="1" si="363"/>
        <v>1</v>
      </c>
    </row>
    <row r="249" spans="1:44" x14ac:dyDescent="0.25">
      <c r="A249" s="43">
        <f>ROW()</f>
        <v>249</v>
      </c>
      <c r="B249" s="219"/>
      <c r="C249" s="86"/>
      <c r="D249" s="448"/>
      <c r="E249" s="448"/>
      <c r="F249" s="448"/>
      <c r="G249" s="448"/>
      <c r="H249" s="448"/>
      <c r="I249" s="448"/>
      <c r="J249" s="448"/>
      <c r="K249" s="448"/>
      <c r="L249" s="448"/>
      <c r="M249" s="448"/>
      <c r="N249" s="448"/>
      <c r="O249" s="448"/>
      <c r="P249" s="448"/>
      <c r="Q249" s="157"/>
      <c r="S249" s="78"/>
      <c r="T249" s="114"/>
      <c r="V249" s="138"/>
      <c r="W249" s="138"/>
      <c r="X249" s="138"/>
      <c r="Y249" s="138"/>
      <c r="Z249" s="138"/>
      <c r="AA249" s="138"/>
      <c r="AB249" s="138"/>
      <c r="AC249" s="138"/>
      <c r="AD249" s="138"/>
      <c r="AE249" s="138"/>
      <c r="AF249" s="115">
        <f t="shared" ca="1" si="315"/>
        <v>1</v>
      </c>
      <c r="AG249" s="115">
        <f t="shared" ca="1" si="316"/>
        <v>1</v>
      </c>
      <c r="AH249" s="115">
        <f t="shared" ca="1" si="317"/>
        <v>1</v>
      </c>
      <c r="AI249" s="115">
        <f t="shared" ca="1" si="318"/>
        <v>0</v>
      </c>
      <c r="AJ249" s="115">
        <f t="shared" ca="1" si="319"/>
        <v>0</v>
      </c>
      <c r="AK249" s="115">
        <f t="shared" ca="1" si="320"/>
        <v>0</v>
      </c>
      <c r="AL249" s="115">
        <f t="shared" ca="1" si="321"/>
        <v>0</v>
      </c>
      <c r="AM249" s="115">
        <f t="shared" ca="1" si="322"/>
        <v>0</v>
      </c>
      <c r="AN249" s="115">
        <f t="shared" ca="1" si="323"/>
        <v>0</v>
      </c>
      <c r="AO249" s="115">
        <f t="shared" ca="1" si="324"/>
        <v>0</v>
      </c>
      <c r="AP249" s="115">
        <f t="shared" ca="1" si="362"/>
        <v>1</v>
      </c>
      <c r="AQ249" s="116" t="s">
        <v>48</v>
      </c>
      <c r="AR249" s="115">
        <f t="shared" ca="1" si="363"/>
        <v>1</v>
      </c>
    </row>
    <row r="250" spans="1:44" x14ac:dyDescent="0.25">
      <c r="A250" s="43">
        <f>ROW()</f>
        <v>250</v>
      </c>
      <c r="B250" s="219"/>
      <c r="C250" s="86"/>
      <c r="D250" s="86"/>
      <c r="E250" s="153"/>
      <c r="F250" s="153"/>
      <c r="G250" s="153"/>
      <c r="H250" s="153"/>
      <c r="I250" s="153"/>
      <c r="J250" s="153"/>
      <c r="K250" s="153"/>
      <c r="L250" s="153"/>
      <c r="M250" s="153"/>
      <c r="N250" s="153"/>
      <c r="O250" s="153"/>
      <c r="P250" s="153"/>
      <c r="Q250" s="157"/>
      <c r="S250" s="78"/>
      <c r="T250" s="114"/>
      <c r="V250" s="138"/>
      <c r="W250" s="138"/>
      <c r="X250" s="138"/>
      <c r="Y250" s="138"/>
      <c r="Z250" s="138"/>
      <c r="AA250" s="138"/>
      <c r="AB250" s="138"/>
      <c r="AC250" s="138"/>
      <c r="AD250" s="138"/>
      <c r="AE250" s="138"/>
      <c r="AF250" s="115">
        <f t="shared" ca="1" si="315"/>
        <v>1</v>
      </c>
      <c r="AG250" s="115">
        <f t="shared" ca="1" si="316"/>
        <v>1</v>
      </c>
      <c r="AH250" s="115">
        <f t="shared" ca="1" si="317"/>
        <v>1</v>
      </c>
      <c r="AI250" s="115">
        <f t="shared" ca="1" si="318"/>
        <v>1</v>
      </c>
      <c r="AJ250" s="115">
        <f t="shared" ca="1" si="319"/>
        <v>1</v>
      </c>
      <c r="AK250" s="115">
        <f t="shared" ca="1" si="320"/>
        <v>1</v>
      </c>
      <c r="AL250" s="115">
        <f t="shared" ca="1" si="321"/>
        <v>1</v>
      </c>
      <c r="AM250" s="115">
        <f t="shared" ca="1" si="322"/>
        <v>1</v>
      </c>
      <c r="AN250" s="115">
        <f t="shared" ca="1" si="323"/>
        <v>1</v>
      </c>
      <c r="AO250" s="115">
        <f t="shared" ca="1" si="324"/>
        <v>1</v>
      </c>
      <c r="AP250" s="115">
        <f t="shared" ca="1" si="362"/>
        <v>1</v>
      </c>
      <c r="AQ250" s="116" t="s">
        <v>48</v>
      </c>
      <c r="AR250" s="115">
        <f t="shared" ca="1" si="363"/>
        <v>1</v>
      </c>
    </row>
    <row r="251" spans="1:44" x14ac:dyDescent="0.25">
      <c r="A251" s="43"/>
      <c r="B251" s="205" t="s">
        <v>264</v>
      </c>
      <c r="C251" s="206"/>
      <c r="D251" s="207" t="s">
        <v>265</v>
      </c>
      <c r="E251" s="223"/>
      <c r="F251" s="223"/>
      <c r="G251" s="223"/>
      <c r="H251" s="223"/>
      <c r="I251" s="223"/>
      <c r="J251" s="223"/>
      <c r="K251" s="223"/>
      <c r="L251" s="223"/>
      <c r="M251" s="223"/>
      <c r="N251" s="223"/>
      <c r="O251" s="223"/>
      <c r="P251" s="223"/>
      <c r="Q251" s="157"/>
      <c r="S251" s="78"/>
      <c r="T251" s="114"/>
      <c r="V251" s="138"/>
      <c r="W251" s="138"/>
      <c r="X251" s="138"/>
      <c r="Y251" s="138"/>
      <c r="Z251" s="138"/>
      <c r="AA251" s="138"/>
      <c r="AB251" s="138"/>
      <c r="AC251" s="138"/>
      <c r="AD251" s="138"/>
      <c r="AE251" s="138"/>
      <c r="AF251" s="115"/>
      <c r="AG251" s="115"/>
      <c r="AH251" s="115"/>
      <c r="AI251" s="115"/>
      <c r="AJ251" s="115"/>
      <c r="AK251" s="115"/>
      <c r="AL251" s="115"/>
      <c r="AM251" s="115"/>
      <c r="AN251" s="115"/>
      <c r="AO251" s="115"/>
      <c r="AP251" s="115"/>
      <c r="AQ251" s="116"/>
      <c r="AR251" s="115"/>
    </row>
    <row r="252" spans="1:44" ht="12" x14ac:dyDescent="0.3">
      <c r="A252" s="43"/>
      <c r="B252" s="210">
        <f>ROW(B98)</f>
        <v>98</v>
      </c>
      <c r="C252" s="86"/>
      <c r="D252" s="86" t="s">
        <v>266</v>
      </c>
      <c r="E252" s="190">
        <f t="shared" ref="E252:N252" si="372">E98</f>
        <v>5349966</v>
      </c>
      <c r="F252" s="190">
        <f t="shared" si="372"/>
        <v>8582389.8376021441</v>
      </c>
      <c r="G252" s="190">
        <f t="shared" si="372"/>
        <v>7163182</v>
      </c>
      <c r="H252" s="190">
        <f t="shared" si="372"/>
        <v>4294681</v>
      </c>
      <c r="I252" s="190">
        <f t="shared" si="372"/>
        <v>2692115.9999999995</v>
      </c>
      <c r="J252" s="190">
        <f t="shared" si="372"/>
        <v>4029629</v>
      </c>
      <c r="K252" s="190">
        <f t="shared" si="372"/>
        <v>3308384</v>
      </c>
      <c r="L252" s="190">
        <f t="shared" si="372"/>
        <v>5843782.9999999991</v>
      </c>
      <c r="M252" s="190">
        <f t="shared" si="372"/>
        <v>7013924</v>
      </c>
      <c r="N252" s="190">
        <f t="shared" si="372"/>
        <v>6054202.4799999986</v>
      </c>
      <c r="O252" s="190">
        <f t="shared" ref="O252:P252" si="373">O98</f>
        <v>6175286.5296000009</v>
      </c>
      <c r="P252" s="190">
        <f t="shared" si="373"/>
        <v>6298792.2601920003</v>
      </c>
      <c r="Q252" s="157"/>
      <c r="S252" s="78"/>
      <c r="T252" s="114"/>
      <c r="V252" s="138"/>
      <c r="W252" s="138"/>
      <c r="X252" s="138"/>
      <c r="Y252" s="138"/>
      <c r="Z252" s="138"/>
      <c r="AA252" s="138"/>
      <c r="AB252" s="138"/>
      <c r="AC252" s="138"/>
      <c r="AD252" s="138"/>
      <c r="AE252" s="138"/>
      <c r="AF252" s="115"/>
      <c r="AG252" s="115"/>
      <c r="AH252" s="115"/>
      <c r="AI252" s="115"/>
      <c r="AJ252" s="115"/>
      <c r="AK252" s="115"/>
      <c r="AL252" s="115"/>
      <c r="AM252" s="115"/>
      <c r="AN252" s="115"/>
      <c r="AO252" s="115"/>
      <c r="AP252" s="115"/>
      <c r="AQ252" s="116"/>
      <c r="AR252" s="115"/>
    </row>
    <row r="253" spans="1:44" ht="12" x14ac:dyDescent="0.3">
      <c r="A253" s="43"/>
      <c r="B253" s="210"/>
      <c r="C253" s="86"/>
      <c r="D253" s="200" t="s">
        <v>268</v>
      </c>
      <c r="E253" s="252"/>
      <c r="F253" s="193"/>
      <c r="G253" s="193">
        <f>IF(G252=0,0,G252-E252)</f>
        <v>1813216</v>
      </c>
      <c r="H253" s="193">
        <f t="shared" ref="H253" si="374">IF(H252=0,0,H252-F252)</f>
        <v>-4287708.8376021441</v>
      </c>
      <c r="I253" s="193">
        <f t="shared" ref="I253" si="375">IF(I252=0,0,I252-G252)</f>
        <v>-4471066</v>
      </c>
      <c r="J253" s="193">
        <f t="shared" ref="J253" si="376">IF(J252=0,0,J252-H252)</f>
        <v>-265052</v>
      </c>
      <c r="K253" s="193">
        <f t="shared" ref="K253" si="377">IF(K252=0,0,K252-I252)</f>
        <v>616268.00000000047</v>
      </c>
      <c r="L253" s="193">
        <f t="shared" ref="L253" si="378">IF(L252=0,0,L252-J252)</f>
        <v>1814153.9999999991</v>
      </c>
      <c r="M253" s="193">
        <f t="shared" ref="M253" si="379">IF(M252=0,0,M252-K252)</f>
        <v>3705540</v>
      </c>
      <c r="N253" s="193">
        <f t="shared" ref="N253:P253" si="380">IF(N252=0,0,N252-L252)</f>
        <v>210419.47999999952</v>
      </c>
      <c r="O253" s="193">
        <f t="shared" si="380"/>
        <v>-838637.47039999906</v>
      </c>
      <c r="P253" s="193">
        <f t="shared" si="380"/>
        <v>244589.78019200172</v>
      </c>
      <c r="Q253" s="157"/>
      <c r="S253" s="78"/>
      <c r="T253" s="114"/>
      <c r="V253" s="138"/>
      <c r="W253" s="138"/>
      <c r="X253" s="138"/>
      <c r="Y253" s="138"/>
      <c r="Z253" s="138"/>
      <c r="AA253" s="138"/>
      <c r="AB253" s="138"/>
      <c r="AC253" s="138"/>
      <c r="AD253" s="138"/>
      <c r="AE253" s="138"/>
      <c r="AF253" s="115"/>
      <c r="AG253" s="115"/>
      <c r="AH253" s="115"/>
      <c r="AI253" s="115"/>
      <c r="AJ253" s="115"/>
      <c r="AK253" s="115"/>
      <c r="AL253" s="115"/>
      <c r="AM253" s="115"/>
      <c r="AN253" s="115"/>
      <c r="AO253" s="115"/>
      <c r="AP253" s="115"/>
      <c r="AQ253" s="116"/>
      <c r="AR253" s="115"/>
    </row>
    <row r="254" spans="1:44" x14ac:dyDescent="0.25">
      <c r="A254" s="43"/>
      <c r="B254" s="219"/>
      <c r="C254" s="86"/>
      <c r="D254" s="253" t="s">
        <v>270</v>
      </c>
      <c r="E254" s="254"/>
      <c r="F254" s="255">
        <f t="shared" ref="F254" si="381">IF(F$30=0,0,F252-E252)</f>
        <v>3232423.8376021441</v>
      </c>
      <c r="G254" s="255">
        <f t="shared" ref="G254" si="382">IF(G$30=0,0,G252-F252)</f>
        <v>-1419207.8376021441</v>
      </c>
      <c r="H254" s="255">
        <f t="shared" ref="H254" si="383">IF(H$30=0,0,H252-G252)</f>
        <v>-2868501</v>
      </c>
      <c r="I254" s="255">
        <f t="shared" ref="I254" si="384">IF(I$30=0,0,I252-H252)</f>
        <v>-1602565.0000000005</v>
      </c>
      <c r="J254" s="255">
        <f t="shared" ref="J254" si="385">IF(J$30=0,0,J252-I252)</f>
        <v>1337513.0000000005</v>
      </c>
      <c r="K254" s="255">
        <f t="shared" ref="K254" si="386">IF(K$30=0,0,K252-J252)</f>
        <v>-721245</v>
      </c>
      <c r="L254" s="255">
        <f t="shared" ref="L254" si="387">IF(L$30=0,0,L252-K252)</f>
        <v>2535398.9999999991</v>
      </c>
      <c r="M254" s="255">
        <f t="shared" ref="M254" si="388">IF(M$30=0,0,M252-L252)</f>
        <v>1170141.0000000009</v>
      </c>
      <c r="N254" s="255">
        <f t="shared" ref="N254:P254" si="389">IF(N$30=0,0,N252-M252)</f>
        <v>-959721.52000000142</v>
      </c>
      <c r="O254" s="255">
        <f t="shared" si="389"/>
        <v>121084.04960000236</v>
      </c>
      <c r="P254" s="255">
        <f t="shared" si="389"/>
        <v>123505.73059199937</v>
      </c>
      <c r="Q254" s="157"/>
      <c r="S254" s="78"/>
      <c r="T254" s="114"/>
      <c r="V254" s="138"/>
      <c r="W254" s="138"/>
      <c r="X254" s="138"/>
      <c r="Y254" s="138"/>
      <c r="Z254" s="138"/>
      <c r="AA254" s="138"/>
      <c r="AB254" s="138"/>
      <c r="AC254" s="138"/>
      <c r="AD254" s="138"/>
      <c r="AE254" s="138"/>
      <c r="AF254" s="115"/>
      <c r="AG254" s="115"/>
      <c r="AH254" s="115"/>
      <c r="AI254" s="115"/>
      <c r="AJ254" s="115"/>
      <c r="AK254" s="115"/>
      <c r="AL254" s="115"/>
      <c r="AM254" s="115"/>
      <c r="AN254" s="115"/>
      <c r="AO254" s="115"/>
      <c r="AP254" s="115"/>
      <c r="AQ254" s="116"/>
      <c r="AR254" s="115"/>
    </row>
    <row r="255" spans="1:44" ht="12" x14ac:dyDescent="0.3">
      <c r="A255" s="43"/>
      <c r="B255" s="219"/>
      <c r="C255" s="86"/>
      <c r="D255" s="200" t="s">
        <v>272</v>
      </c>
      <c r="E255" s="256">
        <f t="shared" ref="E255" si="390">IF(E254=0,0,IFERROR(IF(E254-D254&gt;0,"Pos Chg",IF(E254-D254&lt;0,"Neg Chg")),0))</f>
        <v>0</v>
      </c>
      <c r="F255" s="256" t="str">
        <f t="shared" ref="F255" si="391">IF(F254=0,0,IFERROR(IF(F254-E254&gt;0,"Pos Chg",IF(F254-E254&lt;0,"Neg Chg")),0))</f>
        <v>Pos Chg</v>
      </c>
      <c r="G255" s="256" t="str">
        <f t="shared" ref="G255" si="392">IF(G254=0,0,IFERROR(IF(G254-F254&gt;0,"Pos Chg",IF(G254-F254&lt;0,"Neg Chg")),0))</f>
        <v>Neg Chg</v>
      </c>
      <c r="H255" s="256" t="str">
        <f t="shared" ref="H255" si="393">IF(H254=0,0,IFERROR(IF(H254-G254&gt;0,"Pos Chg",IF(H254-G254&lt;0,"Neg Chg")),0))</f>
        <v>Neg Chg</v>
      </c>
      <c r="I255" s="256" t="str">
        <f t="shared" ref="I255" si="394">IF(I254=0,0,IFERROR(IF(I254-H254&gt;0,"Pos Chg",IF(I254-H254&lt;0,"Neg Chg")),0))</f>
        <v>Pos Chg</v>
      </c>
      <c r="J255" s="256" t="str">
        <f t="shared" ref="J255" si="395">IF(J254=0,0,IFERROR(IF(J254-I254&gt;0,"Pos Chg",IF(J254-I254&lt;0,"Neg Chg")),0))</f>
        <v>Pos Chg</v>
      </c>
      <c r="K255" s="256" t="str">
        <f t="shared" ref="K255" si="396">IF(K254=0,0,IFERROR(IF(K254-J254&gt;0,"Pos Chg",IF(K254-J254&lt;0,"Neg Chg")),0))</f>
        <v>Neg Chg</v>
      </c>
      <c r="L255" s="256" t="str">
        <f t="shared" ref="L255" si="397">IF(L254=0,0,IFERROR(IF(L254-K254&gt;0,"Pos Chg",IF(L254-K254&lt;0,"Neg Chg")),0))</f>
        <v>Pos Chg</v>
      </c>
      <c r="M255" s="256" t="str">
        <f t="shared" ref="M255" si="398">IF(M254=0,0,IFERROR(IF(M254-L254&gt;0,"Pos Chg",IF(M254-L254&lt;0,"Neg Chg")),0))</f>
        <v>Neg Chg</v>
      </c>
      <c r="N255" s="256" t="str">
        <f t="shared" ref="N255:P255" si="399">IF(N254=0,0,IFERROR(IF(N254-M254&gt;0,"Pos Chg",IF(N254-M254&lt;0,"Neg Chg")),0))</f>
        <v>Neg Chg</v>
      </c>
      <c r="O255" s="256" t="str">
        <f t="shared" si="399"/>
        <v>Pos Chg</v>
      </c>
      <c r="P255" s="256" t="str">
        <f t="shared" si="399"/>
        <v>Pos Chg</v>
      </c>
      <c r="Q255" s="157"/>
      <c r="S255" s="78"/>
      <c r="T255" s="114"/>
      <c r="V255" s="138"/>
      <c r="W255" s="138"/>
      <c r="X255" s="138"/>
      <c r="Y255" s="138"/>
      <c r="Z255" s="138"/>
      <c r="AA255" s="138"/>
      <c r="AB255" s="138"/>
      <c r="AC255" s="138"/>
      <c r="AD255" s="138"/>
      <c r="AE255" s="138"/>
      <c r="AF255" s="115"/>
      <c r="AG255" s="115"/>
      <c r="AH255" s="115"/>
      <c r="AI255" s="115"/>
      <c r="AJ255" s="115"/>
      <c r="AK255" s="115"/>
      <c r="AL255" s="115"/>
      <c r="AM255" s="115"/>
      <c r="AN255" s="115"/>
      <c r="AO255" s="115"/>
      <c r="AP255" s="115"/>
      <c r="AQ255" s="116"/>
      <c r="AR255" s="115"/>
    </row>
    <row r="256" spans="1:44" x14ac:dyDescent="0.25">
      <c r="A256" s="43"/>
      <c r="B256" s="219"/>
      <c r="C256" s="86"/>
      <c r="D256" s="177" t="s">
        <v>256</v>
      </c>
      <c r="E256" s="220">
        <f>IF(AND(E$244=0,E$245=0),0,IF(AND(E$244=0,E$245&gt;0),"MS",IF(AND(E$244&gt;0,E$245&gt;0),"MS",IF(_xlfn.XOR(E$244&lt;0,E$245&lt;0),"DNMS",IF(AND(E$244&lt;0,E$245&lt;0),"FFBS")))))</f>
        <v>0</v>
      </c>
      <c r="F256" s="220" t="str">
        <f>IF(AND(F$244=0,F$245=0),0,IF(AND(F$244=0,F$245&gt;0),"MS",IF(AND(F$244&gt;0,F$245&gt;0),"MS",IF(_xlfn.XOR(F$244&lt;0,F$245&lt;0),"DNMS",IF(AND(F$244&lt;0,F$245&lt;0),"FFBS")))))</f>
        <v>MS</v>
      </c>
      <c r="G256" s="220" t="str">
        <f t="shared" ref="G256:J256" si="400">IF(AND(G$244=0,G$245=0),0,IF(AND(G$244=0,G$245&gt;0),"MS",IF(AND(G$244&gt;0,G$245&gt;0),"MS",IF(_xlfn.XOR(G$244&lt;0,G$245&lt;0),"DNMS",IF(AND(G$244&lt;0,G$245&lt;0),"FFBS")))))</f>
        <v>DNMS</v>
      </c>
      <c r="H256" s="220" t="str">
        <f t="shared" si="400"/>
        <v>FFBS</v>
      </c>
      <c r="I256" s="220" t="str">
        <f t="shared" si="400"/>
        <v>FFBS</v>
      </c>
      <c r="J256" s="220" t="str">
        <f t="shared" si="400"/>
        <v>DNMS</v>
      </c>
      <c r="K256" s="153" t="str">
        <f t="shared" ref="K256" si="401">IF(K$244=0,0,IF(AND(K$244&gt;0,K$245&gt;0),"MS",IF(_xlfn.XOR(K$244&lt;0,K$245&lt;0),"DNMS",IF(AND(K$244&lt;0,K$245&lt;0),"FFBS"))))</f>
        <v>FFBS</v>
      </c>
      <c r="L256" s="153" t="str">
        <f>IF(OR(L$244=0,L$245=0),0,IF(AND(L$244&gt;0,L$245&gt;0),"MS",IF(OR(L$244&lt;0,L$245&lt;0),"DNMS",IF(AND(L$244&lt;0,L$245&lt;0),"FFBS"))))</f>
        <v>MS</v>
      </c>
      <c r="M256" s="153" t="str">
        <f>IF(OR(M$244=0,M$245=0),0,IF(AND(M$244&gt;0,M$245&gt;0),"MS",IF(OR(M$244&lt;0,M$245&lt;0),"DNMS",IF(AND(M$244&lt;0,M$245&lt;0),"FFBS"))))</f>
        <v>MS</v>
      </c>
      <c r="N256" s="153" t="str">
        <f>IF(OR(N$244=0,N$245=0),0,IF(AND(N$244&gt;0,N$245&gt;0),"MS",IF(OR(N$244&lt;0,N$245&lt;0),"DNMS",IF(AND(N$244&lt;0,N$245&lt;0),"FFBS"))))</f>
        <v>MS</v>
      </c>
      <c r="O256" s="153" t="str">
        <f>IF(OR(O$244=0,O$245=0),0,IF(AND(O$244&gt;0,O$245&gt;0),"MS",IF(OR(O$244&lt;0,O$245&lt;0),"DNMS",IF(AND(O$244&lt;0,O$245&lt;0),"FFBS"))))</f>
        <v>MS</v>
      </c>
      <c r="P256" s="153" t="str">
        <f>IF(OR(P$244=0,P$245=0),0,IF(AND(P$244&gt;0,P$245&gt;0),"MS",IF(OR(P$244&lt;0,P$245&lt;0),"DNMS",IF(AND(P$244&lt;0,P$245&lt;0),"FFBS"))))</f>
        <v>MS</v>
      </c>
      <c r="Q256" s="157"/>
      <c r="S256" s="78"/>
      <c r="T256" s="114"/>
      <c r="V256" s="138"/>
      <c r="W256" s="138"/>
      <c r="X256" s="138"/>
      <c r="Y256" s="138"/>
      <c r="Z256" s="138"/>
      <c r="AA256" s="138"/>
      <c r="AB256" s="138"/>
      <c r="AC256" s="138"/>
      <c r="AD256" s="138"/>
      <c r="AE256" s="138"/>
      <c r="AF256" s="115"/>
      <c r="AG256" s="115"/>
      <c r="AH256" s="115"/>
      <c r="AI256" s="115"/>
      <c r="AJ256" s="115"/>
      <c r="AK256" s="115"/>
      <c r="AL256" s="115"/>
      <c r="AM256" s="115"/>
      <c r="AN256" s="115"/>
      <c r="AO256" s="115"/>
      <c r="AP256" s="115"/>
      <c r="AQ256" s="116"/>
      <c r="AR256" s="115"/>
    </row>
    <row r="257" spans="1:44" x14ac:dyDescent="0.25">
      <c r="A257" s="43"/>
      <c r="B257" s="222" t="s">
        <v>204</v>
      </c>
      <c r="C257" s="86"/>
      <c r="D257" s="448"/>
      <c r="E257" s="448"/>
      <c r="F257" s="448"/>
      <c r="G257" s="448"/>
      <c r="H257" s="448"/>
      <c r="I257" s="448"/>
      <c r="J257" s="448"/>
      <c r="K257" s="448"/>
      <c r="L257" s="448"/>
      <c r="M257" s="448"/>
      <c r="N257" s="448"/>
      <c r="O257" s="448"/>
      <c r="P257" s="448"/>
      <c r="Q257" s="157"/>
      <c r="S257" s="78"/>
      <c r="T257" s="114"/>
      <c r="V257" s="138"/>
      <c r="W257" s="138"/>
      <c r="X257" s="138"/>
      <c r="Y257" s="138"/>
      <c r="Z257" s="138"/>
      <c r="AA257" s="138"/>
      <c r="AB257" s="138"/>
      <c r="AC257" s="138"/>
      <c r="AD257" s="138"/>
      <c r="AE257" s="138"/>
      <c r="AF257" s="115"/>
      <c r="AG257" s="115"/>
      <c r="AH257" s="115"/>
      <c r="AI257" s="115"/>
      <c r="AJ257" s="115"/>
      <c r="AK257" s="115"/>
      <c r="AL257" s="115"/>
      <c r="AM257" s="115"/>
      <c r="AN257" s="115"/>
      <c r="AO257" s="115"/>
      <c r="AP257" s="115"/>
      <c r="AQ257" s="116"/>
      <c r="AR257" s="115"/>
    </row>
    <row r="258" spans="1:44" x14ac:dyDescent="0.25">
      <c r="A258" s="43"/>
      <c r="B258" s="219"/>
      <c r="C258" s="86"/>
      <c r="D258" s="448"/>
      <c r="E258" s="448"/>
      <c r="F258" s="448"/>
      <c r="G258" s="448"/>
      <c r="H258" s="448"/>
      <c r="I258" s="448"/>
      <c r="J258" s="448"/>
      <c r="K258" s="448"/>
      <c r="L258" s="448"/>
      <c r="M258" s="448"/>
      <c r="N258" s="448"/>
      <c r="O258" s="448"/>
      <c r="P258" s="448"/>
      <c r="Q258" s="157"/>
      <c r="S258" s="78"/>
      <c r="T258" s="114"/>
      <c r="V258" s="138"/>
      <c r="W258" s="138"/>
      <c r="X258" s="138"/>
      <c r="Y258" s="138"/>
      <c r="Z258" s="138"/>
      <c r="AA258" s="138"/>
      <c r="AB258" s="138"/>
      <c r="AC258" s="138"/>
      <c r="AD258" s="138"/>
      <c r="AE258" s="138"/>
      <c r="AF258" s="115"/>
      <c r="AG258" s="115"/>
      <c r="AH258" s="115"/>
      <c r="AI258" s="115"/>
      <c r="AJ258" s="115"/>
      <c r="AK258" s="115"/>
      <c r="AL258" s="115"/>
      <c r="AM258" s="115"/>
      <c r="AN258" s="115"/>
      <c r="AO258" s="115"/>
      <c r="AP258" s="115"/>
      <c r="AQ258" s="116"/>
      <c r="AR258" s="115"/>
    </row>
    <row r="259" spans="1:44" x14ac:dyDescent="0.25">
      <c r="A259" s="43"/>
      <c r="B259" s="219"/>
      <c r="C259" s="86"/>
      <c r="D259" s="86"/>
      <c r="E259" s="153"/>
      <c r="F259" s="153"/>
      <c r="G259" s="153"/>
      <c r="H259" s="153"/>
      <c r="I259" s="153"/>
      <c r="J259" s="153"/>
      <c r="K259" s="153"/>
      <c r="L259" s="153"/>
      <c r="M259" s="153"/>
      <c r="N259" s="153"/>
      <c r="O259" s="153"/>
      <c r="P259" s="153"/>
      <c r="Q259" s="157"/>
      <c r="S259" s="78"/>
      <c r="T259" s="114"/>
      <c r="V259" s="138"/>
      <c r="W259" s="138"/>
      <c r="X259" s="138"/>
      <c r="Y259" s="138"/>
      <c r="Z259" s="138"/>
      <c r="AA259" s="138"/>
      <c r="AB259" s="138"/>
      <c r="AC259" s="138"/>
      <c r="AD259" s="138"/>
      <c r="AE259" s="138"/>
      <c r="AF259" s="115"/>
      <c r="AG259" s="115"/>
      <c r="AH259" s="115"/>
      <c r="AI259" s="115"/>
      <c r="AJ259" s="115"/>
      <c r="AK259" s="115"/>
      <c r="AL259" s="115"/>
      <c r="AM259" s="115"/>
      <c r="AN259" s="115"/>
      <c r="AO259" s="115"/>
      <c r="AP259" s="115"/>
      <c r="AQ259" s="116"/>
      <c r="AR259" s="115"/>
    </row>
    <row r="260" spans="1:44" x14ac:dyDescent="0.25">
      <c r="A260" s="43">
        <f>ROW()</f>
        <v>260</v>
      </c>
      <c r="B260" s="219"/>
      <c r="C260" s="86"/>
      <c r="D260" s="181" t="s">
        <v>274</v>
      </c>
      <c r="E260" s="117"/>
      <c r="F260" s="117"/>
      <c r="G260" s="114"/>
      <c r="H260" s="114"/>
      <c r="I260" s="114"/>
      <c r="J260" s="114"/>
      <c r="K260" s="114"/>
      <c r="L260" s="114"/>
      <c r="M260" s="114"/>
      <c r="N260" s="114"/>
      <c r="O260" s="114"/>
      <c r="P260" s="114"/>
      <c r="Q260" s="224"/>
      <c r="S260" s="78"/>
      <c r="T260" s="114"/>
      <c r="V260" s="138"/>
      <c r="W260" s="138"/>
      <c r="X260" s="138"/>
      <c r="Y260" s="138"/>
      <c r="Z260" s="138"/>
      <c r="AA260" s="138"/>
      <c r="AB260" s="138"/>
      <c r="AC260" s="138"/>
      <c r="AD260" s="138"/>
      <c r="AE260" s="138"/>
      <c r="AF260" s="115">
        <f t="shared" ca="1" si="315"/>
        <v>1</v>
      </c>
      <c r="AG260" s="115">
        <f t="shared" ca="1" si="316"/>
        <v>1</v>
      </c>
      <c r="AH260" s="115">
        <f t="shared" ca="1" si="317"/>
        <v>1</v>
      </c>
      <c r="AI260" s="115">
        <f t="shared" ca="1" si="318"/>
        <v>1</v>
      </c>
      <c r="AJ260" s="115">
        <f t="shared" ca="1" si="319"/>
        <v>1</v>
      </c>
      <c r="AK260" s="115">
        <f t="shared" ca="1" si="320"/>
        <v>1</v>
      </c>
      <c r="AL260" s="115">
        <f t="shared" ca="1" si="321"/>
        <v>1</v>
      </c>
      <c r="AM260" s="115">
        <f t="shared" ca="1" si="322"/>
        <v>1</v>
      </c>
      <c r="AN260" s="115">
        <f t="shared" ca="1" si="323"/>
        <v>1</v>
      </c>
      <c r="AO260" s="115">
        <f t="shared" ca="1" si="324"/>
        <v>1</v>
      </c>
      <c r="AP260" s="115">
        <f t="shared" ca="1" si="362"/>
        <v>1</v>
      </c>
      <c r="AQ260" s="116" t="s">
        <v>48</v>
      </c>
      <c r="AR260" s="115">
        <f t="shared" ca="1" si="363"/>
        <v>1</v>
      </c>
    </row>
    <row r="261" spans="1:44" x14ac:dyDescent="0.25">
      <c r="A261" s="43">
        <f>ROW()</f>
        <v>261</v>
      </c>
      <c r="B261" s="205" t="s">
        <v>275</v>
      </c>
      <c r="C261" s="206"/>
      <c r="D261" s="207" t="s">
        <v>276</v>
      </c>
      <c r="E261" s="223"/>
      <c r="F261" s="223"/>
      <c r="G261" s="223"/>
      <c r="H261" s="223"/>
      <c r="I261" s="223"/>
      <c r="J261" s="223"/>
      <c r="K261" s="223"/>
      <c r="L261" s="223"/>
      <c r="M261" s="223"/>
      <c r="N261" s="223"/>
      <c r="O261" s="223"/>
      <c r="P261" s="223"/>
      <c r="Q261" s="157"/>
      <c r="S261" s="78"/>
      <c r="T261" s="114" t="s">
        <v>194</v>
      </c>
      <c r="V261" s="138"/>
      <c r="W261" s="138"/>
      <c r="X261" s="138"/>
      <c r="Y261" s="138"/>
      <c r="Z261" s="138"/>
      <c r="AA261" s="138"/>
      <c r="AB261" s="138"/>
      <c r="AC261" s="138"/>
      <c r="AD261" s="138"/>
      <c r="AE261" s="138"/>
      <c r="AF261" s="115">
        <f t="shared" ca="1" si="315"/>
        <v>1</v>
      </c>
      <c r="AG261" s="115">
        <f t="shared" ca="1" si="316"/>
        <v>1</v>
      </c>
      <c r="AH261" s="115">
        <f t="shared" ca="1" si="317"/>
        <v>1</v>
      </c>
      <c r="AI261" s="115">
        <f t="shared" ca="1" si="318"/>
        <v>1</v>
      </c>
      <c r="AJ261" s="115">
        <f t="shared" ca="1" si="319"/>
        <v>1</v>
      </c>
      <c r="AK261" s="115">
        <f t="shared" ca="1" si="320"/>
        <v>1</v>
      </c>
      <c r="AL261" s="115">
        <f t="shared" ca="1" si="321"/>
        <v>1</v>
      </c>
      <c r="AM261" s="115">
        <f t="shared" ca="1" si="322"/>
        <v>1</v>
      </c>
      <c r="AN261" s="115">
        <f t="shared" ca="1" si="323"/>
        <v>1</v>
      </c>
      <c r="AO261" s="115">
        <f t="shared" ca="1" si="324"/>
        <v>1</v>
      </c>
      <c r="AP261" s="115">
        <f t="shared" ca="1" si="362"/>
        <v>1</v>
      </c>
      <c r="AQ261" s="116" t="s">
        <v>48</v>
      </c>
      <c r="AR261" s="115">
        <f t="shared" ca="1" si="363"/>
        <v>1</v>
      </c>
    </row>
    <row r="262" spans="1:44" ht="12" x14ac:dyDescent="0.3">
      <c r="A262" s="43">
        <f>ROW()</f>
        <v>262</v>
      </c>
      <c r="B262" s="210">
        <f>ROW(B72)</f>
        <v>72</v>
      </c>
      <c r="C262" s="86"/>
      <c r="D262" s="86" t="s">
        <v>277</v>
      </c>
      <c r="E262" s="190">
        <f t="shared" ref="E262:N262" si="402">E72</f>
        <v>2019559</v>
      </c>
      <c r="F262" s="190">
        <f t="shared" si="402"/>
        <v>4563664</v>
      </c>
      <c r="G262" s="190">
        <f t="shared" si="402"/>
        <v>-1305133</v>
      </c>
      <c r="H262" s="190">
        <f t="shared" si="402"/>
        <v>-2994426</v>
      </c>
      <c r="I262" s="190">
        <f t="shared" si="402"/>
        <v>-1183517</v>
      </c>
      <c r="J262" s="190">
        <f t="shared" si="402"/>
        <v>9999</v>
      </c>
      <c r="K262" s="190">
        <f t="shared" si="402"/>
        <v>-1181124</v>
      </c>
      <c r="L262" s="190">
        <f t="shared" si="402"/>
        <v>560648</v>
      </c>
      <c r="M262" s="190">
        <f t="shared" si="402"/>
        <v>9996</v>
      </c>
      <c r="N262" s="190">
        <f t="shared" si="402"/>
        <v>100001</v>
      </c>
      <c r="O262" s="190">
        <f t="shared" ref="O262:P262" si="403">O72</f>
        <v>113347.1400000006</v>
      </c>
      <c r="P262" s="190">
        <f t="shared" si="403"/>
        <v>126960.20280000195</v>
      </c>
      <c r="Q262" s="211"/>
      <c r="R262" s="433"/>
      <c r="S262" s="81"/>
      <c r="T262" s="114" t="s">
        <v>278</v>
      </c>
      <c r="V262" s="138"/>
      <c r="W262" s="138"/>
      <c r="X262" s="138"/>
      <c r="Y262" s="138"/>
      <c r="Z262" s="138"/>
      <c r="AA262" s="138"/>
      <c r="AB262" s="138"/>
      <c r="AC262" s="138"/>
      <c r="AD262" s="138"/>
      <c r="AE262" s="138"/>
      <c r="AF262" s="115">
        <f t="shared" ref="AF262:AF281" ca="1" si="404">CELL("protect",A262)</f>
        <v>1</v>
      </c>
      <c r="AG262" s="115">
        <f t="shared" ref="AG262:AG281" ca="1" si="405">CELL("protect",B262)</f>
        <v>1</v>
      </c>
      <c r="AH262" s="115">
        <f t="shared" ref="AH262:AH281" ca="1" si="406">CELL("protect",C262)</f>
        <v>1</v>
      </c>
      <c r="AI262" s="115">
        <f t="shared" ref="AI262:AI281" ca="1" si="407">CELL("protect",D262)</f>
        <v>1</v>
      </c>
      <c r="AJ262" s="115">
        <f t="shared" ref="AJ262:AJ281" ca="1" si="408">CELL("protect",E262)</f>
        <v>1</v>
      </c>
      <c r="AK262" s="115">
        <f t="shared" ref="AK262:AK281" ca="1" si="409">CELL("protect",F262)</f>
        <v>1</v>
      </c>
      <c r="AL262" s="115">
        <f t="shared" ref="AL262:AL281" ca="1" si="410">CELL("protect",G262)</f>
        <v>1</v>
      </c>
      <c r="AM262" s="115">
        <f t="shared" ref="AM262:AM281" ca="1" si="411">CELL("protect",H262)</f>
        <v>1</v>
      </c>
      <c r="AN262" s="115">
        <f t="shared" ref="AN262:AN281" ca="1" si="412">CELL("protect",I262)</f>
        <v>1</v>
      </c>
      <c r="AO262" s="115">
        <f t="shared" ref="AO262:AO281" ca="1" si="413">CELL("protect",J262)</f>
        <v>1</v>
      </c>
      <c r="AP262" s="115">
        <f t="shared" ca="1" si="362"/>
        <v>1</v>
      </c>
      <c r="AQ262" s="116" t="s">
        <v>48</v>
      </c>
      <c r="AR262" s="115">
        <f t="shared" ca="1" si="363"/>
        <v>1</v>
      </c>
    </row>
    <row r="263" spans="1:44" ht="12" x14ac:dyDescent="0.3">
      <c r="A263" s="43">
        <f>ROW()</f>
        <v>263</v>
      </c>
      <c r="B263" s="210">
        <f>ROW(B61)</f>
        <v>61</v>
      </c>
      <c r="C263" s="86"/>
      <c r="D263" s="86" t="s">
        <v>279</v>
      </c>
      <c r="E263" s="153">
        <f t="shared" ref="E263:N263" si="414">E61</f>
        <v>11503</v>
      </c>
      <c r="F263" s="153">
        <f t="shared" si="414"/>
        <v>7213</v>
      </c>
      <c r="G263" s="153">
        <f t="shared" si="414"/>
        <v>31432</v>
      </c>
      <c r="H263" s="153">
        <f t="shared" si="414"/>
        <v>106223</v>
      </c>
      <c r="I263" s="153">
        <f t="shared" si="414"/>
        <v>0</v>
      </c>
      <c r="J263" s="153">
        <f t="shared" si="414"/>
        <v>0</v>
      </c>
      <c r="K263" s="153">
        <f t="shared" si="414"/>
        <v>102231</v>
      </c>
      <c r="L263" s="153">
        <f t="shared" si="414"/>
        <v>140243</v>
      </c>
      <c r="M263" s="153">
        <f t="shared" si="414"/>
        <v>21698</v>
      </c>
      <c r="N263" s="153">
        <f t="shared" si="414"/>
        <v>20000</v>
      </c>
      <c r="O263" s="153">
        <f t="shared" ref="O263:P263" si="415">O61</f>
        <v>20400</v>
      </c>
      <c r="P263" s="153">
        <f t="shared" si="415"/>
        <v>20808</v>
      </c>
      <c r="Q263" s="212"/>
      <c r="S263" s="78"/>
      <c r="T263" s="114"/>
      <c r="V263" s="138"/>
      <c r="W263" s="138"/>
      <c r="X263" s="138"/>
      <c r="Y263" s="138"/>
      <c r="Z263" s="138"/>
      <c r="AA263" s="138"/>
      <c r="AB263" s="138"/>
      <c r="AC263" s="138"/>
      <c r="AD263" s="138"/>
      <c r="AE263" s="138"/>
      <c r="AF263" s="115">
        <f t="shared" ca="1" si="404"/>
        <v>1</v>
      </c>
      <c r="AG263" s="115">
        <f t="shared" ca="1" si="405"/>
        <v>1</v>
      </c>
      <c r="AH263" s="115">
        <f t="shared" ca="1" si="406"/>
        <v>1</v>
      </c>
      <c r="AI263" s="115">
        <f t="shared" ca="1" si="407"/>
        <v>1</v>
      </c>
      <c r="AJ263" s="115">
        <f t="shared" ca="1" si="408"/>
        <v>1</v>
      </c>
      <c r="AK263" s="115">
        <f t="shared" ca="1" si="409"/>
        <v>1</v>
      </c>
      <c r="AL263" s="115">
        <f t="shared" ca="1" si="410"/>
        <v>1</v>
      </c>
      <c r="AM263" s="115">
        <f t="shared" ca="1" si="411"/>
        <v>1</v>
      </c>
      <c r="AN263" s="115">
        <f t="shared" ca="1" si="412"/>
        <v>1</v>
      </c>
      <c r="AO263" s="115">
        <f t="shared" ca="1" si="413"/>
        <v>1</v>
      </c>
      <c r="AP263" s="115">
        <f t="shared" ca="1" si="362"/>
        <v>1</v>
      </c>
      <c r="AQ263" s="116" t="s">
        <v>48</v>
      </c>
      <c r="AR263" s="115">
        <f t="shared" ca="1" si="363"/>
        <v>1</v>
      </c>
    </row>
    <row r="264" spans="1:44" ht="12" x14ac:dyDescent="0.3">
      <c r="A264" s="43">
        <f>ROW()</f>
        <v>264</v>
      </c>
      <c r="B264" s="210">
        <f>ROW(B57)</f>
        <v>57</v>
      </c>
      <c r="C264" s="86"/>
      <c r="D264" s="86" t="s">
        <v>82</v>
      </c>
      <c r="E264" s="153">
        <f t="shared" ref="E264:N264" si="416">+E57</f>
        <v>0</v>
      </c>
      <c r="F264" s="153">
        <f t="shared" si="416"/>
        <v>0</v>
      </c>
      <c r="G264" s="153">
        <f t="shared" si="416"/>
        <v>0</v>
      </c>
      <c r="H264" s="153">
        <f t="shared" si="416"/>
        <v>0</v>
      </c>
      <c r="I264" s="153">
        <f t="shared" si="416"/>
        <v>0</v>
      </c>
      <c r="J264" s="153">
        <f t="shared" si="416"/>
        <v>0</v>
      </c>
      <c r="K264" s="153">
        <f t="shared" si="416"/>
        <v>0</v>
      </c>
      <c r="L264" s="153">
        <f t="shared" si="416"/>
        <v>0</v>
      </c>
      <c r="M264" s="153">
        <f t="shared" si="416"/>
        <v>0</v>
      </c>
      <c r="N264" s="153">
        <f t="shared" si="416"/>
        <v>0</v>
      </c>
      <c r="O264" s="153">
        <f t="shared" ref="O264:P264" si="417">+O57</f>
        <v>0</v>
      </c>
      <c r="P264" s="153">
        <f t="shared" si="417"/>
        <v>0</v>
      </c>
      <c r="Q264" s="212"/>
      <c r="S264" s="78"/>
      <c r="T264" s="114"/>
      <c r="V264" s="138"/>
      <c r="W264" s="138"/>
      <c r="X264" s="138"/>
      <c r="Y264" s="138"/>
      <c r="Z264" s="138"/>
      <c r="AA264" s="138"/>
      <c r="AB264" s="138"/>
      <c r="AC264" s="138"/>
      <c r="AD264" s="138"/>
      <c r="AE264" s="138"/>
      <c r="AF264" s="115">
        <f t="shared" ca="1" si="404"/>
        <v>1</v>
      </c>
      <c r="AG264" s="115">
        <f t="shared" ca="1" si="405"/>
        <v>1</v>
      </c>
      <c r="AH264" s="115">
        <f t="shared" ca="1" si="406"/>
        <v>1</v>
      </c>
      <c r="AI264" s="115">
        <f t="shared" ca="1" si="407"/>
        <v>1</v>
      </c>
      <c r="AJ264" s="115">
        <f t="shared" ca="1" si="408"/>
        <v>1</v>
      </c>
      <c r="AK264" s="115">
        <f t="shared" ca="1" si="409"/>
        <v>1</v>
      </c>
      <c r="AL264" s="115">
        <f t="shared" ca="1" si="410"/>
        <v>1</v>
      </c>
      <c r="AM264" s="115">
        <f t="shared" ca="1" si="411"/>
        <v>1</v>
      </c>
      <c r="AN264" s="115">
        <f t="shared" ca="1" si="412"/>
        <v>1</v>
      </c>
      <c r="AO264" s="115">
        <f t="shared" ca="1" si="413"/>
        <v>1</v>
      </c>
      <c r="AP264" s="115">
        <f t="shared" ca="1" si="362"/>
        <v>1</v>
      </c>
      <c r="AQ264" s="116" t="s">
        <v>48</v>
      </c>
      <c r="AR264" s="115">
        <f t="shared" ca="1" si="363"/>
        <v>1</v>
      </c>
    </row>
    <row r="265" spans="1:44" ht="12" x14ac:dyDescent="0.3">
      <c r="A265" s="43">
        <f>ROW()</f>
        <v>265</v>
      </c>
      <c r="B265" s="210">
        <f>ROW(B59)</f>
        <v>59</v>
      </c>
      <c r="C265" s="86"/>
      <c r="D265" s="86" t="s">
        <v>280</v>
      </c>
      <c r="E265" s="153">
        <f t="shared" ref="E265:N265" si="418">+E59</f>
        <v>0</v>
      </c>
      <c r="F265" s="153">
        <f t="shared" si="418"/>
        <v>0</v>
      </c>
      <c r="G265" s="153">
        <f t="shared" si="418"/>
        <v>0</v>
      </c>
      <c r="H265" s="153">
        <f t="shared" si="418"/>
        <v>0</v>
      </c>
      <c r="I265" s="153">
        <f t="shared" si="418"/>
        <v>0</v>
      </c>
      <c r="J265" s="153">
        <f t="shared" si="418"/>
        <v>0</v>
      </c>
      <c r="K265" s="153">
        <f t="shared" si="418"/>
        <v>118273</v>
      </c>
      <c r="L265" s="153">
        <f t="shared" si="418"/>
        <v>114796</v>
      </c>
      <c r="M265" s="153">
        <f t="shared" si="418"/>
        <v>175267</v>
      </c>
      <c r="N265" s="153">
        <f t="shared" si="418"/>
        <v>567306</v>
      </c>
      <c r="O265" s="153">
        <f t="shared" ref="O265:P265" si="419">+O59</f>
        <v>567306</v>
      </c>
      <c r="P265" s="153">
        <f t="shared" si="419"/>
        <v>567306</v>
      </c>
      <c r="Q265" s="212"/>
      <c r="S265" s="78"/>
      <c r="T265" s="114"/>
      <c r="V265" s="138"/>
      <c r="W265" s="138"/>
      <c r="X265" s="138"/>
      <c r="Y265" s="138"/>
      <c r="Z265" s="138"/>
      <c r="AA265" s="138"/>
      <c r="AB265" s="138"/>
      <c r="AC265" s="138"/>
      <c r="AD265" s="138"/>
      <c r="AE265" s="138"/>
      <c r="AF265" s="115">
        <f t="shared" ca="1" si="404"/>
        <v>1</v>
      </c>
      <c r="AG265" s="115">
        <f t="shared" ca="1" si="405"/>
        <v>1</v>
      </c>
      <c r="AH265" s="115">
        <f t="shared" ca="1" si="406"/>
        <v>1</v>
      </c>
      <c r="AI265" s="115">
        <f t="shared" ca="1" si="407"/>
        <v>1</v>
      </c>
      <c r="AJ265" s="115">
        <f t="shared" ca="1" si="408"/>
        <v>1</v>
      </c>
      <c r="AK265" s="115">
        <f t="shared" ca="1" si="409"/>
        <v>1</v>
      </c>
      <c r="AL265" s="115">
        <f t="shared" ca="1" si="410"/>
        <v>1</v>
      </c>
      <c r="AM265" s="115">
        <f t="shared" ca="1" si="411"/>
        <v>1</v>
      </c>
      <c r="AN265" s="115">
        <f t="shared" ca="1" si="412"/>
        <v>1</v>
      </c>
      <c r="AO265" s="115">
        <f t="shared" ca="1" si="413"/>
        <v>1</v>
      </c>
      <c r="AP265" s="115">
        <f t="shared" ca="1" si="362"/>
        <v>1</v>
      </c>
      <c r="AQ265" s="116" t="s">
        <v>48</v>
      </c>
      <c r="AR265" s="115">
        <f t="shared" ca="1" si="363"/>
        <v>1</v>
      </c>
    </row>
    <row r="266" spans="1:44" ht="12" x14ac:dyDescent="0.3">
      <c r="A266" s="43">
        <f>ROW()</f>
        <v>266</v>
      </c>
      <c r="B266" s="210">
        <f>ROW(B60)</f>
        <v>60</v>
      </c>
      <c r="C266" s="86"/>
      <c r="D266" s="86" t="s">
        <v>89</v>
      </c>
      <c r="E266" s="153">
        <f t="shared" ref="E266:N266" si="420">+E60</f>
        <v>0</v>
      </c>
      <c r="F266" s="153">
        <f t="shared" si="420"/>
        <v>0</v>
      </c>
      <c r="G266" s="153">
        <f t="shared" si="420"/>
        <v>0</v>
      </c>
      <c r="H266" s="153">
        <f t="shared" si="420"/>
        <v>0</v>
      </c>
      <c r="I266" s="153">
        <f t="shared" si="420"/>
        <v>0</v>
      </c>
      <c r="J266" s="153">
        <f t="shared" si="420"/>
        <v>0</v>
      </c>
      <c r="K266" s="153">
        <f t="shared" si="420"/>
        <v>0</v>
      </c>
      <c r="L266" s="153">
        <f t="shared" si="420"/>
        <v>0</v>
      </c>
      <c r="M266" s="153">
        <f t="shared" si="420"/>
        <v>0</v>
      </c>
      <c r="N266" s="153">
        <f t="shared" si="420"/>
        <v>0</v>
      </c>
      <c r="O266" s="153">
        <f t="shared" ref="O266:P266" si="421">+O60</f>
        <v>0</v>
      </c>
      <c r="P266" s="153">
        <f t="shared" si="421"/>
        <v>0</v>
      </c>
      <c r="Q266" s="212"/>
      <c r="S266" s="78"/>
      <c r="T266" s="114"/>
      <c r="V266" s="138"/>
      <c r="W266" s="138"/>
      <c r="X266" s="138"/>
      <c r="Y266" s="138"/>
      <c r="Z266" s="138"/>
      <c r="AA266" s="138"/>
      <c r="AB266" s="138"/>
      <c r="AC266" s="138"/>
      <c r="AD266" s="138"/>
      <c r="AE266" s="138"/>
      <c r="AF266" s="115">
        <f t="shared" ca="1" si="404"/>
        <v>1</v>
      </c>
      <c r="AG266" s="115">
        <f t="shared" ca="1" si="405"/>
        <v>1</v>
      </c>
      <c r="AH266" s="115">
        <f t="shared" ca="1" si="406"/>
        <v>1</v>
      </c>
      <c r="AI266" s="115">
        <f t="shared" ca="1" si="407"/>
        <v>1</v>
      </c>
      <c r="AJ266" s="115">
        <f t="shared" ca="1" si="408"/>
        <v>1</v>
      </c>
      <c r="AK266" s="115">
        <f t="shared" ca="1" si="409"/>
        <v>1</v>
      </c>
      <c r="AL266" s="115">
        <f t="shared" ca="1" si="410"/>
        <v>1</v>
      </c>
      <c r="AM266" s="115">
        <f t="shared" ca="1" si="411"/>
        <v>1</v>
      </c>
      <c r="AN266" s="115">
        <f t="shared" ca="1" si="412"/>
        <v>1</v>
      </c>
      <c r="AO266" s="115">
        <f t="shared" ca="1" si="413"/>
        <v>1</v>
      </c>
      <c r="AP266" s="115">
        <f t="shared" ca="1" si="362"/>
        <v>1</v>
      </c>
      <c r="AQ266" s="116" t="s">
        <v>48</v>
      </c>
      <c r="AR266" s="115">
        <f t="shared" ca="1" si="363"/>
        <v>1</v>
      </c>
    </row>
    <row r="267" spans="1:44" ht="12" x14ac:dyDescent="0.3">
      <c r="A267" s="43">
        <f>ROW()</f>
        <v>267</v>
      </c>
      <c r="B267" s="210">
        <f>ROW(B62)</f>
        <v>62</v>
      </c>
      <c r="C267" s="86"/>
      <c r="D267" s="86" t="s">
        <v>281</v>
      </c>
      <c r="E267" s="153">
        <f t="shared" ref="E267:N267" si="422">+E62</f>
        <v>0</v>
      </c>
      <c r="F267" s="153">
        <f t="shared" si="422"/>
        <v>0</v>
      </c>
      <c r="G267" s="153">
        <f t="shared" si="422"/>
        <v>0</v>
      </c>
      <c r="H267" s="153">
        <f t="shared" si="422"/>
        <v>0</v>
      </c>
      <c r="I267" s="153">
        <f t="shared" si="422"/>
        <v>0</v>
      </c>
      <c r="J267" s="153">
        <f t="shared" si="422"/>
        <v>0</v>
      </c>
      <c r="K267" s="153">
        <f t="shared" si="422"/>
        <v>0</v>
      </c>
      <c r="L267" s="153">
        <f t="shared" si="422"/>
        <v>0</v>
      </c>
      <c r="M267" s="153">
        <f t="shared" si="422"/>
        <v>0</v>
      </c>
      <c r="N267" s="153">
        <f t="shared" si="422"/>
        <v>0</v>
      </c>
      <c r="O267" s="153">
        <f t="shared" ref="O267:P267" si="423">+O62</f>
        <v>0</v>
      </c>
      <c r="P267" s="153">
        <f t="shared" si="423"/>
        <v>0</v>
      </c>
      <c r="Q267" s="212"/>
      <c r="S267" s="78"/>
      <c r="T267" s="114"/>
      <c r="V267" s="138"/>
      <c r="W267" s="138"/>
      <c r="X267" s="138"/>
      <c r="Y267" s="138"/>
      <c r="Z267" s="138"/>
      <c r="AA267" s="138"/>
      <c r="AB267" s="138"/>
      <c r="AC267" s="138"/>
      <c r="AD267" s="138"/>
      <c r="AE267" s="138"/>
      <c r="AF267" s="115">
        <f t="shared" ca="1" si="404"/>
        <v>1</v>
      </c>
      <c r="AG267" s="115">
        <f t="shared" ca="1" si="405"/>
        <v>1</v>
      </c>
      <c r="AH267" s="115">
        <f t="shared" ca="1" si="406"/>
        <v>1</v>
      </c>
      <c r="AI267" s="115">
        <f t="shared" ca="1" si="407"/>
        <v>1</v>
      </c>
      <c r="AJ267" s="115">
        <f t="shared" ca="1" si="408"/>
        <v>1</v>
      </c>
      <c r="AK267" s="115">
        <f t="shared" ca="1" si="409"/>
        <v>1</v>
      </c>
      <c r="AL267" s="115">
        <f t="shared" ca="1" si="410"/>
        <v>1</v>
      </c>
      <c r="AM267" s="115">
        <f t="shared" ca="1" si="411"/>
        <v>1</v>
      </c>
      <c r="AN267" s="115">
        <f t="shared" ca="1" si="412"/>
        <v>1</v>
      </c>
      <c r="AO267" s="115">
        <f t="shared" ca="1" si="413"/>
        <v>1</v>
      </c>
      <c r="AP267" s="115">
        <f t="shared" ca="1" si="362"/>
        <v>1</v>
      </c>
      <c r="AQ267" s="116" t="s">
        <v>48</v>
      </c>
      <c r="AR267" s="115">
        <f t="shared" ca="1" si="363"/>
        <v>1</v>
      </c>
    </row>
    <row r="268" spans="1:44" x14ac:dyDescent="0.25">
      <c r="A268" s="43">
        <f>ROW()</f>
        <v>268</v>
      </c>
      <c r="B268" s="257"/>
      <c r="C268" s="86"/>
      <c r="D268" s="86" t="s">
        <v>282</v>
      </c>
      <c r="E268" s="178">
        <f t="shared" ref="E268:J268" si="424">SUM(E262:E267)</f>
        <v>2031062</v>
      </c>
      <c r="F268" s="178">
        <f t="shared" si="424"/>
        <v>4570877</v>
      </c>
      <c r="G268" s="178">
        <f t="shared" si="424"/>
        <v>-1273701</v>
      </c>
      <c r="H268" s="178">
        <f t="shared" si="424"/>
        <v>-2888203</v>
      </c>
      <c r="I268" s="178">
        <f t="shared" si="424"/>
        <v>-1183517</v>
      </c>
      <c r="J268" s="178">
        <f t="shared" si="424"/>
        <v>9999</v>
      </c>
      <c r="K268" s="178">
        <f t="shared" ref="K268:N268" si="425">SUM(K262:K267)</f>
        <v>-960620</v>
      </c>
      <c r="L268" s="178">
        <f t="shared" si="425"/>
        <v>815687</v>
      </c>
      <c r="M268" s="178">
        <f t="shared" si="425"/>
        <v>206961</v>
      </c>
      <c r="N268" s="178">
        <f t="shared" si="425"/>
        <v>687307</v>
      </c>
      <c r="O268" s="178">
        <f t="shared" ref="O268:P268" si="426">SUM(O262:O267)</f>
        <v>701053.1400000006</v>
      </c>
      <c r="P268" s="178">
        <f t="shared" si="426"/>
        <v>715074.20280000195</v>
      </c>
      <c r="Q268" s="173"/>
      <c r="R268" s="433"/>
      <c r="S268" s="81"/>
      <c r="T268" s="114" t="s">
        <v>283</v>
      </c>
      <c r="V268" s="138"/>
      <c r="W268" s="138"/>
      <c r="X268" s="138"/>
      <c r="Y268" s="138"/>
      <c r="Z268" s="138"/>
      <c r="AA268" s="138"/>
      <c r="AB268" s="138"/>
      <c r="AC268" s="138"/>
      <c r="AD268" s="138"/>
      <c r="AE268" s="138"/>
      <c r="AF268" s="115">
        <f t="shared" ca="1" si="404"/>
        <v>1</v>
      </c>
      <c r="AG268" s="115">
        <f t="shared" ca="1" si="405"/>
        <v>1</v>
      </c>
      <c r="AH268" s="115">
        <f t="shared" ca="1" si="406"/>
        <v>1</v>
      </c>
      <c r="AI268" s="115">
        <f t="shared" ca="1" si="407"/>
        <v>1</v>
      </c>
      <c r="AJ268" s="115">
        <f t="shared" ca="1" si="408"/>
        <v>1</v>
      </c>
      <c r="AK268" s="115">
        <f t="shared" ca="1" si="409"/>
        <v>1</v>
      </c>
      <c r="AL268" s="115">
        <f t="shared" ca="1" si="410"/>
        <v>1</v>
      </c>
      <c r="AM268" s="115">
        <f t="shared" ca="1" si="411"/>
        <v>1</v>
      </c>
      <c r="AN268" s="115">
        <f t="shared" ca="1" si="412"/>
        <v>1</v>
      </c>
      <c r="AO268" s="115">
        <f t="shared" ca="1" si="413"/>
        <v>1</v>
      </c>
      <c r="AP268" s="115">
        <f t="shared" ca="1" si="362"/>
        <v>1</v>
      </c>
      <c r="AQ268" s="116" t="s">
        <v>48</v>
      </c>
      <c r="AR268" s="115">
        <f t="shared" ca="1" si="363"/>
        <v>1</v>
      </c>
    </row>
    <row r="269" spans="1:44" x14ac:dyDescent="0.25">
      <c r="A269" s="43">
        <f>ROW()</f>
        <v>269</v>
      </c>
      <c r="B269" s="257"/>
      <c r="C269" s="86"/>
      <c r="D269" s="86"/>
      <c r="E269" s="153"/>
      <c r="F269" s="153"/>
      <c r="G269" s="153"/>
      <c r="H269" s="153"/>
      <c r="I269" s="153"/>
      <c r="J269" s="153"/>
      <c r="K269" s="153"/>
      <c r="L269" s="153"/>
      <c r="M269" s="153"/>
      <c r="N269" s="153"/>
      <c r="O269" s="153"/>
      <c r="P269" s="153"/>
      <c r="Q269" s="212"/>
      <c r="S269" s="78"/>
      <c r="T269" s="114"/>
      <c r="V269" s="138"/>
      <c r="W269" s="138"/>
      <c r="X269" s="138"/>
      <c r="Y269" s="138"/>
      <c r="Z269" s="138"/>
      <c r="AA269" s="138"/>
      <c r="AB269" s="138"/>
      <c r="AC269" s="138"/>
      <c r="AD269" s="138"/>
      <c r="AE269" s="138"/>
      <c r="AF269" s="115">
        <f t="shared" ca="1" si="404"/>
        <v>1</v>
      </c>
      <c r="AG269" s="115">
        <f t="shared" ca="1" si="405"/>
        <v>1</v>
      </c>
      <c r="AH269" s="115">
        <f t="shared" ca="1" si="406"/>
        <v>1</v>
      </c>
      <c r="AI269" s="115">
        <f t="shared" ca="1" si="407"/>
        <v>1</v>
      </c>
      <c r="AJ269" s="115">
        <f t="shared" ca="1" si="408"/>
        <v>1</v>
      </c>
      <c r="AK269" s="115">
        <f t="shared" ca="1" si="409"/>
        <v>1</v>
      </c>
      <c r="AL269" s="115">
        <f t="shared" ca="1" si="410"/>
        <v>1</v>
      </c>
      <c r="AM269" s="115">
        <f t="shared" ca="1" si="411"/>
        <v>1</v>
      </c>
      <c r="AN269" s="115">
        <f t="shared" ca="1" si="412"/>
        <v>1</v>
      </c>
      <c r="AO269" s="115">
        <f t="shared" ca="1" si="413"/>
        <v>1</v>
      </c>
      <c r="AP269" s="115">
        <f t="shared" ca="1" si="362"/>
        <v>1</v>
      </c>
      <c r="AQ269" s="116" t="s">
        <v>48</v>
      </c>
      <c r="AR269" s="115">
        <f t="shared" ca="1" si="363"/>
        <v>1</v>
      </c>
    </row>
    <row r="270" spans="1:44" ht="12" x14ac:dyDescent="0.3">
      <c r="A270" s="43">
        <f>ROW()</f>
        <v>270</v>
      </c>
      <c r="B270" s="210">
        <f>ROW(B110)</f>
        <v>110</v>
      </c>
      <c r="C270" s="86"/>
      <c r="D270" s="86" t="s">
        <v>284</v>
      </c>
      <c r="E270" s="190">
        <f t="shared" ref="E270:N270" si="427">E114</f>
        <v>0</v>
      </c>
      <c r="F270" s="190">
        <f t="shared" si="427"/>
        <v>0</v>
      </c>
      <c r="G270" s="190">
        <f t="shared" si="427"/>
        <v>0</v>
      </c>
      <c r="H270" s="190">
        <f t="shared" si="427"/>
        <v>0</v>
      </c>
      <c r="I270" s="190">
        <f t="shared" si="427"/>
        <v>0</v>
      </c>
      <c r="J270" s="190">
        <f t="shared" si="427"/>
        <v>0</v>
      </c>
      <c r="K270" s="190">
        <f t="shared" si="427"/>
        <v>0</v>
      </c>
      <c r="L270" s="190">
        <f t="shared" si="427"/>
        <v>0</v>
      </c>
      <c r="M270" s="190">
        <f t="shared" si="427"/>
        <v>0</v>
      </c>
      <c r="N270" s="190">
        <f t="shared" si="427"/>
        <v>0</v>
      </c>
      <c r="O270" s="190">
        <f t="shared" ref="O270:P270" si="428">O114</f>
        <v>0</v>
      </c>
      <c r="P270" s="190">
        <f t="shared" si="428"/>
        <v>0</v>
      </c>
      <c r="Q270" s="211"/>
      <c r="S270" s="78"/>
      <c r="T270" s="114"/>
      <c r="V270" s="138"/>
      <c r="W270" s="138"/>
      <c r="X270" s="138"/>
      <c r="Y270" s="138"/>
      <c r="Z270" s="138"/>
      <c r="AA270" s="138"/>
      <c r="AB270" s="138"/>
      <c r="AC270" s="138"/>
      <c r="AD270" s="138"/>
      <c r="AE270" s="138"/>
      <c r="AF270" s="115">
        <f t="shared" ca="1" si="404"/>
        <v>1</v>
      </c>
      <c r="AG270" s="115">
        <f t="shared" ca="1" si="405"/>
        <v>1</v>
      </c>
      <c r="AH270" s="115">
        <f t="shared" ca="1" si="406"/>
        <v>1</v>
      </c>
      <c r="AI270" s="115">
        <f t="shared" ca="1" si="407"/>
        <v>1</v>
      </c>
      <c r="AJ270" s="115">
        <f t="shared" ca="1" si="408"/>
        <v>1</v>
      </c>
      <c r="AK270" s="115">
        <f t="shared" ca="1" si="409"/>
        <v>1</v>
      </c>
      <c r="AL270" s="115">
        <f t="shared" ca="1" si="410"/>
        <v>1</v>
      </c>
      <c r="AM270" s="115">
        <f t="shared" ca="1" si="411"/>
        <v>1</v>
      </c>
      <c r="AN270" s="115">
        <f t="shared" ca="1" si="412"/>
        <v>1</v>
      </c>
      <c r="AO270" s="115">
        <f t="shared" ca="1" si="413"/>
        <v>1</v>
      </c>
      <c r="AP270" s="115">
        <f t="shared" ca="1" si="362"/>
        <v>1</v>
      </c>
      <c r="AQ270" s="116" t="s">
        <v>48</v>
      </c>
      <c r="AR270" s="115">
        <f t="shared" ca="1" si="363"/>
        <v>1</v>
      </c>
    </row>
    <row r="271" spans="1:44" ht="12" x14ac:dyDescent="0.3">
      <c r="A271" s="43">
        <f>ROW()</f>
        <v>271</v>
      </c>
      <c r="B271" s="210">
        <f>ROW(B57)</f>
        <v>57</v>
      </c>
      <c r="C271" s="86"/>
      <c r="D271" s="86" t="s">
        <v>82</v>
      </c>
      <c r="E271" s="153">
        <f t="shared" ref="E271:N271" si="429">E57</f>
        <v>0</v>
      </c>
      <c r="F271" s="153">
        <f t="shared" si="429"/>
        <v>0</v>
      </c>
      <c r="G271" s="153">
        <f t="shared" si="429"/>
        <v>0</v>
      </c>
      <c r="H271" s="153">
        <f t="shared" si="429"/>
        <v>0</v>
      </c>
      <c r="I271" s="153">
        <f t="shared" si="429"/>
        <v>0</v>
      </c>
      <c r="J271" s="153">
        <f t="shared" si="429"/>
        <v>0</v>
      </c>
      <c r="K271" s="153">
        <f t="shared" si="429"/>
        <v>0</v>
      </c>
      <c r="L271" s="153">
        <f t="shared" si="429"/>
        <v>0</v>
      </c>
      <c r="M271" s="153">
        <f t="shared" si="429"/>
        <v>0</v>
      </c>
      <c r="N271" s="153">
        <f t="shared" si="429"/>
        <v>0</v>
      </c>
      <c r="O271" s="153">
        <f t="shared" ref="O271:P271" si="430">O57</f>
        <v>0</v>
      </c>
      <c r="P271" s="153">
        <f t="shared" si="430"/>
        <v>0</v>
      </c>
      <c r="Q271" s="211"/>
      <c r="S271" s="78"/>
      <c r="T271" s="114" t="s">
        <v>285</v>
      </c>
      <c r="V271" s="138"/>
      <c r="W271" s="138"/>
      <c r="X271" s="138"/>
      <c r="Y271" s="138"/>
      <c r="Z271" s="138"/>
      <c r="AA271" s="138"/>
      <c r="AB271" s="138"/>
      <c r="AC271" s="138"/>
      <c r="AD271" s="138"/>
      <c r="AE271" s="138"/>
      <c r="AF271" s="115">
        <f t="shared" ca="1" si="404"/>
        <v>1</v>
      </c>
      <c r="AG271" s="115">
        <f t="shared" ca="1" si="405"/>
        <v>1</v>
      </c>
      <c r="AH271" s="115">
        <f t="shared" ca="1" si="406"/>
        <v>1</v>
      </c>
      <c r="AI271" s="115">
        <f t="shared" ca="1" si="407"/>
        <v>1</v>
      </c>
      <c r="AJ271" s="115">
        <f t="shared" ca="1" si="408"/>
        <v>1</v>
      </c>
      <c r="AK271" s="115">
        <f t="shared" ca="1" si="409"/>
        <v>1</v>
      </c>
      <c r="AL271" s="115">
        <f t="shared" ca="1" si="410"/>
        <v>1</v>
      </c>
      <c r="AM271" s="115">
        <f t="shared" ca="1" si="411"/>
        <v>1</v>
      </c>
      <c r="AN271" s="115">
        <f t="shared" ca="1" si="412"/>
        <v>1</v>
      </c>
      <c r="AO271" s="115">
        <f t="shared" ca="1" si="413"/>
        <v>1</v>
      </c>
      <c r="AP271" s="115">
        <f t="shared" ca="1" si="362"/>
        <v>1</v>
      </c>
      <c r="AQ271" s="116" t="s">
        <v>48</v>
      </c>
      <c r="AR271" s="115">
        <f t="shared" ca="1" si="363"/>
        <v>1</v>
      </c>
    </row>
    <row r="272" spans="1:44" ht="12" x14ac:dyDescent="0.3">
      <c r="A272" s="43">
        <f>ROW()</f>
        <v>272</v>
      </c>
      <c r="B272" s="210">
        <f>ROW(B59)</f>
        <v>59</v>
      </c>
      <c r="C272" s="86"/>
      <c r="D272" s="86" t="s">
        <v>286</v>
      </c>
      <c r="E272" s="153">
        <f t="shared" ref="E272:N272" si="431">+E59</f>
        <v>0</v>
      </c>
      <c r="F272" s="153">
        <f t="shared" si="431"/>
        <v>0</v>
      </c>
      <c r="G272" s="153">
        <f t="shared" si="431"/>
        <v>0</v>
      </c>
      <c r="H272" s="153">
        <f t="shared" si="431"/>
        <v>0</v>
      </c>
      <c r="I272" s="153">
        <f t="shared" si="431"/>
        <v>0</v>
      </c>
      <c r="J272" s="153">
        <f t="shared" si="431"/>
        <v>0</v>
      </c>
      <c r="K272" s="153">
        <f t="shared" si="431"/>
        <v>118273</v>
      </c>
      <c r="L272" s="153">
        <f t="shared" si="431"/>
        <v>114796</v>
      </c>
      <c r="M272" s="153">
        <f t="shared" si="431"/>
        <v>175267</v>
      </c>
      <c r="N272" s="153">
        <f t="shared" si="431"/>
        <v>567306</v>
      </c>
      <c r="O272" s="153">
        <f t="shared" ref="O272:P272" si="432">+O59</f>
        <v>567306</v>
      </c>
      <c r="P272" s="153">
        <f t="shared" si="432"/>
        <v>567306</v>
      </c>
      <c r="Q272" s="211"/>
      <c r="S272" s="78"/>
      <c r="T272" s="114"/>
      <c r="V272" s="138"/>
      <c r="W272" s="138"/>
      <c r="X272" s="138"/>
      <c r="Y272" s="138"/>
      <c r="Z272" s="138"/>
      <c r="AA272" s="138"/>
      <c r="AB272" s="138"/>
      <c r="AC272" s="138"/>
      <c r="AD272" s="138"/>
      <c r="AE272" s="138"/>
      <c r="AF272" s="115">
        <f t="shared" ca="1" si="404"/>
        <v>1</v>
      </c>
      <c r="AG272" s="115">
        <f t="shared" ca="1" si="405"/>
        <v>1</v>
      </c>
      <c r="AH272" s="115">
        <f t="shared" ca="1" si="406"/>
        <v>1</v>
      </c>
      <c r="AI272" s="115">
        <f t="shared" ca="1" si="407"/>
        <v>1</v>
      </c>
      <c r="AJ272" s="115">
        <f t="shared" ca="1" si="408"/>
        <v>1</v>
      </c>
      <c r="AK272" s="115">
        <f t="shared" ca="1" si="409"/>
        <v>1</v>
      </c>
      <c r="AL272" s="115">
        <f t="shared" ca="1" si="410"/>
        <v>1</v>
      </c>
      <c r="AM272" s="115">
        <f t="shared" ca="1" si="411"/>
        <v>1</v>
      </c>
      <c r="AN272" s="115">
        <f t="shared" ca="1" si="412"/>
        <v>1</v>
      </c>
      <c r="AO272" s="115">
        <f t="shared" ca="1" si="413"/>
        <v>1</v>
      </c>
      <c r="AP272" s="115">
        <f t="shared" ca="1" si="362"/>
        <v>1</v>
      </c>
      <c r="AQ272" s="116" t="s">
        <v>48</v>
      </c>
      <c r="AR272" s="115">
        <f t="shared" ca="1" si="363"/>
        <v>1</v>
      </c>
    </row>
    <row r="273" spans="1:44" ht="12" x14ac:dyDescent="0.3">
      <c r="A273" s="43">
        <f>ROW()</f>
        <v>273</v>
      </c>
      <c r="B273" s="210">
        <f>ROW(B60)</f>
        <v>60</v>
      </c>
      <c r="C273" s="86"/>
      <c r="D273" s="86" t="s">
        <v>89</v>
      </c>
      <c r="E273" s="153">
        <f t="shared" ref="E273:N273" si="433">+E60</f>
        <v>0</v>
      </c>
      <c r="F273" s="153">
        <f t="shared" si="433"/>
        <v>0</v>
      </c>
      <c r="G273" s="153">
        <f t="shared" si="433"/>
        <v>0</v>
      </c>
      <c r="H273" s="153">
        <f t="shared" si="433"/>
        <v>0</v>
      </c>
      <c r="I273" s="153">
        <f t="shared" si="433"/>
        <v>0</v>
      </c>
      <c r="J273" s="153">
        <f t="shared" si="433"/>
        <v>0</v>
      </c>
      <c r="K273" s="153">
        <f t="shared" si="433"/>
        <v>0</v>
      </c>
      <c r="L273" s="153">
        <f t="shared" si="433"/>
        <v>0</v>
      </c>
      <c r="M273" s="153">
        <f t="shared" si="433"/>
        <v>0</v>
      </c>
      <c r="N273" s="153">
        <f t="shared" si="433"/>
        <v>0</v>
      </c>
      <c r="O273" s="153">
        <f t="shared" ref="O273:P273" si="434">+O60</f>
        <v>0</v>
      </c>
      <c r="P273" s="153">
        <f t="shared" si="434"/>
        <v>0</v>
      </c>
      <c r="Q273" s="212"/>
      <c r="S273" s="78"/>
      <c r="T273" s="114"/>
      <c r="V273" s="138"/>
      <c r="W273" s="138"/>
      <c r="X273" s="138"/>
      <c r="Y273" s="138"/>
      <c r="Z273" s="138"/>
      <c r="AA273" s="138"/>
      <c r="AB273" s="138"/>
      <c r="AC273" s="138"/>
      <c r="AD273" s="138"/>
      <c r="AE273" s="138"/>
      <c r="AF273" s="115">
        <f t="shared" ca="1" si="404"/>
        <v>1</v>
      </c>
      <c r="AG273" s="115">
        <f t="shared" ca="1" si="405"/>
        <v>1</v>
      </c>
      <c r="AH273" s="115">
        <f t="shared" ca="1" si="406"/>
        <v>1</v>
      </c>
      <c r="AI273" s="115">
        <f t="shared" ca="1" si="407"/>
        <v>1</v>
      </c>
      <c r="AJ273" s="115">
        <f t="shared" ca="1" si="408"/>
        <v>1</v>
      </c>
      <c r="AK273" s="115">
        <f t="shared" ca="1" si="409"/>
        <v>1</v>
      </c>
      <c r="AL273" s="115">
        <f t="shared" ca="1" si="410"/>
        <v>1</v>
      </c>
      <c r="AM273" s="115">
        <f t="shared" ca="1" si="411"/>
        <v>1</v>
      </c>
      <c r="AN273" s="115">
        <f t="shared" ca="1" si="412"/>
        <v>1</v>
      </c>
      <c r="AO273" s="115">
        <f t="shared" ca="1" si="413"/>
        <v>1</v>
      </c>
      <c r="AP273" s="115">
        <f t="shared" ca="1" si="362"/>
        <v>1</v>
      </c>
      <c r="AQ273" s="116" t="s">
        <v>48</v>
      </c>
      <c r="AR273" s="115">
        <f t="shared" ca="1" si="363"/>
        <v>1</v>
      </c>
    </row>
    <row r="274" spans="1:44" x14ac:dyDescent="0.25">
      <c r="A274" s="43">
        <f>ROW()</f>
        <v>274</v>
      </c>
      <c r="B274" s="185"/>
      <c r="C274" s="86"/>
      <c r="D274" s="86" t="s">
        <v>287</v>
      </c>
      <c r="E274" s="178">
        <f t="shared" ref="E274:J274" si="435">SUM(E270:E273)</f>
        <v>0</v>
      </c>
      <c r="F274" s="178">
        <f t="shared" si="435"/>
        <v>0</v>
      </c>
      <c r="G274" s="178">
        <f t="shared" si="435"/>
        <v>0</v>
      </c>
      <c r="H274" s="178">
        <f t="shared" si="435"/>
        <v>0</v>
      </c>
      <c r="I274" s="178">
        <f t="shared" si="435"/>
        <v>0</v>
      </c>
      <c r="J274" s="178">
        <f t="shared" si="435"/>
        <v>0</v>
      </c>
      <c r="K274" s="178">
        <f t="shared" ref="K274:N274" si="436">SUM(K270:K273)</f>
        <v>118273</v>
      </c>
      <c r="L274" s="178">
        <f t="shared" si="436"/>
        <v>114796</v>
      </c>
      <c r="M274" s="178">
        <f t="shared" si="436"/>
        <v>175267</v>
      </c>
      <c r="N274" s="178">
        <f t="shared" si="436"/>
        <v>567306</v>
      </c>
      <c r="O274" s="178">
        <f t="shared" ref="O274:P274" si="437">SUM(O270:O273)</f>
        <v>567306</v>
      </c>
      <c r="P274" s="178">
        <f t="shared" si="437"/>
        <v>567306</v>
      </c>
      <c r="Q274" s="173"/>
      <c r="S274" s="78"/>
      <c r="T274" s="114"/>
      <c r="V274" s="138"/>
      <c r="W274" s="138"/>
      <c r="X274" s="138"/>
      <c r="Y274" s="138"/>
      <c r="Z274" s="138"/>
      <c r="AA274" s="138"/>
      <c r="AB274" s="138"/>
      <c r="AC274" s="138"/>
      <c r="AD274" s="138"/>
      <c r="AE274" s="138"/>
      <c r="AF274" s="115">
        <f t="shared" ca="1" si="404"/>
        <v>1</v>
      </c>
      <c r="AG274" s="115">
        <f t="shared" ca="1" si="405"/>
        <v>1</v>
      </c>
      <c r="AH274" s="115">
        <f t="shared" ca="1" si="406"/>
        <v>1</v>
      </c>
      <c r="AI274" s="115">
        <f t="shared" ca="1" si="407"/>
        <v>1</v>
      </c>
      <c r="AJ274" s="115">
        <f t="shared" ca="1" si="408"/>
        <v>1</v>
      </c>
      <c r="AK274" s="115">
        <f t="shared" ca="1" si="409"/>
        <v>1</v>
      </c>
      <c r="AL274" s="115">
        <f t="shared" ca="1" si="410"/>
        <v>1</v>
      </c>
      <c r="AM274" s="115">
        <f t="shared" ca="1" si="411"/>
        <v>1</v>
      </c>
      <c r="AN274" s="115">
        <f t="shared" ca="1" si="412"/>
        <v>1</v>
      </c>
      <c r="AO274" s="115">
        <f t="shared" ca="1" si="413"/>
        <v>1</v>
      </c>
      <c r="AP274" s="115">
        <f t="shared" ca="1" si="362"/>
        <v>1</v>
      </c>
      <c r="AQ274" s="116" t="s">
        <v>48</v>
      </c>
      <c r="AR274" s="115">
        <f t="shared" ca="1" si="363"/>
        <v>1</v>
      </c>
    </row>
    <row r="275" spans="1:44" x14ac:dyDescent="0.25">
      <c r="A275" s="43">
        <f>ROW()</f>
        <v>275</v>
      </c>
      <c r="B275" s="185"/>
      <c r="C275" s="86"/>
      <c r="D275" s="86"/>
      <c r="E275" s="168"/>
      <c r="F275" s="168"/>
      <c r="G275" s="168"/>
      <c r="H275" s="168"/>
      <c r="I275" s="168"/>
      <c r="J275" s="168"/>
      <c r="K275" s="168"/>
      <c r="L275" s="168"/>
      <c r="M275" s="168"/>
      <c r="N275" s="168"/>
      <c r="O275" s="168"/>
      <c r="P275" s="168"/>
      <c r="Q275" s="157"/>
      <c r="S275" s="78"/>
      <c r="T275" s="114" t="s">
        <v>288</v>
      </c>
      <c r="V275" s="138"/>
      <c r="W275" s="138"/>
      <c r="X275" s="138"/>
      <c r="Y275" s="138"/>
      <c r="Z275" s="138"/>
      <c r="AA275" s="138"/>
      <c r="AB275" s="138"/>
      <c r="AC275" s="138"/>
      <c r="AD275" s="138"/>
      <c r="AE275" s="138"/>
      <c r="AF275" s="115">
        <f t="shared" ca="1" si="404"/>
        <v>1</v>
      </c>
      <c r="AG275" s="115">
        <f t="shared" ca="1" si="405"/>
        <v>1</v>
      </c>
      <c r="AH275" s="115">
        <f t="shared" ca="1" si="406"/>
        <v>1</v>
      </c>
      <c r="AI275" s="115">
        <f t="shared" ca="1" si="407"/>
        <v>1</v>
      </c>
      <c r="AJ275" s="115">
        <f t="shared" ca="1" si="408"/>
        <v>1</v>
      </c>
      <c r="AK275" s="115">
        <f t="shared" ca="1" si="409"/>
        <v>1</v>
      </c>
      <c r="AL275" s="115">
        <f t="shared" ca="1" si="410"/>
        <v>1</v>
      </c>
      <c r="AM275" s="115">
        <f t="shared" ca="1" si="411"/>
        <v>1</v>
      </c>
      <c r="AN275" s="115">
        <f t="shared" ca="1" si="412"/>
        <v>1</v>
      </c>
      <c r="AO275" s="115">
        <f t="shared" ca="1" si="413"/>
        <v>1</v>
      </c>
      <c r="AP275" s="115">
        <f t="shared" ca="1" si="362"/>
        <v>1</v>
      </c>
      <c r="AQ275" s="116" t="s">
        <v>48</v>
      </c>
      <c r="AR275" s="115">
        <f t="shared" ca="1" si="363"/>
        <v>1</v>
      </c>
    </row>
    <row r="276" spans="1:44" ht="12" thickBot="1" x14ac:dyDescent="0.3">
      <c r="A276" s="43">
        <f>ROW()</f>
        <v>276</v>
      </c>
      <c r="B276" s="185"/>
      <c r="C276" s="86"/>
      <c r="D276" s="214" t="s">
        <v>289</v>
      </c>
      <c r="E276" s="258">
        <f>IF(OR(E268=0,E274=0),0,E268/E274)</f>
        <v>0</v>
      </c>
      <c r="F276" s="258">
        <f t="shared" ref="F276:J276" si="438">IF(OR(F268=0,F274=0),0,F268/F274)</f>
        <v>0</v>
      </c>
      <c r="G276" s="258">
        <f t="shared" si="438"/>
        <v>0</v>
      </c>
      <c r="H276" s="258">
        <f t="shared" si="438"/>
        <v>0</v>
      </c>
      <c r="I276" s="258">
        <f t="shared" si="438"/>
        <v>0</v>
      </c>
      <c r="J276" s="258">
        <f t="shared" si="438"/>
        <v>0</v>
      </c>
      <c r="K276" s="258">
        <f t="shared" ref="K276:N276" si="439">IF(OR(K268=0,K274=0),0,K268/K274)</f>
        <v>-8.122056597871028</v>
      </c>
      <c r="L276" s="258">
        <f t="shared" si="439"/>
        <v>7.1055350360639746</v>
      </c>
      <c r="M276" s="258">
        <f t="shared" si="439"/>
        <v>1.1808326724369105</v>
      </c>
      <c r="N276" s="258">
        <f t="shared" si="439"/>
        <v>1.211527817438913</v>
      </c>
      <c r="O276" s="258">
        <f t="shared" ref="O276:P276" si="440">IF(OR(O268=0,O274=0),0,O268/O274)</f>
        <v>1.2357583737876923</v>
      </c>
      <c r="P276" s="258">
        <f t="shared" si="440"/>
        <v>1.2604735412634485</v>
      </c>
      <c r="Q276" s="259"/>
      <c r="S276" s="78"/>
      <c r="T276" s="114" t="s">
        <v>290</v>
      </c>
      <c r="V276" s="138"/>
      <c r="W276" s="138"/>
      <c r="X276" s="138"/>
      <c r="Y276" s="138"/>
      <c r="Z276" s="138"/>
      <c r="AA276" s="138"/>
      <c r="AB276" s="138"/>
      <c r="AC276" s="138"/>
      <c r="AD276" s="138"/>
      <c r="AE276" s="138"/>
      <c r="AF276" s="115">
        <f t="shared" ca="1" si="404"/>
        <v>1</v>
      </c>
      <c r="AG276" s="115">
        <f t="shared" ca="1" si="405"/>
        <v>1</v>
      </c>
      <c r="AH276" s="115">
        <f t="shared" ca="1" si="406"/>
        <v>1</v>
      </c>
      <c r="AI276" s="115">
        <f t="shared" ca="1" si="407"/>
        <v>1</v>
      </c>
      <c r="AJ276" s="115">
        <f t="shared" ca="1" si="408"/>
        <v>1</v>
      </c>
      <c r="AK276" s="115">
        <f t="shared" ca="1" si="409"/>
        <v>1</v>
      </c>
      <c r="AL276" s="115">
        <f t="shared" ca="1" si="410"/>
        <v>1</v>
      </c>
      <c r="AM276" s="115">
        <f t="shared" ca="1" si="411"/>
        <v>1</v>
      </c>
      <c r="AN276" s="115">
        <f t="shared" ca="1" si="412"/>
        <v>1</v>
      </c>
      <c r="AO276" s="115">
        <f t="shared" ca="1" si="413"/>
        <v>1</v>
      </c>
      <c r="AP276" s="115">
        <f t="shared" ca="1" si="362"/>
        <v>1</v>
      </c>
      <c r="AQ276" s="116" t="s">
        <v>48</v>
      </c>
      <c r="AR276" s="115">
        <f t="shared" ca="1" si="363"/>
        <v>1</v>
      </c>
    </row>
    <row r="277" spans="1:44" ht="12" thickTop="1" x14ac:dyDescent="0.25">
      <c r="A277" s="43">
        <f>ROW()</f>
        <v>277</v>
      </c>
      <c r="B277" s="185"/>
      <c r="C277" s="86"/>
      <c r="D277" s="177" t="s">
        <v>256</v>
      </c>
      <c r="E277" s="153" t="str">
        <f>IF(E$274=0,"NA",IF(E$276&gt;=1.1,"MS&gt;=1.1",IF(E$276&lt;1.1,"DNMS&lt;1.1",0)))</f>
        <v>NA</v>
      </c>
      <c r="F277" s="153" t="str">
        <f>IF(F$274=0,"NA",IF(F$276&gt;=1.1,"MS&gt;=1.1",IF(F$276&lt;1.1,"DNMS&lt;1.1",0)))</f>
        <v>NA</v>
      </c>
      <c r="G277" s="153" t="str">
        <f>IF(G$274=0,"NA",IF(G$276&gt;=1.1,"MS&gt;=1.1",IF(G$276&lt;1.1,"DNMS&lt;1.1",0)))</f>
        <v>NA</v>
      </c>
      <c r="H277" s="153" t="str">
        <f t="shared" ref="H277:P277" si="441">IF(H$274=0,"NA",IF(H$276&gt;=1.1,"MS&gt;=1.1",IF(H$276&lt;1.1,"DNMS&lt;1.1",0)))</f>
        <v>NA</v>
      </c>
      <c r="I277" s="153" t="str">
        <f t="shared" si="441"/>
        <v>NA</v>
      </c>
      <c r="J277" s="153" t="str">
        <f t="shared" si="441"/>
        <v>NA</v>
      </c>
      <c r="K277" s="153" t="str">
        <f t="shared" si="441"/>
        <v>DNMS&lt;1.1</v>
      </c>
      <c r="L277" s="153" t="str">
        <f t="shared" si="441"/>
        <v>MS&gt;=1.1</v>
      </c>
      <c r="M277" s="153" t="str">
        <f t="shared" si="441"/>
        <v>MS&gt;=1.1</v>
      </c>
      <c r="N277" s="153" t="str">
        <f t="shared" si="441"/>
        <v>MS&gt;=1.1</v>
      </c>
      <c r="O277" s="153" t="str">
        <f t="shared" si="441"/>
        <v>MS&gt;=1.1</v>
      </c>
      <c r="P277" s="153" t="str">
        <f t="shared" si="441"/>
        <v>MS&gt;=1.1</v>
      </c>
      <c r="Q277" s="157"/>
      <c r="S277" s="78"/>
      <c r="T277" s="114" t="s">
        <v>291</v>
      </c>
      <c r="V277" s="138"/>
      <c r="W277" s="138"/>
      <c r="X277" s="138"/>
      <c r="Y277" s="138"/>
      <c r="Z277" s="138"/>
      <c r="AA277" s="138"/>
      <c r="AB277" s="138"/>
      <c r="AC277" s="138"/>
      <c r="AD277" s="138"/>
      <c r="AE277" s="138"/>
      <c r="AF277" s="115">
        <f t="shared" ca="1" si="404"/>
        <v>1</v>
      </c>
      <c r="AG277" s="115">
        <f t="shared" ca="1" si="405"/>
        <v>1</v>
      </c>
      <c r="AH277" s="115">
        <f t="shared" ca="1" si="406"/>
        <v>1</v>
      </c>
      <c r="AI277" s="115">
        <f t="shared" ca="1" si="407"/>
        <v>1</v>
      </c>
      <c r="AJ277" s="115">
        <f t="shared" ca="1" si="408"/>
        <v>1</v>
      </c>
      <c r="AK277" s="115">
        <f t="shared" ca="1" si="409"/>
        <v>1</v>
      </c>
      <c r="AL277" s="115">
        <f t="shared" ca="1" si="410"/>
        <v>1</v>
      </c>
      <c r="AM277" s="115">
        <f t="shared" ca="1" si="411"/>
        <v>1</v>
      </c>
      <c r="AN277" s="115">
        <f t="shared" ca="1" si="412"/>
        <v>1</v>
      </c>
      <c r="AO277" s="115">
        <f t="shared" ca="1" si="413"/>
        <v>1</v>
      </c>
      <c r="AP277" s="115">
        <f t="shared" ca="1" si="362"/>
        <v>1</v>
      </c>
      <c r="AQ277" s="116" t="s">
        <v>48</v>
      </c>
      <c r="AR277" s="115">
        <f t="shared" ca="1" si="363"/>
        <v>1</v>
      </c>
    </row>
    <row r="278" spans="1:44" x14ac:dyDescent="0.25">
      <c r="A278" s="43">
        <f>ROW()</f>
        <v>278</v>
      </c>
      <c r="B278" s="222" t="s">
        <v>204</v>
      </c>
      <c r="C278" s="86"/>
      <c r="D278" s="448"/>
      <c r="E278" s="448"/>
      <c r="F278" s="448"/>
      <c r="G278" s="448"/>
      <c r="H278" s="448"/>
      <c r="I278" s="448"/>
      <c r="J278" s="448"/>
      <c r="K278" s="448"/>
      <c r="L278" s="448"/>
      <c r="M278" s="448"/>
      <c r="N278" s="448"/>
      <c r="O278" s="448"/>
      <c r="P278" s="448"/>
      <c r="Q278" s="157"/>
      <c r="S278" s="78"/>
      <c r="T278" s="114" t="s">
        <v>292</v>
      </c>
      <c r="V278" s="138"/>
      <c r="W278" s="138"/>
      <c r="X278" s="138"/>
      <c r="Y278" s="138"/>
      <c r="Z278" s="138"/>
      <c r="AA278" s="138"/>
      <c r="AB278" s="138"/>
      <c r="AC278" s="138"/>
      <c r="AD278" s="138"/>
      <c r="AE278" s="138"/>
      <c r="AF278" s="115">
        <f t="shared" ca="1" si="404"/>
        <v>1</v>
      </c>
      <c r="AG278" s="115">
        <f t="shared" ca="1" si="405"/>
        <v>1</v>
      </c>
      <c r="AH278" s="115">
        <f t="shared" ca="1" si="406"/>
        <v>1</v>
      </c>
      <c r="AI278" s="115">
        <f t="shared" ca="1" si="407"/>
        <v>0</v>
      </c>
      <c r="AJ278" s="115">
        <f t="shared" ca="1" si="408"/>
        <v>0</v>
      </c>
      <c r="AK278" s="115">
        <f t="shared" ca="1" si="409"/>
        <v>0</v>
      </c>
      <c r="AL278" s="115">
        <f t="shared" ca="1" si="410"/>
        <v>0</v>
      </c>
      <c r="AM278" s="115">
        <f t="shared" ca="1" si="411"/>
        <v>0</v>
      </c>
      <c r="AN278" s="115">
        <f t="shared" ca="1" si="412"/>
        <v>0</v>
      </c>
      <c r="AO278" s="115">
        <f t="shared" ca="1" si="413"/>
        <v>0</v>
      </c>
      <c r="AP278" s="115">
        <f t="shared" ca="1" si="362"/>
        <v>1</v>
      </c>
      <c r="AQ278" s="116" t="s">
        <v>48</v>
      </c>
      <c r="AR278" s="115">
        <f t="shared" ca="1" si="363"/>
        <v>1</v>
      </c>
    </row>
    <row r="279" spans="1:44" x14ac:dyDescent="0.25">
      <c r="A279" s="43">
        <f>ROW()</f>
        <v>279</v>
      </c>
      <c r="B279" s="219"/>
      <c r="C279" s="86"/>
      <c r="D279" s="448"/>
      <c r="E279" s="448"/>
      <c r="F279" s="448"/>
      <c r="G279" s="448"/>
      <c r="H279" s="448"/>
      <c r="I279" s="448"/>
      <c r="J279" s="448"/>
      <c r="K279" s="448"/>
      <c r="L279" s="448"/>
      <c r="M279" s="448"/>
      <c r="N279" s="448"/>
      <c r="O279" s="448"/>
      <c r="P279" s="448"/>
      <c r="Q279" s="157"/>
      <c r="S279" s="78"/>
      <c r="V279" s="138"/>
      <c r="W279" s="138"/>
      <c r="X279" s="138"/>
      <c r="Y279" s="138"/>
      <c r="Z279" s="138"/>
      <c r="AA279" s="138"/>
      <c r="AB279" s="138"/>
      <c r="AC279" s="138"/>
      <c r="AD279" s="138"/>
      <c r="AE279" s="138"/>
      <c r="AF279" s="115">
        <f t="shared" ca="1" si="404"/>
        <v>1</v>
      </c>
      <c r="AG279" s="115">
        <f t="shared" ca="1" si="405"/>
        <v>1</v>
      </c>
      <c r="AH279" s="115">
        <f t="shared" ca="1" si="406"/>
        <v>1</v>
      </c>
      <c r="AI279" s="115">
        <f t="shared" ca="1" si="407"/>
        <v>0</v>
      </c>
      <c r="AJ279" s="115">
        <f t="shared" ca="1" si="408"/>
        <v>0</v>
      </c>
      <c r="AK279" s="115">
        <f t="shared" ca="1" si="409"/>
        <v>0</v>
      </c>
      <c r="AL279" s="115">
        <f t="shared" ca="1" si="410"/>
        <v>0</v>
      </c>
      <c r="AM279" s="115">
        <f t="shared" ca="1" si="411"/>
        <v>0</v>
      </c>
      <c r="AN279" s="115">
        <f t="shared" ca="1" si="412"/>
        <v>0</v>
      </c>
      <c r="AO279" s="115">
        <f t="shared" ca="1" si="413"/>
        <v>0</v>
      </c>
      <c r="AP279" s="115">
        <f t="shared" ca="1" si="362"/>
        <v>1</v>
      </c>
      <c r="AQ279" s="116" t="s">
        <v>48</v>
      </c>
      <c r="AR279" s="115">
        <f t="shared" ca="1" si="363"/>
        <v>1</v>
      </c>
    </row>
    <row r="280" spans="1:44" x14ac:dyDescent="0.25">
      <c r="A280" s="43"/>
      <c r="B280" s="219"/>
      <c r="C280" s="86"/>
      <c r="D280" s="86"/>
      <c r="E280" s="153"/>
      <c r="F280" s="153"/>
      <c r="G280" s="153"/>
      <c r="H280" s="153"/>
      <c r="I280" s="153"/>
      <c r="J280" s="153"/>
      <c r="K280" s="153"/>
      <c r="L280" s="153"/>
      <c r="M280" s="153"/>
      <c r="N280" s="153"/>
      <c r="O280" s="153"/>
      <c r="P280" s="153"/>
      <c r="Q280" s="157"/>
      <c r="S280" s="48"/>
      <c r="V280" s="138"/>
      <c r="W280" s="138"/>
      <c r="X280" s="138"/>
      <c r="Y280" s="138"/>
      <c r="Z280" s="138"/>
      <c r="AA280" s="138"/>
      <c r="AB280" s="138"/>
      <c r="AC280" s="138"/>
      <c r="AD280" s="138"/>
      <c r="AE280" s="138"/>
      <c r="AF280" s="115">
        <f t="shared" ca="1" si="404"/>
        <v>1</v>
      </c>
      <c r="AG280" s="115">
        <f t="shared" ca="1" si="405"/>
        <v>1</v>
      </c>
      <c r="AH280" s="115">
        <f t="shared" ca="1" si="406"/>
        <v>1</v>
      </c>
      <c r="AI280" s="115">
        <f t="shared" ca="1" si="407"/>
        <v>1</v>
      </c>
      <c r="AJ280" s="115">
        <f t="shared" ca="1" si="408"/>
        <v>1</v>
      </c>
      <c r="AK280" s="115">
        <f t="shared" ca="1" si="409"/>
        <v>1</v>
      </c>
      <c r="AL280" s="115">
        <f t="shared" ca="1" si="410"/>
        <v>1</v>
      </c>
      <c r="AM280" s="115">
        <f t="shared" ca="1" si="411"/>
        <v>1</v>
      </c>
      <c r="AN280" s="115">
        <f t="shared" ca="1" si="412"/>
        <v>1</v>
      </c>
      <c r="AO280" s="115">
        <f t="shared" ca="1" si="413"/>
        <v>1</v>
      </c>
      <c r="AP280" s="115">
        <f t="shared" ca="1" si="362"/>
        <v>1</v>
      </c>
      <c r="AQ280" s="116" t="s">
        <v>48</v>
      </c>
      <c r="AR280" s="115">
        <f t="shared" ca="1" si="363"/>
        <v>1</v>
      </c>
    </row>
    <row r="281" spans="1:44" x14ac:dyDescent="0.25">
      <c r="A281" s="43"/>
      <c r="B281" s="155"/>
      <c r="E281" s="212"/>
      <c r="F281" s="212"/>
      <c r="G281" s="212"/>
      <c r="H281" s="212"/>
      <c r="I281" s="212"/>
      <c r="J281" s="212"/>
      <c r="K281" s="212"/>
      <c r="L281" s="212"/>
      <c r="M281" s="212"/>
      <c r="N281" s="212"/>
      <c r="O281" s="212"/>
      <c r="P281" s="212"/>
      <c r="Q281" s="157"/>
      <c r="S281" s="48"/>
      <c r="V281" s="138"/>
      <c r="W281" s="138"/>
      <c r="X281" s="138"/>
      <c r="Y281" s="138"/>
      <c r="Z281" s="138"/>
      <c r="AA281" s="138"/>
      <c r="AB281" s="138"/>
      <c r="AC281" s="138"/>
      <c r="AD281" s="138"/>
      <c r="AE281" s="138"/>
      <c r="AF281" s="115">
        <f t="shared" ca="1" si="404"/>
        <v>1</v>
      </c>
      <c r="AG281" s="115">
        <f t="shared" ca="1" si="405"/>
        <v>1</v>
      </c>
      <c r="AH281" s="115">
        <f t="shared" ca="1" si="406"/>
        <v>1</v>
      </c>
      <c r="AI281" s="115">
        <f t="shared" ca="1" si="407"/>
        <v>1</v>
      </c>
      <c r="AJ281" s="115">
        <f t="shared" ca="1" si="408"/>
        <v>1</v>
      </c>
      <c r="AK281" s="115">
        <f t="shared" ca="1" si="409"/>
        <v>1</v>
      </c>
      <c r="AL281" s="115">
        <f t="shared" ca="1" si="410"/>
        <v>1</v>
      </c>
      <c r="AM281" s="115">
        <f t="shared" ca="1" si="411"/>
        <v>1</v>
      </c>
      <c r="AN281" s="115">
        <f t="shared" ca="1" si="412"/>
        <v>1</v>
      </c>
      <c r="AO281" s="115">
        <f t="shared" ca="1" si="413"/>
        <v>1</v>
      </c>
      <c r="AP281" s="115">
        <f t="shared" ca="1" si="362"/>
        <v>1</v>
      </c>
      <c r="AQ281" s="116" t="s">
        <v>48</v>
      </c>
      <c r="AR281" s="115">
        <f t="shared" ca="1" si="363"/>
        <v>1</v>
      </c>
    </row>
    <row r="282" spans="1:44" x14ac:dyDescent="0.25">
      <c r="A282" s="43"/>
      <c r="B282" s="155"/>
      <c r="E282" s="212"/>
      <c r="F282" s="212"/>
      <c r="G282" s="212"/>
      <c r="H282" s="212"/>
      <c r="I282" s="212"/>
      <c r="J282" s="212"/>
      <c r="K282" s="212"/>
      <c r="L282" s="212"/>
      <c r="M282" s="212"/>
      <c r="N282" s="212"/>
      <c r="O282" s="212"/>
      <c r="P282" s="212"/>
      <c r="Q282" s="157"/>
      <c r="S282" s="48"/>
      <c r="V282" s="260"/>
      <c r="W282" s="260"/>
      <c r="X282" s="260"/>
      <c r="Y282" s="260"/>
      <c r="Z282" s="260"/>
      <c r="AA282" s="260"/>
      <c r="AB282" s="260"/>
      <c r="AC282" s="260"/>
      <c r="AD282" s="260"/>
      <c r="AE282" s="260"/>
      <c r="AF282" s="115"/>
      <c r="AG282" s="115"/>
      <c r="AH282" s="115"/>
      <c r="AI282" s="115"/>
      <c r="AJ282" s="115"/>
      <c r="AK282" s="115"/>
      <c r="AL282" s="115"/>
      <c r="AM282" s="115"/>
      <c r="AN282" s="115"/>
      <c r="AO282" s="115"/>
      <c r="AP282" s="115"/>
      <c r="AQ282" s="115"/>
      <c r="AR282" s="115"/>
    </row>
    <row r="283" spans="1:44" s="87" customFormat="1" hidden="1" outlineLevel="1" x14ac:dyDescent="0.25">
      <c r="C283" s="47"/>
      <c r="D283" s="261" t="e">
        <f ca="1">CELL("filename")</f>
        <v>#N/A</v>
      </c>
      <c r="Q283" s="96"/>
      <c r="R283" s="47" t="s">
        <v>293</v>
      </c>
      <c r="S283" s="48"/>
      <c r="V283" s="96"/>
      <c r="W283" s="96"/>
      <c r="X283" s="96"/>
      <c r="Y283" s="96"/>
      <c r="Z283" s="96"/>
      <c r="AA283" s="96"/>
      <c r="AB283" s="96"/>
      <c r="AC283" s="96"/>
      <c r="AD283" s="96"/>
      <c r="AE283" s="96"/>
    </row>
    <row r="284" spans="1:44" s="87" customFormat="1" ht="12" hidden="1" outlineLevel="1" x14ac:dyDescent="0.3">
      <c r="B284" s="262"/>
      <c r="C284" s="263"/>
      <c r="D284" s="264" t="s">
        <v>294</v>
      </c>
      <c r="E284" s="265"/>
      <c r="F284" s="265"/>
      <c r="G284" s="263"/>
      <c r="H284" s="96"/>
      <c r="I284" s="96"/>
      <c r="J284" s="96"/>
      <c r="K284" s="96"/>
      <c r="L284" s="96"/>
      <c r="M284" s="96"/>
      <c r="N284" s="96"/>
      <c r="O284" s="96"/>
      <c r="P284" s="96"/>
      <c r="Q284" s="96"/>
      <c r="R284" s="47"/>
      <c r="S284" s="48"/>
      <c r="V284" s="96"/>
      <c r="W284" s="96"/>
      <c r="X284" s="96"/>
      <c r="Y284" s="96"/>
      <c r="Z284" s="96"/>
      <c r="AA284" s="96"/>
      <c r="AB284" s="96"/>
      <c r="AC284" s="96"/>
      <c r="AD284" s="96"/>
      <c r="AE284" s="96"/>
    </row>
    <row r="285" spans="1:44" s="87" customFormat="1" hidden="1" outlineLevel="1" x14ac:dyDescent="0.25">
      <c r="C285" s="47"/>
      <c r="D285" s="266" t="s">
        <v>295</v>
      </c>
      <c r="E285" s="111"/>
      <c r="F285" s="111"/>
      <c r="G285" s="96"/>
      <c r="H285" s="96"/>
      <c r="I285" s="96"/>
      <c r="J285" s="96"/>
      <c r="K285" s="96"/>
      <c r="L285" s="96"/>
      <c r="M285" s="96"/>
      <c r="N285" s="96"/>
      <c r="O285" s="96"/>
      <c r="P285" s="96"/>
      <c r="Q285" s="96"/>
      <c r="R285" s="47"/>
      <c r="S285" s="48"/>
      <c r="V285" s="96"/>
      <c r="W285" s="96"/>
      <c r="X285" s="96"/>
      <c r="Y285" s="96"/>
      <c r="Z285" s="96"/>
      <c r="AA285" s="96"/>
      <c r="AB285" s="96"/>
      <c r="AC285" s="96"/>
      <c r="AD285" s="96"/>
      <c r="AE285" s="96"/>
    </row>
    <row r="286" spans="1:44" s="87" customFormat="1" hidden="1" outlineLevel="1" x14ac:dyDescent="0.25">
      <c r="C286" s="47"/>
      <c r="D286" s="177" t="s">
        <v>296</v>
      </c>
      <c r="E286" s="112"/>
      <c r="F286" s="112"/>
      <c r="G286" s="102"/>
      <c r="H286" s="102"/>
      <c r="I286" s="102"/>
      <c r="J286" s="102"/>
      <c r="K286" s="102"/>
      <c r="L286" s="102"/>
      <c r="M286" s="102"/>
      <c r="N286" s="102"/>
      <c r="O286" s="102"/>
      <c r="P286" s="102"/>
      <c r="Q286" s="102"/>
      <c r="R286" s="76"/>
      <c r="S286" s="76"/>
      <c r="V286" s="96"/>
      <c r="W286" s="96"/>
      <c r="X286" s="96"/>
      <c r="Y286" s="96"/>
      <c r="Z286" s="96"/>
      <c r="AA286" s="96"/>
      <c r="AB286" s="96"/>
      <c r="AC286" s="96"/>
      <c r="AD286" s="96"/>
      <c r="AE286" s="96"/>
    </row>
    <row r="287" spans="1:44" s="87" customFormat="1" hidden="1" outlineLevel="2" x14ac:dyDescent="0.25">
      <c r="C287" s="47"/>
      <c r="D287" s="267" t="s">
        <v>297</v>
      </c>
      <c r="E287" s="268"/>
      <c r="F287" s="268"/>
      <c r="G287" s="269"/>
      <c r="H287" s="269"/>
      <c r="I287" s="269"/>
      <c r="J287" s="269"/>
      <c r="K287" s="269"/>
      <c r="L287" s="269"/>
      <c r="M287" s="269"/>
      <c r="N287" s="269"/>
      <c r="O287" s="269"/>
      <c r="P287" s="269"/>
      <c r="Q287" s="96"/>
      <c r="R287" s="47"/>
      <c r="S287" s="47"/>
      <c r="V287" s="96"/>
      <c r="W287" s="96"/>
      <c r="X287" s="96"/>
      <c r="Y287" s="96"/>
      <c r="Z287" s="96"/>
      <c r="AA287" s="96"/>
      <c r="AB287" s="96"/>
      <c r="AC287" s="96"/>
      <c r="AD287" s="96"/>
      <c r="AE287" s="96"/>
    </row>
    <row r="288" spans="1:44" s="87" customFormat="1" hidden="1" outlineLevel="2" x14ac:dyDescent="0.25">
      <c r="C288" s="47"/>
      <c r="D288" s="177"/>
      <c r="E288" s="270">
        <f t="shared" ref="E288:N288" si="442">E160</f>
        <v>1.6220069234365422</v>
      </c>
      <c r="F288" s="270">
        <f t="shared" si="442"/>
        <v>4.378529059420269</v>
      </c>
      <c r="G288" s="270">
        <f t="shared" si="442"/>
        <v>3.0145369964729594</v>
      </c>
      <c r="H288" s="270">
        <f t="shared" si="442"/>
        <v>1.7870349411046069</v>
      </c>
      <c r="I288" s="270">
        <f t="shared" si="442"/>
        <v>1.4227078057421647</v>
      </c>
      <c r="J288" s="270">
        <f t="shared" si="442"/>
        <v>1.2879555163770791</v>
      </c>
      <c r="K288" s="270">
        <f t="shared" si="442"/>
        <v>1.4316121075748069</v>
      </c>
      <c r="L288" s="270">
        <f t="shared" si="442"/>
        <v>1.4091876951450184</v>
      </c>
      <c r="M288" s="270">
        <f t="shared" si="442"/>
        <v>1.301096060465865</v>
      </c>
      <c r="N288" s="270">
        <f t="shared" si="442"/>
        <v>1.3797399800702177</v>
      </c>
      <c r="O288" s="270">
        <f t="shared" ref="O288:P288" si="443">O160</f>
        <v>1.3830360931425183</v>
      </c>
      <c r="P288" s="270">
        <f t="shared" si="443"/>
        <v>1.5706447254284512</v>
      </c>
      <c r="Q288" s="96"/>
      <c r="R288" s="47"/>
      <c r="S288" s="47"/>
      <c r="V288" s="96"/>
      <c r="W288" s="96"/>
      <c r="X288" s="96"/>
      <c r="Y288" s="96"/>
      <c r="Z288" s="96"/>
      <c r="AA288" s="96"/>
      <c r="AB288" s="96"/>
      <c r="AC288" s="96"/>
      <c r="AD288" s="96"/>
      <c r="AE288" s="96"/>
    </row>
    <row r="289" spans="2:31" s="87" customFormat="1" hidden="1" outlineLevel="2" x14ac:dyDescent="0.25">
      <c r="C289" s="47"/>
      <c r="D289" s="271"/>
      <c r="E289" s="272"/>
      <c r="F289" s="272"/>
      <c r="G289" s="272"/>
      <c r="H289" s="272"/>
      <c r="I289" s="272"/>
      <c r="J289" s="272"/>
      <c r="K289" s="272"/>
      <c r="L289" s="272"/>
      <c r="M289" s="272"/>
      <c r="N289" s="272"/>
      <c r="O289" s="272"/>
      <c r="P289" s="272"/>
      <c r="Q289" s="96"/>
      <c r="R289" s="47"/>
      <c r="S289" s="47"/>
      <c r="V289" s="96"/>
      <c r="W289" s="96"/>
      <c r="X289" s="96"/>
      <c r="Y289" s="96"/>
      <c r="Z289" s="96"/>
      <c r="AA289" s="96"/>
      <c r="AB289" s="96"/>
      <c r="AC289" s="96"/>
      <c r="AD289" s="96"/>
      <c r="AE289" s="96"/>
    </row>
    <row r="290" spans="2:31" s="87" customFormat="1" hidden="1" outlineLevel="2" x14ac:dyDescent="0.25">
      <c r="C290" s="47"/>
      <c r="D290" s="273" t="s">
        <v>238</v>
      </c>
      <c r="E290" s="274" t="str">
        <f t="shared" ref="E290:P290" si="444">IF(E$160&gt;=1.1,"MS",0)</f>
        <v>MS</v>
      </c>
      <c r="F290" s="274" t="str">
        <f t="shared" si="444"/>
        <v>MS</v>
      </c>
      <c r="G290" s="274" t="str">
        <f t="shared" si="444"/>
        <v>MS</v>
      </c>
      <c r="H290" s="274" t="str">
        <f t="shared" si="444"/>
        <v>MS</v>
      </c>
      <c r="I290" s="274" t="str">
        <f t="shared" si="444"/>
        <v>MS</v>
      </c>
      <c r="J290" s="274" t="str">
        <f t="shared" si="444"/>
        <v>MS</v>
      </c>
      <c r="K290" s="274" t="str">
        <f t="shared" si="444"/>
        <v>MS</v>
      </c>
      <c r="L290" s="274" t="str">
        <f t="shared" si="444"/>
        <v>MS</v>
      </c>
      <c r="M290" s="274" t="str">
        <f t="shared" si="444"/>
        <v>MS</v>
      </c>
      <c r="N290" s="274" t="str">
        <f t="shared" si="444"/>
        <v>MS</v>
      </c>
      <c r="O290" s="274" t="str">
        <f t="shared" si="444"/>
        <v>MS</v>
      </c>
      <c r="P290" s="274" t="str">
        <f t="shared" si="444"/>
        <v>MS</v>
      </c>
      <c r="Q290" s="96"/>
      <c r="R290" s="117" t="s">
        <v>298</v>
      </c>
      <c r="S290" s="117"/>
      <c r="V290" s="96"/>
      <c r="W290" s="96"/>
      <c r="X290" s="96"/>
      <c r="Y290" s="96"/>
      <c r="Z290" s="96"/>
      <c r="AA290" s="96"/>
      <c r="AB290" s="96"/>
      <c r="AC290" s="96"/>
      <c r="AD290" s="96"/>
      <c r="AE290" s="96"/>
    </row>
    <row r="291" spans="2:31" s="87" customFormat="1" hidden="1" outlineLevel="2" x14ac:dyDescent="0.25">
      <c r="C291" s="47"/>
      <c r="D291" s="273" t="s">
        <v>238</v>
      </c>
      <c r="E291" s="274">
        <f t="shared" ref="E291:P291" si="445">IF(AND(E$160&lt;1.1,E$160&gt;1,E288&gt;D288),"MS",0)</f>
        <v>0</v>
      </c>
      <c r="F291" s="274">
        <f t="shared" si="445"/>
        <v>0</v>
      </c>
      <c r="G291" s="274">
        <f t="shared" si="445"/>
        <v>0</v>
      </c>
      <c r="H291" s="274">
        <f t="shared" si="445"/>
        <v>0</v>
      </c>
      <c r="I291" s="274">
        <f t="shared" si="445"/>
        <v>0</v>
      </c>
      <c r="J291" s="274">
        <f t="shared" si="445"/>
        <v>0</v>
      </c>
      <c r="K291" s="274">
        <f t="shared" si="445"/>
        <v>0</v>
      </c>
      <c r="L291" s="274">
        <f t="shared" si="445"/>
        <v>0</v>
      </c>
      <c r="M291" s="274">
        <f t="shared" si="445"/>
        <v>0</v>
      </c>
      <c r="N291" s="274">
        <f t="shared" si="445"/>
        <v>0</v>
      </c>
      <c r="O291" s="274">
        <f t="shared" si="445"/>
        <v>0</v>
      </c>
      <c r="P291" s="274">
        <f t="shared" si="445"/>
        <v>0</v>
      </c>
      <c r="Q291" s="96"/>
      <c r="R291" s="117" t="s">
        <v>299</v>
      </c>
      <c r="S291" s="117"/>
      <c r="V291" s="96"/>
      <c r="W291" s="96"/>
      <c r="X291" s="96"/>
      <c r="Y291" s="96"/>
      <c r="Z291" s="96"/>
      <c r="AA291" s="96"/>
      <c r="AB291" s="96"/>
      <c r="AC291" s="96"/>
      <c r="AD291" s="96"/>
      <c r="AE291" s="96"/>
    </row>
    <row r="292" spans="2:31" s="87" customFormat="1" hidden="1" outlineLevel="2" x14ac:dyDescent="0.25">
      <c r="C292" s="47"/>
      <c r="D292" s="275" t="s">
        <v>243</v>
      </c>
      <c r="E292" s="276">
        <f>IF(AND(E288&gt;0.9,E288&lt;0.99),"DNMS",0)</f>
        <v>0</v>
      </c>
      <c r="F292" s="276">
        <f>IF(AND(F288&gt;0.9,F288&lt;0.99),"DNMS",0)</f>
        <v>0</v>
      </c>
      <c r="G292" s="276">
        <f>IF(AND(G288&gt;0.9,G288&lt;=1),"DNMS",0)</f>
        <v>0</v>
      </c>
      <c r="H292" s="276">
        <f t="shared" ref="H292:J292" si="446">IF(AND(H288&gt;0.9,H288&lt;0.99),"DNMS",0)</f>
        <v>0</v>
      </c>
      <c r="I292" s="276">
        <f t="shared" si="446"/>
        <v>0</v>
      </c>
      <c r="J292" s="276">
        <f t="shared" si="446"/>
        <v>0</v>
      </c>
      <c r="K292" s="276">
        <f t="shared" ref="K292:N292" si="447">IF(AND(K288&gt;0.9,K288&lt;0.99),"DNMS",0)</f>
        <v>0</v>
      </c>
      <c r="L292" s="276">
        <f t="shared" si="447"/>
        <v>0</v>
      </c>
      <c r="M292" s="276">
        <f t="shared" si="447"/>
        <v>0</v>
      </c>
      <c r="N292" s="276">
        <f t="shared" si="447"/>
        <v>0</v>
      </c>
      <c r="O292" s="276">
        <f t="shared" ref="O292:P292" si="448">IF(AND(O288&gt;0.9,O288&lt;0.99),"DNMS",0)</f>
        <v>0</v>
      </c>
      <c r="P292" s="276">
        <f t="shared" si="448"/>
        <v>0</v>
      </c>
      <c r="Q292" s="96"/>
      <c r="R292" s="117" t="s">
        <v>300</v>
      </c>
      <c r="S292" s="117"/>
      <c r="V292" s="96"/>
      <c r="W292" s="96"/>
      <c r="X292" s="96"/>
      <c r="Y292" s="96"/>
      <c r="Z292" s="96"/>
      <c r="AA292" s="96"/>
      <c r="AB292" s="96"/>
      <c r="AC292" s="96"/>
      <c r="AD292" s="96"/>
      <c r="AE292" s="96"/>
    </row>
    <row r="293" spans="2:31" s="87" customFormat="1" hidden="1" outlineLevel="2" x14ac:dyDescent="0.25">
      <c r="C293" s="47"/>
      <c r="D293" s="275" t="s">
        <v>243</v>
      </c>
      <c r="E293" s="277">
        <f t="shared" ref="E293" si="449">IF(AND(E$288&gt;1, E$288&lt;1.1,E288&lt;D288),"DNMS",0)</f>
        <v>0</v>
      </c>
      <c r="F293" s="277">
        <f>IF(AND(F$288&gt;1, F$288&lt;1.1,F288&lt;E288),"DNMS",0)</f>
        <v>0</v>
      </c>
      <c r="G293" s="277">
        <f t="shared" ref="G293:P293" si="450">IF(AND(G$288&gt;1, G$288&lt;1.1,G288&lt;F288),"DNMS",0)</f>
        <v>0</v>
      </c>
      <c r="H293" s="277">
        <f t="shared" si="450"/>
        <v>0</v>
      </c>
      <c r="I293" s="277">
        <f t="shared" si="450"/>
        <v>0</v>
      </c>
      <c r="J293" s="277">
        <f t="shared" si="450"/>
        <v>0</v>
      </c>
      <c r="K293" s="277">
        <f t="shared" si="450"/>
        <v>0</v>
      </c>
      <c r="L293" s="277">
        <f t="shared" si="450"/>
        <v>0</v>
      </c>
      <c r="M293" s="277">
        <f t="shared" si="450"/>
        <v>0</v>
      </c>
      <c r="N293" s="277">
        <f t="shared" si="450"/>
        <v>0</v>
      </c>
      <c r="O293" s="277">
        <f t="shared" si="450"/>
        <v>0</v>
      </c>
      <c r="P293" s="277">
        <f t="shared" si="450"/>
        <v>0</v>
      </c>
      <c r="Q293" s="96"/>
      <c r="R293" s="117" t="s">
        <v>301</v>
      </c>
      <c r="S293" s="117"/>
      <c r="V293" s="96"/>
      <c r="W293" s="96"/>
      <c r="X293" s="96"/>
      <c r="Y293" s="96"/>
      <c r="Z293" s="96"/>
      <c r="AA293" s="96"/>
      <c r="AB293" s="96"/>
      <c r="AC293" s="96"/>
      <c r="AD293" s="96"/>
      <c r="AE293" s="96"/>
    </row>
    <row r="294" spans="2:31" s="87" customFormat="1" hidden="1" outlineLevel="2" x14ac:dyDescent="0.25">
      <c r="C294" s="47"/>
      <c r="D294" s="278" t="s">
        <v>249</v>
      </c>
      <c r="E294" s="279">
        <f t="shared" ref="E294:P294" si="451">IF(E$160&lt;0.9,"FFBS",0)</f>
        <v>0</v>
      </c>
      <c r="F294" s="279">
        <f t="shared" si="451"/>
        <v>0</v>
      </c>
      <c r="G294" s="279">
        <f t="shared" si="451"/>
        <v>0</v>
      </c>
      <c r="H294" s="279">
        <f t="shared" si="451"/>
        <v>0</v>
      </c>
      <c r="I294" s="279">
        <f t="shared" si="451"/>
        <v>0</v>
      </c>
      <c r="J294" s="279">
        <f t="shared" si="451"/>
        <v>0</v>
      </c>
      <c r="K294" s="279">
        <f t="shared" si="451"/>
        <v>0</v>
      </c>
      <c r="L294" s="279">
        <f t="shared" si="451"/>
        <v>0</v>
      </c>
      <c r="M294" s="279">
        <f t="shared" si="451"/>
        <v>0</v>
      </c>
      <c r="N294" s="279">
        <f t="shared" si="451"/>
        <v>0</v>
      </c>
      <c r="O294" s="279">
        <f t="shared" si="451"/>
        <v>0</v>
      </c>
      <c r="P294" s="279">
        <f t="shared" si="451"/>
        <v>0</v>
      </c>
      <c r="Q294" s="96"/>
      <c r="R294" s="117" t="s">
        <v>302</v>
      </c>
      <c r="S294" s="117"/>
      <c r="V294" s="96"/>
      <c r="W294" s="96"/>
      <c r="X294" s="96"/>
      <c r="Y294" s="96"/>
      <c r="Z294" s="96"/>
      <c r="AA294" s="96"/>
      <c r="AB294" s="96"/>
      <c r="AC294" s="96"/>
      <c r="AD294" s="96"/>
      <c r="AE294" s="96"/>
    </row>
    <row r="295" spans="2:31" s="87" customFormat="1" hidden="1" outlineLevel="2" x14ac:dyDescent="0.25">
      <c r="C295" s="47"/>
      <c r="D295" s="86"/>
      <c r="E295" s="212" t="str">
        <f t="shared" ref="E295:N295" si="452">IF(E158=0,0,IF(OR(E290="ms",E291="ms"),"MS",IF(OR(E292="DNMS",E293="DNMS"),"DNMS",IF(E294="FFBS","FFBS",0))))</f>
        <v>MS</v>
      </c>
      <c r="F295" s="212" t="str">
        <f t="shared" si="452"/>
        <v>MS</v>
      </c>
      <c r="G295" s="212" t="str">
        <f t="shared" si="452"/>
        <v>MS</v>
      </c>
      <c r="H295" s="212" t="str">
        <f t="shared" si="452"/>
        <v>MS</v>
      </c>
      <c r="I295" s="212" t="str">
        <f t="shared" si="452"/>
        <v>MS</v>
      </c>
      <c r="J295" s="212" t="str">
        <f t="shared" si="452"/>
        <v>MS</v>
      </c>
      <c r="K295" s="212" t="str">
        <f t="shared" si="452"/>
        <v>MS</v>
      </c>
      <c r="L295" s="212" t="str">
        <f t="shared" si="452"/>
        <v>MS</v>
      </c>
      <c r="M295" s="212" t="str">
        <f t="shared" si="452"/>
        <v>MS</v>
      </c>
      <c r="N295" s="212" t="str">
        <f t="shared" si="452"/>
        <v>MS</v>
      </c>
      <c r="O295" s="212" t="str">
        <f t="shared" ref="O295:P295" si="453">IF(O158=0,0,IF(OR(O290="ms",O291="ms"),"MS",IF(OR(O292="DNMS",O293="DNMS"),"DNMS",IF(O294="FFBS","FFBS",0))))</f>
        <v>MS</v>
      </c>
      <c r="P295" s="212" t="str">
        <f t="shared" si="453"/>
        <v>MS</v>
      </c>
      <c r="Q295" s="96"/>
      <c r="R295" s="47"/>
      <c r="S295" s="47"/>
      <c r="V295" s="96"/>
      <c r="W295" s="96"/>
      <c r="X295" s="96"/>
      <c r="Y295" s="96"/>
      <c r="Z295" s="96"/>
      <c r="AA295" s="96"/>
      <c r="AB295" s="96"/>
      <c r="AC295" s="96"/>
      <c r="AD295" s="96"/>
      <c r="AE295" s="96"/>
    </row>
    <row r="296" spans="2:31" s="87" customFormat="1" hidden="1" outlineLevel="2" x14ac:dyDescent="0.25">
      <c r="C296" s="47"/>
      <c r="D296" s="86"/>
      <c r="E296" s="280" t="str">
        <f>IF(ISTEXT(D$174),"na",IF(AND(E$174&gt;30,E$174&lt;60,E$174&gt;D$174),"MS",IF(E$174&gt;=60,"MS",0)))</f>
        <v>na</v>
      </c>
      <c r="F296" s="117"/>
      <c r="G296" s="96"/>
      <c r="H296" s="96"/>
      <c r="I296" s="96"/>
      <c r="J296" s="96"/>
      <c r="K296" s="96"/>
      <c r="L296" s="96"/>
      <c r="M296" s="96"/>
      <c r="N296" s="96"/>
      <c r="O296" s="96"/>
      <c r="P296" s="96"/>
      <c r="Q296" s="96"/>
      <c r="R296" s="47"/>
      <c r="S296" s="47"/>
      <c r="V296" s="96"/>
      <c r="W296" s="96"/>
      <c r="X296" s="96"/>
      <c r="Y296" s="96"/>
      <c r="Z296" s="96"/>
      <c r="AA296" s="96"/>
      <c r="AB296" s="96"/>
      <c r="AC296" s="96"/>
      <c r="AD296" s="96"/>
      <c r="AE296" s="96"/>
    </row>
    <row r="297" spans="2:31" s="87" customFormat="1" hidden="1" outlineLevel="2" x14ac:dyDescent="0.25">
      <c r="B297" s="87" t="s">
        <v>209</v>
      </c>
      <c r="C297" s="47"/>
      <c r="D297" s="267" t="s">
        <v>303</v>
      </c>
      <c r="E297" s="281"/>
      <c r="F297" s="281" t="s">
        <v>304</v>
      </c>
      <c r="G297" s="282"/>
      <c r="H297" s="282"/>
      <c r="I297" s="282"/>
      <c r="J297" s="282"/>
      <c r="K297" s="282"/>
      <c r="L297" s="282"/>
      <c r="M297" s="282"/>
      <c r="N297" s="282"/>
      <c r="O297" s="282"/>
      <c r="P297" s="282"/>
      <c r="Q297" s="102"/>
      <c r="R297" s="76"/>
      <c r="S297" s="76"/>
      <c r="V297" s="96"/>
      <c r="W297" s="96"/>
      <c r="X297" s="96"/>
      <c r="Y297" s="96"/>
      <c r="Z297" s="96"/>
      <c r="AA297" s="96"/>
      <c r="AB297" s="96"/>
      <c r="AC297" s="96"/>
      <c r="AD297" s="96"/>
      <c r="AE297" s="96"/>
    </row>
    <row r="298" spans="2:31" s="87" customFormat="1" ht="12.75" hidden="1" customHeight="1" outlineLevel="2" x14ac:dyDescent="0.25">
      <c r="C298" s="47"/>
      <c r="D298" s="86" t="s">
        <v>238</v>
      </c>
      <c r="E298" s="283">
        <f>IF(E$174&gt;=60,"MS",0)</f>
        <v>0</v>
      </c>
      <c r="F298" s="283" t="str">
        <f>IF(F$174&gt;=60,"MS",0)</f>
        <v>MS</v>
      </c>
      <c r="G298" s="283" t="str">
        <f>IF(G$174&gt;=60,"MS",0)</f>
        <v>MS</v>
      </c>
      <c r="H298" s="283" t="str">
        <f>IF(H$174&gt;=60,"MS",0)</f>
        <v>MS</v>
      </c>
      <c r="I298" s="283">
        <f>IF(I$174&gt;=60,"MS",0)</f>
        <v>0</v>
      </c>
      <c r="J298" s="283">
        <f t="shared" ref="J298:P298" si="454">IF(J$174&gt;=60,"MS",0)</f>
        <v>0</v>
      </c>
      <c r="K298" s="283">
        <f t="shared" si="454"/>
        <v>0</v>
      </c>
      <c r="L298" s="283" t="str">
        <f t="shared" si="454"/>
        <v>MS</v>
      </c>
      <c r="M298" s="283" t="str">
        <f t="shared" si="454"/>
        <v>MS</v>
      </c>
      <c r="N298" s="283" t="str">
        <f t="shared" si="454"/>
        <v>MS</v>
      </c>
      <c r="O298" s="283" t="str">
        <f t="shared" si="454"/>
        <v>MS</v>
      </c>
      <c r="P298" s="283" t="str">
        <f t="shared" si="454"/>
        <v>MS</v>
      </c>
      <c r="Q298" s="96"/>
      <c r="R298" s="117" t="s">
        <v>305</v>
      </c>
      <c r="S298" s="117"/>
      <c r="V298" s="96"/>
      <c r="W298" s="96"/>
      <c r="X298" s="96"/>
      <c r="Y298" s="96"/>
      <c r="Z298" s="96"/>
      <c r="AA298" s="96"/>
      <c r="AB298" s="96"/>
      <c r="AC298" s="96"/>
      <c r="AD298" s="96"/>
      <c r="AE298" s="96"/>
    </row>
    <row r="299" spans="2:31" s="87" customFormat="1" hidden="1" outlineLevel="2" x14ac:dyDescent="0.25">
      <c r="C299" s="47"/>
      <c r="D299" s="86" t="s">
        <v>238</v>
      </c>
      <c r="E299" s="284" t="str">
        <f t="shared" ref="E299:J299" si="455">IF(ISTEXT(D$174),"na",IF(AND(E$174&gt;30,E$174&lt;60,E$174&gt;D$174),"MS",IF(E$174&gt;=60,"MS",0)))</f>
        <v>na</v>
      </c>
      <c r="F299" s="284" t="str">
        <f t="shared" si="455"/>
        <v>MS</v>
      </c>
      <c r="G299" s="284" t="str">
        <f t="shared" si="455"/>
        <v>MS</v>
      </c>
      <c r="H299" s="284" t="str">
        <f t="shared" si="455"/>
        <v>MS</v>
      </c>
      <c r="I299" s="284">
        <f t="shared" si="455"/>
        <v>0</v>
      </c>
      <c r="J299" s="284" t="str">
        <f t="shared" si="455"/>
        <v>MS</v>
      </c>
      <c r="K299" s="284">
        <f t="shared" ref="K299:P299" si="456">IF(ISNUMBER(J$174),IF(AND(K$174&gt;=30,K$174&lt;=60,(K$174-J$174)&gt;0),"MS",0),0)</f>
        <v>0</v>
      </c>
      <c r="L299" s="284">
        <f t="shared" si="456"/>
        <v>0</v>
      </c>
      <c r="M299" s="284">
        <f t="shared" si="456"/>
        <v>0</v>
      </c>
      <c r="N299" s="284">
        <f t="shared" si="456"/>
        <v>0</v>
      </c>
      <c r="O299" s="284">
        <f t="shared" si="456"/>
        <v>0</v>
      </c>
      <c r="P299" s="284">
        <f t="shared" si="456"/>
        <v>0</v>
      </c>
      <c r="Q299" s="96"/>
      <c r="R299" s="117" t="s">
        <v>306</v>
      </c>
      <c r="S299" s="117"/>
      <c r="V299" s="96"/>
      <c r="W299" s="96"/>
      <c r="X299" s="96"/>
      <c r="Y299" s="96"/>
      <c r="Z299" s="96"/>
      <c r="AA299" s="96"/>
      <c r="AB299" s="96"/>
      <c r="AC299" s="96"/>
      <c r="AD299" s="96"/>
      <c r="AE299" s="96"/>
    </row>
    <row r="300" spans="2:31" s="87" customFormat="1" hidden="1" outlineLevel="2" x14ac:dyDescent="0.25">
      <c r="C300" s="47"/>
      <c r="D300" s="86" t="s">
        <v>243</v>
      </c>
      <c r="E300" s="283" t="str">
        <f>IF(AND(E$174&gt;=15,E$174&lt;=29),"DNMS",0)</f>
        <v>DNMS</v>
      </c>
      <c r="F300" s="283">
        <f>IF(AND(F$174&gt;=15,F$174&lt;=29),"DNMS",0)</f>
        <v>0</v>
      </c>
      <c r="G300" s="283">
        <f>IF(AND(G$174&gt;=15,G$174&lt;=29),"DNMS",0)</f>
        <v>0</v>
      </c>
      <c r="H300" s="283">
        <f>IF(AND(H$174&gt;=15,H$174&lt;=29),"DNMS",0)</f>
        <v>0</v>
      </c>
      <c r="I300" s="283">
        <f>IF(AND(I$174&gt;=15,I$174&lt;=29),"DNMS",0)</f>
        <v>0</v>
      </c>
      <c r="J300" s="283">
        <f t="shared" ref="J300:P300" si="457">IF(AND(J$174&gt;=15,J$174&lt;=29),"DNMS",0)</f>
        <v>0</v>
      </c>
      <c r="K300" s="283">
        <f t="shared" si="457"/>
        <v>0</v>
      </c>
      <c r="L300" s="283">
        <f t="shared" si="457"/>
        <v>0</v>
      </c>
      <c r="M300" s="283">
        <f t="shared" si="457"/>
        <v>0</v>
      </c>
      <c r="N300" s="283">
        <f t="shared" si="457"/>
        <v>0</v>
      </c>
      <c r="O300" s="283">
        <f t="shared" si="457"/>
        <v>0</v>
      </c>
      <c r="P300" s="283">
        <f t="shared" si="457"/>
        <v>0</v>
      </c>
      <c r="Q300" s="96"/>
      <c r="R300" s="117" t="s">
        <v>307</v>
      </c>
      <c r="S300" s="117"/>
      <c r="V300" s="96"/>
      <c r="W300" s="96"/>
      <c r="X300" s="96"/>
      <c r="Y300" s="96"/>
      <c r="Z300" s="96"/>
      <c r="AA300" s="96"/>
      <c r="AB300" s="96"/>
      <c r="AC300" s="96"/>
      <c r="AD300" s="96"/>
      <c r="AE300" s="96"/>
    </row>
    <row r="301" spans="2:31" s="87" customFormat="1" hidden="1" outlineLevel="2" x14ac:dyDescent="0.25">
      <c r="C301" s="47"/>
      <c r="D301" s="86" t="s">
        <v>243</v>
      </c>
      <c r="E301" s="284">
        <f>IFERROR(IF(ISNUMBER(E$174),IF(AND(E$174&gt;=30,E$174&lt;=60,(E$174-D$174)&lt;0),"DNMS",0),0),0)</f>
        <v>0</v>
      </c>
      <c r="F301" s="284">
        <f>IFERROR(IF(ISNUMBER(F$174),IF(AND(F$174&gt;=30,F$174&lt;=60,(F$174-E$174)&lt;0),"DNMS",0),0),0)</f>
        <v>0</v>
      </c>
      <c r="G301" s="284">
        <f t="shared" ref="G301:I301" si="458">IFERROR(IF(ISNUMBER(G$174),IF(AND(G$174&gt;=30,G$174&lt;=60,(G$174-F$174)&lt;0),"DNMS",0),0),0)</f>
        <v>0</v>
      </c>
      <c r="H301" s="284">
        <f t="shared" si="458"/>
        <v>0</v>
      </c>
      <c r="I301" s="284" t="str">
        <f t="shared" si="458"/>
        <v>DNMS</v>
      </c>
      <c r="J301" s="284">
        <f t="shared" ref="J301" si="459">IFERROR(IF(ISNUMBER(J$174),IF(AND(J$174&gt;=30,J$174&lt;=60,(J$174-I$174)&lt;0),"DNMS",0),0),0)</f>
        <v>0</v>
      </c>
      <c r="K301" s="284" t="str">
        <f t="shared" ref="K301:P301" si="460">IFERROR(IF(ISNUMBER(K$174),IF(AND(K$174&gt;=30,K$174&lt;=60,(K$174-J$174)&lt;0),"DNMS",0),0),0)</f>
        <v>DNMS</v>
      </c>
      <c r="L301" s="284">
        <f t="shared" si="460"/>
        <v>0</v>
      </c>
      <c r="M301" s="284">
        <f t="shared" si="460"/>
        <v>0</v>
      </c>
      <c r="N301" s="284">
        <f t="shared" si="460"/>
        <v>0</v>
      </c>
      <c r="O301" s="284">
        <f t="shared" si="460"/>
        <v>0</v>
      </c>
      <c r="P301" s="284">
        <f t="shared" si="460"/>
        <v>0</v>
      </c>
      <c r="Q301" s="96"/>
      <c r="R301" s="117" t="s">
        <v>308</v>
      </c>
      <c r="S301" s="117"/>
      <c r="V301" s="96"/>
      <c r="W301" s="96"/>
      <c r="X301" s="96"/>
      <c r="Y301" s="96"/>
      <c r="Z301" s="96"/>
      <c r="AA301" s="96"/>
      <c r="AB301" s="96"/>
      <c r="AC301" s="96"/>
      <c r="AD301" s="96"/>
      <c r="AE301" s="96"/>
    </row>
    <row r="302" spans="2:31" s="87" customFormat="1" ht="12.75" hidden="1" customHeight="1" outlineLevel="2" x14ac:dyDescent="0.25">
      <c r="C302" s="47"/>
      <c r="D302" s="86" t="s">
        <v>249</v>
      </c>
      <c r="E302" s="283">
        <f>IF(E$174&lt;15,"FFBS",0)</f>
        <v>0</v>
      </c>
      <c r="F302" s="283">
        <f>IF(F$174&lt;15,"FFBS",0)</f>
        <v>0</v>
      </c>
      <c r="G302" s="283">
        <f>IF(G$174&lt;15,"FFBS",0)</f>
        <v>0</v>
      </c>
      <c r="H302" s="283">
        <f>IF(H$174&lt;15,"FFBS",0)</f>
        <v>0</v>
      </c>
      <c r="I302" s="283">
        <f>IF(I$174&lt;15,"FFBS",0)</f>
        <v>0</v>
      </c>
      <c r="J302" s="283">
        <f t="shared" ref="J302:P302" si="461">IF(J$174&lt;15,"FFBS",0)</f>
        <v>0</v>
      </c>
      <c r="K302" s="283">
        <f t="shared" si="461"/>
        <v>0</v>
      </c>
      <c r="L302" s="283">
        <f t="shared" si="461"/>
        <v>0</v>
      </c>
      <c r="M302" s="283">
        <f t="shared" si="461"/>
        <v>0</v>
      </c>
      <c r="N302" s="283">
        <f t="shared" si="461"/>
        <v>0</v>
      </c>
      <c r="O302" s="283">
        <f t="shared" si="461"/>
        <v>0</v>
      </c>
      <c r="P302" s="283">
        <f t="shared" si="461"/>
        <v>0</v>
      </c>
      <c r="Q302" s="96"/>
      <c r="R302" s="117" t="s">
        <v>309</v>
      </c>
      <c r="S302" s="117"/>
      <c r="V302" s="96"/>
      <c r="W302" s="96"/>
      <c r="X302" s="96"/>
      <c r="Y302" s="96"/>
      <c r="Z302" s="96"/>
      <c r="AA302" s="96"/>
      <c r="AB302" s="96"/>
      <c r="AC302" s="96"/>
      <c r="AD302" s="96"/>
      <c r="AE302" s="96"/>
    </row>
    <row r="303" spans="2:31" s="87" customFormat="1" hidden="1" outlineLevel="2" x14ac:dyDescent="0.25">
      <c r="C303" s="47"/>
      <c r="D303" s="285"/>
      <c r="E303" s="286" t="str">
        <f>+IF(ISTEXT(D$188),"n/a",IF(E$169&gt;0,IF(OR(E298="ms",E299="ms"),"MS",IF(OR(E300="DNMS",E301="DNMS"),"DNMS",IF(E302="FFBS","FFBS",0))),0))</f>
        <v>n/a</v>
      </c>
      <c r="F303" s="286" t="str">
        <f>+IF(ISTEXT(E$188),"n/a",IF(F$169&gt;0,IF(OR(F298="ms",F299="ms"),"MS",IF(OR(F300="DNMS",F301="DNMS"),"DNMS",IF(F302="FFBS","FFBS",0))),0))</f>
        <v>MS</v>
      </c>
      <c r="G303" s="286" t="str">
        <f t="shared" ref="G303:J303" si="462">+IF(ISTEXT(F$188),"n/a",IF(G$169&gt;0,IF(OR(G298="ms",G299="ms"),"MS",IF(OR(G300="DNMS",G301="DNMS"),"DNMS",IF(G302="FFBS","FFBS",0))),0))</f>
        <v>MS</v>
      </c>
      <c r="H303" s="286" t="str">
        <f t="shared" si="462"/>
        <v>MS</v>
      </c>
      <c r="I303" s="286" t="str">
        <f t="shared" si="462"/>
        <v>DNMS</v>
      </c>
      <c r="J303" s="286" t="str">
        <f t="shared" si="462"/>
        <v>MS</v>
      </c>
      <c r="K303" s="212" t="str">
        <f t="shared" ref="K303:P303" si="463">IF(K$169&gt;0,IF(OR(K$298="ms",K299="ms"),"MS",IF(OR(K300="DNMS",K301="DNMS"),"DNMS",IF(K302="FFBS","FFBS",0))),0)</f>
        <v>DNMS</v>
      </c>
      <c r="L303" s="212" t="str">
        <f t="shared" si="463"/>
        <v>MS</v>
      </c>
      <c r="M303" s="212" t="str">
        <f t="shared" si="463"/>
        <v>MS</v>
      </c>
      <c r="N303" s="212" t="str">
        <f t="shared" si="463"/>
        <v>MS</v>
      </c>
      <c r="O303" s="212" t="str">
        <f t="shared" si="463"/>
        <v>MS</v>
      </c>
      <c r="P303" s="212" t="str">
        <f t="shared" si="463"/>
        <v>MS</v>
      </c>
      <c r="Q303" s="96"/>
      <c r="R303" s="47"/>
      <c r="S303" s="47"/>
      <c r="V303" s="96"/>
      <c r="W303" s="96"/>
      <c r="X303" s="96"/>
      <c r="Y303" s="96"/>
      <c r="Z303" s="96"/>
      <c r="AA303" s="96"/>
      <c r="AB303" s="96"/>
      <c r="AC303" s="96"/>
      <c r="AD303" s="96"/>
      <c r="AE303" s="96"/>
    </row>
    <row r="304" spans="2:31" s="87" customFormat="1" hidden="1" outlineLevel="2" x14ac:dyDescent="0.25">
      <c r="C304" s="47"/>
      <c r="D304" s="86" t="s">
        <v>310</v>
      </c>
      <c r="E304" s="153">
        <f t="shared" ref="E304:P304" si="464">IF(E$66&gt;0,0,1)</f>
        <v>0</v>
      </c>
      <c r="F304" s="153">
        <f t="shared" si="464"/>
        <v>0</v>
      </c>
      <c r="G304" s="153">
        <f t="shared" si="464"/>
        <v>1</v>
      </c>
      <c r="H304" s="153">
        <f t="shared" si="464"/>
        <v>1</v>
      </c>
      <c r="I304" s="153">
        <f t="shared" si="464"/>
        <v>1</v>
      </c>
      <c r="J304" s="153">
        <f t="shared" si="464"/>
        <v>0</v>
      </c>
      <c r="K304" s="153">
        <f t="shared" si="464"/>
        <v>1</v>
      </c>
      <c r="L304" s="153">
        <f t="shared" si="464"/>
        <v>0</v>
      </c>
      <c r="M304" s="153">
        <f t="shared" si="464"/>
        <v>0</v>
      </c>
      <c r="N304" s="153">
        <f t="shared" si="464"/>
        <v>0</v>
      </c>
      <c r="O304" s="153">
        <f t="shared" si="464"/>
        <v>0</v>
      </c>
      <c r="P304" s="153">
        <f t="shared" si="464"/>
        <v>0</v>
      </c>
      <c r="Q304" s="96"/>
      <c r="R304" s="47"/>
      <c r="S304" s="47"/>
      <c r="V304" s="96"/>
      <c r="W304" s="96"/>
      <c r="X304" s="96"/>
      <c r="Y304" s="96"/>
      <c r="Z304" s="96"/>
      <c r="AA304" s="96"/>
      <c r="AB304" s="96"/>
      <c r="AC304" s="96"/>
      <c r="AD304" s="96"/>
      <c r="AE304" s="96"/>
    </row>
    <row r="305" spans="2:31" s="87" customFormat="1" hidden="1" outlineLevel="2" x14ac:dyDescent="0.25">
      <c r="C305" s="47"/>
      <c r="D305" s="86" t="s">
        <v>311</v>
      </c>
      <c r="E305" s="153">
        <f>IF($E$16=$E$18,1,0)</f>
        <v>0</v>
      </c>
      <c r="F305" s="153">
        <f t="shared" ref="F305:P305" si="465">IF($E$16=$E$18,1,0)</f>
        <v>0</v>
      </c>
      <c r="G305" s="153">
        <f t="shared" si="465"/>
        <v>0</v>
      </c>
      <c r="H305" s="153">
        <f t="shared" si="465"/>
        <v>0</v>
      </c>
      <c r="I305" s="153">
        <f t="shared" si="465"/>
        <v>0</v>
      </c>
      <c r="J305" s="153">
        <f t="shared" si="465"/>
        <v>0</v>
      </c>
      <c r="K305" s="153">
        <f t="shared" si="465"/>
        <v>0</v>
      </c>
      <c r="L305" s="153">
        <f t="shared" si="465"/>
        <v>0</v>
      </c>
      <c r="M305" s="153">
        <f t="shared" si="465"/>
        <v>0</v>
      </c>
      <c r="N305" s="153">
        <f t="shared" si="465"/>
        <v>0</v>
      </c>
      <c r="O305" s="153">
        <f t="shared" si="465"/>
        <v>0</v>
      </c>
      <c r="P305" s="153">
        <f t="shared" si="465"/>
        <v>0</v>
      </c>
      <c r="Q305" s="96"/>
      <c r="R305" s="47"/>
      <c r="S305" s="47"/>
      <c r="V305" s="96"/>
      <c r="W305" s="96"/>
      <c r="X305" s="96"/>
      <c r="Y305" s="96"/>
      <c r="Z305" s="96"/>
      <c r="AA305" s="96"/>
      <c r="AB305" s="96"/>
      <c r="AC305" s="96"/>
      <c r="AD305" s="96"/>
      <c r="AE305" s="96"/>
    </row>
    <row r="306" spans="2:31" s="87" customFormat="1" hidden="1" outlineLevel="2" x14ac:dyDescent="0.25">
      <c r="C306" s="47"/>
      <c r="D306" s="86" t="s">
        <v>312</v>
      </c>
      <c r="E306" s="287">
        <f t="shared" ref="E306:P306" si="466">IF(E$174&gt;15,1,0)</f>
        <v>1</v>
      </c>
      <c r="F306" s="287">
        <f t="shared" si="466"/>
        <v>1</v>
      </c>
      <c r="G306" s="115">
        <f t="shared" si="466"/>
        <v>1</v>
      </c>
      <c r="H306" s="115">
        <f t="shared" si="466"/>
        <v>1</v>
      </c>
      <c r="I306" s="115">
        <f t="shared" si="466"/>
        <v>1</v>
      </c>
      <c r="J306" s="115">
        <f t="shared" si="466"/>
        <v>1</v>
      </c>
      <c r="K306" s="115">
        <f t="shared" si="466"/>
        <v>1</v>
      </c>
      <c r="L306" s="115">
        <f t="shared" si="466"/>
        <v>1</v>
      </c>
      <c r="M306" s="115">
        <f t="shared" si="466"/>
        <v>1</v>
      </c>
      <c r="N306" s="115">
        <f t="shared" si="466"/>
        <v>1</v>
      </c>
      <c r="O306" s="115">
        <f t="shared" si="466"/>
        <v>1</v>
      </c>
      <c r="P306" s="115">
        <f t="shared" si="466"/>
        <v>1</v>
      </c>
      <c r="Q306" s="96"/>
      <c r="R306" s="47"/>
      <c r="S306" s="47"/>
      <c r="V306" s="96"/>
      <c r="W306" s="96"/>
      <c r="X306" s="96"/>
      <c r="Y306" s="96"/>
      <c r="Z306" s="96"/>
      <c r="AA306" s="96"/>
      <c r="AB306" s="96"/>
      <c r="AC306" s="96"/>
      <c r="AD306" s="96"/>
      <c r="AE306" s="96"/>
    </row>
    <row r="307" spans="2:31" s="87" customFormat="1" hidden="1" outlineLevel="2" x14ac:dyDescent="0.25">
      <c r="C307" s="47"/>
      <c r="D307" s="86" t="s">
        <v>313</v>
      </c>
      <c r="E307" s="153">
        <f t="shared" ref="E307:P307" si="467">IF(E$30&gt;0,IF(E$174&gt;15,1,0),0)</f>
        <v>1</v>
      </c>
      <c r="F307" s="153">
        <f t="shared" si="467"/>
        <v>1</v>
      </c>
      <c r="G307" s="153">
        <f t="shared" si="467"/>
        <v>1</v>
      </c>
      <c r="H307" s="153">
        <f t="shared" si="467"/>
        <v>1</v>
      </c>
      <c r="I307" s="153">
        <f t="shared" si="467"/>
        <v>1</v>
      </c>
      <c r="J307" s="153">
        <f t="shared" si="467"/>
        <v>1</v>
      </c>
      <c r="K307" s="153">
        <f t="shared" si="467"/>
        <v>1</v>
      </c>
      <c r="L307" s="153">
        <f t="shared" si="467"/>
        <v>1</v>
      </c>
      <c r="M307" s="153">
        <f t="shared" si="467"/>
        <v>1</v>
      </c>
      <c r="N307" s="153">
        <f t="shared" si="467"/>
        <v>1</v>
      </c>
      <c r="O307" s="153">
        <f t="shared" si="467"/>
        <v>1</v>
      </c>
      <c r="P307" s="153">
        <f t="shared" si="467"/>
        <v>1</v>
      </c>
      <c r="Q307" s="96"/>
      <c r="R307" s="47"/>
      <c r="S307" s="47"/>
      <c r="T307" s="288" t="s">
        <v>314</v>
      </c>
      <c r="V307" s="96"/>
      <c r="W307" s="96"/>
      <c r="X307" s="96"/>
      <c r="Y307" s="96"/>
      <c r="Z307" s="96"/>
      <c r="AA307" s="96"/>
      <c r="AB307" s="96"/>
      <c r="AC307" s="96"/>
      <c r="AD307" s="96"/>
      <c r="AE307" s="96"/>
    </row>
    <row r="308" spans="2:31" s="87" customFormat="1" hidden="1" outlineLevel="2" x14ac:dyDescent="0.25">
      <c r="C308" s="47"/>
      <c r="D308" s="86" t="s">
        <v>315</v>
      </c>
      <c r="E308" s="153">
        <f t="shared" ref="E308:N308" si="468">IF(OR(E305=1,E3=1),1,0)</f>
        <v>1</v>
      </c>
      <c r="F308" s="153">
        <f t="shared" si="468"/>
        <v>0</v>
      </c>
      <c r="G308" s="153">
        <f t="shared" si="468"/>
        <v>0</v>
      </c>
      <c r="H308" s="153">
        <f t="shared" si="468"/>
        <v>0</v>
      </c>
      <c r="I308" s="153">
        <f t="shared" si="468"/>
        <v>0</v>
      </c>
      <c r="J308" s="153">
        <f t="shared" si="468"/>
        <v>0</v>
      </c>
      <c r="K308" s="153">
        <f t="shared" si="468"/>
        <v>0</v>
      </c>
      <c r="L308" s="153">
        <f t="shared" si="468"/>
        <v>0</v>
      </c>
      <c r="M308" s="153">
        <f t="shared" si="468"/>
        <v>0</v>
      </c>
      <c r="N308" s="153">
        <f t="shared" si="468"/>
        <v>0</v>
      </c>
      <c r="O308" s="153">
        <f t="shared" ref="O308:P308" si="469">IF(OR(O305=1,O3=1),1,0)</f>
        <v>0</v>
      </c>
      <c r="P308" s="153">
        <f t="shared" si="469"/>
        <v>0</v>
      </c>
      <c r="Q308" s="96"/>
      <c r="R308" s="47"/>
      <c r="S308" s="47"/>
      <c r="V308" s="96"/>
      <c r="W308" s="96"/>
      <c r="X308" s="96"/>
      <c r="Y308" s="96"/>
      <c r="Z308" s="96"/>
      <c r="AA308" s="96"/>
      <c r="AB308" s="96"/>
      <c r="AC308" s="96"/>
      <c r="AD308" s="96"/>
      <c r="AE308" s="96"/>
    </row>
    <row r="309" spans="2:31" s="87" customFormat="1" hidden="1" outlineLevel="2" x14ac:dyDescent="0.25">
      <c r="C309" s="47"/>
      <c r="D309" s="86" t="s">
        <v>316</v>
      </c>
      <c r="E309" s="153">
        <f t="shared" ref="E309:P309" si="470">IF(E$30&gt;0,IF(E$174&gt;30,1,0),0)</f>
        <v>0</v>
      </c>
      <c r="F309" s="153">
        <f t="shared" si="470"/>
        <v>1</v>
      </c>
      <c r="G309" s="153">
        <f t="shared" si="470"/>
        <v>1</v>
      </c>
      <c r="H309" s="153">
        <f t="shared" si="470"/>
        <v>1</v>
      </c>
      <c r="I309" s="153">
        <f t="shared" si="470"/>
        <v>1</v>
      </c>
      <c r="J309" s="153">
        <f t="shared" si="470"/>
        <v>1</v>
      </c>
      <c r="K309" s="153">
        <f t="shared" si="470"/>
        <v>1</v>
      </c>
      <c r="L309" s="153">
        <f t="shared" si="470"/>
        <v>1</v>
      </c>
      <c r="M309" s="153">
        <f t="shared" si="470"/>
        <v>1</v>
      </c>
      <c r="N309" s="153">
        <f t="shared" si="470"/>
        <v>1</v>
      </c>
      <c r="O309" s="153">
        <f t="shared" si="470"/>
        <v>1</v>
      </c>
      <c r="P309" s="153">
        <f t="shared" si="470"/>
        <v>1</v>
      </c>
      <c r="Q309" s="96"/>
      <c r="R309" s="47"/>
      <c r="S309" s="47"/>
      <c r="V309" s="96"/>
      <c r="W309" s="96"/>
      <c r="X309" s="96"/>
      <c r="Y309" s="96"/>
      <c r="Z309" s="96"/>
      <c r="AA309" s="96"/>
      <c r="AB309" s="96"/>
      <c r="AC309" s="96"/>
      <c r="AD309" s="96"/>
      <c r="AE309" s="96"/>
    </row>
    <row r="310" spans="2:31" s="87" customFormat="1" hidden="1" outlineLevel="2" x14ac:dyDescent="0.25">
      <c r="C310" s="47"/>
      <c r="D310" s="86" t="s">
        <v>317</v>
      </c>
      <c r="E310" s="153" t="str">
        <f>IF(OR(E309=1,E307=1,E298="ms",E299="ms"),"MS",0)</f>
        <v>MS</v>
      </c>
      <c r="F310" s="153" t="str">
        <f t="shared" ref="F310:J310" si="471">IF(OR(F309=1,F307=1,F298="ms",F299="ms"),"MS",0)</f>
        <v>MS</v>
      </c>
      <c r="G310" s="153" t="str">
        <f t="shared" si="471"/>
        <v>MS</v>
      </c>
      <c r="H310" s="153" t="str">
        <f t="shared" si="471"/>
        <v>MS</v>
      </c>
      <c r="I310" s="153" t="str">
        <f t="shared" si="471"/>
        <v>MS</v>
      </c>
      <c r="J310" s="153" t="str">
        <f t="shared" si="471"/>
        <v>MS</v>
      </c>
      <c r="K310" s="153" t="str">
        <f t="shared" ref="K310:N310" si="472">IF(OR(K309=1,K307=1,K298="ms",K299="ms"),"MS",0)</f>
        <v>MS</v>
      </c>
      <c r="L310" s="153" t="str">
        <f t="shared" si="472"/>
        <v>MS</v>
      </c>
      <c r="M310" s="153" t="str">
        <f t="shared" si="472"/>
        <v>MS</v>
      </c>
      <c r="N310" s="153" t="str">
        <f t="shared" si="472"/>
        <v>MS</v>
      </c>
      <c r="O310" s="153" t="str">
        <f t="shared" ref="O310:P310" si="473">IF(OR(O309=1,O307=1,O298="ms",O299="ms"),"MS",0)</f>
        <v>MS</v>
      </c>
      <c r="P310" s="153" t="str">
        <f t="shared" si="473"/>
        <v>MS</v>
      </c>
      <c r="Q310" s="96"/>
      <c r="R310" s="47"/>
      <c r="S310" s="47"/>
      <c r="V310" s="96"/>
      <c r="W310" s="96"/>
      <c r="X310" s="96"/>
      <c r="Y310" s="96"/>
      <c r="Z310" s="96"/>
      <c r="AA310" s="96"/>
      <c r="AB310" s="96"/>
      <c r="AC310" s="96"/>
      <c r="AD310" s="96"/>
      <c r="AE310" s="96"/>
    </row>
    <row r="311" spans="2:31" s="87" customFormat="1" hidden="1" outlineLevel="2" x14ac:dyDescent="0.25">
      <c r="C311" s="47"/>
      <c r="D311" s="86" t="s">
        <v>41</v>
      </c>
      <c r="E311" s="117"/>
      <c r="F311" s="117"/>
      <c r="G311" s="96"/>
      <c r="H311" s="96"/>
      <c r="I311" s="96"/>
      <c r="J311" s="96"/>
      <c r="K311" s="96"/>
      <c r="L311" s="96"/>
      <c r="M311" s="96"/>
      <c r="N311" s="96"/>
      <c r="O311" s="96"/>
      <c r="P311" s="96"/>
      <c r="Q311" s="96"/>
      <c r="R311" s="47"/>
      <c r="S311" s="47"/>
      <c r="V311" s="96"/>
      <c r="W311" s="96"/>
      <c r="X311" s="96"/>
      <c r="Y311" s="96"/>
      <c r="Z311" s="96"/>
      <c r="AA311" s="96"/>
      <c r="AB311" s="96"/>
      <c r="AC311" s="96"/>
      <c r="AD311" s="96"/>
      <c r="AE311" s="96"/>
    </row>
    <row r="312" spans="2:31" s="87" customFormat="1" hidden="1" outlineLevel="2" x14ac:dyDescent="0.25">
      <c r="C312" s="47"/>
      <c r="D312" s="86" t="s">
        <v>39</v>
      </c>
      <c r="E312" s="280"/>
      <c r="F312" s="117"/>
      <c r="G312" s="96"/>
      <c r="H312" s="96"/>
      <c r="I312" s="96"/>
      <c r="J312" s="96"/>
      <c r="K312" s="96"/>
      <c r="L312" s="96"/>
      <c r="M312" s="96"/>
      <c r="N312" s="96"/>
      <c r="O312" s="96"/>
      <c r="P312" s="96"/>
      <c r="Q312" s="96"/>
      <c r="R312" s="47"/>
      <c r="S312" s="47"/>
      <c r="V312" s="96"/>
      <c r="W312" s="96"/>
      <c r="X312" s="96"/>
      <c r="Y312" s="96"/>
      <c r="Z312" s="96"/>
      <c r="AA312" s="96"/>
      <c r="AB312" s="96"/>
      <c r="AC312" s="96"/>
      <c r="AD312" s="96"/>
      <c r="AE312" s="96"/>
    </row>
    <row r="313" spans="2:31" s="87" customFormat="1" hidden="1" outlineLevel="2" x14ac:dyDescent="0.25">
      <c r="C313" s="47"/>
      <c r="D313" s="86"/>
      <c r="E313" s="280" t="str">
        <f>+IF(ISTEXT(D$188),"na",D$188)</f>
        <v>na</v>
      </c>
      <c r="F313" s="117"/>
      <c r="G313" s="96"/>
      <c r="H313" s="96"/>
      <c r="I313" s="96"/>
      <c r="J313" s="96"/>
      <c r="K313" s="96"/>
      <c r="L313" s="96"/>
      <c r="M313" s="96"/>
      <c r="N313" s="96"/>
      <c r="O313" s="96"/>
      <c r="P313" s="96"/>
      <c r="Q313" s="96"/>
      <c r="R313" s="47"/>
      <c r="S313" s="47"/>
      <c r="V313" s="96"/>
      <c r="W313" s="96"/>
      <c r="X313" s="96"/>
      <c r="Y313" s="96"/>
      <c r="Z313" s="96"/>
      <c r="AA313" s="96"/>
      <c r="AB313" s="96"/>
      <c r="AC313" s="96"/>
      <c r="AD313" s="96"/>
      <c r="AE313" s="96"/>
    </row>
    <row r="314" spans="2:31" s="87" customFormat="1" hidden="1" outlineLevel="2" x14ac:dyDescent="0.25">
      <c r="B314" s="87" t="s">
        <v>222</v>
      </c>
      <c r="C314" s="47"/>
      <c r="D314" s="267" t="s">
        <v>318</v>
      </c>
      <c r="E314" s="281"/>
      <c r="F314" s="281" t="s">
        <v>304</v>
      </c>
      <c r="G314" s="282"/>
      <c r="H314" s="282"/>
      <c r="I314" s="282"/>
      <c r="J314" s="282"/>
      <c r="K314" s="282"/>
      <c r="L314" s="282"/>
      <c r="M314" s="282"/>
      <c r="N314" s="282"/>
      <c r="O314" s="282"/>
      <c r="P314" s="282"/>
      <c r="Q314" s="102"/>
      <c r="R314" s="76"/>
      <c r="S314" s="76"/>
      <c r="V314" s="96"/>
      <c r="W314" s="96"/>
      <c r="X314" s="96"/>
      <c r="Y314" s="96"/>
      <c r="Z314" s="96"/>
      <c r="AA314" s="96"/>
      <c r="AB314" s="96"/>
      <c r="AC314" s="96"/>
      <c r="AD314" s="96"/>
      <c r="AE314" s="96"/>
    </row>
    <row r="315" spans="2:31" s="87" customFormat="1" hidden="1" outlineLevel="2" x14ac:dyDescent="0.25">
      <c r="C315" s="47"/>
      <c r="D315" s="86" t="s">
        <v>319</v>
      </c>
      <c r="E315" s="212">
        <f>IF(OR((E16=E4),(E16=F4)),E4-$E$4,0)</f>
        <v>0</v>
      </c>
      <c r="F315" s="212">
        <f>IF(OR((F16=F4),(F16=G4)),F4-$E$4,0)</f>
        <v>0</v>
      </c>
      <c r="G315" s="212"/>
      <c r="H315" s="212"/>
      <c r="I315" s="212"/>
      <c r="J315" s="212"/>
      <c r="K315" s="212"/>
      <c r="L315" s="212"/>
      <c r="M315" s="212"/>
      <c r="N315" s="212"/>
      <c r="O315" s="212"/>
      <c r="P315" s="212"/>
    </row>
    <row r="316" spans="2:31" s="87" customFormat="1" hidden="1" outlineLevel="2" x14ac:dyDescent="0.25">
      <c r="C316" s="47"/>
      <c r="D316" s="86" t="s">
        <v>238</v>
      </c>
      <c r="E316" s="283" t="str">
        <f t="shared" ref="E316:J316" si="474">IF(E$188&gt;=60,"MS",0)</f>
        <v>MS</v>
      </c>
      <c r="F316" s="283" t="str">
        <f t="shared" si="474"/>
        <v>MS</v>
      </c>
      <c r="G316" s="283" t="str">
        <f t="shared" si="474"/>
        <v>MS</v>
      </c>
      <c r="H316" s="283" t="str">
        <f t="shared" si="474"/>
        <v>MS</v>
      </c>
      <c r="I316" s="283">
        <f t="shared" si="474"/>
        <v>0</v>
      </c>
      <c r="J316" s="283" t="str">
        <f t="shared" si="474"/>
        <v>MS</v>
      </c>
      <c r="K316" s="283" t="str">
        <f t="shared" ref="K316:P316" si="475">IF(K$188&gt;=60,"MS",0)</f>
        <v>MS</v>
      </c>
      <c r="L316" s="283" t="str">
        <f t="shared" si="475"/>
        <v>MS</v>
      </c>
      <c r="M316" s="283" t="str">
        <f t="shared" si="475"/>
        <v>MS</v>
      </c>
      <c r="N316" s="283" t="str">
        <f t="shared" si="475"/>
        <v>MS</v>
      </c>
      <c r="O316" s="283" t="str">
        <f t="shared" si="475"/>
        <v>MS</v>
      </c>
      <c r="P316" s="283" t="str">
        <f t="shared" si="475"/>
        <v>MS</v>
      </c>
      <c r="Q316" s="96"/>
      <c r="R316" s="117" t="s">
        <v>305</v>
      </c>
      <c r="S316" s="117"/>
      <c r="V316" s="96"/>
      <c r="W316" s="96"/>
      <c r="X316" s="96"/>
      <c r="Y316" s="96"/>
      <c r="Z316" s="96"/>
      <c r="AA316" s="96"/>
      <c r="AB316" s="96"/>
      <c r="AC316" s="96"/>
      <c r="AD316" s="96"/>
      <c r="AE316" s="96"/>
    </row>
    <row r="317" spans="2:31" s="87" customFormat="1" hidden="1" outlineLevel="2" x14ac:dyDescent="0.25">
      <c r="C317" s="47"/>
      <c r="D317" s="86" t="s">
        <v>320</v>
      </c>
      <c r="E317" s="284" t="str">
        <f>IF(ISTEXT(D$188),"na",IF(AND(E$188&gt;30,E$188&lt;60,E$188&gt;D$188),"MS",IF(E$188&gt;=60,"MS",0)))</f>
        <v>na</v>
      </c>
      <c r="F317" s="284" t="str">
        <f>IF(ISTEXT(E$188),"na",IF(AND(F$188&gt;30,F$188&lt;60,F$188&gt;E$188),"MS",IF(F$188&gt;=60,"MS",0)))</f>
        <v>MS</v>
      </c>
      <c r="G317" s="284" t="str">
        <f>IF(ISTEXT(F$188),"na",IF(AND(G$188&gt;30,G$188&lt;60,G$188&gt;F$188),"MS",IF(G$188&gt;=60,"MS",0)))</f>
        <v>MS</v>
      </c>
      <c r="H317" s="284" t="str">
        <f t="shared" ref="H317:J317" si="476">IF(ISTEXT(G$188),"na",IF(AND(H$188&gt;30,H$188&lt;60,H$188&gt;G$188),"MS",IF(H$188&gt;=60,"MS",0)))</f>
        <v>MS</v>
      </c>
      <c r="I317" s="284">
        <f t="shared" si="476"/>
        <v>0</v>
      </c>
      <c r="J317" s="284" t="str">
        <f t="shared" si="476"/>
        <v>MS</v>
      </c>
      <c r="K317" s="115">
        <f t="shared" ref="K317:P317" si="477">IF(ISNUMBER(J$188),IF(AND(K$188&gt;=30,K$188&lt;=60,(K$188-J$188)&gt;0),"MS",0),0)</f>
        <v>0</v>
      </c>
      <c r="L317" s="115">
        <f t="shared" si="477"/>
        <v>0</v>
      </c>
      <c r="M317" s="115">
        <f t="shared" si="477"/>
        <v>0</v>
      </c>
      <c r="N317" s="115">
        <f t="shared" si="477"/>
        <v>0</v>
      </c>
      <c r="O317" s="115">
        <f t="shared" si="477"/>
        <v>0</v>
      </c>
      <c r="P317" s="115">
        <f t="shared" si="477"/>
        <v>0</v>
      </c>
      <c r="Q317" s="96"/>
      <c r="R317" s="117" t="s">
        <v>306</v>
      </c>
      <c r="S317" s="117"/>
      <c r="V317" s="96"/>
      <c r="W317" s="96"/>
      <c r="X317" s="96"/>
      <c r="Y317" s="96"/>
      <c r="Z317" s="96"/>
      <c r="AA317" s="96"/>
      <c r="AB317" s="96"/>
      <c r="AC317" s="96"/>
      <c r="AD317" s="96"/>
      <c r="AE317" s="96"/>
    </row>
    <row r="318" spans="2:31" s="87" customFormat="1" hidden="1" outlineLevel="2" x14ac:dyDescent="0.25">
      <c r="C318" s="47"/>
      <c r="D318" s="86" t="s">
        <v>243</v>
      </c>
      <c r="E318" s="283">
        <f t="shared" ref="E318:J318" si="478">IF(AND(E$188&gt;=15,E$188&lt;=29),"DNMS",0)</f>
        <v>0</v>
      </c>
      <c r="F318" s="283">
        <f t="shared" si="478"/>
        <v>0</v>
      </c>
      <c r="G318" s="283">
        <f t="shared" si="478"/>
        <v>0</v>
      </c>
      <c r="H318" s="283">
        <f t="shared" si="478"/>
        <v>0</v>
      </c>
      <c r="I318" s="283">
        <f t="shared" si="478"/>
        <v>0</v>
      </c>
      <c r="J318" s="283">
        <f t="shared" si="478"/>
        <v>0</v>
      </c>
      <c r="K318" s="283">
        <f t="shared" ref="K318:P318" si="479">IF(AND(K$188&gt;=15,K$188&lt;=29),"DNMS",0)</f>
        <v>0</v>
      </c>
      <c r="L318" s="283">
        <f t="shared" si="479"/>
        <v>0</v>
      </c>
      <c r="M318" s="283">
        <f t="shared" si="479"/>
        <v>0</v>
      </c>
      <c r="N318" s="283">
        <f t="shared" si="479"/>
        <v>0</v>
      </c>
      <c r="O318" s="283">
        <f t="shared" si="479"/>
        <v>0</v>
      </c>
      <c r="P318" s="283">
        <f t="shared" si="479"/>
        <v>0</v>
      </c>
      <c r="Q318" s="96"/>
      <c r="R318" s="117" t="s">
        <v>307</v>
      </c>
      <c r="S318" s="117"/>
      <c r="V318" s="96"/>
      <c r="W318" s="96"/>
      <c r="X318" s="96"/>
      <c r="Y318" s="96"/>
      <c r="Z318" s="96"/>
      <c r="AA318" s="96"/>
      <c r="AB318" s="96"/>
      <c r="AC318" s="96"/>
      <c r="AD318" s="96"/>
      <c r="AE318" s="96"/>
    </row>
    <row r="319" spans="2:31" s="87" customFormat="1" hidden="1" outlineLevel="2" x14ac:dyDescent="0.25">
      <c r="C319" s="47"/>
      <c r="D319" s="86" t="s">
        <v>243</v>
      </c>
      <c r="E319" s="284">
        <f t="shared" ref="E319:J319" si="480">IF(ISNUMBER(D$188),IF(AND(E$188&gt;=30,E$188&lt;=60,(E$188-D$188)&lt;0),"DNMS",0),0)</f>
        <v>0</v>
      </c>
      <c r="F319" s="284">
        <f t="shared" si="480"/>
        <v>0</v>
      </c>
      <c r="G319" s="284">
        <f t="shared" si="480"/>
        <v>0</v>
      </c>
      <c r="H319" s="284">
        <f t="shared" si="480"/>
        <v>0</v>
      </c>
      <c r="I319" s="284" t="str">
        <f t="shared" si="480"/>
        <v>DNMS</v>
      </c>
      <c r="J319" s="115">
        <f t="shared" si="480"/>
        <v>0</v>
      </c>
      <c r="K319" s="115"/>
      <c r="L319" s="115"/>
      <c r="M319" s="115"/>
      <c r="N319" s="115"/>
      <c r="O319" s="115"/>
      <c r="P319" s="115"/>
      <c r="Q319" s="96"/>
      <c r="R319" s="117" t="s">
        <v>308</v>
      </c>
      <c r="S319" s="117"/>
      <c r="V319" s="96"/>
      <c r="W319" s="96"/>
      <c r="X319" s="96"/>
      <c r="Y319" s="96"/>
      <c r="Z319" s="96"/>
      <c r="AA319" s="96"/>
      <c r="AB319" s="96"/>
      <c r="AC319" s="96"/>
      <c r="AD319" s="96"/>
      <c r="AE319" s="96"/>
    </row>
    <row r="320" spans="2:31" s="87" customFormat="1" hidden="1" outlineLevel="2" x14ac:dyDescent="0.25">
      <c r="C320" s="47"/>
      <c r="D320" s="86" t="s">
        <v>249</v>
      </c>
      <c r="E320" s="283">
        <f t="shared" ref="E320:J320" si="481">IF(E$188&lt;15,"FFBS",0)</f>
        <v>0</v>
      </c>
      <c r="F320" s="283">
        <f t="shared" si="481"/>
        <v>0</v>
      </c>
      <c r="G320" s="283">
        <f t="shared" si="481"/>
        <v>0</v>
      </c>
      <c r="H320" s="283">
        <f t="shared" si="481"/>
        <v>0</v>
      </c>
      <c r="I320" s="283">
        <f t="shared" si="481"/>
        <v>0</v>
      </c>
      <c r="J320" s="115">
        <f t="shared" si="481"/>
        <v>0</v>
      </c>
      <c r="K320" s="115"/>
      <c r="L320" s="115"/>
      <c r="M320" s="115"/>
      <c r="N320" s="115"/>
      <c r="O320" s="115"/>
      <c r="P320" s="115"/>
      <c r="Q320" s="96"/>
      <c r="R320" s="117" t="s">
        <v>309</v>
      </c>
      <c r="S320" s="117"/>
      <c r="V320" s="96"/>
      <c r="W320" s="96"/>
      <c r="X320" s="96"/>
      <c r="Y320" s="96"/>
      <c r="Z320" s="96"/>
      <c r="AA320" s="96"/>
      <c r="AB320" s="96"/>
      <c r="AC320" s="96"/>
      <c r="AD320" s="96"/>
      <c r="AE320" s="96"/>
    </row>
    <row r="321" spans="3:31" s="87" customFormat="1" hidden="1" outlineLevel="2" x14ac:dyDescent="0.25">
      <c r="C321" s="47"/>
      <c r="D321" s="86"/>
      <c r="E321" s="285" t="str">
        <f t="shared" ref="E321:J321" si="482">+IF(ISTEXT(D$188),"n/a",IF(E$169&gt;0,IF(OR(E$316="ms",E317="ms"),"MS",IF(OR(E318="DNMS",E319="DNMS"),"DNMS",IF(E320="FFBS","FFBS",0))),0))</f>
        <v>n/a</v>
      </c>
      <c r="F321" s="285" t="str">
        <f t="shared" si="482"/>
        <v>MS</v>
      </c>
      <c r="G321" s="285" t="str">
        <f t="shared" si="482"/>
        <v>MS</v>
      </c>
      <c r="H321" s="285" t="str">
        <f t="shared" si="482"/>
        <v>MS</v>
      </c>
      <c r="I321" s="285" t="str">
        <f t="shared" si="482"/>
        <v>DNMS</v>
      </c>
      <c r="J321" s="285" t="str">
        <f t="shared" si="482"/>
        <v>MS</v>
      </c>
      <c r="K321" s="212" t="str">
        <f>IF(K$169&gt;0,IF(OR(K$316="ms",K317="ms"),"MS",IF(OR(K318="DNMS",K319="DNMS",#REF!="DNMS"),"DNMS",IF(K320="FFBS","FFBS",0))),0)</f>
        <v>MS</v>
      </c>
      <c r="L321" s="212" t="str">
        <f>IF(L$169&gt;0,IF(OR(L$316="ms",L317="ms"),"MS",IF(OR(L318="DNMS",L319="DNMS",#REF!="DNMS"),"DNMS",IF(L320="FFBS","FFBS",0))),0)</f>
        <v>MS</v>
      </c>
      <c r="M321" s="212" t="str">
        <f>IF(M$169&gt;0,IF(OR(M$316="ms",M317="ms"),"MS",IF(OR(M318="DNMS",M319="DNMS",#REF!="DNMS"),"DNMS",IF(M320="FFBS","FFBS",0))),0)</f>
        <v>MS</v>
      </c>
      <c r="N321" s="212" t="str">
        <f>IF(N$169&gt;0,IF(OR(N$316="ms",N317="ms"),"MS",IF(OR(N318="DNMS",N319="DNMS",#REF!="DNMS"),"DNMS",IF(N320="FFBS","FFBS",0))),0)</f>
        <v>MS</v>
      </c>
      <c r="O321" s="212" t="str">
        <f>IF(O$169&gt;0,IF(OR(O$316="ms",O317="ms"),"MS",IF(OR(O318="DNMS",O319="DNMS",#REF!="DNMS"),"DNMS",IF(O320="FFBS","FFBS",0))),0)</f>
        <v>MS</v>
      </c>
      <c r="P321" s="212" t="str">
        <f>IF(P$169&gt;0,IF(OR(P$316="ms",P317="ms"),"MS",IF(OR(P318="DNMS",P319="DNMS",#REF!="DNMS"),"DNMS",IF(P320="FFBS","FFBS",0))),0)</f>
        <v>MS</v>
      </c>
      <c r="Q321" s="96"/>
      <c r="R321" s="47"/>
      <c r="S321" s="47"/>
      <c r="V321" s="96"/>
      <c r="W321" s="96"/>
      <c r="X321" s="96"/>
      <c r="Y321" s="96"/>
      <c r="Z321" s="96"/>
      <c r="AA321" s="96"/>
      <c r="AB321" s="96"/>
      <c r="AC321" s="96"/>
      <c r="AD321" s="96"/>
      <c r="AE321" s="96"/>
    </row>
    <row r="322" spans="3:31" s="87" customFormat="1" hidden="1" outlineLevel="2" x14ac:dyDescent="0.25">
      <c r="C322" s="47"/>
      <c r="D322" s="86" t="s">
        <v>310</v>
      </c>
      <c r="E322" s="153">
        <f t="shared" ref="E322:P322" si="483">IF(E$66&gt;0,0,1)</f>
        <v>0</v>
      </c>
      <c r="F322" s="153">
        <f t="shared" si="483"/>
        <v>0</v>
      </c>
      <c r="G322" s="153">
        <f t="shared" si="483"/>
        <v>1</v>
      </c>
      <c r="H322" s="153">
        <f t="shared" si="483"/>
        <v>1</v>
      </c>
      <c r="I322" s="153">
        <f t="shared" si="483"/>
        <v>1</v>
      </c>
      <c r="J322" s="153">
        <f t="shared" si="483"/>
        <v>0</v>
      </c>
      <c r="K322" s="153">
        <f t="shared" si="483"/>
        <v>1</v>
      </c>
      <c r="L322" s="153">
        <f t="shared" si="483"/>
        <v>0</v>
      </c>
      <c r="M322" s="153">
        <f t="shared" si="483"/>
        <v>0</v>
      </c>
      <c r="N322" s="153">
        <f t="shared" si="483"/>
        <v>0</v>
      </c>
      <c r="O322" s="153">
        <f t="shared" si="483"/>
        <v>0</v>
      </c>
      <c r="P322" s="153">
        <f t="shared" si="483"/>
        <v>0</v>
      </c>
      <c r="Q322" s="96"/>
      <c r="R322" s="47"/>
      <c r="S322" s="47"/>
      <c r="V322" s="96"/>
      <c r="W322" s="96"/>
      <c r="X322" s="96"/>
      <c r="Y322" s="96"/>
      <c r="Z322" s="96"/>
      <c r="AA322" s="96"/>
      <c r="AB322" s="96"/>
      <c r="AC322" s="96"/>
      <c r="AD322" s="96"/>
      <c r="AE322" s="96"/>
    </row>
    <row r="323" spans="3:31" s="87" customFormat="1" hidden="1" outlineLevel="2" x14ac:dyDescent="0.25">
      <c r="C323" s="47"/>
      <c r="D323" s="86" t="s">
        <v>311</v>
      </c>
      <c r="E323" s="153">
        <f>IF($E$16=$E$18,1,0)</f>
        <v>0</v>
      </c>
      <c r="F323" s="153">
        <f t="shared" ref="F323:P323" si="484">IF($E$16=$E$18,1,0)</f>
        <v>0</v>
      </c>
      <c r="G323" s="153">
        <f t="shared" si="484"/>
        <v>0</v>
      </c>
      <c r="H323" s="153">
        <f t="shared" si="484"/>
        <v>0</v>
      </c>
      <c r="I323" s="153">
        <f t="shared" si="484"/>
        <v>0</v>
      </c>
      <c r="J323" s="153">
        <f t="shared" si="484"/>
        <v>0</v>
      </c>
      <c r="K323" s="153">
        <f t="shared" si="484"/>
        <v>0</v>
      </c>
      <c r="L323" s="153">
        <f t="shared" si="484"/>
        <v>0</v>
      </c>
      <c r="M323" s="153">
        <f t="shared" si="484"/>
        <v>0</v>
      </c>
      <c r="N323" s="153">
        <f t="shared" si="484"/>
        <v>0</v>
      </c>
      <c r="O323" s="153">
        <f t="shared" si="484"/>
        <v>0</v>
      </c>
      <c r="P323" s="153">
        <f t="shared" si="484"/>
        <v>0</v>
      </c>
      <c r="Q323" s="96"/>
      <c r="R323" s="47"/>
      <c r="S323" s="47"/>
      <c r="V323" s="96"/>
      <c r="W323" s="96"/>
      <c r="X323" s="96"/>
      <c r="Y323" s="96"/>
      <c r="Z323" s="96"/>
      <c r="AA323" s="96"/>
      <c r="AB323" s="96"/>
      <c r="AC323" s="96"/>
      <c r="AD323" s="96"/>
      <c r="AE323" s="96"/>
    </row>
    <row r="324" spans="3:31" s="87" customFormat="1" hidden="1" outlineLevel="2" x14ac:dyDescent="0.25">
      <c r="C324" s="47"/>
      <c r="D324" s="86" t="s">
        <v>312</v>
      </c>
      <c r="E324" s="287">
        <f t="shared" ref="E324:P324" si="485">IF(E$174&gt;15,1,0)</f>
        <v>1</v>
      </c>
      <c r="F324" s="287">
        <f t="shared" si="485"/>
        <v>1</v>
      </c>
      <c r="G324" s="115">
        <f t="shared" si="485"/>
        <v>1</v>
      </c>
      <c r="H324" s="115">
        <f t="shared" si="485"/>
        <v>1</v>
      </c>
      <c r="I324" s="115">
        <f t="shared" si="485"/>
        <v>1</v>
      </c>
      <c r="J324" s="115">
        <f t="shared" si="485"/>
        <v>1</v>
      </c>
      <c r="K324" s="115">
        <f t="shared" si="485"/>
        <v>1</v>
      </c>
      <c r="L324" s="115">
        <f t="shared" si="485"/>
        <v>1</v>
      </c>
      <c r="M324" s="115">
        <f t="shared" si="485"/>
        <v>1</v>
      </c>
      <c r="N324" s="115">
        <f t="shared" si="485"/>
        <v>1</v>
      </c>
      <c r="O324" s="115">
        <f t="shared" si="485"/>
        <v>1</v>
      </c>
      <c r="P324" s="115">
        <f t="shared" si="485"/>
        <v>1</v>
      </c>
      <c r="Q324" s="96"/>
      <c r="R324" s="47"/>
      <c r="S324" s="47"/>
      <c r="V324" s="96"/>
      <c r="W324" s="96"/>
      <c r="X324" s="96"/>
      <c r="Y324" s="96"/>
      <c r="Z324" s="96"/>
      <c r="AA324" s="96"/>
      <c r="AB324" s="96"/>
      <c r="AC324" s="96"/>
      <c r="AD324" s="96"/>
      <c r="AE324" s="96"/>
    </row>
    <row r="325" spans="3:31" s="87" customFormat="1" hidden="1" outlineLevel="2" x14ac:dyDescent="0.25">
      <c r="C325" s="47"/>
      <c r="D325" s="86" t="s">
        <v>313</v>
      </c>
      <c r="E325" s="153">
        <f t="shared" ref="E325:P325" si="486">IF(E$30&gt;0,IF(E$174&gt;15,1,0),0)</f>
        <v>1</v>
      </c>
      <c r="F325" s="153">
        <f t="shared" si="486"/>
        <v>1</v>
      </c>
      <c r="G325" s="153">
        <f t="shared" si="486"/>
        <v>1</v>
      </c>
      <c r="H325" s="153">
        <f t="shared" si="486"/>
        <v>1</v>
      </c>
      <c r="I325" s="153">
        <f t="shared" si="486"/>
        <v>1</v>
      </c>
      <c r="J325" s="153">
        <f t="shared" si="486"/>
        <v>1</v>
      </c>
      <c r="K325" s="153">
        <f t="shared" si="486"/>
        <v>1</v>
      </c>
      <c r="L325" s="153">
        <f t="shared" si="486"/>
        <v>1</v>
      </c>
      <c r="M325" s="153">
        <f t="shared" si="486"/>
        <v>1</v>
      </c>
      <c r="N325" s="153">
        <f t="shared" si="486"/>
        <v>1</v>
      </c>
      <c r="O325" s="153">
        <f t="shared" si="486"/>
        <v>1</v>
      </c>
      <c r="P325" s="153">
        <f t="shared" si="486"/>
        <v>1</v>
      </c>
      <c r="Q325" s="96"/>
      <c r="R325" s="47"/>
      <c r="S325" s="47"/>
      <c r="T325" s="288" t="s">
        <v>314</v>
      </c>
      <c r="V325" s="96"/>
      <c r="W325" s="96"/>
      <c r="X325" s="96"/>
      <c r="Y325" s="96"/>
      <c r="Z325" s="96"/>
      <c r="AA325" s="96"/>
      <c r="AB325" s="96"/>
      <c r="AC325" s="96"/>
      <c r="AD325" s="96"/>
      <c r="AE325" s="96"/>
    </row>
    <row r="326" spans="3:31" s="87" customFormat="1" hidden="1" outlineLevel="2" x14ac:dyDescent="0.25">
      <c r="C326" s="47"/>
      <c r="D326" s="86" t="s">
        <v>315</v>
      </c>
      <c r="E326" s="153">
        <f t="shared" ref="E326:N326" si="487">IF(OR(E323=1,E20=1),1,0)</f>
        <v>0</v>
      </c>
      <c r="F326" s="153">
        <f t="shared" si="487"/>
        <v>0</v>
      </c>
      <c r="G326" s="153">
        <f t="shared" si="487"/>
        <v>0</v>
      </c>
      <c r="H326" s="153">
        <f t="shared" si="487"/>
        <v>0</v>
      </c>
      <c r="I326" s="153">
        <f t="shared" si="487"/>
        <v>0</v>
      </c>
      <c r="J326" s="153">
        <f t="shared" si="487"/>
        <v>0</v>
      </c>
      <c r="K326" s="153">
        <f t="shared" si="487"/>
        <v>0</v>
      </c>
      <c r="L326" s="153">
        <f t="shared" si="487"/>
        <v>0</v>
      </c>
      <c r="M326" s="153">
        <f t="shared" si="487"/>
        <v>0</v>
      </c>
      <c r="N326" s="153">
        <f t="shared" si="487"/>
        <v>0</v>
      </c>
      <c r="O326" s="153">
        <f t="shared" ref="O326:P326" si="488">IF(OR(O323=1,O20=1),1,0)</f>
        <v>0</v>
      </c>
      <c r="P326" s="153">
        <f t="shared" si="488"/>
        <v>0</v>
      </c>
      <c r="Q326" s="96"/>
      <c r="R326" s="47"/>
      <c r="S326" s="47"/>
      <c r="V326" s="96"/>
      <c r="W326" s="96"/>
      <c r="X326" s="96"/>
      <c r="Y326" s="96"/>
      <c r="Z326" s="96"/>
      <c r="AA326" s="96"/>
      <c r="AB326" s="96"/>
      <c r="AC326" s="96"/>
      <c r="AD326" s="96"/>
      <c r="AE326" s="96"/>
    </row>
    <row r="327" spans="3:31" s="87" customFormat="1" hidden="1" outlineLevel="2" x14ac:dyDescent="0.25">
      <c r="C327" s="47"/>
      <c r="D327" s="86" t="s">
        <v>316</v>
      </c>
      <c r="E327" s="153">
        <f t="shared" ref="E327:P327" si="489">IF(E$30&gt;0,IF(E$174&gt;30,1,0),0)</f>
        <v>0</v>
      </c>
      <c r="F327" s="153">
        <f t="shared" si="489"/>
        <v>1</v>
      </c>
      <c r="G327" s="153">
        <f t="shared" si="489"/>
        <v>1</v>
      </c>
      <c r="H327" s="153">
        <f t="shared" si="489"/>
        <v>1</v>
      </c>
      <c r="I327" s="153">
        <f t="shared" si="489"/>
        <v>1</v>
      </c>
      <c r="J327" s="153">
        <f t="shared" si="489"/>
        <v>1</v>
      </c>
      <c r="K327" s="153">
        <f t="shared" si="489"/>
        <v>1</v>
      </c>
      <c r="L327" s="153">
        <f t="shared" si="489"/>
        <v>1</v>
      </c>
      <c r="M327" s="153">
        <f t="shared" si="489"/>
        <v>1</v>
      </c>
      <c r="N327" s="153">
        <f t="shared" si="489"/>
        <v>1</v>
      </c>
      <c r="O327" s="153">
        <f t="shared" si="489"/>
        <v>1</v>
      </c>
      <c r="P327" s="153">
        <f t="shared" si="489"/>
        <v>1</v>
      </c>
      <c r="Q327" s="96"/>
      <c r="R327" s="47"/>
      <c r="S327" s="47"/>
      <c r="V327" s="96"/>
      <c r="W327" s="96"/>
      <c r="X327" s="96"/>
      <c r="Y327" s="96"/>
      <c r="Z327" s="96"/>
      <c r="AA327" s="96"/>
      <c r="AB327" s="96"/>
      <c r="AC327" s="96"/>
      <c r="AD327" s="96"/>
      <c r="AE327" s="96"/>
    </row>
    <row r="328" spans="3:31" s="87" customFormat="1" hidden="1" outlineLevel="2" x14ac:dyDescent="0.25">
      <c r="C328" s="47"/>
      <c r="D328" s="86" t="s">
        <v>317</v>
      </c>
      <c r="E328" s="153" t="str">
        <f t="shared" ref="E328:J328" si="490">IF(OR(E327=1,E325=1,E316="ms",E317="ms"),"MS",0)</f>
        <v>MS</v>
      </c>
      <c r="F328" s="153" t="str">
        <f t="shared" si="490"/>
        <v>MS</v>
      </c>
      <c r="G328" s="153" t="str">
        <f t="shared" si="490"/>
        <v>MS</v>
      </c>
      <c r="H328" s="153" t="str">
        <f t="shared" si="490"/>
        <v>MS</v>
      </c>
      <c r="I328" s="153" t="str">
        <f t="shared" si="490"/>
        <v>MS</v>
      </c>
      <c r="J328" s="153" t="str">
        <f t="shared" si="490"/>
        <v>MS</v>
      </c>
      <c r="K328" s="153" t="str">
        <f t="shared" ref="K328:N328" si="491">IF(OR(K327=1,K325=1,K316="ms",K317="ms"),"MS",0)</f>
        <v>MS</v>
      </c>
      <c r="L328" s="153" t="str">
        <f t="shared" si="491"/>
        <v>MS</v>
      </c>
      <c r="M328" s="153" t="str">
        <f t="shared" si="491"/>
        <v>MS</v>
      </c>
      <c r="N328" s="153" t="str">
        <f t="shared" si="491"/>
        <v>MS</v>
      </c>
      <c r="O328" s="153" t="str">
        <f t="shared" ref="O328:P328" si="492">IF(OR(O327=1,O325=1,O316="ms",O317="ms"),"MS",0)</f>
        <v>MS</v>
      </c>
      <c r="P328" s="153" t="str">
        <f t="shared" si="492"/>
        <v>MS</v>
      </c>
      <c r="Q328" s="96"/>
      <c r="R328" s="47"/>
      <c r="S328" s="47"/>
      <c r="V328" s="96"/>
      <c r="W328" s="96"/>
      <c r="X328" s="96"/>
      <c r="Y328" s="96"/>
      <c r="Z328" s="96"/>
      <c r="AA328" s="96"/>
      <c r="AB328" s="96"/>
      <c r="AC328" s="96"/>
      <c r="AD328" s="96"/>
      <c r="AE328" s="96"/>
    </row>
    <row r="329" spans="3:31" s="87" customFormat="1" hidden="1" outlineLevel="2" x14ac:dyDescent="0.25">
      <c r="C329" s="47"/>
      <c r="D329" s="86" t="s">
        <v>41</v>
      </c>
      <c r="E329" s="117"/>
      <c r="F329" s="117"/>
      <c r="G329" s="96"/>
      <c r="H329" s="96"/>
      <c r="I329" s="96"/>
      <c r="J329" s="96"/>
      <c r="K329" s="96"/>
      <c r="L329" s="96"/>
      <c r="M329" s="96"/>
      <c r="N329" s="96"/>
      <c r="O329" s="96"/>
      <c r="P329" s="96"/>
      <c r="Q329" s="96"/>
      <c r="R329" s="47"/>
      <c r="S329" s="47"/>
      <c r="V329" s="96"/>
      <c r="W329" s="96"/>
      <c r="X329" s="96"/>
      <c r="Y329" s="96"/>
      <c r="Z329" s="96"/>
      <c r="AA329" s="96"/>
      <c r="AB329" s="96"/>
      <c r="AC329" s="96"/>
      <c r="AD329" s="96"/>
      <c r="AE329" s="96"/>
    </row>
    <row r="330" spans="3:31" s="87" customFormat="1" hidden="1" outlineLevel="2" x14ac:dyDescent="0.25">
      <c r="C330" s="47"/>
      <c r="D330" s="86" t="s">
        <v>39</v>
      </c>
      <c r="E330" s="117"/>
      <c r="F330" s="117"/>
      <c r="G330" s="96"/>
      <c r="H330" s="96"/>
      <c r="I330" s="96"/>
      <c r="J330" s="96"/>
      <c r="K330" s="96"/>
      <c r="L330" s="96"/>
      <c r="M330" s="96"/>
      <c r="N330" s="96"/>
      <c r="O330" s="96"/>
      <c r="P330" s="96"/>
      <c r="Q330" s="96"/>
      <c r="R330" s="47"/>
      <c r="S330" s="47"/>
      <c r="V330" s="96"/>
      <c r="W330" s="96"/>
      <c r="X330" s="96"/>
      <c r="Y330" s="96"/>
      <c r="Z330" s="96"/>
      <c r="AA330" s="96"/>
      <c r="AB330" s="96"/>
      <c r="AC330" s="96"/>
      <c r="AD330" s="96"/>
      <c r="AE330" s="96"/>
    </row>
    <row r="331" spans="3:31" s="87" customFormat="1" hidden="1" outlineLevel="2" x14ac:dyDescent="0.25">
      <c r="C331" s="47"/>
      <c r="D331" s="86"/>
      <c r="E331" s="117"/>
      <c r="F331" s="117"/>
      <c r="G331" s="96"/>
      <c r="H331" s="96"/>
      <c r="I331" s="96"/>
      <c r="J331" s="96"/>
      <c r="K331" s="96"/>
      <c r="L331" s="96"/>
      <c r="M331" s="96"/>
      <c r="N331" s="96"/>
      <c r="O331" s="96"/>
      <c r="P331" s="96"/>
      <c r="Q331" s="96"/>
      <c r="R331" s="47"/>
      <c r="S331" s="47"/>
      <c r="V331" s="96"/>
      <c r="W331" s="96"/>
      <c r="X331" s="96"/>
      <c r="Y331" s="96"/>
      <c r="Z331" s="96"/>
      <c r="AA331" s="96"/>
      <c r="AB331" s="96"/>
      <c r="AC331" s="96"/>
      <c r="AD331" s="96"/>
      <c r="AE331" s="96"/>
    </row>
    <row r="332" spans="3:31" hidden="1" outlineLevel="2" x14ac:dyDescent="0.25">
      <c r="D332" s="267" t="s">
        <v>321</v>
      </c>
      <c r="E332" s="281"/>
      <c r="F332" s="281"/>
      <c r="G332" s="282"/>
      <c r="H332" s="282"/>
      <c r="I332" s="282"/>
      <c r="J332" s="282"/>
      <c r="K332" s="282"/>
      <c r="L332" s="282"/>
      <c r="M332" s="282"/>
      <c r="N332" s="282"/>
      <c r="O332" s="282"/>
      <c r="P332" s="282"/>
      <c r="Q332" s="102"/>
      <c r="R332" s="76"/>
      <c r="S332" s="76"/>
    </row>
    <row r="333" spans="3:31" hidden="1" outlineLevel="2" x14ac:dyDescent="0.25">
      <c r="D333" s="86" t="s">
        <v>238</v>
      </c>
      <c r="E333" s="117"/>
      <c r="F333" s="117" t="s">
        <v>322</v>
      </c>
    </row>
    <row r="334" spans="3:31" hidden="1" outlineLevel="2" x14ac:dyDescent="0.25">
      <c r="D334" s="86"/>
      <c r="E334" s="117"/>
      <c r="F334" s="117" t="e">
        <v>#N/A</v>
      </c>
    </row>
    <row r="335" spans="3:31" hidden="1" outlineLevel="2" x14ac:dyDescent="0.25">
      <c r="D335" s="86" t="s">
        <v>243</v>
      </c>
      <c r="E335" s="117"/>
      <c r="F335" s="117" t="s">
        <v>323</v>
      </c>
    </row>
    <row r="336" spans="3:31" hidden="1" outlineLevel="2" x14ac:dyDescent="0.25">
      <c r="D336" s="86" t="s">
        <v>243</v>
      </c>
      <c r="E336" s="117"/>
      <c r="F336" s="117" t="s">
        <v>324</v>
      </c>
    </row>
    <row r="337" spans="4:19" hidden="1" outlineLevel="2" x14ac:dyDescent="0.25">
      <c r="D337" s="86" t="s">
        <v>249</v>
      </c>
      <c r="E337" s="117"/>
      <c r="F337" s="117" t="s">
        <v>325</v>
      </c>
    </row>
    <row r="338" spans="4:19" hidden="1" outlineLevel="1" collapsed="1" x14ac:dyDescent="0.25">
      <c r="D338" s="289"/>
      <c r="E338" s="290">
        <f>E198</f>
        <v>0.8593133385951065</v>
      </c>
      <c r="F338" s="290">
        <f t="shared" ref="F338:N338" si="493">F198</f>
        <v>1.0082857142857142</v>
      </c>
      <c r="G338" s="290">
        <f t="shared" si="493"/>
        <v>0.94027116159765478</v>
      </c>
      <c r="H338" s="290">
        <f t="shared" si="493"/>
        <v>1.0196779964221825</v>
      </c>
      <c r="I338" s="290">
        <f t="shared" si="493"/>
        <v>1.0199818346957312</v>
      </c>
      <c r="J338" s="290">
        <f t="shared" si="493"/>
        <v>0.95816993464052291</v>
      </c>
      <c r="K338" s="290">
        <f t="shared" si="493"/>
        <v>0.91656210790464243</v>
      </c>
      <c r="L338" s="290">
        <f t="shared" si="493"/>
        <v>1.3254545454545454</v>
      </c>
      <c r="M338" s="290">
        <f t="shared" si="493"/>
        <v>1</v>
      </c>
      <c r="N338" s="290">
        <f t="shared" si="493"/>
        <v>1</v>
      </c>
      <c r="O338" s="290">
        <f t="shared" ref="O338:P338" si="494">O198</f>
        <v>1</v>
      </c>
      <c r="P338" s="290">
        <f t="shared" si="494"/>
        <v>1</v>
      </c>
    </row>
    <row r="339" spans="4:19" hidden="1" outlineLevel="1" x14ac:dyDescent="0.25">
      <c r="D339" s="47" t="s">
        <v>326</v>
      </c>
      <c r="E339" s="291" t="str">
        <f t="shared" ref="E339:N339" si="495">IF(E30&lt;=0,0,IFERROR(IF(E338&gt;=0.95,"MS",IF(E338&lt;0.85,"FFBS","DNMS")),0))</f>
        <v>DNMS</v>
      </c>
      <c r="F339" s="291" t="str">
        <f t="shared" si="495"/>
        <v>MS</v>
      </c>
      <c r="G339" s="291" t="str">
        <f t="shared" si="495"/>
        <v>DNMS</v>
      </c>
      <c r="H339" s="291" t="str">
        <f t="shared" si="495"/>
        <v>MS</v>
      </c>
      <c r="I339" s="291" t="str">
        <f t="shared" si="495"/>
        <v>MS</v>
      </c>
      <c r="J339" s="291" t="str">
        <f t="shared" si="495"/>
        <v>MS</v>
      </c>
      <c r="K339" s="291" t="str">
        <f t="shared" si="495"/>
        <v>DNMS</v>
      </c>
      <c r="L339" s="291" t="str">
        <f t="shared" si="495"/>
        <v>MS</v>
      </c>
      <c r="M339" s="291" t="str">
        <f t="shared" si="495"/>
        <v>MS</v>
      </c>
      <c r="N339" s="291" t="str">
        <f t="shared" si="495"/>
        <v>MS</v>
      </c>
      <c r="O339" s="291" t="str">
        <f t="shared" ref="O339:P339" si="496">IF(O30&lt;=0,0,IFERROR(IF(O338&gt;=0.95,"MS",IF(O338&lt;0.85,"FFBS","DNMS")),0))</f>
        <v>MS</v>
      </c>
      <c r="P339" s="291" t="str">
        <f t="shared" si="496"/>
        <v>MS</v>
      </c>
    </row>
    <row r="340" spans="4:19" hidden="1" outlineLevel="1" x14ac:dyDescent="0.25">
      <c r="E340" s="280"/>
      <c r="F340" s="292"/>
      <c r="G340" s="292"/>
      <c r="H340" s="292"/>
      <c r="I340" s="292"/>
      <c r="J340" s="292"/>
      <c r="K340" s="292"/>
      <c r="L340" s="292"/>
      <c r="M340" s="292"/>
      <c r="N340" s="292"/>
      <c r="O340" s="292"/>
      <c r="P340" s="292"/>
    </row>
    <row r="341" spans="4:19" hidden="1" outlineLevel="1" x14ac:dyDescent="0.25">
      <c r="D341" s="86" t="s">
        <v>327</v>
      </c>
      <c r="E341" s="280"/>
      <c r="F341" s="117"/>
    </row>
    <row r="342" spans="4:19" hidden="1" outlineLevel="1" x14ac:dyDescent="0.25">
      <c r="D342" s="86"/>
      <c r="E342" s="117"/>
      <c r="F342" s="117"/>
    </row>
    <row r="343" spans="4:19" hidden="1" outlineLevel="1" collapsed="1" x14ac:dyDescent="0.25">
      <c r="D343" s="124" t="s">
        <v>328</v>
      </c>
      <c r="E343" s="224"/>
      <c r="F343" s="224"/>
      <c r="G343" s="224"/>
      <c r="H343" s="224"/>
      <c r="I343" s="224"/>
      <c r="J343" s="224"/>
      <c r="K343" s="224"/>
      <c r="L343" s="224"/>
      <c r="M343" s="224"/>
      <c r="N343" s="224"/>
      <c r="O343" s="224"/>
      <c r="P343" s="224"/>
    </row>
    <row r="344" spans="4:19" hidden="1" outlineLevel="1" x14ac:dyDescent="0.25">
      <c r="D344" s="207" t="s">
        <v>329</v>
      </c>
      <c r="E344" s="233"/>
      <c r="F344" s="233"/>
      <c r="G344" s="233"/>
      <c r="H344" s="233"/>
      <c r="I344" s="233"/>
      <c r="J344" s="233"/>
      <c r="K344" s="233"/>
      <c r="L344" s="233"/>
      <c r="M344" s="233"/>
      <c r="N344" s="233"/>
      <c r="O344" s="233"/>
      <c r="P344" s="233"/>
    </row>
    <row r="345" spans="4:19" hidden="1" outlineLevel="1" x14ac:dyDescent="0.25">
      <c r="D345" s="124" t="s">
        <v>330</v>
      </c>
      <c r="E345" s="292" t="str">
        <f t="shared" ref="E345:N345" si="497">IF(E215=0,0,IF(E215&gt;0,"Pos","Neg"))</f>
        <v>Pos</v>
      </c>
      <c r="F345" s="292" t="str">
        <f t="shared" si="497"/>
        <v>Pos</v>
      </c>
      <c r="G345" s="292" t="str">
        <f t="shared" si="497"/>
        <v>Neg</v>
      </c>
      <c r="H345" s="292" t="str">
        <f t="shared" si="497"/>
        <v>Neg</v>
      </c>
      <c r="I345" s="292" t="str">
        <f t="shared" si="497"/>
        <v>Neg</v>
      </c>
      <c r="J345" s="292" t="str">
        <f t="shared" si="497"/>
        <v>Pos</v>
      </c>
      <c r="K345" s="292" t="str">
        <f t="shared" si="497"/>
        <v>Neg</v>
      </c>
      <c r="L345" s="292" t="str">
        <f t="shared" si="497"/>
        <v>Pos</v>
      </c>
      <c r="M345" s="292" t="str">
        <f t="shared" si="497"/>
        <v>Pos</v>
      </c>
      <c r="N345" s="292" t="str">
        <f t="shared" si="497"/>
        <v>Pos</v>
      </c>
      <c r="O345" s="292" t="str">
        <f t="shared" ref="O345:P345" si="498">IF(O215=0,0,IF(O215&gt;0,"Pos","Neg"))</f>
        <v>Pos</v>
      </c>
      <c r="P345" s="292" t="str">
        <f t="shared" si="498"/>
        <v>Pos</v>
      </c>
      <c r="R345" s="437" t="s">
        <v>331</v>
      </c>
      <c r="S345" s="293"/>
    </row>
    <row r="346" spans="4:19" hidden="1" outlineLevel="1" x14ac:dyDescent="0.25">
      <c r="D346" s="124" t="s">
        <v>332</v>
      </c>
      <c r="E346" s="292">
        <f t="shared" ref="E346:N346" si="499">IF(E220=0,0,IF(E220&gt;0,"Pos","Neg"))</f>
        <v>0</v>
      </c>
      <c r="F346" s="292">
        <f t="shared" si="499"/>
        <v>0</v>
      </c>
      <c r="G346" s="292" t="str">
        <f t="shared" si="499"/>
        <v>Pos</v>
      </c>
      <c r="H346" s="292" t="str">
        <f t="shared" si="499"/>
        <v>Pos</v>
      </c>
      <c r="I346" s="292" t="str">
        <f t="shared" si="499"/>
        <v>Neg</v>
      </c>
      <c r="J346" s="292" t="str">
        <f t="shared" si="499"/>
        <v>Neg</v>
      </c>
      <c r="K346" s="292" t="str">
        <f t="shared" si="499"/>
        <v>Neg</v>
      </c>
      <c r="L346" s="292" t="str">
        <f t="shared" si="499"/>
        <v>Neg</v>
      </c>
      <c r="M346" s="292" t="str">
        <f t="shared" si="499"/>
        <v>Neg</v>
      </c>
      <c r="N346" s="292" t="str">
        <f t="shared" si="499"/>
        <v>Pos</v>
      </c>
      <c r="O346" s="292" t="str">
        <f t="shared" ref="O346:P346" si="500">IF(O220=0,0,IF(O220&gt;0,"Pos","Neg"))</f>
        <v>Pos</v>
      </c>
      <c r="P346" s="292" t="str">
        <f t="shared" si="500"/>
        <v>Pos</v>
      </c>
      <c r="R346" s="437" t="s">
        <v>333</v>
      </c>
      <c r="S346" s="293"/>
    </row>
    <row r="347" spans="4:19" hidden="1" outlineLevel="1" x14ac:dyDescent="0.25">
      <c r="D347" s="89" t="s">
        <v>334</v>
      </c>
      <c r="E347" s="291" t="str">
        <f t="shared" ref="E347:N347" si="501">IF(E215=0,0,IF(AND(E346="Neg",E345="Neg"),"FFBS",IF(_xlfn.XOR(E345="Neg",E346="Neg"),"DNMS",IF(E215&gt;0,"MS",0))))</f>
        <v>MS</v>
      </c>
      <c r="F347" s="291" t="str">
        <f t="shared" si="501"/>
        <v>MS</v>
      </c>
      <c r="G347" s="291" t="str">
        <f t="shared" si="501"/>
        <v>DNMS</v>
      </c>
      <c r="H347" s="291" t="str">
        <f t="shared" si="501"/>
        <v>DNMS</v>
      </c>
      <c r="I347" s="291" t="str">
        <f t="shared" si="501"/>
        <v>FFBS</v>
      </c>
      <c r="J347" s="291" t="str">
        <f t="shared" si="501"/>
        <v>DNMS</v>
      </c>
      <c r="K347" s="291" t="str">
        <f t="shared" si="501"/>
        <v>FFBS</v>
      </c>
      <c r="L347" s="291" t="str">
        <f t="shared" si="501"/>
        <v>DNMS</v>
      </c>
      <c r="M347" s="291" t="str">
        <f t="shared" si="501"/>
        <v>DNMS</v>
      </c>
      <c r="N347" s="291" t="str">
        <f t="shared" si="501"/>
        <v>MS</v>
      </c>
      <c r="O347" s="291" t="str">
        <f t="shared" ref="O347:P347" si="502">IF(O215=0,0,IF(AND(O346="Neg",O345="Neg"),"FFBS",IF(_xlfn.XOR(O345="Neg",O346="Neg"),"DNMS",IF(O215&gt;0,"MS",0))))</f>
        <v>MS</v>
      </c>
      <c r="P347" s="291" t="str">
        <f t="shared" si="502"/>
        <v>MS</v>
      </c>
      <c r="R347" s="437" t="s">
        <v>335</v>
      </c>
      <c r="S347" s="293"/>
    </row>
    <row r="348" spans="4:19" hidden="1" outlineLevel="1" x14ac:dyDescent="0.25">
      <c r="D348" s="86"/>
      <c r="E348" s="117"/>
      <c r="F348" s="117"/>
      <c r="R348" s="438" t="s">
        <v>336</v>
      </c>
      <c r="S348" s="294"/>
    </row>
    <row r="349" spans="4:19" hidden="1" outlineLevel="1" x14ac:dyDescent="0.25">
      <c r="D349" s="86"/>
      <c r="E349" s="117"/>
      <c r="F349" s="117"/>
      <c r="R349" s="437" t="s">
        <v>337</v>
      </c>
      <c r="S349" s="293"/>
    </row>
    <row r="350" spans="4:19" hidden="1" outlineLevel="1" x14ac:dyDescent="0.25">
      <c r="D350" s="86"/>
      <c r="E350" s="117"/>
      <c r="F350" s="117"/>
      <c r="R350" s="437" t="s">
        <v>338</v>
      </c>
      <c r="S350" s="293"/>
    </row>
    <row r="351" spans="4:19" hidden="1" outlineLevel="1" x14ac:dyDescent="0.25">
      <c r="D351" s="86"/>
      <c r="E351" s="117"/>
      <c r="F351" s="117"/>
      <c r="R351" s="437" t="s">
        <v>339</v>
      </c>
      <c r="S351" s="293"/>
    </row>
    <row r="352" spans="4:19" hidden="1" outlineLevel="1" x14ac:dyDescent="0.25">
      <c r="D352" s="86"/>
      <c r="E352" s="117"/>
      <c r="F352" s="117"/>
      <c r="R352" s="438" t="s">
        <v>340</v>
      </c>
      <c r="S352" s="294"/>
    </row>
    <row r="353" spans="4:6" collapsed="1" x14ac:dyDescent="0.25">
      <c r="D353" s="86"/>
      <c r="E353" s="117"/>
      <c r="F353" s="117"/>
    </row>
    <row r="354" spans="4:6" x14ac:dyDescent="0.25">
      <c r="D354" s="86"/>
      <c r="E354" s="117"/>
      <c r="F354" s="117"/>
    </row>
    <row r="355" spans="4:6" x14ac:dyDescent="0.25">
      <c r="D355" s="86"/>
      <c r="E355" s="117"/>
      <c r="F355" s="117"/>
    </row>
    <row r="356" spans="4:6" x14ac:dyDescent="0.25">
      <c r="D356" s="86"/>
      <c r="E356" s="117"/>
      <c r="F356" s="117"/>
    </row>
    <row r="357" spans="4:6" x14ac:dyDescent="0.25">
      <c r="D357" s="86"/>
      <c r="E357" s="117"/>
      <c r="F357" s="117"/>
    </row>
    <row r="358" spans="4:6" x14ac:dyDescent="0.25">
      <c r="D358" s="86"/>
      <c r="E358" s="117"/>
      <c r="F358" s="117"/>
    </row>
    <row r="359" spans="4:6" x14ac:dyDescent="0.25">
      <c r="D359" s="86"/>
      <c r="E359" s="117"/>
      <c r="F359" s="117"/>
    </row>
    <row r="360" spans="4:6" x14ac:dyDescent="0.25">
      <c r="D360" s="86"/>
      <c r="E360" s="117"/>
      <c r="F360" s="117"/>
    </row>
    <row r="361" spans="4:6" x14ac:dyDescent="0.25">
      <c r="D361" s="86"/>
      <c r="E361" s="117"/>
      <c r="F361" s="117"/>
    </row>
    <row r="362" spans="4:6" x14ac:dyDescent="0.25">
      <c r="D362" s="86"/>
      <c r="E362" s="117"/>
      <c r="F362" s="117"/>
    </row>
    <row r="363" spans="4:6" x14ac:dyDescent="0.25">
      <c r="D363" s="86"/>
      <c r="E363" s="117"/>
      <c r="F363" s="117"/>
    </row>
    <row r="364" spans="4:6" x14ac:dyDescent="0.25">
      <c r="D364" s="86"/>
      <c r="E364" s="117"/>
      <c r="F364" s="117"/>
    </row>
    <row r="365" spans="4:6" x14ac:dyDescent="0.25">
      <c r="D365" s="86"/>
      <c r="E365" s="117"/>
      <c r="F365" s="117"/>
    </row>
    <row r="366" spans="4:6" x14ac:dyDescent="0.25">
      <c r="D366" s="86"/>
      <c r="E366" s="117"/>
      <c r="F366" s="117"/>
    </row>
    <row r="367" spans="4:6" x14ac:dyDescent="0.25">
      <c r="D367" s="86"/>
      <c r="E367" s="117"/>
      <c r="F367" s="117"/>
    </row>
    <row r="368" spans="4:6" x14ac:dyDescent="0.25">
      <c r="D368" s="86"/>
      <c r="E368" s="117"/>
      <c r="F368" s="117"/>
    </row>
    <row r="369" spans="4:6" x14ac:dyDescent="0.25">
      <c r="D369" s="86"/>
      <c r="E369" s="117"/>
      <c r="F369" s="117"/>
    </row>
    <row r="370" spans="4:6" x14ac:dyDescent="0.25">
      <c r="D370" s="86"/>
      <c r="E370" s="117"/>
      <c r="F370" s="117"/>
    </row>
    <row r="371" spans="4:6" x14ac:dyDescent="0.25">
      <c r="D371" s="86"/>
      <c r="E371" s="117"/>
      <c r="F371" s="117"/>
    </row>
    <row r="372" spans="4:6" x14ac:dyDescent="0.25">
      <c r="D372" s="86"/>
      <c r="E372" s="117"/>
      <c r="F372" s="117"/>
    </row>
    <row r="373" spans="4:6" x14ac:dyDescent="0.25">
      <c r="D373" s="86"/>
      <c r="E373" s="117"/>
      <c r="F373" s="117"/>
    </row>
    <row r="374" spans="4:6" x14ac:dyDescent="0.25">
      <c r="D374" s="86"/>
      <c r="E374" s="117"/>
      <c r="F374" s="117"/>
    </row>
    <row r="375" spans="4:6" x14ac:dyDescent="0.25">
      <c r="D375" s="86"/>
      <c r="E375" s="117"/>
      <c r="F375" s="117"/>
    </row>
    <row r="376" spans="4:6" x14ac:dyDescent="0.25">
      <c r="D376" s="86"/>
      <c r="E376" s="117"/>
      <c r="F376" s="117"/>
    </row>
    <row r="377" spans="4:6" x14ac:dyDescent="0.25">
      <c r="D377" s="86"/>
      <c r="E377" s="117"/>
      <c r="F377" s="117"/>
    </row>
    <row r="378" spans="4:6" x14ac:dyDescent="0.25">
      <c r="D378" s="86"/>
      <c r="E378" s="117"/>
      <c r="F378" s="117"/>
    </row>
    <row r="379" spans="4:6" x14ac:dyDescent="0.25">
      <c r="D379" s="86"/>
      <c r="E379" s="117"/>
      <c r="F379" s="117"/>
    </row>
    <row r="380" spans="4:6" x14ac:dyDescent="0.25">
      <c r="D380" s="86"/>
      <c r="E380" s="117"/>
      <c r="F380" s="117"/>
    </row>
    <row r="381" spans="4:6" x14ac:dyDescent="0.25">
      <c r="D381" s="86"/>
      <c r="E381" s="117"/>
      <c r="F381" s="117"/>
    </row>
    <row r="382" spans="4:6" x14ac:dyDescent="0.25">
      <c r="D382" s="86"/>
      <c r="E382" s="117"/>
      <c r="F382" s="117"/>
    </row>
    <row r="383" spans="4:6" x14ac:dyDescent="0.25">
      <c r="D383" s="86"/>
      <c r="E383" s="117"/>
      <c r="F383" s="117"/>
    </row>
    <row r="384" spans="4:6" x14ac:dyDescent="0.25">
      <c r="D384" s="86"/>
      <c r="E384" s="117"/>
      <c r="F384" s="117"/>
    </row>
    <row r="385" spans="4:6" x14ac:dyDescent="0.25">
      <c r="D385" s="86"/>
      <c r="E385" s="117"/>
      <c r="F385" s="117"/>
    </row>
    <row r="386" spans="4:6" x14ac:dyDescent="0.25">
      <c r="D386" s="86"/>
      <c r="E386" s="117"/>
      <c r="F386" s="117"/>
    </row>
    <row r="387" spans="4:6" x14ac:dyDescent="0.25">
      <c r="D387" s="86"/>
      <c r="E387" s="117"/>
      <c r="F387" s="117"/>
    </row>
    <row r="388" spans="4:6" x14ac:dyDescent="0.25">
      <c r="D388" s="86"/>
      <c r="E388" s="117"/>
      <c r="F388" s="117"/>
    </row>
    <row r="389" spans="4:6" x14ac:dyDescent="0.25">
      <c r="D389" s="86"/>
      <c r="E389" s="117"/>
      <c r="F389" s="117"/>
    </row>
    <row r="390" spans="4:6" x14ac:dyDescent="0.25">
      <c r="D390" s="86"/>
      <c r="E390" s="117"/>
      <c r="F390" s="117"/>
    </row>
    <row r="391" spans="4:6" x14ac:dyDescent="0.25">
      <c r="D391" s="86"/>
      <c r="E391" s="117"/>
      <c r="F391" s="117"/>
    </row>
    <row r="392" spans="4:6" x14ac:dyDescent="0.25">
      <c r="D392" s="86"/>
      <c r="E392" s="117"/>
      <c r="F392" s="117"/>
    </row>
    <row r="393" spans="4:6" x14ac:dyDescent="0.25">
      <c r="D393" s="86"/>
      <c r="E393" s="117"/>
      <c r="F393" s="117"/>
    </row>
    <row r="394" spans="4:6" x14ac:dyDescent="0.25">
      <c r="D394" s="86"/>
      <c r="E394" s="117"/>
      <c r="F394" s="117"/>
    </row>
    <row r="395" spans="4:6" x14ac:dyDescent="0.25">
      <c r="D395" s="86"/>
      <c r="E395" s="117"/>
      <c r="F395" s="117"/>
    </row>
    <row r="396" spans="4:6" x14ac:dyDescent="0.25">
      <c r="D396" s="86"/>
      <c r="E396" s="117"/>
      <c r="F396" s="117"/>
    </row>
    <row r="397" spans="4:6" x14ac:dyDescent="0.25">
      <c r="D397" s="86"/>
      <c r="E397" s="117"/>
      <c r="F397" s="117"/>
    </row>
    <row r="398" spans="4:6" x14ac:dyDescent="0.25">
      <c r="D398" s="86"/>
      <c r="E398" s="117"/>
      <c r="F398" s="117"/>
    </row>
    <row r="399" spans="4:6" x14ac:dyDescent="0.25">
      <c r="D399" s="86"/>
      <c r="E399" s="117"/>
      <c r="F399" s="117"/>
    </row>
    <row r="400" spans="4:6" x14ac:dyDescent="0.25">
      <c r="D400" s="86"/>
      <c r="E400" s="117"/>
      <c r="F400" s="117"/>
    </row>
    <row r="401" spans="4:6" x14ac:dyDescent="0.25">
      <c r="D401" s="86"/>
      <c r="E401" s="117"/>
      <c r="F401" s="117"/>
    </row>
    <row r="402" spans="4:6" x14ac:dyDescent="0.25">
      <c r="D402" s="86"/>
      <c r="E402" s="117"/>
      <c r="F402" s="117"/>
    </row>
    <row r="403" spans="4:6" x14ac:dyDescent="0.25">
      <c r="D403" s="86"/>
      <c r="E403" s="117"/>
      <c r="F403" s="117"/>
    </row>
    <row r="404" spans="4:6" x14ac:dyDescent="0.25">
      <c r="D404" s="86"/>
      <c r="E404" s="117"/>
      <c r="F404" s="117"/>
    </row>
    <row r="405" spans="4:6" x14ac:dyDescent="0.25">
      <c r="D405" s="86"/>
      <c r="E405" s="117"/>
      <c r="F405" s="117"/>
    </row>
    <row r="406" spans="4:6" x14ac:dyDescent="0.25">
      <c r="D406" s="86"/>
      <c r="E406" s="117"/>
      <c r="F406" s="117"/>
    </row>
    <row r="407" spans="4:6" x14ac:dyDescent="0.25">
      <c r="D407" s="86"/>
      <c r="E407" s="117"/>
      <c r="F407" s="117"/>
    </row>
    <row r="408" spans="4:6" x14ac:dyDescent="0.25">
      <c r="D408" s="86"/>
      <c r="E408" s="117"/>
      <c r="F408" s="117"/>
    </row>
    <row r="409" spans="4:6" x14ac:dyDescent="0.25">
      <c r="D409" s="86"/>
      <c r="E409" s="117"/>
      <c r="F409" s="117"/>
    </row>
    <row r="410" spans="4:6" x14ac:dyDescent="0.25">
      <c r="D410" s="86"/>
      <c r="E410" s="117"/>
      <c r="F410" s="117"/>
    </row>
    <row r="411" spans="4:6" x14ac:dyDescent="0.25">
      <c r="D411" s="86"/>
      <c r="E411" s="117"/>
      <c r="F411" s="117"/>
    </row>
    <row r="412" spans="4:6" x14ac:dyDescent="0.25">
      <c r="D412" s="86"/>
      <c r="E412" s="117"/>
      <c r="F412" s="117"/>
    </row>
    <row r="413" spans="4:6" x14ac:dyDescent="0.25">
      <c r="D413" s="86"/>
      <c r="E413" s="117"/>
      <c r="F413" s="117"/>
    </row>
    <row r="414" spans="4:6" x14ac:dyDescent="0.25">
      <c r="D414" s="86"/>
      <c r="E414" s="117"/>
      <c r="F414" s="117"/>
    </row>
    <row r="415" spans="4:6" x14ac:dyDescent="0.25">
      <c r="D415" s="86"/>
      <c r="E415" s="117"/>
      <c r="F415" s="117"/>
    </row>
    <row r="416" spans="4:6" x14ac:dyDescent="0.25">
      <c r="D416" s="86"/>
      <c r="E416" s="117"/>
      <c r="F416" s="117"/>
    </row>
    <row r="417" spans="4:6" x14ac:dyDescent="0.25">
      <c r="D417" s="86"/>
      <c r="E417" s="117"/>
      <c r="F417" s="117"/>
    </row>
    <row r="418" spans="4:6" x14ac:dyDescent="0.25">
      <c r="D418" s="86"/>
      <c r="E418" s="117"/>
      <c r="F418" s="117"/>
    </row>
    <row r="419" spans="4:6" x14ac:dyDescent="0.25">
      <c r="D419" s="86"/>
      <c r="E419" s="117"/>
      <c r="F419" s="117"/>
    </row>
    <row r="420" spans="4:6" x14ac:dyDescent="0.25">
      <c r="D420" s="86"/>
      <c r="E420" s="117"/>
      <c r="F420" s="117"/>
    </row>
    <row r="421" spans="4:6" x14ac:dyDescent="0.25">
      <c r="D421" s="86"/>
      <c r="E421" s="117"/>
      <c r="F421" s="117"/>
    </row>
    <row r="422" spans="4:6" x14ac:dyDescent="0.25">
      <c r="D422" s="86"/>
      <c r="E422" s="117"/>
      <c r="F422" s="117"/>
    </row>
    <row r="423" spans="4:6" x14ac:dyDescent="0.25">
      <c r="D423" s="86"/>
      <c r="E423" s="117"/>
      <c r="F423" s="117"/>
    </row>
    <row r="424" spans="4:6" x14ac:dyDescent="0.25">
      <c r="D424" s="86"/>
      <c r="E424" s="117"/>
      <c r="F424" s="117"/>
    </row>
    <row r="425" spans="4:6" x14ac:dyDescent="0.25">
      <c r="D425" s="86"/>
      <c r="E425" s="117"/>
      <c r="F425" s="117"/>
    </row>
    <row r="426" spans="4:6" x14ac:dyDescent="0.25">
      <c r="D426" s="86"/>
      <c r="E426" s="117"/>
      <c r="F426" s="117"/>
    </row>
    <row r="427" spans="4:6" x14ac:dyDescent="0.25">
      <c r="D427" s="86"/>
      <c r="E427" s="117"/>
      <c r="F427" s="117"/>
    </row>
    <row r="428" spans="4:6" x14ac:dyDescent="0.25">
      <c r="D428" s="86"/>
      <c r="E428" s="117"/>
      <c r="F428" s="117"/>
    </row>
    <row r="429" spans="4:6" x14ac:dyDescent="0.25">
      <c r="D429" s="86"/>
      <c r="E429" s="117"/>
      <c r="F429" s="117"/>
    </row>
    <row r="430" spans="4:6" x14ac:dyDescent="0.25">
      <c r="D430" s="86"/>
      <c r="E430" s="117"/>
      <c r="F430" s="117"/>
    </row>
    <row r="431" spans="4:6" x14ac:dyDescent="0.25">
      <c r="D431" s="86"/>
      <c r="E431" s="117"/>
      <c r="F431" s="117"/>
    </row>
    <row r="432" spans="4:6" x14ac:dyDescent="0.25">
      <c r="D432" s="86"/>
      <c r="E432" s="117"/>
      <c r="F432" s="117"/>
    </row>
    <row r="433" spans="4:6" x14ac:dyDescent="0.25">
      <c r="D433" s="86"/>
      <c r="E433" s="117"/>
      <c r="F433" s="117"/>
    </row>
    <row r="434" spans="4:6" x14ac:dyDescent="0.25">
      <c r="D434" s="86"/>
      <c r="E434" s="117"/>
      <c r="F434" s="117"/>
    </row>
    <row r="435" spans="4:6" x14ac:dyDescent="0.25">
      <c r="D435" s="86"/>
      <c r="E435" s="117"/>
      <c r="F435" s="117"/>
    </row>
    <row r="436" spans="4:6" x14ac:dyDescent="0.25">
      <c r="D436" s="86"/>
      <c r="E436" s="117"/>
      <c r="F436" s="117"/>
    </row>
    <row r="437" spans="4:6" x14ac:dyDescent="0.25">
      <c r="D437" s="86"/>
      <c r="E437" s="117"/>
      <c r="F437" s="117"/>
    </row>
    <row r="438" spans="4:6" x14ac:dyDescent="0.25">
      <c r="D438" s="86"/>
      <c r="E438" s="117"/>
      <c r="F438" s="117"/>
    </row>
    <row r="439" spans="4:6" x14ac:dyDescent="0.25">
      <c r="D439" s="86"/>
      <c r="E439" s="117"/>
      <c r="F439" s="117"/>
    </row>
    <row r="440" spans="4:6" x14ac:dyDescent="0.25">
      <c r="D440" s="86"/>
      <c r="E440" s="117"/>
      <c r="F440" s="117"/>
    </row>
    <row r="441" spans="4:6" x14ac:dyDescent="0.25">
      <c r="D441" s="86"/>
      <c r="E441" s="117"/>
      <c r="F441" s="117"/>
    </row>
    <row r="442" spans="4:6" x14ac:dyDescent="0.25">
      <c r="D442" s="86"/>
      <c r="E442" s="117"/>
      <c r="F442" s="117"/>
    </row>
    <row r="443" spans="4:6" x14ac:dyDescent="0.25">
      <c r="D443" s="86"/>
      <c r="E443" s="117"/>
      <c r="F443" s="117"/>
    </row>
    <row r="444" spans="4:6" x14ac:dyDescent="0.25">
      <c r="D444" s="86"/>
      <c r="E444" s="117"/>
      <c r="F444" s="117"/>
    </row>
    <row r="445" spans="4:6" x14ac:dyDescent="0.25">
      <c r="D445" s="86"/>
      <c r="E445" s="117"/>
      <c r="F445" s="117"/>
    </row>
    <row r="446" spans="4:6" x14ac:dyDescent="0.25">
      <c r="D446" s="86"/>
      <c r="E446" s="117"/>
      <c r="F446" s="117"/>
    </row>
    <row r="447" spans="4:6" x14ac:dyDescent="0.25">
      <c r="D447" s="86"/>
      <c r="E447" s="117"/>
      <c r="F447" s="117"/>
    </row>
    <row r="448" spans="4:6" x14ac:dyDescent="0.25">
      <c r="D448" s="86"/>
      <c r="E448" s="117"/>
      <c r="F448" s="117"/>
    </row>
    <row r="449" spans="4:6" x14ac:dyDescent="0.25">
      <c r="D449" s="86"/>
      <c r="E449" s="117"/>
      <c r="F449" s="117"/>
    </row>
    <row r="450" spans="4:6" x14ac:dyDescent="0.25">
      <c r="D450" s="86"/>
      <c r="E450" s="117"/>
      <c r="F450" s="117"/>
    </row>
    <row r="451" spans="4:6" x14ac:dyDescent="0.25">
      <c r="D451" s="86"/>
      <c r="E451" s="117"/>
      <c r="F451" s="117"/>
    </row>
    <row r="452" spans="4:6" x14ac:dyDescent="0.25">
      <c r="D452" s="86"/>
      <c r="E452" s="117"/>
      <c r="F452" s="117"/>
    </row>
    <row r="453" spans="4:6" x14ac:dyDescent="0.25">
      <c r="D453" s="86"/>
      <c r="E453" s="117"/>
      <c r="F453" s="117"/>
    </row>
    <row r="454" spans="4:6" x14ac:dyDescent="0.25">
      <c r="D454" s="86"/>
      <c r="E454" s="117"/>
      <c r="F454" s="117"/>
    </row>
    <row r="455" spans="4:6" x14ac:dyDescent="0.25">
      <c r="D455" s="86"/>
      <c r="E455" s="117"/>
      <c r="F455" s="117"/>
    </row>
    <row r="456" spans="4:6" x14ac:dyDescent="0.25">
      <c r="D456" s="86"/>
      <c r="E456" s="117"/>
      <c r="F456" s="117"/>
    </row>
    <row r="457" spans="4:6" x14ac:dyDescent="0.25">
      <c r="D457" s="86"/>
      <c r="E457" s="117"/>
      <c r="F457" s="117"/>
    </row>
    <row r="458" spans="4:6" x14ac:dyDescent="0.25">
      <c r="D458" s="86"/>
      <c r="E458" s="117"/>
      <c r="F458" s="117"/>
    </row>
    <row r="459" spans="4:6" x14ac:dyDescent="0.25">
      <c r="D459" s="86"/>
      <c r="E459" s="117"/>
      <c r="F459" s="117"/>
    </row>
    <row r="460" spans="4:6" x14ac:dyDescent="0.25">
      <c r="D460" s="86"/>
      <c r="E460" s="117"/>
      <c r="F460" s="117"/>
    </row>
    <row r="461" spans="4:6" x14ac:dyDescent="0.25">
      <c r="D461" s="86"/>
      <c r="E461" s="117"/>
      <c r="F461" s="117"/>
    </row>
    <row r="462" spans="4:6" x14ac:dyDescent="0.25">
      <c r="D462" s="86"/>
      <c r="E462" s="117"/>
      <c r="F462" s="117"/>
    </row>
    <row r="463" spans="4:6" x14ac:dyDescent="0.25">
      <c r="D463" s="86"/>
      <c r="E463" s="117"/>
      <c r="F463" s="117"/>
    </row>
    <row r="464" spans="4:6" x14ac:dyDescent="0.25">
      <c r="D464" s="86"/>
      <c r="E464" s="117"/>
      <c r="F464" s="117"/>
    </row>
    <row r="465" spans="4:6" x14ac:dyDescent="0.25">
      <c r="D465" s="86"/>
      <c r="E465" s="117"/>
      <c r="F465" s="117"/>
    </row>
    <row r="466" spans="4:6" x14ac:dyDescent="0.25">
      <c r="D466" s="86"/>
      <c r="E466" s="117"/>
      <c r="F466" s="117"/>
    </row>
    <row r="467" spans="4:6" x14ac:dyDescent="0.25">
      <c r="D467" s="86"/>
      <c r="E467" s="117"/>
      <c r="F467" s="117"/>
    </row>
    <row r="468" spans="4:6" x14ac:dyDescent="0.25">
      <c r="D468" s="86"/>
      <c r="E468" s="117"/>
      <c r="F468" s="117"/>
    </row>
    <row r="469" spans="4:6" x14ac:dyDescent="0.25">
      <c r="D469" s="86"/>
      <c r="E469" s="117"/>
      <c r="F469" s="117"/>
    </row>
    <row r="470" spans="4:6" x14ac:dyDescent="0.25">
      <c r="D470" s="86"/>
      <c r="E470" s="117"/>
      <c r="F470" s="117"/>
    </row>
    <row r="471" spans="4:6" x14ac:dyDescent="0.25">
      <c r="D471" s="86"/>
      <c r="E471" s="117"/>
      <c r="F471" s="117"/>
    </row>
    <row r="472" spans="4:6" x14ac:dyDescent="0.25">
      <c r="D472" s="86"/>
      <c r="E472" s="117"/>
      <c r="F472" s="117"/>
    </row>
    <row r="473" spans="4:6" x14ac:dyDescent="0.25">
      <c r="D473" s="86"/>
      <c r="E473" s="117"/>
      <c r="F473" s="117"/>
    </row>
    <row r="474" spans="4:6" x14ac:dyDescent="0.25">
      <c r="D474" s="86"/>
      <c r="E474" s="117"/>
      <c r="F474" s="117"/>
    </row>
    <row r="475" spans="4:6" x14ac:dyDescent="0.25">
      <c r="D475" s="86"/>
      <c r="E475" s="117"/>
      <c r="F475" s="117"/>
    </row>
    <row r="476" spans="4:6" x14ac:dyDescent="0.25">
      <c r="D476" s="86"/>
      <c r="E476" s="117"/>
      <c r="F476" s="117"/>
    </row>
    <row r="477" spans="4:6" x14ac:dyDescent="0.25">
      <c r="D477" s="86"/>
      <c r="E477" s="117"/>
      <c r="F477" s="117"/>
    </row>
    <row r="478" spans="4:6" x14ac:dyDescent="0.25">
      <c r="D478" s="86"/>
      <c r="E478" s="117"/>
      <c r="F478" s="117"/>
    </row>
    <row r="479" spans="4:6" x14ac:dyDescent="0.25">
      <c r="D479" s="86"/>
      <c r="E479" s="117"/>
      <c r="F479" s="117"/>
    </row>
    <row r="480" spans="4:6" x14ac:dyDescent="0.25">
      <c r="D480" s="86"/>
      <c r="E480" s="117"/>
      <c r="F480" s="117"/>
    </row>
    <row r="481" spans="4:6" x14ac:dyDescent="0.25">
      <c r="D481" s="86"/>
      <c r="E481" s="117"/>
      <c r="F481" s="117"/>
    </row>
    <row r="482" spans="4:6" x14ac:dyDescent="0.25">
      <c r="D482" s="86"/>
      <c r="E482" s="117"/>
      <c r="F482" s="117"/>
    </row>
    <row r="483" spans="4:6" x14ac:dyDescent="0.25">
      <c r="D483" s="86"/>
      <c r="E483" s="117"/>
      <c r="F483" s="117"/>
    </row>
    <row r="484" spans="4:6" x14ac:dyDescent="0.25">
      <c r="D484" s="86"/>
      <c r="E484" s="117"/>
      <c r="F484" s="117"/>
    </row>
    <row r="485" spans="4:6" x14ac:dyDescent="0.25">
      <c r="D485" s="86"/>
      <c r="E485" s="117"/>
      <c r="F485" s="117"/>
    </row>
    <row r="486" spans="4:6" x14ac:dyDescent="0.25">
      <c r="D486" s="86"/>
      <c r="E486" s="117"/>
      <c r="F486" s="117"/>
    </row>
    <row r="487" spans="4:6" x14ac:dyDescent="0.25">
      <c r="D487" s="86"/>
      <c r="E487" s="117"/>
      <c r="F487" s="117"/>
    </row>
    <row r="488" spans="4:6" x14ac:dyDescent="0.25">
      <c r="D488" s="86"/>
      <c r="E488" s="117"/>
      <c r="F488" s="117"/>
    </row>
    <row r="489" spans="4:6" x14ac:dyDescent="0.25">
      <c r="D489" s="86"/>
      <c r="E489" s="117"/>
      <c r="F489" s="117"/>
    </row>
    <row r="490" spans="4:6" x14ac:dyDescent="0.25">
      <c r="D490" s="86"/>
      <c r="E490" s="117"/>
      <c r="F490" s="117"/>
    </row>
    <row r="491" spans="4:6" x14ac:dyDescent="0.25">
      <c r="D491" s="86"/>
      <c r="E491" s="117"/>
      <c r="F491" s="117"/>
    </row>
    <row r="492" spans="4:6" x14ac:dyDescent="0.25">
      <c r="D492" s="86"/>
      <c r="E492" s="117"/>
      <c r="F492" s="117"/>
    </row>
    <row r="493" spans="4:6" x14ac:dyDescent="0.25">
      <c r="D493" s="86"/>
      <c r="E493" s="117"/>
      <c r="F493" s="117"/>
    </row>
    <row r="494" spans="4:6" x14ac:dyDescent="0.25">
      <c r="D494" s="86"/>
      <c r="E494" s="117"/>
      <c r="F494" s="117"/>
    </row>
    <row r="495" spans="4:6" x14ac:dyDescent="0.25">
      <c r="D495" s="86"/>
      <c r="E495" s="117"/>
      <c r="F495" s="117"/>
    </row>
    <row r="496" spans="4:6" x14ac:dyDescent="0.25">
      <c r="D496" s="86"/>
      <c r="E496" s="117"/>
      <c r="F496" s="117"/>
    </row>
    <row r="497" spans="4:6" x14ac:dyDescent="0.25">
      <c r="D497" s="86"/>
      <c r="E497" s="117"/>
      <c r="F497" s="117"/>
    </row>
    <row r="498" spans="4:6" x14ac:dyDescent="0.25">
      <c r="D498" s="86"/>
      <c r="E498" s="117"/>
      <c r="F498" s="117"/>
    </row>
    <row r="499" spans="4:6" x14ac:dyDescent="0.25">
      <c r="D499" s="86"/>
      <c r="E499" s="117"/>
      <c r="F499" s="117"/>
    </row>
    <row r="500" spans="4:6" x14ac:dyDescent="0.25">
      <c r="D500" s="86"/>
      <c r="E500" s="117"/>
      <c r="F500" s="117"/>
    </row>
    <row r="501" spans="4:6" x14ac:dyDescent="0.25">
      <c r="D501" s="86"/>
      <c r="E501" s="117"/>
      <c r="F501" s="117"/>
    </row>
    <row r="502" spans="4:6" x14ac:dyDescent="0.25">
      <c r="D502" s="86"/>
      <c r="E502" s="117"/>
      <c r="F502" s="117"/>
    </row>
    <row r="503" spans="4:6" x14ac:dyDescent="0.25">
      <c r="D503" s="86"/>
      <c r="E503" s="117"/>
      <c r="F503" s="117"/>
    </row>
    <row r="504" spans="4:6" x14ac:dyDescent="0.25">
      <c r="D504" s="86"/>
      <c r="E504" s="117"/>
      <c r="F504" s="117"/>
    </row>
    <row r="505" spans="4:6" x14ac:dyDescent="0.25">
      <c r="D505" s="86"/>
      <c r="E505" s="117"/>
      <c r="F505" s="117"/>
    </row>
    <row r="506" spans="4:6" x14ac:dyDescent="0.25">
      <c r="D506" s="86"/>
      <c r="E506" s="117"/>
      <c r="F506" s="117"/>
    </row>
    <row r="507" spans="4:6" x14ac:dyDescent="0.25">
      <c r="D507" s="86"/>
      <c r="E507" s="117"/>
      <c r="F507" s="117"/>
    </row>
    <row r="508" spans="4:6" x14ac:dyDescent="0.25">
      <c r="D508" s="86"/>
      <c r="E508" s="117"/>
      <c r="F508" s="117"/>
    </row>
    <row r="509" spans="4:6" x14ac:dyDescent="0.25">
      <c r="D509" s="86"/>
      <c r="E509" s="117"/>
      <c r="F509" s="117"/>
    </row>
    <row r="510" spans="4:6" x14ac:dyDescent="0.25">
      <c r="D510" s="86"/>
      <c r="E510" s="117"/>
      <c r="F510" s="117"/>
    </row>
    <row r="511" spans="4:6" x14ac:dyDescent="0.25">
      <c r="D511" s="86"/>
      <c r="E511" s="117"/>
      <c r="F511" s="117"/>
    </row>
    <row r="512" spans="4:6" x14ac:dyDescent="0.25">
      <c r="D512" s="86"/>
      <c r="E512" s="117"/>
      <c r="F512" s="117"/>
    </row>
    <row r="513" spans="4:6" x14ac:dyDescent="0.25">
      <c r="D513" s="86"/>
      <c r="E513" s="117"/>
      <c r="F513" s="117"/>
    </row>
    <row r="514" spans="4:6" x14ac:dyDescent="0.25">
      <c r="D514" s="86"/>
      <c r="E514" s="117"/>
      <c r="F514" s="117"/>
    </row>
    <row r="515" spans="4:6" x14ac:dyDescent="0.25">
      <c r="D515" s="86"/>
      <c r="E515" s="117"/>
      <c r="F515" s="117"/>
    </row>
    <row r="516" spans="4:6" x14ac:dyDescent="0.25">
      <c r="D516" s="86"/>
      <c r="E516" s="117"/>
      <c r="F516" s="117"/>
    </row>
    <row r="517" spans="4:6" x14ac:dyDescent="0.25">
      <c r="D517" s="86"/>
      <c r="E517" s="117"/>
      <c r="F517" s="117"/>
    </row>
    <row r="518" spans="4:6" x14ac:dyDescent="0.25">
      <c r="D518" s="86"/>
      <c r="E518" s="117"/>
      <c r="F518" s="117"/>
    </row>
    <row r="519" spans="4:6" x14ac:dyDescent="0.25">
      <c r="D519" s="86"/>
      <c r="E519" s="117"/>
      <c r="F519" s="117"/>
    </row>
    <row r="520" spans="4:6" x14ac:dyDescent="0.25">
      <c r="D520" s="86"/>
      <c r="E520" s="117"/>
      <c r="F520" s="117"/>
    </row>
    <row r="521" spans="4:6" x14ac:dyDescent="0.25">
      <c r="D521" s="86"/>
      <c r="E521" s="117"/>
      <c r="F521" s="117"/>
    </row>
    <row r="522" spans="4:6" x14ac:dyDescent="0.25">
      <c r="D522" s="86"/>
      <c r="E522" s="117"/>
      <c r="F522" s="117"/>
    </row>
    <row r="523" spans="4:6" x14ac:dyDescent="0.25">
      <c r="D523" s="86"/>
      <c r="E523" s="117"/>
      <c r="F523" s="117"/>
    </row>
    <row r="524" spans="4:6" x14ac:dyDescent="0.25">
      <c r="D524" s="86"/>
      <c r="E524" s="117"/>
      <c r="F524" s="117"/>
    </row>
    <row r="525" spans="4:6" x14ac:dyDescent="0.25">
      <c r="D525" s="86"/>
      <c r="E525" s="117"/>
      <c r="F525" s="117"/>
    </row>
    <row r="526" spans="4:6" x14ac:dyDescent="0.25">
      <c r="D526" s="86"/>
      <c r="E526" s="117"/>
      <c r="F526" s="117"/>
    </row>
    <row r="527" spans="4:6" x14ac:dyDescent="0.25">
      <c r="D527" s="86"/>
      <c r="E527" s="117"/>
      <c r="F527" s="117"/>
    </row>
    <row r="528" spans="4:6" x14ac:dyDescent="0.25">
      <c r="D528" s="86"/>
      <c r="E528" s="117"/>
      <c r="F528" s="117"/>
    </row>
    <row r="529" spans="4:19" x14ac:dyDescent="0.25">
      <c r="D529" s="86"/>
      <c r="E529" s="117"/>
      <c r="F529" s="117"/>
    </row>
    <row r="530" spans="4:19" x14ac:dyDescent="0.25">
      <c r="D530" s="86"/>
      <c r="E530" s="117"/>
      <c r="F530" s="117"/>
    </row>
    <row r="531" spans="4:19" x14ac:dyDescent="0.25">
      <c r="D531" s="86"/>
      <c r="E531" s="117"/>
      <c r="F531" s="117"/>
    </row>
    <row r="532" spans="4:19" x14ac:dyDescent="0.25">
      <c r="D532" s="86"/>
      <c r="E532" s="117"/>
      <c r="F532" s="117"/>
    </row>
    <row r="533" spans="4:19" x14ac:dyDescent="0.25">
      <c r="D533" s="86"/>
      <c r="E533" s="117"/>
      <c r="F533" s="117"/>
    </row>
    <row r="534" spans="4:19" x14ac:dyDescent="0.25">
      <c r="D534" s="86"/>
      <c r="E534" s="117"/>
      <c r="F534" s="117"/>
    </row>
    <row r="535" spans="4:19" x14ac:dyDescent="0.25">
      <c r="D535" s="86"/>
      <c r="E535" s="117"/>
      <c r="F535" s="117"/>
    </row>
    <row r="536" spans="4:19" x14ac:dyDescent="0.25">
      <c r="D536" s="86"/>
      <c r="E536" s="117"/>
      <c r="F536" s="117"/>
    </row>
    <row r="537" spans="4:19" x14ac:dyDescent="0.25">
      <c r="D537" s="86"/>
      <c r="E537" s="117"/>
      <c r="F537" s="117"/>
    </row>
    <row r="538" spans="4:19" x14ac:dyDescent="0.25">
      <c r="D538" s="86"/>
      <c r="E538" s="117"/>
      <c r="F538" s="117"/>
    </row>
    <row r="539" spans="4:19" x14ac:dyDescent="0.25">
      <c r="D539" s="86"/>
      <c r="E539" s="117"/>
      <c r="F539" s="117"/>
    </row>
    <row r="540" spans="4:19" x14ac:dyDescent="0.25">
      <c r="D540" s="86"/>
      <c r="E540" s="117"/>
      <c r="F540" s="117"/>
    </row>
    <row r="541" spans="4:19" x14ac:dyDescent="0.25">
      <c r="D541" s="177"/>
      <c r="E541" s="112"/>
      <c r="F541" s="112"/>
      <c r="G541" s="102"/>
      <c r="H541" s="102"/>
      <c r="I541" s="102"/>
      <c r="J541" s="102"/>
      <c r="K541" s="102"/>
      <c r="L541" s="102"/>
      <c r="M541" s="102"/>
      <c r="N541" s="102"/>
      <c r="O541" s="102"/>
      <c r="P541" s="102"/>
      <c r="Q541" s="102"/>
      <c r="R541" s="76"/>
      <c r="S541" s="76"/>
    </row>
    <row r="542" spans="4:19" outlineLevel="1" x14ac:dyDescent="0.25">
      <c r="D542" s="86" t="s">
        <v>238</v>
      </c>
      <c r="E542" s="117"/>
      <c r="F542" s="117" t="s">
        <v>341</v>
      </c>
    </row>
    <row r="543" spans="4:19" outlineLevel="1" x14ac:dyDescent="0.25">
      <c r="D543" s="86"/>
      <c r="E543" s="117"/>
      <c r="F543" s="117"/>
    </row>
    <row r="544" spans="4:19" outlineLevel="1" x14ac:dyDescent="0.25">
      <c r="D544" s="86" t="s">
        <v>238</v>
      </c>
      <c r="E544" s="117"/>
      <c r="F544" s="117" t="s">
        <v>342</v>
      </c>
    </row>
    <row r="545" spans="4:6" outlineLevel="1" x14ac:dyDescent="0.25">
      <c r="D545" s="86"/>
      <c r="E545" s="117"/>
      <c r="F545" s="117"/>
    </row>
    <row r="546" spans="4:6" outlineLevel="1" x14ac:dyDescent="0.25">
      <c r="D546" s="86" t="s">
        <v>249</v>
      </c>
      <c r="E546" s="117"/>
      <c r="F546" s="117" t="s">
        <v>343</v>
      </c>
    </row>
    <row r="547" spans="4:6" outlineLevel="1" x14ac:dyDescent="0.25">
      <c r="D547" s="86"/>
      <c r="E547" s="117"/>
      <c r="F547" s="117"/>
    </row>
    <row r="548" spans="4:6" outlineLevel="1" x14ac:dyDescent="0.25">
      <c r="D548" s="86"/>
      <c r="E548" s="117"/>
      <c r="F548" s="117"/>
    </row>
    <row r="549" spans="4:6" outlineLevel="1" x14ac:dyDescent="0.25">
      <c r="D549" s="177" t="s">
        <v>344</v>
      </c>
      <c r="E549" s="117"/>
      <c r="F549" s="117"/>
    </row>
    <row r="550" spans="4:6" outlineLevel="1" x14ac:dyDescent="0.25">
      <c r="D550" s="177" t="s">
        <v>345</v>
      </c>
      <c r="E550" s="117"/>
      <c r="F550" s="117"/>
    </row>
    <row r="551" spans="4:6" outlineLevel="1" x14ac:dyDescent="0.25">
      <c r="D551" s="86" t="s">
        <v>238</v>
      </c>
      <c r="E551" s="117"/>
      <c r="F551" s="117" t="s">
        <v>346</v>
      </c>
    </row>
    <row r="552" spans="4:6" outlineLevel="1" x14ac:dyDescent="0.25">
      <c r="D552" s="86"/>
      <c r="E552" s="117"/>
      <c r="F552" s="117"/>
    </row>
    <row r="553" spans="4:6" outlineLevel="1" x14ac:dyDescent="0.25">
      <c r="D553" s="86" t="s">
        <v>243</v>
      </c>
      <c r="E553" s="117"/>
      <c r="F553" s="117" t="s">
        <v>347</v>
      </c>
    </row>
    <row r="554" spans="4:6" outlineLevel="1" x14ac:dyDescent="0.25">
      <c r="D554" s="86"/>
      <c r="E554" s="117"/>
      <c r="F554" s="117"/>
    </row>
    <row r="555" spans="4:6" outlineLevel="1" x14ac:dyDescent="0.25">
      <c r="D555" s="86" t="s">
        <v>249</v>
      </c>
      <c r="E555" s="117"/>
      <c r="F555" s="117" t="s">
        <v>348</v>
      </c>
    </row>
    <row r="556" spans="4:6" outlineLevel="1" x14ac:dyDescent="0.25">
      <c r="D556" s="86"/>
      <c r="E556" s="117"/>
      <c r="F556" s="117"/>
    </row>
    <row r="557" spans="4:6" outlineLevel="2" x14ac:dyDescent="0.25">
      <c r="D557" s="177" t="s">
        <v>349</v>
      </c>
      <c r="E557" s="117"/>
      <c r="F557" s="117"/>
    </row>
    <row r="558" spans="4:6" outlineLevel="2" x14ac:dyDescent="0.25">
      <c r="D558" s="86" t="s">
        <v>238</v>
      </c>
      <c r="E558" s="117"/>
      <c r="F558" s="117" t="s">
        <v>350</v>
      </c>
    </row>
    <row r="559" spans="4:6" outlineLevel="2" x14ac:dyDescent="0.25">
      <c r="D559" s="86" t="s">
        <v>243</v>
      </c>
      <c r="E559" s="117"/>
      <c r="F559" s="117" t="s">
        <v>351</v>
      </c>
    </row>
    <row r="560" spans="4:6" outlineLevel="2" x14ac:dyDescent="0.25">
      <c r="D560" s="86" t="s">
        <v>249</v>
      </c>
      <c r="E560" s="117"/>
      <c r="F560" s="117" t="s">
        <v>352</v>
      </c>
    </row>
    <row r="561" spans="4:19" outlineLevel="2" x14ac:dyDescent="0.25">
      <c r="D561" s="86"/>
      <c r="E561" s="117"/>
      <c r="F561" s="117"/>
    </row>
    <row r="562" spans="4:19" outlineLevel="2" x14ac:dyDescent="0.25">
      <c r="D562" s="177" t="s">
        <v>353</v>
      </c>
      <c r="E562" s="117"/>
      <c r="F562" s="117"/>
    </row>
    <row r="563" spans="4:19" outlineLevel="2" x14ac:dyDescent="0.25">
      <c r="D563" s="86" t="s">
        <v>238</v>
      </c>
      <c r="E563" s="117"/>
      <c r="F563" s="117" t="s">
        <v>354</v>
      </c>
    </row>
    <row r="564" spans="4:19" outlineLevel="2" x14ac:dyDescent="0.25">
      <c r="D564" s="86"/>
      <c r="E564" s="117"/>
      <c r="F564" s="117"/>
    </row>
    <row r="565" spans="4:19" outlineLevel="2" x14ac:dyDescent="0.25">
      <c r="D565" s="86" t="s">
        <v>243</v>
      </c>
      <c r="E565" s="117"/>
      <c r="F565" s="117" t="s">
        <v>355</v>
      </c>
    </row>
    <row r="566" spans="4:19" outlineLevel="2" x14ac:dyDescent="0.25">
      <c r="D566" s="86"/>
      <c r="E566" s="117"/>
      <c r="F566" s="117"/>
    </row>
    <row r="567" spans="4:19" outlineLevel="2" x14ac:dyDescent="0.25">
      <c r="D567" s="86" t="s">
        <v>249</v>
      </c>
      <c r="E567" s="117"/>
      <c r="F567" s="117" t="s">
        <v>356</v>
      </c>
    </row>
    <row r="568" spans="4:19" outlineLevel="2" x14ac:dyDescent="0.25">
      <c r="D568" s="86"/>
      <c r="E568" s="117"/>
      <c r="F568" s="117"/>
    </row>
    <row r="569" spans="4:19" outlineLevel="2" x14ac:dyDescent="0.25">
      <c r="D569" s="177" t="s">
        <v>357</v>
      </c>
      <c r="E569" s="112"/>
      <c r="F569" s="112"/>
      <c r="G569" s="102"/>
      <c r="H569" s="102"/>
      <c r="I569" s="102"/>
      <c r="J569" s="102"/>
      <c r="K569" s="102"/>
      <c r="L569" s="102"/>
      <c r="M569" s="102"/>
      <c r="N569" s="102"/>
      <c r="O569" s="102"/>
      <c r="P569" s="102"/>
      <c r="Q569" s="102"/>
      <c r="R569" s="76"/>
      <c r="S569" s="76"/>
    </row>
    <row r="570" spans="4:19" outlineLevel="2" x14ac:dyDescent="0.25">
      <c r="D570" s="86" t="s">
        <v>238</v>
      </c>
      <c r="E570" s="117"/>
      <c r="F570" s="117" t="s">
        <v>358</v>
      </c>
    </row>
    <row r="571" spans="4:19" outlineLevel="2" x14ac:dyDescent="0.25">
      <c r="D571" s="86" t="s">
        <v>238</v>
      </c>
      <c r="E571" s="117"/>
      <c r="F571" s="117" t="s">
        <v>342</v>
      </c>
    </row>
    <row r="572" spans="4:19" outlineLevel="2" x14ac:dyDescent="0.25">
      <c r="D572" s="86" t="s">
        <v>243</v>
      </c>
      <c r="E572" s="117"/>
      <c r="F572" s="117" t="s">
        <v>359</v>
      </c>
    </row>
    <row r="573" spans="4:19" outlineLevel="2" x14ac:dyDescent="0.25"/>
    <row r="574" spans="4:19" outlineLevel="2" x14ac:dyDescent="0.25"/>
    <row r="575" spans="4:19" outlineLevel="2" x14ac:dyDescent="0.25"/>
    <row r="576" spans="4:19" outlineLevel="2" x14ac:dyDescent="0.25"/>
    <row r="577" spans="4:6" ht="12" outlineLevel="2" thickBot="1" x14ac:dyDescent="0.3"/>
    <row r="578" spans="4:6" outlineLevel="2" x14ac:dyDescent="0.25">
      <c r="D578" s="295" t="s">
        <v>139</v>
      </c>
      <c r="F578" s="296" t="s">
        <v>360</v>
      </c>
    </row>
    <row r="579" spans="4:6" outlineLevel="2" x14ac:dyDescent="0.25">
      <c r="D579" s="297" t="s">
        <v>361</v>
      </c>
      <c r="F579" s="298" t="s">
        <v>362</v>
      </c>
    </row>
    <row r="580" spans="4:6" outlineLevel="2" x14ac:dyDescent="0.25">
      <c r="D580" s="299" t="s">
        <v>363</v>
      </c>
      <c r="F580" s="298" t="s">
        <v>364</v>
      </c>
    </row>
    <row r="581" spans="4:6" outlineLevel="2" x14ac:dyDescent="0.25">
      <c r="D581" s="300" t="s">
        <v>365</v>
      </c>
      <c r="F581" s="298" t="s">
        <v>366</v>
      </c>
    </row>
    <row r="582" spans="4:6" ht="12" outlineLevel="2" thickBot="1" x14ac:dyDescent="0.3">
      <c r="D582" s="301"/>
      <c r="F582" s="302" t="s">
        <v>367</v>
      </c>
    </row>
    <row r="583" spans="4:6" outlineLevel="2" x14ac:dyDescent="0.25">
      <c r="D583" s="303"/>
      <c r="F583" s="303"/>
    </row>
    <row r="584" spans="4:6" outlineLevel="2" x14ac:dyDescent="0.25">
      <c r="D584" s="304" t="s">
        <v>368</v>
      </c>
      <c r="F584" s="305"/>
    </row>
    <row r="585" spans="4:6" outlineLevel="2" x14ac:dyDescent="0.25">
      <c r="D585" s="306"/>
      <c r="F585" s="307"/>
    </row>
    <row r="586" spans="4:6" ht="92" outlineLevel="2" x14ac:dyDescent="0.25">
      <c r="D586" s="308" t="s">
        <v>369</v>
      </c>
      <c r="F586" s="309"/>
    </row>
    <row r="587" spans="4:6" outlineLevel="2" x14ac:dyDescent="0.25">
      <c r="D587" s="310"/>
      <c r="F587" s="311"/>
    </row>
    <row r="588" spans="4:6" outlineLevel="2" x14ac:dyDescent="0.25">
      <c r="D588" s="306"/>
      <c r="F588" s="307"/>
    </row>
    <row r="589" spans="4:6" outlineLevel="2" x14ac:dyDescent="0.25">
      <c r="D589" s="307" t="s">
        <v>370</v>
      </c>
      <c r="F589" s="307"/>
    </row>
    <row r="590" spans="4:6" outlineLevel="2" x14ac:dyDescent="0.25">
      <c r="D590" s="306"/>
      <c r="F590" s="307"/>
    </row>
    <row r="591" spans="4:6" outlineLevel="2" x14ac:dyDescent="0.25">
      <c r="D591" s="312" t="s">
        <v>371</v>
      </c>
      <c r="F591" s="313" t="s">
        <v>372</v>
      </c>
    </row>
    <row r="592" spans="4:6" outlineLevel="2" x14ac:dyDescent="0.25">
      <c r="D592" s="312"/>
      <c r="F592" s="307"/>
    </row>
    <row r="593" spans="4:6" outlineLevel="2" x14ac:dyDescent="0.25">
      <c r="D593" s="306"/>
      <c r="F593" s="307"/>
    </row>
    <row r="594" spans="4:6" ht="23" outlineLevel="2" x14ac:dyDescent="0.25">
      <c r="D594" s="312" t="s">
        <v>373</v>
      </c>
      <c r="F594" s="313" t="s">
        <v>372</v>
      </c>
    </row>
    <row r="595" spans="4:6" outlineLevel="2" x14ac:dyDescent="0.25">
      <c r="D595" s="312"/>
      <c r="F595" s="307"/>
    </row>
    <row r="596" spans="4:6" outlineLevel="2" x14ac:dyDescent="0.25">
      <c r="D596" s="306"/>
      <c r="F596" s="307"/>
    </row>
    <row r="597" spans="4:6" outlineLevel="2" x14ac:dyDescent="0.25">
      <c r="D597" s="314" t="s">
        <v>374</v>
      </c>
      <c r="F597" s="313" t="s">
        <v>372</v>
      </c>
    </row>
    <row r="598" spans="4:6" ht="12" outlineLevel="2" thickBot="1" x14ac:dyDescent="0.3">
      <c r="D598" s="306"/>
      <c r="F598" s="315"/>
    </row>
    <row r="599" spans="4:6" outlineLevel="2" x14ac:dyDescent="0.25">
      <c r="D599" s="295" t="s">
        <v>375</v>
      </c>
      <c r="F599" s="296" t="s">
        <v>376</v>
      </c>
    </row>
    <row r="600" spans="4:6" outlineLevel="2" x14ac:dyDescent="0.25">
      <c r="D600" s="297" t="s">
        <v>377</v>
      </c>
      <c r="F600" s="307"/>
    </row>
    <row r="601" spans="4:6" outlineLevel="2" x14ac:dyDescent="0.25">
      <c r="D601" s="316" t="s">
        <v>378</v>
      </c>
      <c r="F601" s="298" t="s">
        <v>379</v>
      </c>
    </row>
    <row r="602" spans="4:6" outlineLevel="2" x14ac:dyDescent="0.25">
      <c r="D602" s="297" t="s">
        <v>380</v>
      </c>
      <c r="F602" s="298" t="s">
        <v>381</v>
      </c>
    </row>
    <row r="603" spans="4:6" outlineLevel="2" x14ac:dyDescent="0.25">
      <c r="D603" s="297" t="s">
        <v>382</v>
      </c>
      <c r="F603" s="298" t="s">
        <v>383</v>
      </c>
    </row>
    <row r="604" spans="4:6" outlineLevel="2" x14ac:dyDescent="0.25">
      <c r="D604" s="317" t="s">
        <v>384</v>
      </c>
      <c r="F604" s="298" t="s">
        <v>385</v>
      </c>
    </row>
    <row r="605" spans="4:6" outlineLevel="2" x14ac:dyDescent="0.25">
      <c r="D605" s="299" t="s">
        <v>386</v>
      </c>
      <c r="F605" s="307"/>
    </row>
    <row r="606" spans="4:6" ht="12" outlineLevel="2" thickBot="1" x14ac:dyDescent="0.3">
      <c r="D606" s="318" t="s">
        <v>365</v>
      </c>
      <c r="F606" s="319"/>
    </row>
    <row r="607" spans="4:6" outlineLevel="2" x14ac:dyDescent="0.25">
      <c r="D607" s="320"/>
      <c r="F607" s="307"/>
    </row>
    <row r="608" spans="4:6" outlineLevel="2" x14ac:dyDescent="0.25">
      <c r="D608" s="304" t="s">
        <v>321</v>
      </c>
      <c r="F608" s="305"/>
    </row>
    <row r="609" spans="4:6" outlineLevel="2" x14ac:dyDescent="0.25">
      <c r="D609" s="306"/>
      <c r="F609" s="307"/>
    </row>
    <row r="610" spans="4:6" ht="80.5" outlineLevel="2" x14ac:dyDescent="0.25">
      <c r="D610" s="308" t="s">
        <v>387</v>
      </c>
      <c r="F610" s="309"/>
    </row>
    <row r="611" spans="4:6" outlineLevel="2" x14ac:dyDescent="0.25">
      <c r="D611" s="310"/>
      <c r="F611" s="311"/>
    </row>
    <row r="612" spans="4:6" outlineLevel="2" x14ac:dyDescent="0.25">
      <c r="D612" s="306"/>
      <c r="F612" s="307"/>
    </row>
    <row r="613" spans="4:6" outlineLevel="2" x14ac:dyDescent="0.25">
      <c r="D613" s="321" t="s">
        <v>388</v>
      </c>
      <c r="F613" s="321"/>
    </row>
    <row r="614" spans="4:6" outlineLevel="2" x14ac:dyDescent="0.25">
      <c r="D614" s="321"/>
      <c r="F614" s="321"/>
    </row>
    <row r="615" spans="4:6" outlineLevel="2" x14ac:dyDescent="0.25">
      <c r="D615" s="322" t="s">
        <v>389</v>
      </c>
      <c r="F615" s="313" t="s">
        <v>372</v>
      </c>
    </row>
    <row r="616" spans="4:6" outlineLevel="2" x14ac:dyDescent="0.25">
      <c r="D616" s="322"/>
      <c r="F616" s="307"/>
    </row>
    <row r="617" spans="4:6" outlineLevel="2" x14ac:dyDescent="0.25">
      <c r="D617" s="323"/>
      <c r="F617" s="324"/>
    </row>
    <row r="618" spans="4:6" outlineLevel="2" x14ac:dyDescent="0.25">
      <c r="D618" s="322" t="s">
        <v>390</v>
      </c>
      <c r="F618" s="313" t="s">
        <v>372</v>
      </c>
    </row>
    <row r="619" spans="4:6" outlineLevel="2" x14ac:dyDescent="0.25">
      <c r="D619" s="322"/>
      <c r="F619" s="307"/>
    </row>
    <row r="620" spans="4:6" outlineLevel="2" x14ac:dyDescent="0.25">
      <c r="D620" s="323"/>
      <c r="F620" s="324"/>
    </row>
    <row r="621" spans="4:6" outlineLevel="2" x14ac:dyDescent="0.25">
      <c r="D621" s="322" t="s">
        <v>391</v>
      </c>
      <c r="F621" s="313" t="s">
        <v>372</v>
      </c>
    </row>
    <row r="622" spans="4:6" outlineLevel="2" x14ac:dyDescent="0.25">
      <c r="D622" s="322"/>
      <c r="F622" s="307"/>
    </row>
    <row r="623" spans="4:6" ht="12" outlineLevel="2" thickBot="1" x14ac:dyDescent="0.3">
      <c r="D623" s="325"/>
      <c r="F623" s="326"/>
    </row>
    <row r="624" spans="4:6" outlineLevel="2" x14ac:dyDescent="0.25">
      <c r="D624" s="295" t="s">
        <v>392</v>
      </c>
      <c r="F624" s="296" t="s">
        <v>393</v>
      </c>
    </row>
    <row r="625" spans="4:6" outlineLevel="2" x14ac:dyDescent="0.25">
      <c r="D625" s="297" t="s">
        <v>394</v>
      </c>
      <c r="F625" s="307"/>
    </row>
    <row r="626" spans="4:6" outlineLevel="2" x14ac:dyDescent="0.25">
      <c r="D626" s="299" t="s">
        <v>395</v>
      </c>
      <c r="F626" s="298" t="s">
        <v>396</v>
      </c>
    </row>
    <row r="627" spans="4:6" outlineLevel="2" x14ac:dyDescent="0.25">
      <c r="D627" s="299" t="s">
        <v>397</v>
      </c>
      <c r="F627" s="324"/>
    </row>
    <row r="628" spans="4:6" outlineLevel="2" x14ac:dyDescent="0.25">
      <c r="D628" s="299" t="s">
        <v>398</v>
      </c>
      <c r="F628" s="298" t="s">
        <v>399</v>
      </c>
    </row>
    <row r="629" spans="4:6" outlineLevel="2" x14ac:dyDescent="0.25">
      <c r="D629" s="327"/>
      <c r="F629" s="324"/>
    </row>
    <row r="630" spans="4:6" outlineLevel="2" x14ac:dyDescent="0.25">
      <c r="D630" s="327"/>
      <c r="F630" s="324"/>
    </row>
    <row r="631" spans="4:6" outlineLevel="2" x14ac:dyDescent="0.25">
      <c r="D631" s="328"/>
      <c r="F631" s="298" t="s">
        <v>400</v>
      </c>
    </row>
    <row r="632" spans="4:6" ht="12" outlineLevel="2" thickBot="1" x14ac:dyDescent="0.3">
      <c r="D632" s="301"/>
      <c r="F632" s="319"/>
    </row>
    <row r="633" spans="4:6" outlineLevel="2" x14ac:dyDescent="0.25">
      <c r="D633" s="320"/>
      <c r="F633" s="307"/>
    </row>
    <row r="634" spans="4:6" outlineLevel="2" x14ac:dyDescent="0.25">
      <c r="D634" s="304" t="s">
        <v>401</v>
      </c>
      <c r="F634" s="305"/>
    </row>
    <row r="635" spans="4:6" outlineLevel="2" x14ac:dyDescent="0.25">
      <c r="D635" s="306"/>
      <c r="F635" s="307"/>
    </row>
    <row r="636" spans="4:6" ht="138" outlineLevel="2" x14ac:dyDescent="0.25">
      <c r="D636" s="308" t="s">
        <v>402</v>
      </c>
      <c r="F636" s="309"/>
    </row>
    <row r="637" spans="4:6" outlineLevel="2" x14ac:dyDescent="0.25">
      <c r="D637" s="310"/>
      <c r="F637" s="311"/>
    </row>
    <row r="638" spans="4:6" outlineLevel="2" x14ac:dyDescent="0.25">
      <c r="D638" s="306"/>
      <c r="F638" s="307"/>
    </row>
    <row r="639" spans="4:6" outlineLevel="2" x14ac:dyDescent="0.25">
      <c r="D639" s="321" t="s">
        <v>403</v>
      </c>
      <c r="F639" s="326"/>
    </row>
    <row r="640" spans="4:6" outlineLevel="2" x14ac:dyDescent="0.25">
      <c r="D640" s="321"/>
      <c r="F640" s="321"/>
    </row>
    <row r="641" spans="4:6" ht="92" outlineLevel="2" x14ac:dyDescent="0.25">
      <c r="D641" s="329" t="s">
        <v>404</v>
      </c>
      <c r="F641" s="329"/>
    </row>
    <row r="642" spans="4:6" outlineLevel="2" x14ac:dyDescent="0.25">
      <c r="D642" s="329"/>
      <c r="F642" s="329"/>
    </row>
    <row r="643" spans="4:6" ht="12" outlineLevel="2" thickBot="1" x14ac:dyDescent="0.3">
      <c r="D643" s="321"/>
      <c r="F643" s="321"/>
    </row>
    <row r="644" spans="4:6" outlineLevel="2" x14ac:dyDescent="0.25">
      <c r="D644" s="330" t="s">
        <v>405</v>
      </c>
      <c r="F644" s="296" t="s">
        <v>406</v>
      </c>
    </row>
    <row r="645" spans="4:6" outlineLevel="2" x14ac:dyDescent="0.25">
      <c r="D645" s="299" t="s">
        <v>407</v>
      </c>
      <c r="F645" s="324"/>
    </row>
    <row r="646" spans="4:6" outlineLevel="2" x14ac:dyDescent="0.25">
      <c r="D646" s="331"/>
      <c r="F646" s="298" t="s">
        <v>408</v>
      </c>
    </row>
    <row r="647" spans="4:6" outlineLevel="2" x14ac:dyDescent="0.25">
      <c r="D647" s="331"/>
      <c r="F647" s="324"/>
    </row>
    <row r="648" spans="4:6" outlineLevel="2" x14ac:dyDescent="0.25">
      <c r="D648" s="328"/>
      <c r="F648" s="298" t="s">
        <v>409</v>
      </c>
    </row>
    <row r="649" spans="4:6" ht="12" outlineLevel="1" thickBot="1" x14ac:dyDescent="0.3">
      <c r="D649" s="301"/>
      <c r="F649" s="319"/>
    </row>
    <row r="650" spans="4:6" outlineLevel="1" x14ac:dyDescent="0.25">
      <c r="D650" s="332" t="s">
        <v>344</v>
      </c>
      <c r="F650" s="333"/>
    </row>
    <row r="651" spans="4:6" outlineLevel="1" x14ac:dyDescent="0.25">
      <c r="D651" s="334" t="s">
        <v>345</v>
      </c>
      <c r="F651" s="335"/>
    </row>
    <row r="652" spans="4:6" outlineLevel="1" x14ac:dyDescent="0.25">
      <c r="D652" s="325"/>
      <c r="F652" s="326"/>
    </row>
    <row r="653" spans="4:6" ht="103.5" outlineLevel="1" x14ac:dyDescent="0.25">
      <c r="D653" s="336" t="s">
        <v>410</v>
      </c>
      <c r="F653" s="337"/>
    </row>
    <row r="654" spans="4:6" outlineLevel="1" x14ac:dyDescent="0.25">
      <c r="D654" s="338"/>
      <c r="F654" s="339"/>
    </row>
    <row r="655" spans="4:6" outlineLevel="1" x14ac:dyDescent="0.25">
      <c r="D655" s="325"/>
      <c r="F655" s="326"/>
    </row>
    <row r="656" spans="4:6" outlineLevel="1" x14ac:dyDescent="0.25">
      <c r="D656" s="340" t="s">
        <v>411</v>
      </c>
      <c r="F656" s="324"/>
    </row>
    <row r="657" spans="4:6" outlineLevel="1" x14ac:dyDescent="0.25">
      <c r="D657" s="323"/>
      <c r="F657" s="324"/>
    </row>
    <row r="658" spans="4:6" outlineLevel="1" x14ac:dyDescent="0.25">
      <c r="D658" s="322" t="s">
        <v>412</v>
      </c>
      <c r="F658" s="341" t="s">
        <v>372</v>
      </c>
    </row>
    <row r="659" spans="4:6" outlineLevel="1" x14ac:dyDescent="0.25">
      <c r="D659" s="322"/>
      <c r="F659" s="324"/>
    </row>
    <row r="660" spans="4:6" outlineLevel="1" x14ac:dyDescent="0.25">
      <c r="D660" s="323"/>
      <c r="F660" s="324"/>
    </row>
    <row r="661" spans="4:6" outlineLevel="1" x14ac:dyDescent="0.25">
      <c r="D661" s="322" t="s">
        <v>413</v>
      </c>
      <c r="F661" s="341" t="s">
        <v>372</v>
      </c>
    </row>
    <row r="662" spans="4:6" outlineLevel="1" x14ac:dyDescent="0.25">
      <c r="D662" s="322"/>
      <c r="F662" s="324"/>
    </row>
    <row r="663" spans="4:6" outlineLevel="1" x14ac:dyDescent="0.25">
      <c r="D663" s="323"/>
      <c r="F663" s="324"/>
    </row>
    <row r="664" spans="4:6" outlineLevel="1" x14ac:dyDescent="0.25">
      <c r="D664" s="322" t="s">
        <v>414</v>
      </c>
      <c r="F664" s="341" t="s">
        <v>372</v>
      </c>
    </row>
    <row r="665" spans="4:6" outlineLevel="1" x14ac:dyDescent="0.25">
      <c r="D665" s="322"/>
      <c r="F665" s="324"/>
    </row>
    <row r="666" spans="4:6" outlineLevel="1" x14ac:dyDescent="0.25">
      <c r="D666" s="322"/>
      <c r="F666" s="342"/>
    </row>
    <row r="667" spans="4:6" outlineLevel="1" x14ac:dyDescent="0.25">
      <c r="D667" s="322" t="s">
        <v>415</v>
      </c>
      <c r="F667" s="343" t="s">
        <v>372</v>
      </c>
    </row>
    <row r="668" spans="4:6" outlineLevel="1" x14ac:dyDescent="0.25">
      <c r="D668" s="322"/>
      <c r="F668" s="342"/>
    </row>
    <row r="669" spans="4:6" ht="12" outlineLevel="1" thickBot="1" x14ac:dyDescent="0.3">
      <c r="D669" s="323"/>
      <c r="F669" s="324"/>
    </row>
    <row r="670" spans="4:6" outlineLevel="1" x14ac:dyDescent="0.25">
      <c r="D670" s="295" t="s">
        <v>416</v>
      </c>
      <c r="F670" s="296" t="s">
        <v>417</v>
      </c>
    </row>
    <row r="671" spans="4:6" outlineLevel="1" x14ac:dyDescent="0.25">
      <c r="D671" s="297" t="s">
        <v>418</v>
      </c>
      <c r="F671" s="307"/>
    </row>
    <row r="672" spans="4:6" outlineLevel="1" x14ac:dyDescent="0.25">
      <c r="D672" s="316" t="s">
        <v>419</v>
      </c>
      <c r="F672" s="298" t="s">
        <v>420</v>
      </c>
    </row>
    <row r="673" spans="4:6" outlineLevel="1" x14ac:dyDescent="0.25">
      <c r="D673" s="344" t="s">
        <v>421</v>
      </c>
      <c r="F673" s="307"/>
    </row>
    <row r="674" spans="4:6" outlineLevel="1" x14ac:dyDescent="0.25">
      <c r="D674" s="299" t="s">
        <v>422</v>
      </c>
      <c r="F674" s="298" t="s">
        <v>423</v>
      </c>
    </row>
    <row r="675" spans="4:6" outlineLevel="1" x14ac:dyDescent="0.25">
      <c r="D675" s="299" t="s">
        <v>424</v>
      </c>
      <c r="F675" s="345"/>
    </row>
    <row r="676" spans="4:6" outlineLevel="1" x14ac:dyDescent="0.25">
      <c r="D676" s="316" t="s">
        <v>425</v>
      </c>
      <c r="F676" s="307"/>
    </row>
    <row r="677" spans="4:6" outlineLevel="1" x14ac:dyDescent="0.25">
      <c r="D677" s="316" t="s">
        <v>426</v>
      </c>
      <c r="F677" s="307"/>
    </row>
    <row r="678" spans="4:6" ht="12" outlineLevel="1" thickBot="1" x14ac:dyDescent="0.3">
      <c r="D678" s="346" t="s">
        <v>427</v>
      </c>
      <c r="F678" s="319"/>
    </row>
    <row r="679" spans="4:6" outlineLevel="1" x14ac:dyDescent="0.25">
      <c r="D679" s="320"/>
      <c r="F679" s="347"/>
    </row>
    <row r="680" spans="4:6" outlineLevel="1" x14ac:dyDescent="0.25">
      <c r="D680" s="334" t="s">
        <v>349</v>
      </c>
      <c r="F680" s="335"/>
    </row>
    <row r="681" spans="4:6" outlineLevel="1" x14ac:dyDescent="0.25">
      <c r="D681" s="323"/>
      <c r="F681" s="324"/>
    </row>
    <row r="682" spans="4:6" ht="241.5" outlineLevel="1" x14ac:dyDescent="0.25">
      <c r="D682" s="336" t="s">
        <v>428</v>
      </c>
      <c r="F682" s="337"/>
    </row>
    <row r="683" spans="4:6" outlineLevel="1" x14ac:dyDescent="0.25">
      <c r="D683" s="348"/>
      <c r="F683" s="349"/>
    </row>
    <row r="684" spans="4:6" outlineLevel="1" x14ac:dyDescent="0.25">
      <c r="D684" s="348"/>
      <c r="F684" s="349"/>
    </row>
    <row r="685" spans="4:6" outlineLevel="1" x14ac:dyDescent="0.25">
      <c r="D685" s="338"/>
      <c r="F685" s="339"/>
    </row>
    <row r="686" spans="4:6" outlineLevel="1" x14ac:dyDescent="0.25">
      <c r="D686" s="325"/>
      <c r="F686" s="326"/>
    </row>
    <row r="687" spans="4:6" outlineLevel="1" x14ac:dyDescent="0.25">
      <c r="D687" s="307" t="s">
        <v>429</v>
      </c>
      <c r="F687" s="324"/>
    </row>
    <row r="688" spans="4:6" outlineLevel="1" x14ac:dyDescent="0.25">
      <c r="D688" s="325"/>
      <c r="F688" s="326"/>
    </row>
    <row r="689" spans="4:6" outlineLevel="1" x14ac:dyDescent="0.25">
      <c r="D689" s="323" t="s">
        <v>430</v>
      </c>
      <c r="F689" s="341" t="s">
        <v>372</v>
      </c>
    </row>
    <row r="690" spans="4:6" outlineLevel="1" x14ac:dyDescent="0.25">
      <c r="D690" s="323"/>
      <c r="F690" s="324"/>
    </row>
    <row r="691" spans="4:6" outlineLevel="1" x14ac:dyDescent="0.25">
      <c r="D691" s="323"/>
      <c r="F691" s="324"/>
    </row>
    <row r="692" spans="4:6" outlineLevel="1" x14ac:dyDescent="0.25">
      <c r="D692" s="307" t="s">
        <v>431</v>
      </c>
      <c r="F692" s="324"/>
    </row>
    <row r="693" spans="4:6" ht="12" outlineLevel="1" thickBot="1" x14ac:dyDescent="0.3">
      <c r="D693" s="325"/>
      <c r="F693" s="326"/>
    </row>
    <row r="694" spans="4:6" outlineLevel="1" x14ac:dyDescent="0.25">
      <c r="D694" s="295" t="s">
        <v>145</v>
      </c>
      <c r="F694" s="296" t="s">
        <v>432</v>
      </c>
    </row>
    <row r="695" spans="4:6" outlineLevel="1" x14ac:dyDescent="0.25">
      <c r="D695" s="297" t="s">
        <v>170</v>
      </c>
      <c r="F695" s="298" t="s">
        <v>433</v>
      </c>
    </row>
    <row r="696" spans="4:6" ht="12" outlineLevel="1" thickBot="1" x14ac:dyDescent="0.3">
      <c r="D696" s="346" t="s">
        <v>434</v>
      </c>
      <c r="F696" s="302" t="s">
        <v>435</v>
      </c>
    </row>
    <row r="697" spans="4:6" outlineLevel="1" x14ac:dyDescent="0.25">
      <c r="D697" s="320"/>
      <c r="F697" s="347"/>
    </row>
    <row r="698" spans="4:6" outlineLevel="1" x14ac:dyDescent="0.25">
      <c r="D698" s="334" t="s">
        <v>353</v>
      </c>
      <c r="F698" s="335"/>
    </row>
    <row r="699" spans="4:6" outlineLevel="1" x14ac:dyDescent="0.25">
      <c r="D699" s="323"/>
      <c r="F699" s="324"/>
    </row>
    <row r="700" spans="4:6" ht="92" outlineLevel="1" x14ac:dyDescent="0.25">
      <c r="D700" s="308" t="s">
        <v>436</v>
      </c>
      <c r="F700" s="309"/>
    </row>
    <row r="701" spans="4:6" outlineLevel="1" x14ac:dyDescent="0.25">
      <c r="D701" s="310"/>
      <c r="F701" s="311"/>
    </row>
    <row r="702" spans="4:6" outlineLevel="1" x14ac:dyDescent="0.25">
      <c r="D702" s="306"/>
      <c r="F702" s="307"/>
    </row>
    <row r="703" spans="4:6" outlineLevel="1" x14ac:dyDescent="0.25">
      <c r="D703" s="307" t="s">
        <v>429</v>
      </c>
      <c r="F703" s="326"/>
    </row>
    <row r="704" spans="4:6" outlineLevel="1" x14ac:dyDescent="0.25">
      <c r="D704" s="321"/>
      <c r="F704" s="321"/>
    </row>
    <row r="705" spans="4:6" outlineLevel="1" x14ac:dyDescent="0.25">
      <c r="D705" s="350" t="s">
        <v>437</v>
      </c>
      <c r="F705" s="351" t="s">
        <v>372</v>
      </c>
    </row>
    <row r="706" spans="4:6" outlineLevel="1" x14ac:dyDescent="0.25">
      <c r="D706" s="321"/>
      <c r="F706" s="307"/>
    </row>
    <row r="707" spans="4:6" outlineLevel="1" x14ac:dyDescent="0.25">
      <c r="D707" s="350" t="s">
        <v>438</v>
      </c>
      <c r="F707" s="351" t="s">
        <v>372</v>
      </c>
    </row>
    <row r="708" spans="4:6" outlineLevel="1" x14ac:dyDescent="0.25">
      <c r="D708" s="321"/>
      <c r="F708" s="307"/>
    </row>
    <row r="709" spans="4:6" outlineLevel="1" x14ac:dyDescent="0.25">
      <c r="D709" s="352" t="s">
        <v>439</v>
      </c>
      <c r="F709" s="313" t="s">
        <v>372</v>
      </c>
    </row>
    <row r="710" spans="4:6" outlineLevel="1" x14ac:dyDescent="0.25">
      <c r="D710" s="321"/>
      <c r="F710" s="307"/>
    </row>
    <row r="711" spans="4:6" outlineLevel="1" x14ac:dyDescent="0.25">
      <c r="D711" s="353" t="s">
        <v>440</v>
      </c>
      <c r="F711" s="341" t="s">
        <v>372</v>
      </c>
    </row>
    <row r="712" spans="4:6" outlineLevel="1" x14ac:dyDescent="0.25">
      <c r="D712" s="353"/>
      <c r="F712" s="324"/>
    </row>
    <row r="713" spans="4:6" ht="12" outlineLevel="1" thickBot="1" x14ac:dyDescent="0.3">
      <c r="D713" s="321"/>
      <c r="F713" s="321"/>
    </row>
    <row r="714" spans="4:6" outlineLevel="1" x14ac:dyDescent="0.25">
      <c r="D714" s="295" t="s">
        <v>441</v>
      </c>
      <c r="F714" s="296" t="s">
        <v>442</v>
      </c>
    </row>
    <row r="715" spans="4:6" outlineLevel="1" x14ac:dyDescent="0.25">
      <c r="D715" s="297" t="s">
        <v>443</v>
      </c>
      <c r="F715" s="307"/>
    </row>
    <row r="716" spans="4:6" outlineLevel="1" x14ac:dyDescent="0.25">
      <c r="D716" s="297" t="s">
        <v>444</v>
      </c>
      <c r="F716" s="298" t="s">
        <v>445</v>
      </c>
    </row>
    <row r="717" spans="4:6" outlineLevel="1" x14ac:dyDescent="0.25">
      <c r="D717" s="299" t="s">
        <v>446</v>
      </c>
      <c r="F717" s="307"/>
    </row>
    <row r="718" spans="4:6" outlineLevel="1" x14ac:dyDescent="0.25">
      <c r="D718" s="299" t="s">
        <v>447</v>
      </c>
      <c r="F718" s="298" t="s">
        <v>448</v>
      </c>
    </row>
    <row r="719" spans="4:6" outlineLevel="1" x14ac:dyDescent="0.25">
      <c r="D719" s="299" t="s">
        <v>449</v>
      </c>
      <c r="F719" s="345"/>
    </row>
    <row r="720" spans="4:6" outlineLevel="1" x14ac:dyDescent="0.25">
      <c r="D720" s="299" t="s">
        <v>450</v>
      </c>
      <c r="F720" s="345"/>
    </row>
    <row r="721" spans="4:6" ht="12" outlineLevel="1" thickBot="1" x14ac:dyDescent="0.3">
      <c r="D721" s="354"/>
      <c r="F721" s="355"/>
    </row>
    <row r="722" spans="4:6" outlineLevel="1" x14ac:dyDescent="0.25">
      <c r="D722" s="356"/>
      <c r="F722" s="307"/>
    </row>
    <row r="723" spans="4:6" outlineLevel="1" x14ac:dyDescent="0.25">
      <c r="D723" s="334" t="s">
        <v>357</v>
      </c>
      <c r="F723" s="335"/>
    </row>
    <row r="724" spans="4:6" outlineLevel="1" x14ac:dyDescent="0.25">
      <c r="D724" s="323"/>
      <c r="F724" s="324"/>
    </row>
    <row r="725" spans="4:6" ht="287.5" outlineLevel="1" x14ac:dyDescent="0.25">
      <c r="D725" s="308" t="s">
        <v>451</v>
      </c>
      <c r="F725" s="309"/>
    </row>
    <row r="726" spans="4:6" outlineLevel="1" x14ac:dyDescent="0.25">
      <c r="D726" s="357"/>
      <c r="F726" s="358"/>
    </row>
    <row r="727" spans="4:6" outlineLevel="1" x14ac:dyDescent="0.25">
      <c r="D727" s="357"/>
      <c r="F727" s="358"/>
    </row>
    <row r="728" spans="4:6" outlineLevel="1" x14ac:dyDescent="0.25">
      <c r="D728" s="310"/>
      <c r="F728" s="311"/>
    </row>
    <row r="729" spans="4:6" outlineLevel="1" x14ac:dyDescent="0.25">
      <c r="D729" s="306"/>
      <c r="F729" s="307"/>
    </row>
    <row r="730" spans="4:6" outlineLevel="1" x14ac:dyDescent="0.25">
      <c r="D730" s="307" t="s">
        <v>452</v>
      </c>
      <c r="F730" s="324"/>
    </row>
    <row r="731" spans="4:6" outlineLevel="1" x14ac:dyDescent="0.25">
      <c r="D731" s="307"/>
      <c r="F731" s="324"/>
    </row>
    <row r="732" spans="4:6" ht="23" outlineLevel="1" x14ac:dyDescent="0.25">
      <c r="D732" s="353" t="s">
        <v>453</v>
      </c>
      <c r="F732" s="343" t="s">
        <v>372</v>
      </c>
    </row>
    <row r="733" spans="4:6" outlineLevel="1" x14ac:dyDescent="0.25">
      <c r="D733" s="353"/>
      <c r="F733" s="324"/>
    </row>
    <row r="734" spans="4:6" ht="12" outlineLevel="1" thickBot="1" x14ac:dyDescent="0.3">
      <c r="D734" s="321"/>
      <c r="F734" s="321"/>
    </row>
    <row r="735" spans="4:6" outlineLevel="1" x14ac:dyDescent="0.25">
      <c r="D735" s="330" t="s">
        <v>405</v>
      </c>
      <c r="F735" s="296" t="s">
        <v>454</v>
      </c>
    </row>
    <row r="736" spans="4:6" outlineLevel="1" x14ac:dyDescent="0.25">
      <c r="D736" s="297" t="s">
        <v>455</v>
      </c>
      <c r="F736" s="298" t="s">
        <v>456</v>
      </c>
    </row>
    <row r="737" spans="4:6" outlineLevel="1" x14ac:dyDescent="0.25">
      <c r="D737" s="297" t="s">
        <v>91</v>
      </c>
      <c r="F737" s="359" t="s">
        <v>457</v>
      </c>
    </row>
    <row r="738" spans="4:6" outlineLevel="1" x14ac:dyDescent="0.25">
      <c r="D738" s="297" t="s">
        <v>82</v>
      </c>
    </row>
    <row r="739" spans="4:6" outlineLevel="1" x14ac:dyDescent="0.25">
      <c r="D739" s="316" t="s">
        <v>378</v>
      </c>
    </row>
    <row r="740" spans="4:6" outlineLevel="1" x14ac:dyDescent="0.25">
      <c r="D740" s="297" t="s">
        <v>284</v>
      </c>
    </row>
    <row r="741" spans="4:6" outlineLevel="1" x14ac:dyDescent="0.25">
      <c r="D741" s="297" t="s">
        <v>458</v>
      </c>
    </row>
    <row r="742" spans="4:6" outlineLevel="1" x14ac:dyDescent="0.25">
      <c r="D742" s="316" t="s">
        <v>378</v>
      </c>
    </row>
    <row r="743" spans="4:6" ht="12" outlineLevel="1" thickBot="1" x14ac:dyDescent="0.3">
      <c r="D743" s="346" t="s">
        <v>459</v>
      </c>
    </row>
  </sheetData>
  <mergeCells count="15">
    <mergeCell ref="E151:F151"/>
    <mergeCell ref="G151:J151"/>
    <mergeCell ref="S30:S31"/>
    <mergeCell ref="D2:F2"/>
    <mergeCell ref="E148:J148"/>
    <mergeCell ref="E149:J149"/>
    <mergeCell ref="E150:J150"/>
    <mergeCell ref="E145:J145"/>
    <mergeCell ref="E146:J146"/>
    <mergeCell ref="E14:G14"/>
    <mergeCell ref="E8:G8"/>
    <mergeCell ref="E10:G10"/>
    <mergeCell ref="E11:G11"/>
    <mergeCell ref="E12:G12"/>
    <mergeCell ref="E13:G13"/>
  </mergeCells>
  <conditionalFormatting sqref="AF30:AR32 AF36:AR282">
    <cfRule type="cellIs" dxfId="698" priority="1088" stopIfTrue="1" operator="equal">
      <formula>0</formula>
    </cfRule>
  </conditionalFormatting>
  <conditionalFormatting sqref="E289">
    <cfRule type="expression" dxfId="697" priority="1032">
      <formula>0.9&lt;E288&lt;0.99</formula>
    </cfRule>
    <cfRule type="expression" dxfId="696" priority="1033">
      <formula>E288&gt;=1.1</formula>
    </cfRule>
  </conditionalFormatting>
  <conditionalFormatting sqref="F289">
    <cfRule type="expression" dxfId="695" priority="1030">
      <formula>0.9&lt;F288&lt;0.99</formula>
    </cfRule>
    <cfRule type="expression" dxfId="694" priority="1031">
      <formula>F288&gt;=1.1</formula>
    </cfRule>
  </conditionalFormatting>
  <conditionalFormatting sqref="G289">
    <cfRule type="expression" dxfId="693" priority="1028">
      <formula>0.9&lt;G288&lt;0.99</formula>
    </cfRule>
    <cfRule type="expression" dxfId="692" priority="1029">
      <formula>G288&gt;=1.1</formula>
    </cfRule>
  </conditionalFormatting>
  <conditionalFormatting sqref="H289">
    <cfRule type="expression" dxfId="691" priority="1026">
      <formula>0.9&lt;H288&lt;0.99</formula>
    </cfRule>
    <cfRule type="expression" dxfId="690" priority="1027">
      <formula>H288&gt;=1.1</formula>
    </cfRule>
  </conditionalFormatting>
  <conditionalFormatting sqref="I289">
    <cfRule type="expression" dxfId="689" priority="1020">
      <formula>0.9&lt;I288&lt;0.99</formula>
    </cfRule>
    <cfRule type="expression" dxfId="688" priority="1021">
      <formula>I288&gt;=1.1</formula>
    </cfRule>
  </conditionalFormatting>
  <conditionalFormatting sqref="J289">
    <cfRule type="expression" dxfId="687" priority="1018">
      <formula>0.9&lt;J288&lt;0.99</formula>
    </cfRule>
    <cfRule type="expression" dxfId="686" priority="1019">
      <formula>J288&gt;=1.1</formula>
    </cfRule>
  </conditionalFormatting>
  <conditionalFormatting sqref="F624">
    <cfRule type="containsText" dxfId="685" priority="1017" operator="containsText" text="X">
      <formula>NOT(ISERROR(SEARCH("X",F624)))</formula>
    </cfRule>
  </conditionalFormatting>
  <conditionalFormatting sqref="F631 F582">
    <cfRule type="containsText" dxfId="684" priority="1015" operator="containsText" text="X">
      <formula>NOT(ISERROR(SEARCH("X",F582)))</formula>
    </cfRule>
  </conditionalFormatting>
  <conditionalFormatting sqref="F644">
    <cfRule type="containsText" dxfId="683" priority="1014" operator="containsText" text="X">
      <formula>NOT(ISERROR(SEARCH("X",F644)))</formula>
    </cfRule>
  </conditionalFormatting>
  <conditionalFormatting sqref="F648">
    <cfRule type="containsText" dxfId="682" priority="1013" operator="containsText" text="X">
      <formula>NOT(ISERROR(SEARCH("X",F648)))</formula>
    </cfRule>
  </conditionalFormatting>
  <conditionalFormatting sqref="F578">
    <cfRule type="containsText" dxfId="681" priority="1012" operator="containsText" text="X">
      <formula>NOT(ISERROR(SEARCH("X",F578)))</formula>
    </cfRule>
  </conditionalFormatting>
  <conditionalFormatting sqref="F579">
    <cfRule type="containsText" dxfId="680" priority="1009" operator="containsText" text="X">
      <formula>NOT(ISERROR(SEARCH("X",F579)))</formula>
    </cfRule>
  </conditionalFormatting>
  <conditionalFormatting sqref="F599">
    <cfRule type="containsText" dxfId="679" priority="1008" operator="containsText" text="X">
      <formula>NOT(ISERROR(SEARCH("X",F599)))</formula>
    </cfRule>
  </conditionalFormatting>
  <conditionalFormatting sqref="F601">
    <cfRule type="containsText" dxfId="678" priority="1007" operator="containsText" text="X">
      <formula>NOT(ISERROR(SEARCH("X",F601)))</formula>
    </cfRule>
  </conditionalFormatting>
  <conditionalFormatting sqref="F604">
    <cfRule type="containsText" dxfId="677" priority="1004" operator="containsText" text="X">
      <formula>NOT(ISERROR(SEARCH("X",F604)))</formula>
    </cfRule>
  </conditionalFormatting>
  <conditionalFormatting sqref="F670">
    <cfRule type="containsText" dxfId="676" priority="1003" operator="containsText" text="X">
      <formula>NOT(ISERROR(SEARCH("X",F670)))</formula>
    </cfRule>
  </conditionalFormatting>
  <conditionalFormatting sqref="F694">
    <cfRule type="containsText" dxfId="675" priority="1002" operator="containsText" text="X">
      <formula>NOT(ISERROR(SEARCH("X",F694)))</formula>
    </cfRule>
  </conditionalFormatting>
  <conditionalFormatting sqref="F696">
    <cfRule type="containsText" dxfId="674" priority="1001" operator="containsText" text="X">
      <formula>NOT(ISERROR(SEARCH("X",F696)))</formula>
    </cfRule>
  </conditionalFormatting>
  <conditionalFormatting sqref="F718">
    <cfRule type="containsText" dxfId="673" priority="999" operator="containsText" text="X">
      <formula>NOT(ISERROR(SEARCH("X",F718)))</formula>
    </cfRule>
  </conditionalFormatting>
  <conditionalFormatting sqref="F714">
    <cfRule type="containsText" dxfId="672" priority="998" operator="containsText" text="X">
      <formula>NOT(ISERROR(SEARCH("X",F714)))</formula>
    </cfRule>
  </conditionalFormatting>
  <conditionalFormatting sqref="F736">
    <cfRule type="containsText" dxfId="671" priority="996" operator="containsText" text="X">
      <formula>NOT(ISERROR(SEARCH("X",F736)))</formula>
    </cfRule>
  </conditionalFormatting>
  <conditionalFormatting sqref="F646">
    <cfRule type="containsText" dxfId="670" priority="994" operator="containsText" text="X">
      <formula>NOT(ISERROR(SEARCH("X",F646)))</formula>
    </cfRule>
  </conditionalFormatting>
  <conditionalFormatting sqref="F735">
    <cfRule type="containsText" dxfId="669" priority="993" operator="containsText" text="X">
      <formula>NOT(ISERROR(SEARCH("X",F735)))</formula>
    </cfRule>
  </conditionalFormatting>
  <conditionalFormatting sqref="F674">
    <cfRule type="containsText" dxfId="668" priority="991" operator="containsText" text="X">
      <formula>NOT(ISERROR(SEARCH("X",F674)))</formula>
    </cfRule>
  </conditionalFormatting>
  <conditionalFormatting sqref="C24 H24 C25:G25 E24:F24 E281:J282 F231:N232">
    <cfRule type="cellIs" dxfId="667" priority="973" operator="equal">
      <formula>"MS"</formula>
    </cfRule>
  </conditionalFormatting>
  <conditionalFormatting sqref="C24 H24 C25:G25 E24:F24 E281:J282 F231:N232">
    <cfRule type="cellIs" dxfId="666" priority="972" operator="equal">
      <formula>"DNMS"</formula>
    </cfRule>
  </conditionalFormatting>
  <conditionalFormatting sqref="C24 H24 C25:G25 E24:F24 E281:J282 F231:N232">
    <cfRule type="cellIs" dxfId="665" priority="971" operator="equal">
      <formula>"FFBS"</formula>
    </cfRule>
  </conditionalFormatting>
  <conditionalFormatting sqref="E247:J247">
    <cfRule type="cellIs" dxfId="664" priority="967" operator="equal">
      <formula>"MS"</formula>
    </cfRule>
  </conditionalFormatting>
  <conditionalFormatting sqref="E247:J247">
    <cfRule type="cellIs" dxfId="663" priority="966" operator="equal">
      <formula>"DNMS"</formula>
    </cfRule>
  </conditionalFormatting>
  <conditionalFormatting sqref="E247:J247">
    <cfRule type="cellIs" dxfId="662" priority="965" operator="equal">
      <formula>"FFBS"</formula>
    </cfRule>
  </conditionalFormatting>
  <conditionalFormatting sqref="E277:G277">
    <cfRule type="cellIs" dxfId="661" priority="964" operator="equal">
      <formula>"MS&gt;=1.1"</formula>
    </cfRule>
  </conditionalFormatting>
  <conditionalFormatting sqref="E277:G277">
    <cfRule type="cellIs" dxfId="660" priority="963" operator="equal">
      <formula>"DNMS&lt;1.1"</formula>
    </cfRule>
  </conditionalFormatting>
  <conditionalFormatting sqref="E277:G277">
    <cfRule type="cellIs" dxfId="659" priority="962" operator="equal">
      <formula>"FFBS"</formula>
    </cfRule>
  </conditionalFormatting>
  <conditionalFormatting sqref="F237:J237">
    <cfRule type="cellIs" dxfId="658" priority="961" operator="equal">
      <formula>"MS&lt;90%"</formula>
    </cfRule>
  </conditionalFormatting>
  <conditionalFormatting sqref="F237:J237">
    <cfRule type="cellIs" dxfId="657" priority="960" operator="equal">
      <formula>"DNMS"</formula>
    </cfRule>
  </conditionalFormatting>
  <conditionalFormatting sqref="F237:J237">
    <cfRule type="cellIs" dxfId="656" priority="959" operator="equal">
      <formula>"FFBS&gt;1"</formula>
    </cfRule>
  </conditionalFormatting>
  <conditionalFormatting sqref="E221:I221">
    <cfRule type="cellIs" dxfId="655" priority="958" operator="equal">
      <formula>"MS"</formula>
    </cfRule>
  </conditionalFormatting>
  <conditionalFormatting sqref="E221:I221">
    <cfRule type="cellIs" dxfId="654" priority="957" operator="equal">
      <formula>"DNMS"</formula>
    </cfRule>
  </conditionalFormatting>
  <conditionalFormatting sqref="E221:I221">
    <cfRule type="cellIs" dxfId="653" priority="956" operator="equal">
      <formula>"FFBS"</formula>
    </cfRule>
  </conditionalFormatting>
  <conditionalFormatting sqref="E205:F205">
    <cfRule type="cellIs" dxfId="652" priority="954" operator="equal">
      <formula>"No"</formula>
    </cfRule>
    <cfRule type="cellIs" dxfId="651" priority="955" operator="equal">
      <formula>"Yes"</formula>
    </cfRule>
  </conditionalFormatting>
  <conditionalFormatting sqref="R298:S302 R316:S319">
    <cfRule type="expression" dxfId="650" priority="1089" stopIfTrue="1">
      <formula>MOD(ROW(),2)=0</formula>
    </cfRule>
  </conditionalFormatting>
  <conditionalFormatting sqref="R290:S294 E298:I302 E316:I316 E319:J319 E318:I318 E317:J317">
    <cfRule type="expression" dxfId="649" priority="1090" stopIfTrue="1">
      <formula>MOD(ROW(),2)=0</formula>
    </cfRule>
  </conditionalFormatting>
  <conditionalFormatting sqref="E298:I302 E316:I316 E319:J319 E318:I318 E317:J317">
    <cfRule type="expression" dxfId="648" priority="1091" stopIfTrue="1">
      <formula>MOD(COLUMN(),2)=0</formula>
    </cfRule>
  </conditionalFormatting>
  <conditionalFormatting sqref="E193">
    <cfRule type="cellIs" dxfId="647" priority="938" operator="equal">
      <formula>"MS"</formula>
    </cfRule>
  </conditionalFormatting>
  <conditionalFormatting sqref="E193">
    <cfRule type="cellIs" dxfId="646" priority="937" operator="equal">
      <formula>"DNMS"</formula>
    </cfRule>
  </conditionalFormatting>
  <conditionalFormatting sqref="E193">
    <cfRule type="cellIs" dxfId="645" priority="936" operator="equal">
      <formula>"FFBS"</formula>
    </cfRule>
  </conditionalFormatting>
  <conditionalFormatting sqref="F193:I193">
    <cfRule type="cellIs" dxfId="644" priority="935" operator="equal">
      <formula>"MS"</formula>
    </cfRule>
  </conditionalFormatting>
  <conditionalFormatting sqref="F193:I193">
    <cfRule type="cellIs" dxfId="643" priority="934" operator="equal">
      <formula>"DNMS"</formula>
    </cfRule>
  </conditionalFormatting>
  <conditionalFormatting sqref="F193:I193">
    <cfRule type="cellIs" dxfId="642" priority="933" operator="equal">
      <formula>"FFBS"</formula>
    </cfRule>
  </conditionalFormatting>
  <conditionalFormatting sqref="E295">
    <cfRule type="cellIs" dxfId="641" priority="932" operator="equal">
      <formula>"MS"</formula>
    </cfRule>
  </conditionalFormatting>
  <conditionalFormatting sqref="E295">
    <cfRule type="cellIs" dxfId="640" priority="931" operator="equal">
      <formula>"DNMS"</formula>
    </cfRule>
  </conditionalFormatting>
  <conditionalFormatting sqref="E295">
    <cfRule type="cellIs" dxfId="639" priority="930" operator="equal">
      <formula>"FFBS"</formula>
    </cfRule>
  </conditionalFormatting>
  <conditionalFormatting sqref="E295:K295">
    <cfRule type="cellIs" dxfId="638" priority="929" operator="equal">
      <formula>"MS"</formula>
    </cfRule>
  </conditionalFormatting>
  <conditionalFormatting sqref="E295:K295">
    <cfRule type="cellIs" dxfId="637" priority="928" operator="equal">
      <formula>"DNMS"</formula>
    </cfRule>
  </conditionalFormatting>
  <conditionalFormatting sqref="E295:K295">
    <cfRule type="cellIs" dxfId="636" priority="927" operator="equal">
      <formula>"FFBS"</formula>
    </cfRule>
  </conditionalFormatting>
  <conditionalFormatting sqref="E162 E165">
    <cfRule type="cellIs" dxfId="635" priority="923" operator="equal">
      <formula>"MS"</formula>
    </cfRule>
  </conditionalFormatting>
  <conditionalFormatting sqref="E162 E165">
    <cfRule type="cellIs" dxfId="634" priority="922" operator="equal">
      <formula>"DNMS"</formula>
    </cfRule>
  </conditionalFormatting>
  <conditionalFormatting sqref="E162 E165">
    <cfRule type="cellIs" dxfId="633" priority="921" operator="equal">
      <formula>"FFBS"</formula>
    </cfRule>
  </conditionalFormatting>
  <conditionalFormatting sqref="F165:I165 E162:J162">
    <cfRule type="cellIs" dxfId="632" priority="920" operator="equal">
      <formula>"MS"</formula>
    </cfRule>
  </conditionalFormatting>
  <conditionalFormatting sqref="F165:I165 E162:J162">
    <cfRule type="cellIs" dxfId="631" priority="919" operator="equal">
      <formula>"DNMS"</formula>
    </cfRule>
  </conditionalFormatting>
  <conditionalFormatting sqref="F165:I165 E162:J162">
    <cfRule type="cellIs" dxfId="630" priority="918" operator="equal">
      <formula>"FFBS"</formula>
    </cfRule>
  </conditionalFormatting>
  <conditionalFormatting sqref="E206:F206">
    <cfRule type="cellIs" dxfId="629" priority="910" operator="equal">
      <formula>"No"</formula>
    </cfRule>
    <cfRule type="cellIs" dxfId="628" priority="911" operator="equal">
      <formula>"Yes"</formula>
    </cfRule>
  </conditionalFormatting>
  <conditionalFormatting sqref="E210">
    <cfRule type="cellIs" dxfId="627" priority="892" operator="equal">
      <formula>"MS"</formula>
    </cfRule>
  </conditionalFormatting>
  <conditionalFormatting sqref="E210">
    <cfRule type="cellIs" dxfId="626" priority="891" operator="equal">
      <formula>"DNMS"</formula>
    </cfRule>
  </conditionalFormatting>
  <conditionalFormatting sqref="E210">
    <cfRule type="cellIs" dxfId="625" priority="890" operator="equal">
      <formula>"FFBS"</formula>
    </cfRule>
  </conditionalFormatting>
  <conditionalFormatting sqref="F210:I210">
    <cfRule type="cellIs" dxfId="624" priority="889" operator="equal">
      <formula>"MS"</formula>
    </cfRule>
  </conditionalFormatting>
  <conditionalFormatting sqref="F210:I210">
    <cfRule type="cellIs" dxfId="623" priority="888" operator="equal">
      <formula>"DNMS"</formula>
    </cfRule>
  </conditionalFormatting>
  <conditionalFormatting sqref="F210:I210">
    <cfRule type="cellIs" dxfId="622" priority="887" operator="equal">
      <formula>"FFBS"</formula>
    </cfRule>
  </conditionalFormatting>
  <conditionalFormatting sqref="E225">
    <cfRule type="cellIs" dxfId="621" priority="885" operator="equal">
      <formula>"MS"</formula>
    </cfRule>
  </conditionalFormatting>
  <conditionalFormatting sqref="E225">
    <cfRule type="cellIs" dxfId="620" priority="884" operator="equal">
      <formula>"DNMS"</formula>
    </cfRule>
  </conditionalFormatting>
  <conditionalFormatting sqref="E225">
    <cfRule type="cellIs" dxfId="619" priority="883" operator="equal">
      <formula>"FFBS"</formula>
    </cfRule>
  </conditionalFormatting>
  <conditionalFormatting sqref="F225:I225">
    <cfRule type="cellIs" dxfId="618" priority="882" operator="equal">
      <formula>"MS"</formula>
    </cfRule>
  </conditionalFormatting>
  <conditionalFormatting sqref="F225:I225">
    <cfRule type="cellIs" dxfId="617" priority="881" operator="equal">
      <formula>"DNMS"</formula>
    </cfRule>
  </conditionalFormatting>
  <conditionalFormatting sqref="F225:I225">
    <cfRule type="cellIs" dxfId="616" priority="880" operator="equal">
      <formula>"FFBS"</formula>
    </cfRule>
  </conditionalFormatting>
  <conditionalFormatting sqref="E240">
    <cfRule type="cellIs" dxfId="615" priority="878" operator="equal">
      <formula>"MS"</formula>
    </cfRule>
  </conditionalFormatting>
  <conditionalFormatting sqref="E240">
    <cfRule type="cellIs" dxfId="614" priority="877" operator="equal">
      <formula>"DNMS"</formula>
    </cfRule>
  </conditionalFormatting>
  <conditionalFormatting sqref="E240">
    <cfRule type="cellIs" dxfId="613" priority="876" operator="equal">
      <formula>"FFBS"</formula>
    </cfRule>
  </conditionalFormatting>
  <conditionalFormatting sqref="F240:I240">
    <cfRule type="cellIs" dxfId="612" priority="875" operator="equal">
      <formula>"MS"</formula>
    </cfRule>
  </conditionalFormatting>
  <conditionalFormatting sqref="F240:I240">
    <cfRule type="cellIs" dxfId="611" priority="874" operator="equal">
      <formula>"DNMS"</formula>
    </cfRule>
  </conditionalFormatting>
  <conditionalFormatting sqref="F240:I240">
    <cfRule type="cellIs" dxfId="610" priority="873" operator="equal">
      <formula>"FFBS"</formula>
    </cfRule>
  </conditionalFormatting>
  <conditionalFormatting sqref="E250 E259">
    <cfRule type="cellIs" dxfId="609" priority="871" operator="equal">
      <formula>"MS"</formula>
    </cfRule>
  </conditionalFormatting>
  <conditionalFormatting sqref="E250 E259">
    <cfRule type="cellIs" dxfId="608" priority="870" operator="equal">
      <formula>"DNMS"</formula>
    </cfRule>
  </conditionalFormatting>
  <conditionalFormatting sqref="E250 E259">
    <cfRule type="cellIs" dxfId="607" priority="869" operator="equal">
      <formula>"FFBS"</formula>
    </cfRule>
  </conditionalFormatting>
  <conditionalFormatting sqref="F250:I250 F259:I259">
    <cfRule type="cellIs" dxfId="606" priority="868" operator="equal">
      <formula>"MS"</formula>
    </cfRule>
  </conditionalFormatting>
  <conditionalFormatting sqref="F250:I250 F259:I259">
    <cfRule type="cellIs" dxfId="605" priority="867" operator="equal">
      <formula>"DNMS"</formula>
    </cfRule>
  </conditionalFormatting>
  <conditionalFormatting sqref="F250:I250 F259:I259">
    <cfRule type="cellIs" dxfId="604" priority="866" operator="equal">
      <formula>"FFBS"</formula>
    </cfRule>
  </conditionalFormatting>
  <conditionalFormatting sqref="E280">
    <cfRule type="cellIs" dxfId="603" priority="864" operator="equal">
      <formula>"MS"</formula>
    </cfRule>
  </conditionalFormatting>
  <conditionalFormatting sqref="E280">
    <cfRule type="cellIs" dxfId="602" priority="863" operator="equal">
      <formula>"DNMS"</formula>
    </cfRule>
  </conditionalFormatting>
  <conditionalFormatting sqref="E280">
    <cfRule type="cellIs" dxfId="601" priority="862" operator="equal">
      <formula>"FFBS"</formula>
    </cfRule>
  </conditionalFormatting>
  <conditionalFormatting sqref="F280:I280">
    <cfRule type="cellIs" dxfId="600" priority="861" operator="equal">
      <formula>"MS"</formula>
    </cfRule>
  </conditionalFormatting>
  <conditionalFormatting sqref="F280:I280">
    <cfRule type="cellIs" dxfId="599" priority="860" operator="equal">
      <formula>"DNMS"</formula>
    </cfRule>
  </conditionalFormatting>
  <conditionalFormatting sqref="F280:I280">
    <cfRule type="cellIs" dxfId="598" priority="859" operator="equal">
      <formula>"FFBS"</formula>
    </cfRule>
  </conditionalFormatting>
  <conditionalFormatting sqref="F179:I179">
    <cfRule type="cellIs" dxfId="597" priority="846" operator="equal">
      <formula>"FFBS"</formula>
    </cfRule>
  </conditionalFormatting>
  <conditionalFormatting sqref="F179:I179">
    <cfRule type="cellIs" dxfId="596" priority="848" operator="equal">
      <formula>"MS"</formula>
    </cfRule>
  </conditionalFormatting>
  <conditionalFormatting sqref="F179:I179">
    <cfRule type="cellIs" dxfId="595" priority="847" operator="equal">
      <formula>"DNMS"</formula>
    </cfRule>
  </conditionalFormatting>
  <conditionalFormatting sqref="E179">
    <cfRule type="cellIs" dxfId="594" priority="849" operator="equal">
      <formula>"FFBS"</formula>
    </cfRule>
  </conditionalFormatting>
  <conditionalFormatting sqref="E179">
    <cfRule type="cellIs" dxfId="593" priority="851" operator="equal">
      <formula>"MS"</formula>
    </cfRule>
  </conditionalFormatting>
  <conditionalFormatting sqref="E179">
    <cfRule type="cellIs" dxfId="592" priority="850" operator="equal">
      <formula>"DNMS"</formula>
    </cfRule>
  </conditionalFormatting>
  <conditionalFormatting sqref="R320:S320">
    <cfRule type="expression" dxfId="591" priority="843" stopIfTrue="1">
      <formula>MOD(ROW(),2)=0</formula>
    </cfRule>
  </conditionalFormatting>
  <conditionalFormatting sqref="E320:J320">
    <cfRule type="expression" dxfId="590" priority="832" stopIfTrue="1">
      <formula>MOD(ROW(),2)=0</formula>
    </cfRule>
  </conditionalFormatting>
  <conditionalFormatting sqref="E320:J320">
    <cfRule type="expression" dxfId="589" priority="833" stopIfTrue="1">
      <formula>MOD(COLUMN(),2)=0</formula>
    </cfRule>
  </conditionalFormatting>
  <conditionalFormatting sqref="J316">
    <cfRule type="expression" dxfId="588" priority="771" stopIfTrue="1">
      <formula>MOD(ROW(),2)=0</formula>
    </cfRule>
  </conditionalFormatting>
  <conditionalFormatting sqref="J316">
    <cfRule type="expression" dxfId="587" priority="772" stopIfTrue="1">
      <formula>MOD(COLUMN(),2)=0</formula>
    </cfRule>
  </conditionalFormatting>
  <conditionalFormatting sqref="J318">
    <cfRule type="expression" dxfId="586" priority="769" stopIfTrue="1">
      <formula>MOD(ROW(),2)=0</formula>
    </cfRule>
  </conditionalFormatting>
  <conditionalFormatting sqref="J318">
    <cfRule type="expression" dxfId="585" priority="770" stopIfTrue="1">
      <formula>MOD(COLUMN(),2)=0</formula>
    </cfRule>
  </conditionalFormatting>
  <conditionalFormatting sqref="E6">
    <cfRule type="cellIs" dxfId="584" priority="766" operator="equal">
      <formula>"Projected"</formula>
    </cfRule>
    <cfRule type="cellIs" dxfId="583" priority="767" operator="equal">
      <formula>"Budget"</formula>
    </cfRule>
    <cfRule type="cellIs" dxfId="582" priority="768" operator="equal">
      <formula>"Actual"</formula>
    </cfRule>
  </conditionalFormatting>
  <conditionalFormatting sqref="F6">
    <cfRule type="cellIs" dxfId="581" priority="763" operator="equal">
      <formula>"Projected"</formula>
    </cfRule>
    <cfRule type="cellIs" dxfId="580" priority="764" operator="equal">
      <formula>"Budget"</formula>
    </cfRule>
    <cfRule type="cellIs" dxfId="579" priority="765" operator="equal">
      <formula>"Actual"</formula>
    </cfRule>
  </conditionalFormatting>
  <conditionalFormatting sqref="E347:J347">
    <cfRule type="cellIs" dxfId="578" priority="741" operator="equal">
      <formula>"MS"</formula>
    </cfRule>
  </conditionalFormatting>
  <conditionalFormatting sqref="E347:J347">
    <cfRule type="cellIs" dxfId="577" priority="740" operator="equal">
      <formula>"DNMS"</formula>
    </cfRule>
  </conditionalFormatting>
  <conditionalFormatting sqref="E347:J347">
    <cfRule type="cellIs" dxfId="576" priority="739" operator="equal">
      <formula>"FFBS"</formula>
    </cfRule>
  </conditionalFormatting>
  <conditionalFormatting sqref="E345:J346">
    <cfRule type="cellIs" dxfId="575" priority="1092" stopIfTrue="1" operator="equal">
      <formula>0</formula>
    </cfRule>
  </conditionalFormatting>
  <conditionalFormatting sqref="E189:J189">
    <cfRule type="cellIs" dxfId="574" priority="737" operator="equal">
      <formula>"Neg"</formula>
    </cfRule>
    <cfRule type="cellIs" dxfId="573" priority="738" operator="equal">
      <formula>"Pos Chg"</formula>
    </cfRule>
  </conditionalFormatting>
  <conditionalFormatting sqref="E175:J175">
    <cfRule type="cellIs" dxfId="572" priority="735" operator="equal">
      <formula>"Neg"</formula>
    </cfRule>
    <cfRule type="cellIs" dxfId="571" priority="736" operator="equal">
      <formula>"Pos Chg"</formula>
    </cfRule>
  </conditionalFormatting>
  <conditionalFormatting sqref="J221">
    <cfRule type="cellIs" dxfId="570" priority="734" operator="equal">
      <formula>"MS"</formula>
    </cfRule>
  </conditionalFormatting>
  <conditionalFormatting sqref="J221">
    <cfRule type="cellIs" dxfId="569" priority="733" operator="equal">
      <formula>"DNMS"</formula>
    </cfRule>
  </conditionalFormatting>
  <conditionalFormatting sqref="J221">
    <cfRule type="cellIs" dxfId="568" priority="732" operator="equal">
      <formula>"FFBS"</formula>
    </cfRule>
  </conditionalFormatting>
  <conditionalFormatting sqref="K175">
    <cfRule type="cellIs" dxfId="567" priority="718" operator="equal">
      <formula>"Neg"</formula>
    </cfRule>
    <cfRule type="cellIs" dxfId="566" priority="719" operator="equal">
      <formula>"Pos Chg"</formula>
    </cfRule>
  </conditionalFormatting>
  <conditionalFormatting sqref="L175">
    <cfRule type="cellIs" dxfId="565" priority="716" operator="equal">
      <formula>"Neg"</formula>
    </cfRule>
    <cfRule type="cellIs" dxfId="564" priority="717" operator="equal">
      <formula>"Pos Chg"</formula>
    </cfRule>
  </conditionalFormatting>
  <conditionalFormatting sqref="M175">
    <cfRule type="cellIs" dxfId="563" priority="714" operator="equal">
      <formula>"Neg"</formula>
    </cfRule>
    <cfRule type="cellIs" dxfId="562" priority="715" operator="equal">
      <formula>"Pos Chg"</formula>
    </cfRule>
  </conditionalFormatting>
  <conditionalFormatting sqref="N175">
    <cfRule type="cellIs" dxfId="561" priority="712" operator="equal">
      <formula>"Neg"</formula>
    </cfRule>
    <cfRule type="cellIs" dxfId="560" priority="713" operator="equal">
      <formula>"Pos Chg"</formula>
    </cfRule>
  </conditionalFormatting>
  <conditionalFormatting sqref="K189">
    <cfRule type="cellIs" dxfId="559" priority="710" operator="equal">
      <formula>"Neg"</formula>
    </cfRule>
    <cfRule type="cellIs" dxfId="558" priority="711" operator="equal">
      <formula>"Pos Chg"</formula>
    </cfRule>
  </conditionalFormatting>
  <conditionalFormatting sqref="L189">
    <cfRule type="cellIs" dxfId="557" priority="708" operator="equal">
      <formula>"Neg"</formula>
    </cfRule>
    <cfRule type="cellIs" dxfId="556" priority="709" operator="equal">
      <formula>"Pos Chg"</formula>
    </cfRule>
  </conditionalFormatting>
  <conditionalFormatting sqref="M189">
    <cfRule type="cellIs" dxfId="555" priority="706" operator="equal">
      <formula>"Neg"</formula>
    </cfRule>
    <cfRule type="cellIs" dxfId="554" priority="707" operator="equal">
      <formula>"Pos Chg"</formula>
    </cfRule>
  </conditionalFormatting>
  <conditionalFormatting sqref="N189">
    <cfRule type="cellIs" dxfId="553" priority="704" operator="equal">
      <formula>"Neg"</formula>
    </cfRule>
    <cfRule type="cellIs" dxfId="552" priority="705" operator="equal">
      <formula>"Pos Chg"</formula>
    </cfRule>
  </conditionalFormatting>
  <conditionalFormatting sqref="K205">
    <cfRule type="cellIs" dxfId="551" priority="690" operator="equal">
      <formula>"No"</formula>
    </cfRule>
    <cfRule type="cellIs" dxfId="550" priority="691" operator="equal">
      <formula>"Yes"</formula>
    </cfRule>
  </conditionalFormatting>
  <conditionalFormatting sqref="K206">
    <cfRule type="cellIs" dxfId="549" priority="688" operator="equal">
      <formula>"No"</formula>
    </cfRule>
    <cfRule type="cellIs" dxfId="548" priority="689" operator="equal">
      <formula>"Yes"</formula>
    </cfRule>
  </conditionalFormatting>
  <conditionalFormatting sqref="L205">
    <cfRule type="cellIs" dxfId="547" priority="686" operator="equal">
      <formula>"No"</formula>
    </cfRule>
    <cfRule type="cellIs" dxfId="546" priority="687" operator="equal">
      <formula>"Yes"</formula>
    </cfRule>
  </conditionalFormatting>
  <conditionalFormatting sqref="L206">
    <cfRule type="cellIs" dxfId="545" priority="684" operator="equal">
      <formula>"No"</formula>
    </cfRule>
    <cfRule type="cellIs" dxfId="544" priority="685" operator="equal">
      <formula>"Yes"</formula>
    </cfRule>
  </conditionalFormatting>
  <conditionalFormatting sqref="M205">
    <cfRule type="cellIs" dxfId="543" priority="682" operator="equal">
      <formula>"No"</formula>
    </cfRule>
    <cfRule type="cellIs" dxfId="542" priority="683" operator="equal">
      <formula>"Yes"</formula>
    </cfRule>
  </conditionalFormatting>
  <conditionalFormatting sqref="M206">
    <cfRule type="cellIs" dxfId="541" priority="680" operator="equal">
      <formula>"No"</formula>
    </cfRule>
    <cfRule type="cellIs" dxfId="540" priority="681" operator="equal">
      <formula>"Yes"</formula>
    </cfRule>
  </conditionalFormatting>
  <conditionalFormatting sqref="N205">
    <cfRule type="cellIs" dxfId="539" priority="678" operator="equal">
      <formula>"No"</formula>
    </cfRule>
    <cfRule type="cellIs" dxfId="538" priority="679" operator="equal">
      <formula>"Yes"</formula>
    </cfRule>
  </conditionalFormatting>
  <conditionalFormatting sqref="N206">
    <cfRule type="cellIs" dxfId="537" priority="676" operator="equal">
      <formula>"No"</formula>
    </cfRule>
    <cfRule type="cellIs" dxfId="536" priority="677" operator="equal">
      <formula>"Yes"</formula>
    </cfRule>
  </conditionalFormatting>
  <conditionalFormatting sqref="L221">
    <cfRule type="cellIs" dxfId="535" priority="672" operator="equal">
      <formula>"MS"</formula>
    </cfRule>
  </conditionalFormatting>
  <conditionalFormatting sqref="L221">
    <cfRule type="cellIs" dxfId="534" priority="671" operator="equal">
      <formula>"DNMS"</formula>
    </cfRule>
  </conditionalFormatting>
  <conditionalFormatting sqref="L221">
    <cfRule type="cellIs" dxfId="533" priority="670" operator="equal">
      <formula>"FFBS"</formula>
    </cfRule>
  </conditionalFormatting>
  <conditionalFormatting sqref="M221">
    <cfRule type="cellIs" dxfId="532" priority="669" operator="equal">
      <formula>"MS"</formula>
    </cfRule>
  </conditionalFormatting>
  <conditionalFormatting sqref="M221">
    <cfRule type="cellIs" dxfId="531" priority="668" operator="equal">
      <formula>"DNMS"</formula>
    </cfRule>
  </conditionalFormatting>
  <conditionalFormatting sqref="M221">
    <cfRule type="cellIs" dxfId="530" priority="667" operator="equal">
      <formula>"FFBS"</formula>
    </cfRule>
  </conditionalFormatting>
  <conditionalFormatting sqref="N221">
    <cfRule type="cellIs" dxfId="529" priority="666" operator="equal">
      <formula>"MS"</formula>
    </cfRule>
  </conditionalFormatting>
  <conditionalFormatting sqref="N221">
    <cfRule type="cellIs" dxfId="528" priority="665" operator="equal">
      <formula>"DNMS"</formula>
    </cfRule>
  </conditionalFormatting>
  <conditionalFormatting sqref="N221">
    <cfRule type="cellIs" dxfId="527" priority="664" operator="equal">
      <formula>"FFBS"</formula>
    </cfRule>
  </conditionalFormatting>
  <conditionalFormatting sqref="L237">
    <cfRule type="cellIs" dxfId="526" priority="654" operator="equal">
      <formula>"MS"</formula>
    </cfRule>
  </conditionalFormatting>
  <conditionalFormatting sqref="L237">
    <cfRule type="cellIs" dxfId="525" priority="653" operator="equal">
      <formula>"DNMS"</formula>
    </cfRule>
  </conditionalFormatting>
  <conditionalFormatting sqref="L237">
    <cfRule type="cellIs" dxfId="524" priority="652" operator="equal">
      <formula>"FFBS"</formula>
    </cfRule>
  </conditionalFormatting>
  <conditionalFormatting sqref="M237">
    <cfRule type="cellIs" dxfId="523" priority="648" operator="equal">
      <formula>"MS"</formula>
    </cfRule>
  </conditionalFormatting>
  <conditionalFormatting sqref="M237">
    <cfRule type="cellIs" dxfId="522" priority="647" operator="equal">
      <formula>"DNMS"</formula>
    </cfRule>
  </conditionalFormatting>
  <conditionalFormatting sqref="M237">
    <cfRule type="cellIs" dxfId="521" priority="646" operator="equal">
      <formula>"FFBS"</formula>
    </cfRule>
  </conditionalFormatting>
  <conditionalFormatting sqref="N237">
    <cfRule type="cellIs" dxfId="520" priority="642" operator="equal">
      <formula>"MS"</formula>
    </cfRule>
  </conditionalFormatting>
  <conditionalFormatting sqref="N237">
    <cfRule type="cellIs" dxfId="519" priority="641" operator="equal">
      <formula>"DNMS"</formula>
    </cfRule>
  </conditionalFormatting>
  <conditionalFormatting sqref="N237">
    <cfRule type="cellIs" dxfId="518" priority="640" operator="equal">
      <formula>"FFBS"</formula>
    </cfRule>
  </conditionalFormatting>
  <conditionalFormatting sqref="K247">
    <cfRule type="cellIs" dxfId="517" priority="633" operator="equal">
      <formula>"MS"</formula>
    </cfRule>
  </conditionalFormatting>
  <conditionalFormatting sqref="K247">
    <cfRule type="cellIs" dxfId="516" priority="632" operator="equal">
      <formula>"DNMS"</formula>
    </cfRule>
  </conditionalFormatting>
  <conditionalFormatting sqref="K247">
    <cfRule type="cellIs" dxfId="515" priority="631" operator="equal">
      <formula>"FFBS"</formula>
    </cfRule>
  </conditionalFormatting>
  <conditionalFormatting sqref="L247">
    <cfRule type="cellIs" dxfId="514" priority="630" operator="equal">
      <formula>"MS"</formula>
    </cfRule>
  </conditionalFormatting>
  <conditionalFormatting sqref="L247">
    <cfRule type="cellIs" dxfId="513" priority="629" operator="equal">
      <formula>"DNMS"</formula>
    </cfRule>
  </conditionalFormatting>
  <conditionalFormatting sqref="L247">
    <cfRule type="cellIs" dxfId="512" priority="628" operator="equal">
      <formula>"FFBS"</formula>
    </cfRule>
  </conditionalFormatting>
  <conditionalFormatting sqref="M247">
    <cfRule type="cellIs" dxfId="511" priority="627" operator="equal">
      <formula>"MS"</formula>
    </cfRule>
  </conditionalFormatting>
  <conditionalFormatting sqref="M247">
    <cfRule type="cellIs" dxfId="510" priority="626" operator="equal">
      <formula>"DNMS"</formula>
    </cfRule>
  </conditionalFormatting>
  <conditionalFormatting sqref="M247">
    <cfRule type="cellIs" dxfId="509" priority="625" operator="equal">
      <formula>"FFBS"</formula>
    </cfRule>
  </conditionalFormatting>
  <conditionalFormatting sqref="N247">
    <cfRule type="cellIs" dxfId="508" priority="624" operator="equal">
      <formula>"MS"</formula>
    </cfRule>
  </conditionalFormatting>
  <conditionalFormatting sqref="N247">
    <cfRule type="cellIs" dxfId="507" priority="623" operator="equal">
      <formula>"DNMS"</formula>
    </cfRule>
  </conditionalFormatting>
  <conditionalFormatting sqref="N247">
    <cfRule type="cellIs" dxfId="506" priority="622" operator="equal">
      <formula>"FFBS"</formula>
    </cfRule>
  </conditionalFormatting>
  <conditionalFormatting sqref="L277">
    <cfRule type="cellIs" dxfId="505" priority="618" operator="equal">
      <formula>"MS&gt;=1.1"</formula>
    </cfRule>
  </conditionalFormatting>
  <conditionalFormatting sqref="L277">
    <cfRule type="cellIs" dxfId="504" priority="617" operator="equal">
      <formula>"DNMS&lt;1.1"</formula>
    </cfRule>
  </conditionalFormatting>
  <conditionalFormatting sqref="L277">
    <cfRule type="cellIs" dxfId="503" priority="616" operator="equal">
      <formula>"FFBS"</formula>
    </cfRule>
  </conditionalFormatting>
  <conditionalFormatting sqref="K289">
    <cfRule type="expression" dxfId="502" priority="605">
      <formula>0.9&lt;K288&lt;0.99</formula>
    </cfRule>
    <cfRule type="expression" dxfId="501" priority="606">
      <formula>K288&gt;=1.1</formula>
    </cfRule>
  </conditionalFormatting>
  <conditionalFormatting sqref="K281:K282">
    <cfRule type="cellIs" dxfId="500" priority="604" operator="equal">
      <formula>"MS"</formula>
    </cfRule>
  </conditionalFormatting>
  <conditionalFormatting sqref="K281:K282">
    <cfRule type="cellIs" dxfId="499" priority="603" operator="equal">
      <formula>"DNMS"</formula>
    </cfRule>
  </conditionalFormatting>
  <conditionalFormatting sqref="K281:K282">
    <cfRule type="cellIs" dxfId="498" priority="602" operator="equal">
      <formula>"FFBS"</formula>
    </cfRule>
  </conditionalFormatting>
  <conditionalFormatting sqref="K317 K319">
    <cfRule type="expression" dxfId="497" priority="607" stopIfTrue="1">
      <formula>MOD(ROW(),2)=0</formula>
    </cfRule>
  </conditionalFormatting>
  <conditionalFormatting sqref="K317 K319">
    <cfRule type="expression" dxfId="496" priority="608" stopIfTrue="1">
      <formula>MOD(COLUMN(),2)=0</formula>
    </cfRule>
  </conditionalFormatting>
  <conditionalFormatting sqref="K295">
    <cfRule type="cellIs" dxfId="495" priority="598" operator="equal">
      <formula>"MS"</formula>
    </cfRule>
  </conditionalFormatting>
  <conditionalFormatting sqref="K295">
    <cfRule type="cellIs" dxfId="494" priority="597" operator="equal">
      <formula>"DNMS"</formula>
    </cfRule>
  </conditionalFormatting>
  <conditionalFormatting sqref="K295">
    <cfRule type="cellIs" dxfId="493" priority="596" operator="equal">
      <formula>"FFBS"</formula>
    </cfRule>
  </conditionalFormatting>
  <conditionalFormatting sqref="K320">
    <cfRule type="expression" dxfId="492" priority="591" stopIfTrue="1">
      <formula>MOD(ROW(),2)=0</formula>
    </cfRule>
  </conditionalFormatting>
  <conditionalFormatting sqref="K320">
    <cfRule type="expression" dxfId="491" priority="592" stopIfTrue="1">
      <formula>MOD(COLUMN(),2)=0</formula>
    </cfRule>
  </conditionalFormatting>
  <conditionalFormatting sqref="K321">
    <cfRule type="cellIs" dxfId="490" priority="590" operator="equal">
      <formula>"MS"</formula>
    </cfRule>
  </conditionalFormatting>
  <conditionalFormatting sqref="K321">
    <cfRule type="cellIs" dxfId="489" priority="589" operator="equal">
      <formula>"DNMS"</formula>
    </cfRule>
  </conditionalFormatting>
  <conditionalFormatting sqref="K321">
    <cfRule type="cellIs" dxfId="488" priority="588" operator="equal">
      <formula>"FFBS"</formula>
    </cfRule>
  </conditionalFormatting>
  <conditionalFormatting sqref="K316">
    <cfRule type="expression" dxfId="487" priority="586" stopIfTrue="1">
      <formula>MOD(ROW(),2)=0</formula>
    </cfRule>
  </conditionalFormatting>
  <conditionalFormatting sqref="K316">
    <cfRule type="expression" dxfId="486" priority="587" stopIfTrue="1">
      <formula>MOD(COLUMN(),2)=0</formula>
    </cfRule>
  </conditionalFormatting>
  <conditionalFormatting sqref="K318">
    <cfRule type="expression" dxfId="485" priority="584" stopIfTrue="1">
      <formula>MOD(ROW(),2)=0</formula>
    </cfRule>
  </conditionalFormatting>
  <conditionalFormatting sqref="K318">
    <cfRule type="expression" dxfId="484" priority="585" stopIfTrue="1">
      <formula>MOD(COLUMN(),2)=0</formula>
    </cfRule>
  </conditionalFormatting>
  <conditionalFormatting sqref="K347">
    <cfRule type="cellIs" dxfId="483" priority="583" operator="equal">
      <formula>"MS"</formula>
    </cfRule>
  </conditionalFormatting>
  <conditionalFormatting sqref="K347">
    <cfRule type="cellIs" dxfId="482" priority="582" operator="equal">
      <formula>"DNMS"</formula>
    </cfRule>
  </conditionalFormatting>
  <conditionalFormatting sqref="K347">
    <cfRule type="cellIs" dxfId="481" priority="581" operator="equal">
      <formula>"FFBS"</formula>
    </cfRule>
  </conditionalFormatting>
  <conditionalFormatting sqref="K345:K346">
    <cfRule type="cellIs" dxfId="480" priority="609" stopIfTrue="1" operator="equal">
      <formula>0</formula>
    </cfRule>
  </conditionalFormatting>
  <conditionalFormatting sqref="L289">
    <cfRule type="expression" dxfId="479" priority="576">
      <formula>0.9&lt;L288&lt;0.99</formula>
    </cfRule>
    <cfRule type="expression" dxfId="478" priority="577">
      <formula>L288&gt;=1.1</formula>
    </cfRule>
  </conditionalFormatting>
  <conditionalFormatting sqref="L281:L282">
    <cfRule type="cellIs" dxfId="477" priority="575" operator="equal">
      <formula>"MS"</formula>
    </cfRule>
  </conditionalFormatting>
  <conditionalFormatting sqref="L281:L282">
    <cfRule type="cellIs" dxfId="476" priority="574" operator="equal">
      <formula>"DNMS"</formula>
    </cfRule>
  </conditionalFormatting>
  <conditionalFormatting sqref="L281:L282">
    <cfRule type="cellIs" dxfId="475" priority="573" operator="equal">
      <formula>"FFBS"</formula>
    </cfRule>
  </conditionalFormatting>
  <conditionalFormatting sqref="L317 L319">
    <cfRule type="expression" dxfId="474" priority="578" stopIfTrue="1">
      <formula>MOD(ROW(),2)=0</formula>
    </cfRule>
  </conditionalFormatting>
  <conditionalFormatting sqref="L317 L319">
    <cfRule type="expression" dxfId="473" priority="579" stopIfTrue="1">
      <formula>MOD(COLUMN(),2)=0</formula>
    </cfRule>
  </conditionalFormatting>
  <conditionalFormatting sqref="L295">
    <cfRule type="cellIs" dxfId="472" priority="569" operator="equal">
      <formula>"MS"</formula>
    </cfRule>
  </conditionalFormatting>
  <conditionalFormatting sqref="L295">
    <cfRule type="cellIs" dxfId="471" priority="568" operator="equal">
      <formula>"DNMS"</formula>
    </cfRule>
  </conditionalFormatting>
  <conditionalFormatting sqref="L295">
    <cfRule type="cellIs" dxfId="470" priority="567" operator="equal">
      <formula>"FFBS"</formula>
    </cfRule>
  </conditionalFormatting>
  <conditionalFormatting sqref="L303">
    <cfRule type="cellIs" dxfId="469" priority="566" operator="equal">
      <formula>"MS"</formula>
    </cfRule>
  </conditionalFormatting>
  <conditionalFormatting sqref="L303">
    <cfRule type="cellIs" dxfId="468" priority="565" operator="equal">
      <formula>"DNMS"</formula>
    </cfRule>
  </conditionalFormatting>
  <conditionalFormatting sqref="L303">
    <cfRule type="cellIs" dxfId="467" priority="564" operator="equal">
      <formula>"FFBS"</formula>
    </cfRule>
  </conditionalFormatting>
  <conditionalFormatting sqref="L320">
    <cfRule type="expression" dxfId="466" priority="562" stopIfTrue="1">
      <formula>MOD(ROW(),2)=0</formula>
    </cfRule>
  </conditionalFormatting>
  <conditionalFormatting sqref="L320">
    <cfRule type="expression" dxfId="465" priority="563" stopIfTrue="1">
      <formula>MOD(COLUMN(),2)=0</formula>
    </cfRule>
  </conditionalFormatting>
  <conditionalFormatting sqref="L321">
    <cfRule type="cellIs" dxfId="464" priority="561" operator="equal">
      <formula>"MS"</formula>
    </cfRule>
  </conditionalFormatting>
  <conditionalFormatting sqref="L321">
    <cfRule type="cellIs" dxfId="463" priority="560" operator="equal">
      <formula>"DNMS"</formula>
    </cfRule>
  </conditionalFormatting>
  <conditionalFormatting sqref="L321">
    <cfRule type="cellIs" dxfId="462" priority="559" operator="equal">
      <formula>"FFBS"</formula>
    </cfRule>
  </conditionalFormatting>
  <conditionalFormatting sqref="L316">
    <cfRule type="expression" dxfId="461" priority="557" stopIfTrue="1">
      <formula>MOD(ROW(),2)=0</formula>
    </cfRule>
  </conditionalFormatting>
  <conditionalFormatting sqref="L316">
    <cfRule type="expression" dxfId="460" priority="558" stopIfTrue="1">
      <formula>MOD(COLUMN(),2)=0</formula>
    </cfRule>
  </conditionalFormatting>
  <conditionalFormatting sqref="L318">
    <cfRule type="expression" dxfId="459" priority="555" stopIfTrue="1">
      <formula>MOD(ROW(),2)=0</formula>
    </cfRule>
  </conditionalFormatting>
  <conditionalFormatting sqref="L318">
    <cfRule type="expression" dxfId="458" priority="556" stopIfTrue="1">
      <formula>MOD(COLUMN(),2)=0</formula>
    </cfRule>
  </conditionalFormatting>
  <conditionalFormatting sqref="L347">
    <cfRule type="cellIs" dxfId="457" priority="554" operator="equal">
      <formula>"MS"</formula>
    </cfRule>
  </conditionalFormatting>
  <conditionalFormatting sqref="L347">
    <cfRule type="cellIs" dxfId="456" priority="553" operator="equal">
      <formula>"DNMS"</formula>
    </cfRule>
  </conditionalFormatting>
  <conditionalFormatting sqref="L347">
    <cfRule type="cellIs" dxfId="455" priority="552" operator="equal">
      <formula>"FFBS"</formula>
    </cfRule>
  </conditionalFormatting>
  <conditionalFormatting sqref="L345:L346">
    <cfRule type="cellIs" dxfId="454" priority="580" stopIfTrue="1" operator="equal">
      <formula>0</formula>
    </cfRule>
  </conditionalFormatting>
  <conditionalFormatting sqref="M289">
    <cfRule type="expression" dxfId="453" priority="547">
      <formula>0.9&lt;M288&lt;0.99</formula>
    </cfRule>
    <cfRule type="expression" dxfId="452" priority="548">
      <formula>M288&gt;=1.1</formula>
    </cfRule>
  </conditionalFormatting>
  <conditionalFormatting sqref="M281:M282">
    <cfRule type="cellIs" dxfId="451" priority="546" operator="equal">
      <formula>"MS"</formula>
    </cfRule>
  </conditionalFormatting>
  <conditionalFormatting sqref="M281:M282">
    <cfRule type="cellIs" dxfId="450" priority="545" operator="equal">
      <formula>"DNMS"</formula>
    </cfRule>
  </conditionalFormatting>
  <conditionalFormatting sqref="M281:M282">
    <cfRule type="cellIs" dxfId="449" priority="544" operator="equal">
      <formula>"FFBS"</formula>
    </cfRule>
  </conditionalFormatting>
  <conditionalFormatting sqref="M317 M319">
    <cfRule type="expression" dxfId="448" priority="549" stopIfTrue="1">
      <formula>MOD(ROW(),2)=0</formula>
    </cfRule>
  </conditionalFormatting>
  <conditionalFormatting sqref="M317 M319">
    <cfRule type="expression" dxfId="447" priority="550" stopIfTrue="1">
      <formula>MOD(COLUMN(),2)=0</formula>
    </cfRule>
  </conditionalFormatting>
  <conditionalFormatting sqref="M295">
    <cfRule type="cellIs" dxfId="446" priority="540" operator="equal">
      <formula>"MS"</formula>
    </cfRule>
  </conditionalFormatting>
  <conditionalFormatting sqref="M295">
    <cfRule type="cellIs" dxfId="445" priority="539" operator="equal">
      <formula>"DNMS"</formula>
    </cfRule>
  </conditionalFormatting>
  <conditionalFormatting sqref="M295">
    <cfRule type="cellIs" dxfId="444" priority="538" operator="equal">
      <formula>"FFBS"</formula>
    </cfRule>
  </conditionalFormatting>
  <conditionalFormatting sqref="M320">
    <cfRule type="expression" dxfId="443" priority="533" stopIfTrue="1">
      <formula>MOD(ROW(),2)=0</formula>
    </cfRule>
  </conditionalFormatting>
  <conditionalFormatting sqref="M320">
    <cfRule type="expression" dxfId="442" priority="534" stopIfTrue="1">
      <formula>MOD(COLUMN(),2)=0</formula>
    </cfRule>
  </conditionalFormatting>
  <conditionalFormatting sqref="M321">
    <cfRule type="cellIs" dxfId="441" priority="532" operator="equal">
      <formula>"MS"</formula>
    </cfRule>
  </conditionalFormatting>
  <conditionalFormatting sqref="M321">
    <cfRule type="cellIs" dxfId="440" priority="531" operator="equal">
      <formula>"DNMS"</formula>
    </cfRule>
  </conditionalFormatting>
  <conditionalFormatting sqref="M321">
    <cfRule type="cellIs" dxfId="439" priority="530" operator="equal">
      <formula>"FFBS"</formula>
    </cfRule>
  </conditionalFormatting>
  <conditionalFormatting sqref="M316">
    <cfRule type="expression" dxfId="438" priority="528" stopIfTrue="1">
      <formula>MOD(ROW(),2)=0</formula>
    </cfRule>
  </conditionalFormatting>
  <conditionalFormatting sqref="M316">
    <cfRule type="expression" dxfId="437" priority="529" stopIfTrue="1">
      <formula>MOD(COLUMN(),2)=0</formula>
    </cfRule>
  </conditionalFormatting>
  <conditionalFormatting sqref="M318">
    <cfRule type="expression" dxfId="436" priority="526" stopIfTrue="1">
      <formula>MOD(ROW(),2)=0</formula>
    </cfRule>
  </conditionalFormatting>
  <conditionalFormatting sqref="M318">
    <cfRule type="expression" dxfId="435" priority="527" stopIfTrue="1">
      <formula>MOD(COLUMN(),2)=0</formula>
    </cfRule>
  </conditionalFormatting>
  <conditionalFormatting sqref="M347">
    <cfRule type="cellIs" dxfId="434" priority="525" operator="equal">
      <formula>"MS"</formula>
    </cfRule>
  </conditionalFormatting>
  <conditionalFormatting sqref="M347">
    <cfRule type="cellIs" dxfId="433" priority="524" operator="equal">
      <formula>"DNMS"</formula>
    </cfRule>
  </conditionalFormatting>
  <conditionalFormatting sqref="M347">
    <cfRule type="cellIs" dxfId="432" priority="523" operator="equal">
      <formula>"FFBS"</formula>
    </cfRule>
  </conditionalFormatting>
  <conditionalFormatting sqref="M345:M346">
    <cfRule type="cellIs" dxfId="431" priority="551" stopIfTrue="1" operator="equal">
      <formula>0</formula>
    </cfRule>
  </conditionalFormatting>
  <conditionalFormatting sqref="N289">
    <cfRule type="expression" dxfId="430" priority="518">
      <formula>0.9&lt;N288&lt;0.99</formula>
    </cfRule>
    <cfRule type="expression" dxfId="429" priority="519">
      <formula>N288&gt;=1.1</formula>
    </cfRule>
  </conditionalFormatting>
  <conditionalFormatting sqref="N281:N282">
    <cfRule type="cellIs" dxfId="428" priority="517" operator="equal">
      <formula>"MS"</formula>
    </cfRule>
  </conditionalFormatting>
  <conditionalFormatting sqref="N281:N282">
    <cfRule type="cellIs" dxfId="427" priority="516" operator="equal">
      <formula>"DNMS"</formula>
    </cfRule>
  </conditionalFormatting>
  <conditionalFormatting sqref="N281:N282">
    <cfRule type="cellIs" dxfId="426" priority="515" operator="equal">
      <formula>"FFBS"</formula>
    </cfRule>
  </conditionalFormatting>
  <conditionalFormatting sqref="N317 N319">
    <cfRule type="expression" dxfId="425" priority="520" stopIfTrue="1">
      <formula>MOD(ROW(),2)=0</formula>
    </cfRule>
  </conditionalFormatting>
  <conditionalFormatting sqref="N317 N319">
    <cfRule type="expression" dxfId="424" priority="521" stopIfTrue="1">
      <formula>MOD(COLUMN(),2)=0</formula>
    </cfRule>
  </conditionalFormatting>
  <conditionalFormatting sqref="N295">
    <cfRule type="cellIs" dxfId="423" priority="511" operator="equal">
      <formula>"MS"</formula>
    </cfRule>
  </conditionalFormatting>
  <conditionalFormatting sqref="N295">
    <cfRule type="cellIs" dxfId="422" priority="510" operator="equal">
      <formula>"DNMS"</formula>
    </cfRule>
  </conditionalFormatting>
  <conditionalFormatting sqref="N295">
    <cfRule type="cellIs" dxfId="421" priority="509" operator="equal">
      <formula>"FFBS"</formula>
    </cfRule>
  </conditionalFormatting>
  <conditionalFormatting sqref="N320">
    <cfRule type="expression" dxfId="420" priority="504" stopIfTrue="1">
      <formula>MOD(ROW(),2)=0</formula>
    </cfRule>
  </conditionalFormatting>
  <conditionalFormatting sqref="N320">
    <cfRule type="expression" dxfId="419" priority="505" stopIfTrue="1">
      <formula>MOD(COLUMN(),2)=0</formula>
    </cfRule>
  </conditionalFormatting>
  <conditionalFormatting sqref="N321">
    <cfRule type="cellIs" dxfId="418" priority="503" operator="equal">
      <formula>"MS"</formula>
    </cfRule>
  </conditionalFormatting>
  <conditionalFormatting sqref="N321">
    <cfRule type="cellIs" dxfId="417" priority="502" operator="equal">
      <formula>"DNMS"</formula>
    </cfRule>
  </conditionalFormatting>
  <conditionalFormatting sqref="N321">
    <cfRule type="cellIs" dxfId="416" priority="501" operator="equal">
      <formula>"FFBS"</formula>
    </cfRule>
  </conditionalFormatting>
  <conditionalFormatting sqref="N316">
    <cfRule type="expression" dxfId="415" priority="499" stopIfTrue="1">
      <formula>MOD(ROW(),2)=0</formula>
    </cfRule>
  </conditionalFormatting>
  <conditionalFormatting sqref="N316">
    <cfRule type="expression" dxfId="414" priority="500" stopIfTrue="1">
      <formula>MOD(COLUMN(),2)=0</formula>
    </cfRule>
  </conditionalFormatting>
  <conditionalFormatting sqref="N318">
    <cfRule type="expression" dxfId="413" priority="497" stopIfTrue="1">
      <formula>MOD(ROW(),2)=0</formula>
    </cfRule>
  </conditionalFormatting>
  <conditionalFormatting sqref="N318">
    <cfRule type="expression" dxfId="412" priority="498" stopIfTrue="1">
      <formula>MOD(COLUMN(),2)=0</formula>
    </cfRule>
  </conditionalFormatting>
  <conditionalFormatting sqref="N347">
    <cfRule type="cellIs" dxfId="411" priority="496" operator="equal">
      <formula>"MS"</formula>
    </cfRule>
  </conditionalFormatting>
  <conditionalFormatting sqref="N347">
    <cfRule type="cellIs" dxfId="410" priority="495" operator="equal">
      <formula>"DNMS"</formula>
    </cfRule>
  </conditionalFormatting>
  <conditionalFormatting sqref="N347">
    <cfRule type="cellIs" dxfId="409" priority="494" operator="equal">
      <formula>"FFBS"</formula>
    </cfRule>
  </conditionalFormatting>
  <conditionalFormatting sqref="N345:N346">
    <cfRule type="cellIs" dxfId="408" priority="522" stopIfTrue="1" operator="equal">
      <formula>0</formula>
    </cfRule>
  </conditionalFormatting>
  <conditionalFormatting sqref="E246:N246">
    <cfRule type="cellIs" dxfId="407" priority="492" operator="equal">
      <formula>"Neg Chg"</formula>
    </cfRule>
    <cfRule type="cellIs" dxfId="406" priority="493" operator="equal">
      <formula>"Pos Chg"</formula>
    </cfRule>
  </conditionalFormatting>
  <conditionalFormatting sqref="E231:N232">
    <cfRule type="cellIs" dxfId="405" priority="491" operator="equal">
      <formula>"MS&lt;90%"</formula>
    </cfRule>
  </conditionalFormatting>
  <conditionalFormatting sqref="E231:N232">
    <cfRule type="cellIs" dxfId="404" priority="490" operator="equal">
      <formula>"DNMS&gt;=90%, &lt;=100%"</formula>
    </cfRule>
  </conditionalFormatting>
  <conditionalFormatting sqref="E231:N232">
    <cfRule type="cellIs" dxfId="403" priority="489" operator="equal">
      <formula>"FFBS&gt;100%"</formula>
    </cfRule>
  </conditionalFormatting>
  <conditionalFormatting sqref="E237:J237">
    <cfRule type="cellIs" dxfId="402" priority="486" operator="equal">
      <formula>"FFBS&gt;100%"</formula>
    </cfRule>
  </conditionalFormatting>
  <conditionalFormatting sqref="E237:J237">
    <cfRule type="cellIs" dxfId="401" priority="488" operator="equal">
      <formula>"MS&lt;90%"</formula>
    </cfRule>
  </conditionalFormatting>
  <conditionalFormatting sqref="E237:J237">
    <cfRule type="cellIs" dxfId="400" priority="487" operator="equal">
      <formula>"DNMS&gt;=90%, &lt;=100%"</formula>
    </cfRule>
  </conditionalFormatting>
  <conditionalFormatting sqref="J162">
    <cfRule type="cellIs" dxfId="399" priority="485" operator="equal">
      <formula>"MS"</formula>
    </cfRule>
  </conditionalFormatting>
  <conditionalFormatting sqref="J162">
    <cfRule type="cellIs" dxfId="398" priority="484" operator="equal">
      <formula>"DNMS"</formula>
    </cfRule>
  </conditionalFormatting>
  <conditionalFormatting sqref="J162">
    <cfRule type="cellIs" dxfId="397" priority="483" operator="equal">
      <formula>"FFBS"</formula>
    </cfRule>
  </conditionalFormatting>
  <conditionalFormatting sqref="K176">
    <cfRule type="cellIs" dxfId="396" priority="482" operator="equal">
      <formula>"MS"</formula>
    </cfRule>
  </conditionalFormatting>
  <conditionalFormatting sqref="K176">
    <cfRule type="cellIs" dxfId="395" priority="481" operator="equal">
      <formula>"DNMS"</formula>
    </cfRule>
  </conditionalFormatting>
  <conditionalFormatting sqref="K176">
    <cfRule type="cellIs" dxfId="394" priority="480" operator="equal">
      <formula>"FFBS"</formula>
    </cfRule>
  </conditionalFormatting>
  <conditionalFormatting sqref="K303">
    <cfRule type="cellIs" dxfId="393" priority="479" operator="equal">
      <formula>"MS"</formula>
    </cfRule>
  </conditionalFormatting>
  <conditionalFormatting sqref="K303">
    <cfRule type="cellIs" dxfId="392" priority="478" operator="equal">
      <formula>"DNMS"</formula>
    </cfRule>
  </conditionalFormatting>
  <conditionalFormatting sqref="K303">
    <cfRule type="cellIs" dxfId="391" priority="477" operator="equal">
      <formula>"FFBS"</formula>
    </cfRule>
  </conditionalFormatting>
  <conditionalFormatting sqref="J298:K302">
    <cfRule type="expression" dxfId="390" priority="475" stopIfTrue="1">
      <formula>MOD(ROW(),2)=0</formula>
    </cfRule>
  </conditionalFormatting>
  <conditionalFormatting sqref="J298:K302">
    <cfRule type="expression" dxfId="389" priority="476" stopIfTrue="1">
      <formula>MOD(COLUMN(),2)=0</formula>
    </cfRule>
  </conditionalFormatting>
  <conditionalFormatting sqref="K190">
    <cfRule type="cellIs" dxfId="388" priority="472" operator="equal">
      <formula>"FFBS"</formula>
    </cfRule>
  </conditionalFormatting>
  <conditionalFormatting sqref="K190">
    <cfRule type="cellIs" dxfId="387" priority="474" operator="equal">
      <formula>"MS"</formula>
    </cfRule>
  </conditionalFormatting>
  <conditionalFormatting sqref="K190">
    <cfRule type="cellIs" dxfId="386" priority="473" operator="equal">
      <formula>"DNMS"</formula>
    </cfRule>
  </conditionalFormatting>
  <conditionalFormatting sqref="F161">
    <cfRule type="cellIs" dxfId="385" priority="467" operator="equal">
      <formula>"Neg"</formula>
    </cfRule>
    <cfRule type="cellIs" dxfId="384" priority="468" operator="equal">
      <formula>"Pos Chg"</formula>
    </cfRule>
  </conditionalFormatting>
  <conditionalFormatting sqref="G161:J161">
    <cfRule type="cellIs" dxfId="383" priority="465" operator="equal">
      <formula>"Neg"</formula>
    </cfRule>
    <cfRule type="cellIs" dxfId="382" priority="466" operator="equal">
      <formula>"Pos Chg"</formula>
    </cfRule>
  </conditionalFormatting>
  <conditionalFormatting sqref="F340:K340">
    <cfRule type="cellIs" dxfId="381" priority="464" operator="equal">
      <formula>"MS"</formula>
    </cfRule>
  </conditionalFormatting>
  <conditionalFormatting sqref="F340:K340">
    <cfRule type="cellIs" dxfId="380" priority="463" operator="equal">
      <formula>"DNMS"</formula>
    </cfRule>
  </conditionalFormatting>
  <conditionalFormatting sqref="F340:K340">
    <cfRule type="cellIs" dxfId="379" priority="462" operator="equal">
      <formula>"FFBS"</formula>
    </cfRule>
  </conditionalFormatting>
  <conditionalFormatting sqref="K237">
    <cfRule type="cellIs" dxfId="378" priority="446" operator="equal">
      <formula>"MS&lt;90%"</formula>
    </cfRule>
  </conditionalFormatting>
  <conditionalFormatting sqref="K237">
    <cfRule type="cellIs" dxfId="377" priority="445" operator="equal">
      <formula>"DNMS"</formula>
    </cfRule>
  </conditionalFormatting>
  <conditionalFormatting sqref="K237">
    <cfRule type="cellIs" dxfId="376" priority="444" operator="equal">
      <formula>"FFBS&gt;1"</formula>
    </cfRule>
  </conditionalFormatting>
  <conditionalFormatting sqref="K237">
    <cfRule type="cellIs" dxfId="375" priority="441" operator="equal">
      <formula>"FFBS&gt;100%"</formula>
    </cfRule>
  </conditionalFormatting>
  <conditionalFormatting sqref="K237">
    <cfRule type="cellIs" dxfId="374" priority="443" operator="equal">
      <formula>"MS&lt;90%"</formula>
    </cfRule>
  </conditionalFormatting>
  <conditionalFormatting sqref="K237">
    <cfRule type="cellIs" dxfId="373" priority="442" operator="equal">
      <formula>"DNMS&gt;=90%, &lt;=100%"</formula>
    </cfRule>
  </conditionalFormatting>
  <conditionalFormatting sqref="L6:N6">
    <cfRule type="cellIs" dxfId="372" priority="429" operator="equal">
      <formula>"Projected"</formula>
    </cfRule>
    <cfRule type="cellIs" dxfId="371" priority="430" operator="equal">
      <formula>"Budget"</formula>
    </cfRule>
    <cfRule type="cellIs" dxfId="370" priority="431" operator="equal">
      <formula>"Actual"</formula>
    </cfRule>
  </conditionalFormatting>
  <conditionalFormatting sqref="L340:N340">
    <cfRule type="cellIs" dxfId="369" priority="410" operator="equal">
      <formula>"MS"</formula>
    </cfRule>
  </conditionalFormatting>
  <conditionalFormatting sqref="L340:N340">
    <cfRule type="cellIs" dxfId="368" priority="409" operator="equal">
      <formula>"DNMS"</formula>
    </cfRule>
  </conditionalFormatting>
  <conditionalFormatting sqref="L340:N340">
    <cfRule type="cellIs" dxfId="367" priority="408" operator="equal">
      <formula>"FFBS"</formula>
    </cfRule>
  </conditionalFormatting>
  <conditionalFormatting sqref="K221">
    <cfRule type="cellIs" dxfId="366" priority="406" operator="equal">
      <formula>"MS"</formula>
    </cfRule>
  </conditionalFormatting>
  <conditionalFormatting sqref="K221">
    <cfRule type="cellIs" dxfId="365" priority="405" operator="equal">
      <formula>"DNMS"</formula>
    </cfRule>
  </conditionalFormatting>
  <conditionalFormatting sqref="K221">
    <cfRule type="cellIs" dxfId="364" priority="404" operator="equal">
      <formula>"FFBS"</formula>
    </cfRule>
  </conditionalFormatting>
  <conditionalFormatting sqref="G205">
    <cfRule type="cellIs" dxfId="363" priority="402" operator="equal">
      <formula>"No"</formula>
    </cfRule>
    <cfRule type="cellIs" dxfId="362" priority="403" operator="equal">
      <formula>"Yes"</formula>
    </cfRule>
  </conditionalFormatting>
  <conditionalFormatting sqref="G206">
    <cfRule type="cellIs" dxfId="361" priority="400" operator="equal">
      <formula>"No"</formula>
    </cfRule>
    <cfRule type="cellIs" dxfId="360" priority="401" operator="equal">
      <formula>"Yes"</formula>
    </cfRule>
  </conditionalFormatting>
  <conditionalFormatting sqref="G277">
    <cfRule type="cellIs" dxfId="359" priority="387" operator="equal">
      <formula>"NA"</formula>
    </cfRule>
  </conditionalFormatting>
  <conditionalFormatting sqref="E277">
    <cfRule type="cellIs" dxfId="358" priority="386" operator="equal">
      <formula>"NA"</formula>
    </cfRule>
  </conditionalFormatting>
  <conditionalFormatting sqref="F277">
    <cfRule type="cellIs" dxfId="357" priority="385" operator="equal">
      <formula>"NA"</formula>
    </cfRule>
  </conditionalFormatting>
  <conditionalFormatting sqref="H277:K277">
    <cfRule type="cellIs" dxfId="356" priority="384" operator="equal">
      <formula>"MS&gt;=1.1"</formula>
    </cfRule>
  </conditionalFormatting>
  <conditionalFormatting sqref="H277:K277">
    <cfRule type="cellIs" dxfId="355" priority="383" operator="equal">
      <formula>"DNMS&lt;1.1"</formula>
    </cfRule>
  </conditionalFormatting>
  <conditionalFormatting sqref="H277:K277">
    <cfRule type="cellIs" dxfId="354" priority="382" operator="equal">
      <formula>"FFBS"</formula>
    </cfRule>
  </conditionalFormatting>
  <conditionalFormatting sqref="H277:K277">
    <cfRule type="cellIs" dxfId="353" priority="381" operator="equal">
      <formula>"NA"</formula>
    </cfRule>
  </conditionalFormatting>
  <conditionalFormatting sqref="H205">
    <cfRule type="cellIs" dxfId="352" priority="376" operator="equal">
      <formula>"No"</formula>
    </cfRule>
    <cfRule type="cellIs" dxfId="351" priority="377" operator="equal">
      <formula>"Yes"</formula>
    </cfRule>
  </conditionalFormatting>
  <conditionalFormatting sqref="H206">
    <cfRule type="cellIs" dxfId="350" priority="374" operator="equal">
      <formula>"No"</formula>
    </cfRule>
    <cfRule type="cellIs" dxfId="349" priority="375" operator="equal">
      <formula>"Yes"</formula>
    </cfRule>
  </conditionalFormatting>
  <conditionalFormatting sqref="I205">
    <cfRule type="cellIs" dxfId="348" priority="372" operator="equal">
      <formula>"No"</formula>
    </cfRule>
    <cfRule type="cellIs" dxfId="347" priority="373" operator="equal">
      <formula>"Yes"</formula>
    </cfRule>
  </conditionalFormatting>
  <conditionalFormatting sqref="I206">
    <cfRule type="cellIs" dxfId="346" priority="370" operator="equal">
      <formula>"No"</formula>
    </cfRule>
    <cfRule type="cellIs" dxfId="345" priority="371" operator="equal">
      <formula>"Yes"</formula>
    </cfRule>
  </conditionalFormatting>
  <conditionalFormatting sqref="J205">
    <cfRule type="cellIs" dxfId="344" priority="368" operator="equal">
      <formula>"No"</formula>
    </cfRule>
    <cfRule type="cellIs" dxfId="343" priority="369" operator="equal">
      <formula>"Yes"</formula>
    </cfRule>
  </conditionalFormatting>
  <conditionalFormatting sqref="J206">
    <cfRule type="cellIs" dxfId="342" priority="366" operator="equal">
      <formula>"No"</formula>
    </cfRule>
    <cfRule type="cellIs" dxfId="341" priority="367" operator="equal">
      <formula>"Yes"</formula>
    </cfRule>
  </conditionalFormatting>
  <conditionalFormatting sqref="E247">
    <cfRule type="cellIs" dxfId="340" priority="365" operator="equal">
      <formula>0</formula>
    </cfRule>
  </conditionalFormatting>
  <conditionalFormatting sqref="F247:J247">
    <cfRule type="cellIs" dxfId="339" priority="364" operator="equal">
      <formula>0</formula>
    </cfRule>
  </conditionalFormatting>
  <conditionalFormatting sqref="E321">
    <cfRule type="cellIs" dxfId="338" priority="357" operator="equal">
      <formula>"n/a"</formula>
    </cfRule>
    <cfRule type="cellIs" dxfId="337" priority="360" operator="equal">
      <formula>"MS"</formula>
    </cfRule>
  </conditionalFormatting>
  <conditionalFormatting sqref="E321">
    <cfRule type="cellIs" dxfId="336" priority="359" operator="equal">
      <formula>"DNMS"</formula>
    </cfRule>
  </conditionalFormatting>
  <conditionalFormatting sqref="E321">
    <cfRule type="cellIs" dxfId="335" priority="358" operator="equal">
      <formula>"FFBS"</formula>
    </cfRule>
  </conditionalFormatting>
  <conditionalFormatting sqref="F321:J321">
    <cfRule type="cellIs" dxfId="334" priority="353" operator="equal">
      <formula>"n/a"</formula>
    </cfRule>
    <cfRule type="cellIs" dxfId="333" priority="356" operator="equal">
      <formula>"MS"</formula>
    </cfRule>
  </conditionalFormatting>
  <conditionalFormatting sqref="F321:J321">
    <cfRule type="cellIs" dxfId="332" priority="355" operator="equal">
      <formula>"DNMS"</formula>
    </cfRule>
  </conditionalFormatting>
  <conditionalFormatting sqref="F321:J321">
    <cfRule type="cellIs" dxfId="331" priority="354" operator="equal">
      <formula>"FFBS"</formula>
    </cfRule>
  </conditionalFormatting>
  <conditionalFormatting sqref="E190">
    <cfRule type="cellIs" dxfId="330" priority="349" operator="equal">
      <formula>"n/a"</formula>
    </cfRule>
    <cfRule type="cellIs" dxfId="329" priority="352" operator="equal">
      <formula>"MS"</formula>
    </cfRule>
  </conditionalFormatting>
  <conditionalFormatting sqref="E190">
    <cfRule type="cellIs" dxfId="328" priority="351" operator="equal">
      <formula>"DNMS"</formula>
    </cfRule>
  </conditionalFormatting>
  <conditionalFormatting sqref="E190">
    <cfRule type="cellIs" dxfId="327" priority="350" operator="equal">
      <formula>"FFBS"</formula>
    </cfRule>
  </conditionalFormatting>
  <conditionalFormatting sqref="F190:J190">
    <cfRule type="cellIs" dxfId="326" priority="345" operator="equal">
      <formula>"n/a"</formula>
    </cfRule>
    <cfRule type="cellIs" dxfId="325" priority="348" operator="equal">
      <formula>"MS"</formula>
    </cfRule>
  </conditionalFormatting>
  <conditionalFormatting sqref="F190:J190">
    <cfRule type="cellIs" dxfId="324" priority="347" operator="equal">
      <formula>"DNMS"</formula>
    </cfRule>
  </conditionalFormatting>
  <conditionalFormatting sqref="F190:J190">
    <cfRule type="cellIs" dxfId="323" priority="346" operator="equal">
      <formula>"FFBS"</formula>
    </cfRule>
  </conditionalFormatting>
  <conditionalFormatting sqref="E199">
    <cfRule type="cellIs" dxfId="322" priority="341" operator="equal">
      <formula>"MS"</formula>
    </cfRule>
  </conditionalFormatting>
  <conditionalFormatting sqref="E199">
    <cfRule type="cellIs" dxfId="321" priority="340" operator="equal">
      <formula>"DNMS"</formula>
    </cfRule>
  </conditionalFormatting>
  <conditionalFormatting sqref="E199">
    <cfRule type="cellIs" dxfId="320" priority="339" operator="equal">
      <formula>"FFBS"</formula>
    </cfRule>
  </conditionalFormatting>
  <conditionalFormatting sqref="F199:N199">
    <cfRule type="cellIs" dxfId="319" priority="338" operator="equal">
      <formula>"MS"</formula>
    </cfRule>
  </conditionalFormatting>
  <conditionalFormatting sqref="F199:N199">
    <cfRule type="cellIs" dxfId="318" priority="337" operator="equal">
      <formula>"DNMS"</formula>
    </cfRule>
  </conditionalFormatting>
  <conditionalFormatting sqref="F199:N199">
    <cfRule type="cellIs" dxfId="317" priority="336" operator="equal">
      <formula>"FFBS"</formula>
    </cfRule>
  </conditionalFormatting>
  <conditionalFormatting sqref="E202">
    <cfRule type="cellIs" dxfId="316" priority="335" operator="equal">
      <formula>"MS"</formula>
    </cfRule>
  </conditionalFormatting>
  <conditionalFormatting sqref="E202">
    <cfRule type="cellIs" dxfId="315" priority="334" operator="equal">
      <formula>"DNMS"</formula>
    </cfRule>
  </conditionalFormatting>
  <conditionalFormatting sqref="E202">
    <cfRule type="cellIs" dxfId="314" priority="333" operator="equal">
      <formula>"FFBS"</formula>
    </cfRule>
  </conditionalFormatting>
  <conditionalFormatting sqref="F202:I202">
    <cfRule type="cellIs" dxfId="313" priority="332" operator="equal">
      <formula>"MS"</formula>
    </cfRule>
  </conditionalFormatting>
  <conditionalFormatting sqref="F202:I202">
    <cfRule type="cellIs" dxfId="312" priority="331" operator="equal">
      <formula>"DNMS"</formula>
    </cfRule>
  </conditionalFormatting>
  <conditionalFormatting sqref="F202:I202">
    <cfRule type="cellIs" dxfId="311" priority="330" operator="equal">
      <formula>"FFBS"</formula>
    </cfRule>
  </conditionalFormatting>
  <conditionalFormatting sqref="E339">
    <cfRule type="cellIs" dxfId="310" priority="323" operator="equal">
      <formula>"MS"</formula>
    </cfRule>
  </conditionalFormatting>
  <conditionalFormatting sqref="E339">
    <cfRule type="cellIs" dxfId="309" priority="322" operator="equal">
      <formula>"DNMS"</formula>
    </cfRule>
  </conditionalFormatting>
  <conditionalFormatting sqref="E339">
    <cfRule type="cellIs" dxfId="308" priority="321" operator="equal">
      <formula>"FFBS"</formula>
    </cfRule>
  </conditionalFormatting>
  <conditionalFormatting sqref="D303">
    <cfRule type="cellIs" dxfId="307" priority="316" operator="equal">
      <formula>"DNMS"</formula>
    </cfRule>
  </conditionalFormatting>
  <conditionalFormatting sqref="D303">
    <cfRule type="cellIs" dxfId="306" priority="315" operator="equal">
      <formula>"FFBS"</formula>
    </cfRule>
  </conditionalFormatting>
  <conditionalFormatting sqref="D303">
    <cfRule type="cellIs" dxfId="305" priority="314" operator="equal">
      <formula>"n/a"</formula>
    </cfRule>
    <cfRule type="cellIs" dxfId="304" priority="317" operator="equal">
      <formula>"MS"</formula>
    </cfRule>
  </conditionalFormatting>
  <conditionalFormatting sqref="E303">
    <cfRule type="cellIs" dxfId="303" priority="310" operator="equal">
      <formula>"n/a"</formula>
    </cfRule>
    <cfRule type="cellIs" dxfId="302" priority="313" operator="equal">
      <formula>"MS"</formula>
    </cfRule>
  </conditionalFormatting>
  <conditionalFormatting sqref="E303">
    <cfRule type="cellIs" dxfId="301" priority="312" operator="equal">
      <formula>"DNMS"</formula>
    </cfRule>
  </conditionalFormatting>
  <conditionalFormatting sqref="E303">
    <cfRule type="cellIs" dxfId="300" priority="311" operator="equal">
      <formula>"FFBS"</formula>
    </cfRule>
  </conditionalFormatting>
  <conditionalFormatting sqref="F303:J303">
    <cfRule type="cellIs" dxfId="299" priority="306" operator="equal">
      <formula>"n/a"</formula>
    </cfRule>
    <cfRule type="cellIs" dxfId="298" priority="309" operator="equal">
      <formula>"MS"</formula>
    </cfRule>
  </conditionalFormatting>
  <conditionalFormatting sqref="F303:J303">
    <cfRule type="cellIs" dxfId="297" priority="308" operator="equal">
      <formula>"DNMS"</formula>
    </cfRule>
  </conditionalFormatting>
  <conditionalFormatting sqref="F303:J303">
    <cfRule type="cellIs" dxfId="296" priority="307" operator="equal">
      <formula>"FFBS"</formula>
    </cfRule>
  </conditionalFormatting>
  <conditionalFormatting sqref="E176">
    <cfRule type="cellIs" dxfId="295" priority="302" operator="equal">
      <formula>"n/a"</formula>
    </cfRule>
    <cfRule type="cellIs" dxfId="294" priority="305" operator="equal">
      <formula>"MS"</formula>
    </cfRule>
  </conditionalFormatting>
  <conditionalFormatting sqref="E176">
    <cfRule type="cellIs" dxfId="293" priority="304" operator="equal">
      <formula>"DNMS"</formula>
    </cfRule>
  </conditionalFormatting>
  <conditionalFormatting sqref="E176">
    <cfRule type="cellIs" dxfId="292" priority="303" operator="equal">
      <formula>"FFBS"</formula>
    </cfRule>
  </conditionalFormatting>
  <conditionalFormatting sqref="F176:G176">
    <cfRule type="cellIs" dxfId="291" priority="298" operator="equal">
      <formula>"n/a"</formula>
    </cfRule>
    <cfRule type="cellIs" dxfId="290" priority="301" operator="equal">
      <formula>"MS"</formula>
    </cfRule>
  </conditionalFormatting>
  <conditionalFormatting sqref="F176:G176">
    <cfRule type="cellIs" dxfId="289" priority="300" operator="equal">
      <formula>"DNMS"</formula>
    </cfRule>
  </conditionalFormatting>
  <conditionalFormatting sqref="F176:G176">
    <cfRule type="cellIs" dxfId="288" priority="299" operator="equal">
      <formula>"FFBS"</formula>
    </cfRule>
  </conditionalFormatting>
  <conditionalFormatting sqref="H176:J176">
    <cfRule type="cellIs" dxfId="287" priority="294" operator="equal">
      <formula>"n/a"</formula>
    </cfRule>
    <cfRule type="cellIs" dxfId="286" priority="297" operator="equal">
      <formula>"MS"</formula>
    </cfRule>
  </conditionalFormatting>
  <conditionalFormatting sqref="H176:J176">
    <cfRule type="cellIs" dxfId="285" priority="296" operator="equal">
      <formula>"DNMS"</formula>
    </cfRule>
  </conditionalFormatting>
  <conditionalFormatting sqref="H176:J176">
    <cfRule type="cellIs" dxfId="284" priority="295" operator="equal">
      <formula>"FFBS"</formula>
    </cfRule>
  </conditionalFormatting>
  <conditionalFormatting sqref="F339:N339">
    <cfRule type="cellIs" dxfId="283" priority="293" operator="equal">
      <formula>"MS"</formula>
    </cfRule>
  </conditionalFormatting>
  <conditionalFormatting sqref="F339:N339">
    <cfRule type="cellIs" dxfId="282" priority="292" operator="equal">
      <formula>"DNMS"</formula>
    </cfRule>
  </conditionalFormatting>
  <conditionalFormatting sqref="F339:N339">
    <cfRule type="cellIs" dxfId="281" priority="291" operator="equal">
      <formula>"FFBS"</formula>
    </cfRule>
  </conditionalFormatting>
  <conditionalFormatting sqref="AF33:AR33">
    <cfRule type="cellIs" dxfId="280" priority="290" stopIfTrue="1" operator="equal">
      <formula>0</formula>
    </cfRule>
  </conditionalFormatting>
  <conditionalFormatting sqref="AF34:AR34">
    <cfRule type="cellIs" dxfId="279" priority="289" stopIfTrue="1" operator="equal">
      <formula>0</formula>
    </cfRule>
  </conditionalFormatting>
  <conditionalFormatting sqref="AF35:AR35">
    <cfRule type="cellIs" dxfId="278" priority="288" stopIfTrue="1" operator="equal">
      <formula>0</formula>
    </cfRule>
  </conditionalFormatting>
  <conditionalFormatting sqref="AF8:AR19">
    <cfRule type="cellIs" dxfId="277" priority="284" stopIfTrue="1" operator="equal">
      <formula>0</formula>
    </cfRule>
  </conditionalFormatting>
  <conditionalFormatting sqref="AF20:AR29">
    <cfRule type="cellIs" dxfId="276" priority="285" stopIfTrue="1" operator="equal">
      <formula>0</formula>
    </cfRule>
  </conditionalFormatting>
  <conditionalFormatting sqref="V6">
    <cfRule type="cellIs" dxfId="275" priority="281" operator="equal">
      <formula>"Projected"</formula>
    </cfRule>
    <cfRule type="cellIs" dxfId="274" priority="282" operator="equal">
      <formula>"Budget"</formula>
    </cfRule>
    <cfRule type="cellIs" dxfId="273" priority="283" operator="equal">
      <formula>"Actual"</formula>
    </cfRule>
  </conditionalFormatting>
  <conditionalFormatting sqref="W6">
    <cfRule type="cellIs" dxfId="272" priority="278" operator="equal">
      <formula>"Projected"</formula>
    </cfRule>
    <cfRule type="cellIs" dxfId="271" priority="279" operator="equal">
      <formula>"Budget"</formula>
    </cfRule>
    <cfRule type="cellIs" dxfId="270" priority="280" operator="equal">
      <formula>"Actual"</formula>
    </cfRule>
  </conditionalFormatting>
  <conditionalFormatting sqref="AA6">
    <cfRule type="cellIs" dxfId="269" priority="275" operator="equal">
      <formula>"Projected"</formula>
    </cfRule>
    <cfRule type="cellIs" dxfId="268" priority="276" operator="equal">
      <formula>"Budget"</formula>
    </cfRule>
    <cfRule type="cellIs" dxfId="267" priority="277" operator="equal">
      <formula>"Actual"</formula>
    </cfRule>
  </conditionalFormatting>
  <conditionalFormatting sqref="X6:Z6">
    <cfRule type="cellIs" dxfId="266" priority="272" operator="equal">
      <formula>"Projected"</formula>
    </cfRule>
    <cfRule type="cellIs" dxfId="265" priority="273" operator="equal">
      <formula>"Budget"</formula>
    </cfRule>
    <cfRule type="cellIs" dxfId="264" priority="274" operator="equal">
      <formula>"Actual"</formula>
    </cfRule>
  </conditionalFormatting>
  <conditionalFormatting sqref="G6">
    <cfRule type="cellIs" dxfId="263" priority="269" operator="equal">
      <formula>"Projected"</formula>
    </cfRule>
    <cfRule type="cellIs" dxfId="262" priority="270" operator="equal">
      <formula>"Budget"</formula>
    </cfRule>
    <cfRule type="cellIs" dxfId="261" priority="271" operator="equal">
      <formula>"Actual"</formula>
    </cfRule>
  </conditionalFormatting>
  <conditionalFormatting sqref="H6">
    <cfRule type="cellIs" dxfId="260" priority="266" operator="equal">
      <formula>"Projected"</formula>
    </cfRule>
    <cfRule type="cellIs" dxfId="259" priority="267" operator="equal">
      <formula>"Budget"</formula>
    </cfRule>
    <cfRule type="cellIs" dxfId="258" priority="268" operator="equal">
      <formula>"Actual"</formula>
    </cfRule>
  </conditionalFormatting>
  <conditionalFormatting sqref="I6">
    <cfRule type="cellIs" dxfId="257" priority="263" operator="equal">
      <formula>"Projected"</formula>
    </cfRule>
    <cfRule type="cellIs" dxfId="256" priority="264" operator="equal">
      <formula>"Budget"</formula>
    </cfRule>
    <cfRule type="cellIs" dxfId="255" priority="265" operator="equal">
      <formula>"Actual"</formula>
    </cfRule>
  </conditionalFormatting>
  <conditionalFormatting sqref="J6">
    <cfRule type="cellIs" dxfId="254" priority="260" operator="equal">
      <formula>"Projected"</formula>
    </cfRule>
    <cfRule type="cellIs" dxfId="253" priority="261" operator="equal">
      <formula>"Budget"</formula>
    </cfRule>
    <cfRule type="cellIs" dxfId="252" priority="262" operator="equal">
      <formula>"Actual"</formula>
    </cfRule>
  </conditionalFormatting>
  <conditionalFormatting sqref="K6">
    <cfRule type="cellIs" dxfId="251" priority="257" operator="equal">
      <formula>"Projected"</formula>
    </cfRule>
    <cfRule type="cellIs" dxfId="250" priority="258" operator="equal">
      <formula>"Budget"</formula>
    </cfRule>
    <cfRule type="cellIs" dxfId="249" priority="259" operator="equal">
      <formula>"Actual"</formula>
    </cfRule>
  </conditionalFormatting>
  <conditionalFormatting sqref="E256:J256">
    <cfRule type="cellIs" dxfId="248" priority="256" operator="equal">
      <formula>"MS"</formula>
    </cfRule>
  </conditionalFormatting>
  <conditionalFormatting sqref="E256:J256">
    <cfRule type="cellIs" dxfId="247" priority="255" operator="equal">
      <formula>"DNMS"</formula>
    </cfRule>
  </conditionalFormatting>
  <conditionalFormatting sqref="E256:J256">
    <cfRule type="cellIs" dxfId="246" priority="254" operator="equal">
      <formula>"FFBS"</formula>
    </cfRule>
  </conditionalFormatting>
  <conditionalFormatting sqref="K256">
    <cfRule type="cellIs" dxfId="245" priority="253" operator="equal">
      <formula>"MS"</formula>
    </cfRule>
  </conditionalFormatting>
  <conditionalFormatting sqref="K256">
    <cfRule type="cellIs" dxfId="244" priority="252" operator="equal">
      <formula>"DNMS"</formula>
    </cfRule>
  </conditionalFormatting>
  <conditionalFormatting sqref="K256">
    <cfRule type="cellIs" dxfId="243" priority="251" operator="equal">
      <formula>"FFBS"</formula>
    </cfRule>
  </conditionalFormatting>
  <conditionalFormatting sqref="L256">
    <cfRule type="cellIs" dxfId="242" priority="250" operator="equal">
      <formula>"MS"</formula>
    </cfRule>
  </conditionalFormatting>
  <conditionalFormatting sqref="L256">
    <cfRule type="cellIs" dxfId="241" priority="249" operator="equal">
      <formula>"DNMS"</formula>
    </cfRule>
  </conditionalFormatting>
  <conditionalFormatting sqref="L256">
    <cfRule type="cellIs" dxfId="240" priority="248" operator="equal">
      <formula>"FFBS"</formula>
    </cfRule>
  </conditionalFormatting>
  <conditionalFormatting sqref="M256">
    <cfRule type="cellIs" dxfId="239" priority="247" operator="equal">
      <formula>"MS"</formula>
    </cfRule>
  </conditionalFormatting>
  <conditionalFormatting sqref="M256">
    <cfRule type="cellIs" dxfId="238" priority="246" operator="equal">
      <formula>"DNMS"</formula>
    </cfRule>
  </conditionalFormatting>
  <conditionalFormatting sqref="M256">
    <cfRule type="cellIs" dxfId="237" priority="245" operator="equal">
      <formula>"FFBS"</formula>
    </cfRule>
  </conditionalFormatting>
  <conditionalFormatting sqref="N256">
    <cfRule type="cellIs" dxfId="236" priority="244" operator="equal">
      <formula>"MS"</formula>
    </cfRule>
  </conditionalFormatting>
  <conditionalFormatting sqref="N256">
    <cfRule type="cellIs" dxfId="235" priority="243" operator="equal">
      <formula>"DNMS"</formula>
    </cfRule>
  </conditionalFormatting>
  <conditionalFormatting sqref="N256">
    <cfRule type="cellIs" dxfId="234" priority="242" operator="equal">
      <formula>"FFBS"</formula>
    </cfRule>
  </conditionalFormatting>
  <conditionalFormatting sqref="E255:N255">
    <cfRule type="cellIs" dxfId="233" priority="240" operator="equal">
      <formula>"Neg Chg"</formula>
    </cfRule>
    <cfRule type="cellIs" dxfId="232" priority="241" operator="equal">
      <formula>"Pos Chg"</formula>
    </cfRule>
  </conditionalFormatting>
  <conditionalFormatting sqref="E256">
    <cfRule type="cellIs" dxfId="231" priority="239" operator="equal">
      <formula>0</formula>
    </cfRule>
  </conditionalFormatting>
  <conditionalFormatting sqref="F256:J256">
    <cfRule type="cellIs" dxfId="230" priority="238" operator="equal">
      <formula>0</formula>
    </cfRule>
  </conditionalFormatting>
  <conditionalFormatting sqref="K162">
    <cfRule type="cellIs" dxfId="229" priority="237" operator="equal">
      <formula>"MS"</formula>
    </cfRule>
  </conditionalFormatting>
  <conditionalFormatting sqref="K162">
    <cfRule type="cellIs" dxfId="228" priority="236" operator="equal">
      <formula>"DNMS"</formula>
    </cfRule>
  </conditionalFormatting>
  <conditionalFormatting sqref="K162">
    <cfRule type="cellIs" dxfId="227" priority="235" operator="equal">
      <formula>"FFBS"</formula>
    </cfRule>
  </conditionalFormatting>
  <conditionalFormatting sqref="K162">
    <cfRule type="cellIs" dxfId="226" priority="234" operator="equal">
      <formula>"MS"</formula>
    </cfRule>
  </conditionalFormatting>
  <conditionalFormatting sqref="K162">
    <cfRule type="cellIs" dxfId="225" priority="233" operator="equal">
      <formula>"DNMS"</formula>
    </cfRule>
  </conditionalFormatting>
  <conditionalFormatting sqref="K162">
    <cfRule type="cellIs" dxfId="224" priority="232" operator="equal">
      <formula>"FFBS"</formula>
    </cfRule>
  </conditionalFormatting>
  <conditionalFormatting sqref="K161">
    <cfRule type="cellIs" dxfId="223" priority="230" operator="equal">
      <formula>"Neg"</formula>
    </cfRule>
    <cfRule type="cellIs" dxfId="222" priority="231" operator="equal">
      <formula>"Pos Chg"</formula>
    </cfRule>
  </conditionalFormatting>
  <conditionalFormatting sqref="L162">
    <cfRule type="cellIs" dxfId="221" priority="229" operator="equal">
      <formula>"MS"</formula>
    </cfRule>
  </conditionalFormatting>
  <conditionalFormatting sqref="L162">
    <cfRule type="cellIs" dxfId="220" priority="228" operator="equal">
      <formula>"DNMS"</formula>
    </cfRule>
  </conditionalFormatting>
  <conditionalFormatting sqref="L162">
    <cfRule type="cellIs" dxfId="219" priority="227" operator="equal">
      <formula>"FFBS"</formula>
    </cfRule>
  </conditionalFormatting>
  <conditionalFormatting sqref="L162">
    <cfRule type="cellIs" dxfId="218" priority="226" operator="equal">
      <formula>"MS"</formula>
    </cfRule>
  </conditionalFormatting>
  <conditionalFormatting sqref="L162">
    <cfRule type="cellIs" dxfId="217" priority="225" operator="equal">
      <formula>"DNMS"</formula>
    </cfRule>
  </conditionalFormatting>
  <conditionalFormatting sqref="L162">
    <cfRule type="cellIs" dxfId="216" priority="224" operator="equal">
      <formula>"FFBS"</formula>
    </cfRule>
  </conditionalFormatting>
  <conditionalFormatting sqref="L161">
    <cfRule type="cellIs" dxfId="215" priority="222" operator="equal">
      <formula>"Neg"</formula>
    </cfRule>
    <cfRule type="cellIs" dxfId="214" priority="223" operator="equal">
      <formula>"Pos Chg"</formula>
    </cfRule>
  </conditionalFormatting>
  <conditionalFormatting sqref="M162">
    <cfRule type="cellIs" dxfId="213" priority="221" operator="equal">
      <formula>"MS"</formula>
    </cfRule>
  </conditionalFormatting>
  <conditionalFormatting sqref="M162">
    <cfRule type="cellIs" dxfId="212" priority="220" operator="equal">
      <formula>"DNMS"</formula>
    </cfRule>
  </conditionalFormatting>
  <conditionalFormatting sqref="M162">
    <cfRule type="cellIs" dxfId="211" priority="219" operator="equal">
      <formula>"FFBS"</formula>
    </cfRule>
  </conditionalFormatting>
  <conditionalFormatting sqref="M162">
    <cfRule type="cellIs" dxfId="210" priority="218" operator="equal">
      <formula>"MS"</formula>
    </cfRule>
  </conditionalFormatting>
  <conditionalFormatting sqref="M162">
    <cfRule type="cellIs" dxfId="209" priority="217" operator="equal">
      <formula>"DNMS"</formula>
    </cfRule>
  </conditionalFormatting>
  <conditionalFormatting sqref="M162">
    <cfRule type="cellIs" dxfId="208" priority="216" operator="equal">
      <formula>"FFBS"</formula>
    </cfRule>
  </conditionalFormatting>
  <conditionalFormatting sqref="M161">
    <cfRule type="cellIs" dxfId="207" priority="214" operator="equal">
      <formula>"Neg"</formula>
    </cfRule>
    <cfRule type="cellIs" dxfId="206" priority="215" operator="equal">
      <formula>"Pos Chg"</formula>
    </cfRule>
  </conditionalFormatting>
  <conditionalFormatting sqref="N162">
    <cfRule type="cellIs" dxfId="205" priority="213" operator="equal">
      <formula>"MS"</formula>
    </cfRule>
  </conditionalFormatting>
  <conditionalFormatting sqref="N162">
    <cfRule type="cellIs" dxfId="204" priority="212" operator="equal">
      <formula>"DNMS"</formula>
    </cfRule>
  </conditionalFormatting>
  <conditionalFormatting sqref="N162">
    <cfRule type="cellIs" dxfId="203" priority="211" operator="equal">
      <formula>"FFBS"</formula>
    </cfRule>
  </conditionalFormatting>
  <conditionalFormatting sqref="N162">
    <cfRule type="cellIs" dxfId="202" priority="210" operator="equal">
      <formula>"MS"</formula>
    </cfRule>
  </conditionalFormatting>
  <conditionalFormatting sqref="N162">
    <cfRule type="cellIs" dxfId="201" priority="209" operator="equal">
      <formula>"DNMS"</formula>
    </cfRule>
  </conditionalFormatting>
  <conditionalFormatting sqref="N162">
    <cfRule type="cellIs" dxfId="200" priority="208" operator="equal">
      <formula>"FFBS"</formula>
    </cfRule>
  </conditionalFormatting>
  <conditionalFormatting sqref="N161">
    <cfRule type="cellIs" dxfId="199" priority="206" operator="equal">
      <formula>"Neg"</formula>
    </cfRule>
    <cfRule type="cellIs" dxfId="198" priority="207" operator="equal">
      <formula>"Pos Chg"</formula>
    </cfRule>
  </conditionalFormatting>
  <conditionalFormatting sqref="L298:L302">
    <cfRule type="expression" dxfId="197" priority="204" stopIfTrue="1">
      <formula>MOD(ROW(),2)=0</formula>
    </cfRule>
  </conditionalFormatting>
  <conditionalFormatting sqref="L298:L302">
    <cfRule type="expression" dxfId="196" priority="205" stopIfTrue="1">
      <formula>MOD(COLUMN(),2)=0</formula>
    </cfRule>
  </conditionalFormatting>
  <conditionalFormatting sqref="L176:N176">
    <cfRule type="cellIs" dxfId="195" priority="193" operator="equal">
      <formula>"MS"</formula>
    </cfRule>
  </conditionalFormatting>
  <conditionalFormatting sqref="L176:N176">
    <cfRule type="cellIs" dxfId="194" priority="192" operator="equal">
      <formula>"DNMS"</formula>
    </cfRule>
  </conditionalFormatting>
  <conditionalFormatting sqref="L176:N176">
    <cfRule type="cellIs" dxfId="193" priority="191" operator="equal">
      <formula>"FFBS"</formula>
    </cfRule>
  </conditionalFormatting>
  <conditionalFormatting sqref="M303">
    <cfRule type="cellIs" dxfId="192" priority="190" operator="equal">
      <formula>"MS"</formula>
    </cfRule>
  </conditionalFormatting>
  <conditionalFormatting sqref="M303">
    <cfRule type="cellIs" dxfId="191" priority="189" operator="equal">
      <formula>"DNMS"</formula>
    </cfRule>
  </conditionalFormatting>
  <conditionalFormatting sqref="M303">
    <cfRule type="cellIs" dxfId="190" priority="188" operator="equal">
      <formula>"FFBS"</formula>
    </cfRule>
  </conditionalFormatting>
  <conditionalFormatting sqref="M298:M302">
    <cfRule type="expression" dxfId="189" priority="186" stopIfTrue="1">
      <formula>MOD(ROW(),2)=0</formula>
    </cfRule>
  </conditionalFormatting>
  <conditionalFormatting sqref="M298:M302">
    <cfRule type="expression" dxfId="188" priority="187" stopIfTrue="1">
      <formula>MOD(COLUMN(),2)=0</formula>
    </cfRule>
  </conditionalFormatting>
  <conditionalFormatting sqref="N303">
    <cfRule type="cellIs" dxfId="187" priority="185" operator="equal">
      <formula>"MS"</formula>
    </cfRule>
  </conditionalFormatting>
  <conditionalFormatting sqref="N303">
    <cfRule type="cellIs" dxfId="186" priority="184" operator="equal">
      <formula>"DNMS"</formula>
    </cfRule>
  </conditionalFormatting>
  <conditionalFormatting sqref="N303">
    <cfRule type="cellIs" dxfId="185" priority="183" operator="equal">
      <formula>"FFBS"</formula>
    </cfRule>
  </conditionalFormatting>
  <conditionalFormatting sqref="N298:N302">
    <cfRule type="expression" dxfId="184" priority="181" stopIfTrue="1">
      <formula>MOD(ROW(),2)=0</formula>
    </cfRule>
  </conditionalFormatting>
  <conditionalFormatting sqref="N298:N302">
    <cfRule type="expression" dxfId="183" priority="182" stopIfTrue="1">
      <formula>MOD(COLUMN(),2)=0</formula>
    </cfRule>
  </conditionalFormatting>
  <conditionalFormatting sqref="L190:N190">
    <cfRule type="cellIs" dxfId="182" priority="178" operator="equal">
      <formula>"FFBS"</formula>
    </cfRule>
  </conditionalFormatting>
  <conditionalFormatting sqref="L190:N190">
    <cfRule type="cellIs" dxfId="181" priority="180" operator="equal">
      <formula>"MS"</formula>
    </cfRule>
  </conditionalFormatting>
  <conditionalFormatting sqref="L190:N190">
    <cfRule type="cellIs" dxfId="180" priority="179" operator="equal">
      <formula>"DNMS"</formula>
    </cfRule>
  </conditionalFormatting>
  <conditionalFormatting sqref="O231:O232">
    <cfRule type="cellIs" dxfId="179" priority="177" operator="equal">
      <formula>"MS"</formula>
    </cfRule>
  </conditionalFormatting>
  <conditionalFormatting sqref="O231:O232">
    <cfRule type="cellIs" dxfId="178" priority="176" operator="equal">
      <formula>"DNMS"</formula>
    </cfRule>
  </conditionalFormatting>
  <conditionalFormatting sqref="O231:O232">
    <cfRule type="cellIs" dxfId="177" priority="175" operator="equal">
      <formula>"FFBS"</formula>
    </cfRule>
  </conditionalFormatting>
  <conditionalFormatting sqref="O175">
    <cfRule type="cellIs" dxfId="176" priority="173" operator="equal">
      <formula>"Neg"</formula>
    </cfRule>
    <cfRule type="cellIs" dxfId="175" priority="174" operator="equal">
      <formula>"Pos Chg"</formula>
    </cfRule>
  </conditionalFormatting>
  <conditionalFormatting sqref="O189">
    <cfRule type="cellIs" dxfId="174" priority="171" operator="equal">
      <formula>"Neg"</formula>
    </cfRule>
    <cfRule type="cellIs" dxfId="173" priority="172" operator="equal">
      <formula>"Pos Chg"</formula>
    </cfRule>
  </conditionalFormatting>
  <conditionalFormatting sqref="O205">
    <cfRule type="cellIs" dxfId="172" priority="169" operator="equal">
      <formula>"No"</formula>
    </cfRule>
    <cfRule type="cellIs" dxfId="171" priority="170" operator="equal">
      <formula>"Yes"</formula>
    </cfRule>
  </conditionalFormatting>
  <conditionalFormatting sqref="O206">
    <cfRule type="cellIs" dxfId="170" priority="167" operator="equal">
      <formula>"No"</formula>
    </cfRule>
    <cfRule type="cellIs" dxfId="169" priority="168" operator="equal">
      <formula>"Yes"</formula>
    </cfRule>
  </conditionalFormatting>
  <conditionalFormatting sqref="O221">
    <cfRule type="cellIs" dxfId="168" priority="166" operator="equal">
      <formula>"MS"</formula>
    </cfRule>
  </conditionalFormatting>
  <conditionalFormatting sqref="O221">
    <cfRule type="cellIs" dxfId="167" priority="165" operator="equal">
      <formula>"DNMS"</formula>
    </cfRule>
  </conditionalFormatting>
  <conditionalFormatting sqref="O221">
    <cfRule type="cellIs" dxfId="166" priority="164" operator="equal">
      <formula>"FFBS"</formula>
    </cfRule>
  </conditionalFormatting>
  <conditionalFormatting sqref="O237">
    <cfRule type="cellIs" dxfId="165" priority="163" operator="equal">
      <formula>"MS"</formula>
    </cfRule>
  </conditionalFormatting>
  <conditionalFormatting sqref="O237">
    <cfRule type="cellIs" dxfId="164" priority="162" operator="equal">
      <formula>"DNMS"</formula>
    </cfRule>
  </conditionalFormatting>
  <conditionalFormatting sqref="O237">
    <cfRule type="cellIs" dxfId="163" priority="161" operator="equal">
      <formula>"FFBS"</formula>
    </cfRule>
  </conditionalFormatting>
  <conditionalFormatting sqref="O247">
    <cfRule type="cellIs" dxfId="162" priority="160" operator="equal">
      <formula>"MS"</formula>
    </cfRule>
  </conditionalFormatting>
  <conditionalFormatting sqref="O247">
    <cfRule type="cellIs" dxfId="161" priority="159" operator="equal">
      <formula>"DNMS"</formula>
    </cfRule>
  </conditionalFormatting>
  <conditionalFormatting sqref="O247">
    <cfRule type="cellIs" dxfId="160" priority="158" operator="equal">
      <formula>"FFBS"</formula>
    </cfRule>
  </conditionalFormatting>
  <conditionalFormatting sqref="O289">
    <cfRule type="expression" dxfId="159" priority="150">
      <formula>0.9&lt;O288&lt;0.99</formula>
    </cfRule>
    <cfRule type="expression" dxfId="158" priority="151">
      <formula>O288&gt;=1.1</formula>
    </cfRule>
  </conditionalFormatting>
  <conditionalFormatting sqref="O281:O282">
    <cfRule type="cellIs" dxfId="157" priority="149" operator="equal">
      <formula>"MS"</formula>
    </cfRule>
  </conditionalFormatting>
  <conditionalFormatting sqref="O281:O282">
    <cfRule type="cellIs" dxfId="156" priority="148" operator="equal">
      <formula>"DNMS"</formula>
    </cfRule>
  </conditionalFormatting>
  <conditionalFormatting sqref="O281:O282">
    <cfRule type="cellIs" dxfId="155" priority="147" operator="equal">
      <formula>"FFBS"</formula>
    </cfRule>
  </conditionalFormatting>
  <conditionalFormatting sqref="O317 O319">
    <cfRule type="expression" dxfId="154" priority="152" stopIfTrue="1">
      <formula>MOD(ROW(),2)=0</formula>
    </cfRule>
  </conditionalFormatting>
  <conditionalFormatting sqref="O317 O319">
    <cfRule type="expression" dxfId="153" priority="153" stopIfTrue="1">
      <formula>MOD(COLUMN(),2)=0</formula>
    </cfRule>
  </conditionalFormatting>
  <conditionalFormatting sqref="O295">
    <cfRule type="cellIs" dxfId="152" priority="146" operator="equal">
      <formula>"MS"</formula>
    </cfRule>
  </conditionalFormatting>
  <conditionalFormatting sqref="O295">
    <cfRule type="cellIs" dxfId="151" priority="145" operator="equal">
      <formula>"DNMS"</formula>
    </cfRule>
  </conditionalFormatting>
  <conditionalFormatting sqref="O295">
    <cfRule type="cellIs" dxfId="150" priority="144" operator="equal">
      <formula>"FFBS"</formula>
    </cfRule>
  </conditionalFormatting>
  <conditionalFormatting sqref="O320">
    <cfRule type="expression" dxfId="149" priority="142" stopIfTrue="1">
      <formula>MOD(ROW(),2)=0</formula>
    </cfRule>
  </conditionalFormatting>
  <conditionalFormatting sqref="O320">
    <cfRule type="expression" dxfId="148" priority="143" stopIfTrue="1">
      <formula>MOD(COLUMN(),2)=0</formula>
    </cfRule>
  </conditionalFormatting>
  <conditionalFormatting sqref="O321">
    <cfRule type="cellIs" dxfId="147" priority="141" operator="equal">
      <formula>"MS"</formula>
    </cfRule>
  </conditionalFormatting>
  <conditionalFormatting sqref="O321">
    <cfRule type="cellIs" dxfId="146" priority="140" operator="equal">
      <formula>"DNMS"</formula>
    </cfRule>
  </conditionalFormatting>
  <conditionalFormatting sqref="O321">
    <cfRule type="cellIs" dxfId="145" priority="139" operator="equal">
      <formula>"FFBS"</formula>
    </cfRule>
  </conditionalFormatting>
  <conditionalFormatting sqref="O316">
    <cfRule type="expression" dxfId="144" priority="137" stopIfTrue="1">
      <formula>MOD(ROW(),2)=0</formula>
    </cfRule>
  </conditionalFormatting>
  <conditionalFormatting sqref="O316">
    <cfRule type="expression" dxfId="143" priority="138" stopIfTrue="1">
      <formula>MOD(COLUMN(),2)=0</formula>
    </cfRule>
  </conditionalFormatting>
  <conditionalFormatting sqref="O318">
    <cfRule type="expression" dxfId="142" priority="135" stopIfTrue="1">
      <formula>MOD(ROW(),2)=0</formula>
    </cfRule>
  </conditionalFormatting>
  <conditionalFormatting sqref="O318">
    <cfRule type="expression" dxfId="141" priority="136" stopIfTrue="1">
      <formula>MOD(COLUMN(),2)=0</formula>
    </cfRule>
  </conditionalFormatting>
  <conditionalFormatting sqref="O347">
    <cfRule type="cellIs" dxfId="140" priority="134" operator="equal">
      <formula>"MS"</formula>
    </cfRule>
  </conditionalFormatting>
  <conditionalFormatting sqref="O347">
    <cfRule type="cellIs" dxfId="139" priority="133" operator="equal">
      <formula>"DNMS"</formula>
    </cfRule>
  </conditionalFormatting>
  <conditionalFormatting sqref="O347">
    <cfRule type="cellIs" dxfId="138" priority="132" operator="equal">
      <formula>"FFBS"</formula>
    </cfRule>
  </conditionalFormatting>
  <conditionalFormatting sqref="O345:O346">
    <cfRule type="cellIs" dxfId="137" priority="154" stopIfTrue="1" operator="equal">
      <formula>0</formula>
    </cfRule>
  </conditionalFormatting>
  <conditionalFormatting sqref="O246">
    <cfRule type="cellIs" dxfId="136" priority="130" operator="equal">
      <formula>"Neg Chg"</formula>
    </cfRule>
    <cfRule type="cellIs" dxfId="135" priority="131" operator="equal">
      <formula>"Pos Chg"</formula>
    </cfRule>
  </conditionalFormatting>
  <conditionalFormatting sqref="O231:O232">
    <cfRule type="cellIs" dxfId="134" priority="129" operator="equal">
      <formula>"MS&lt;90%"</formula>
    </cfRule>
  </conditionalFormatting>
  <conditionalFormatting sqref="O231:O232">
    <cfRule type="cellIs" dxfId="133" priority="128" operator="equal">
      <formula>"DNMS&gt;=90%, &lt;=100%"</formula>
    </cfRule>
  </conditionalFormatting>
  <conditionalFormatting sqref="O231:O232">
    <cfRule type="cellIs" dxfId="132" priority="127" operator="equal">
      <formula>"FFBS&gt;100%"</formula>
    </cfRule>
  </conditionalFormatting>
  <conditionalFormatting sqref="O6">
    <cfRule type="cellIs" dxfId="131" priority="124" operator="equal">
      <formula>"Projected"</formula>
    </cfRule>
    <cfRule type="cellIs" dxfId="130" priority="125" operator="equal">
      <formula>"Budget"</formula>
    </cfRule>
    <cfRule type="cellIs" dxfId="129" priority="126" operator="equal">
      <formula>"Actual"</formula>
    </cfRule>
  </conditionalFormatting>
  <conditionalFormatting sqref="O340">
    <cfRule type="cellIs" dxfId="128" priority="123" operator="equal">
      <formula>"MS"</formula>
    </cfRule>
  </conditionalFormatting>
  <conditionalFormatting sqref="O340">
    <cfRule type="cellIs" dxfId="127" priority="122" operator="equal">
      <formula>"DNMS"</formula>
    </cfRule>
  </conditionalFormatting>
  <conditionalFormatting sqref="O340">
    <cfRule type="cellIs" dxfId="126" priority="121" operator="equal">
      <formula>"FFBS"</formula>
    </cfRule>
  </conditionalFormatting>
  <conditionalFormatting sqref="O199">
    <cfRule type="cellIs" dxfId="125" priority="120" operator="equal">
      <formula>"MS"</formula>
    </cfRule>
  </conditionalFormatting>
  <conditionalFormatting sqref="O199">
    <cfRule type="cellIs" dxfId="124" priority="119" operator="equal">
      <formula>"DNMS"</formula>
    </cfRule>
  </conditionalFormatting>
  <conditionalFormatting sqref="O199">
    <cfRule type="cellIs" dxfId="123" priority="118" operator="equal">
      <formula>"FFBS"</formula>
    </cfRule>
  </conditionalFormatting>
  <conditionalFormatting sqref="O339">
    <cfRule type="cellIs" dxfId="122" priority="117" operator="equal">
      <formula>"MS"</formula>
    </cfRule>
  </conditionalFormatting>
  <conditionalFormatting sqref="O339">
    <cfRule type="cellIs" dxfId="121" priority="116" operator="equal">
      <formula>"DNMS"</formula>
    </cfRule>
  </conditionalFormatting>
  <conditionalFormatting sqref="O339">
    <cfRule type="cellIs" dxfId="120" priority="115" operator="equal">
      <formula>"FFBS"</formula>
    </cfRule>
  </conditionalFormatting>
  <conditionalFormatting sqref="O256">
    <cfRule type="cellIs" dxfId="119" priority="114" operator="equal">
      <formula>"MS"</formula>
    </cfRule>
  </conditionalFormatting>
  <conditionalFormatting sqref="O256">
    <cfRule type="cellIs" dxfId="118" priority="113" operator="equal">
      <formula>"DNMS"</formula>
    </cfRule>
  </conditionalFormatting>
  <conditionalFormatting sqref="O256">
    <cfRule type="cellIs" dxfId="117" priority="112" operator="equal">
      <formula>"FFBS"</formula>
    </cfRule>
  </conditionalFormatting>
  <conditionalFormatting sqref="O255">
    <cfRule type="cellIs" dxfId="116" priority="110" operator="equal">
      <formula>"Neg Chg"</formula>
    </cfRule>
    <cfRule type="cellIs" dxfId="115" priority="111" operator="equal">
      <formula>"Pos Chg"</formula>
    </cfRule>
  </conditionalFormatting>
  <conditionalFormatting sqref="O162">
    <cfRule type="cellIs" dxfId="114" priority="109" operator="equal">
      <formula>"MS"</formula>
    </cfRule>
  </conditionalFormatting>
  <conditionalFormatting sqref="O162">
    <cfRule type="cellIs" dxfId="113" priority="108" operator="equal">
      <formula>"DNMS"</formula>
    </cfRule>
  </conditionalFormatting>
  <conditionalFormatting sqref="O162">
    <cfRule type="cellIs" dxfId="112" priority="107" operator="equal">
      <formula>"FFBS"</formula>
    </cfRule>
  </conditionalFormatting>
  <conditionalFormatting sqref="O162">
    <cfRule type="cellIs" dxfId="111" priority="106" operator="equal">
      <formula>"MS"</formula>
    </cfRule>
  </conditionalFormatting>
  <conditionalFormatting sqref="O162">
    <cfRule type="cellIs" dxfId="110" priority="105" operator="equal">
      <formula>"DNMS"</formula>
    </cfRule>
  </conditionalFormatting>
  <conditionalFormatting sqref="O162">
    <cfRule type="cellIs" dxfId="109" priority="104" operator="equal">
      <formula>"FFBS"</formula>
    </cfRule>
  </conditionalFormatting>
  <conditionalFormatting sqref="O161">
    <cfRule type="cellIs" dxfId="108" priority="102" operator="equal">
      <formula>"Neg"</formula>
    </cfRule>
    <cfRule type="cellIs" dxfId="107" priority="103" operator="equal">
      <formula>"Pos Chg"</formula>
    </cfRule>
  </conditionalFormatting>
  <conditionalFormatting sqref="O176">
    <cfRule type="cellIs" dxfId="106" priority="101" operator="equal">
      <formula>"MS"</formula>
    </cfRule>
  </conditionalFormatting>
  <conditionalFormatting sqref="O176">
    <cfRule type="cellIs" dxfId="105" priority="100" operator="equal">
      <formula>"DNMS"</formula>
    </cfRule>
  </conditionalFormatting>
  <conditionalFormatting sqref="O176">
    <cfRule type="cellIs" dxfId="104" priority="99" operator="equal">
      <formula>"FFBS"</formula>
    </cfRule>
  </conditionalFormatting>
  <conditionalFormatting sqref="O303">
    <cfRule type="cellIs" dxfId="103" priority="98" operator="equal">
      <formula>"MS"</formula>
    </cfRule>
  </conditionalFormatting>
  <conditionalFormatting sqref="O303">
    <cfRule type="cellIs" dxfId="102" priority="97" operator="equal">
      <formula>"DNMS"</formula>
    </cfRule>
  </conditionalFormatting>
  <conditionalFormatting sqref="O303">
    <cfRule type="cellIs" dxfId="101" priority="96" operator="equal">
      <formula>"FFBS"</formula>
    </cfRule>
  </conditionalFormatting>
  <conditionalFormatting sqref="O298:O302">
    <cfRule type="expression" dxfId="100" priority="94" stopIfTrue="1">
      <formula>MOD(ROW(),2)=0</formula>
    </cfRule>
  </conditionalFormatting>
  <conditionalFormatting sqref="O298:O302">
    <cfRule type="expression" dxfId="99" priority="95" stopIfTrue="1">
      <formula>MOD(COLUMN(),2)=0</formula>
    </cfRule>
  </conditionalFormatting>
  <conditionalFormatting sqref="O190">
    <cfRule type="cellIs" dxfId="98" priority="91" operator="equal">
      <formula>"FFBS"</formula>
    </cfRule>
  </conditionalFormatting>
  <conditionalFormatting sqref="O190">
    <cfRule type="cellIs" dxfId="97" priority="93" operator="equal">
      <formula>"MS"</formula>
    </cfRule>
  </conditionalFormatting>
  <conditionalFormatting sqref="O190">
    <cfRule type="cellIs" dxfId="96" priority="92" operator="equal">
      <formula>"DNMS"</formula>
    </cfRule>
  </conditionalFormatting>
  <conditionalFormatting sqref="P231:P232">
    <cfRule type="cellIs" dxfId="95" priority="90" operator="equal">
      <formula>"MS"</formula>
    </cfRule>
  </conditionalFormatting>
  <conditionalFormatting sqref="P231:P232">
    <cfRule type="cellIs" dxfId="94" priority="89" operator="equal">
      <formula>"DNMS"</formula>
    </cfRule>
  </conditionalFormatting>
  <conditionalFormatting sqref="P231:P232">
    <cfRule type="cellIs" dxfId="93" priority="88" operator="equal">
      <formula>"FFBS"</formula>
    </cfRule>
  </conditionalFormatting>
  <conditionalFormatting sqref="P175">
    <cfRule type="cellIs" dxfId="92" priority="86" operator="equal">
      <formula>"Neg"</formula>
    </cfRule>
    <cfRule type="cellIs" dxfId="91" priority="87" operator="equal">
      <formula>"Pos Chg"</formula>
    </cfRule>
  </conditionalFormatting>
  <conditionalFormatting sqref="P189">
    <cfRule type="cellIs" dxfId="90" priority="84" operator="equal">
      <formula>"Neg"</formula>
    </cfRule>
    <cfRule type="cellIs" dxfId="89" priority="85" operator="equal">
      <formula>"Pos Chg"</formula>
    </cfRule>
  </conditionalFormatting>
  <conditionalFormatting sqref="P205">
    <cfRule type="cellIs" dxfId="88" priority="82" operator="equal">
      <formula>"No"</formula>
    </cfRule>
    <cfRule type="cellIs" dxfId="87" priority="83" operator="equal">
      <formula>"Yes"</formula>
    </cfRule>
  </conditionalFormatting>
  <conditionalFormatting sqref="P206">
    <cfRule type="cellIs" dxfId="86" priority="80" operator="equal">
      <formula>"No"</formula>
    </cfRule>
    <cfRule type="cellIs" dxfId="85" priority="81" operator="equal">
      <formula>"Yes"</formula>
    </cfRule>
  </conditionalFormatting>
  <conditionalFormatting sqref="P221">
    <cfRule type="cellIs" dxfId="84" priority="79" operator="equal">
      <formula>"MS"</formula>
    </cfRule>
  </conditionalFormatting>
  <conditionalFormatting sqref="P221">
    <cfRule type="cellIs" dxfId="83" priority="78" operator="equal">
      <formula>"DNMS"</formula>
    </cfRule>
  </conditionalFormatting>
  <conditionalFormatting sqref="P221">
    <cfRule type="cellIs" dxfId="82" priority="77" operator="equal">
      <formula>"FFBS"</formula>
    </cfRule>
  </conditionalFormatting>
  <conditionalFormatting sqref="P237">
    <cfRule type="cellIs" dxfId="81" priority="76" operator="equal">
      <formula>"MS"</formula>
    </cfRule>
  </conditionalFormatting>
  <conditionalFormatting sqref="P237">
    <cfRule type="cellIs" dxfId="80" priority="75" operator="equal">
      <formula>"DNMS"</formula>
    </cfRule>
  </conditionalFormatting>
  <conditionalFormatting sqref="P237">
    <cfRule type="cellIs" dxfId="79" priority="74" operator="equal">
      <formula>"FFBS"</formula>
    </cfRule>
  </conditionalFormatting>
  <conditionalFormatting sqref="P247">
    <cfRule type="cellIs" dxfId="78" priority="73" operator="equal">
      <formula>"MS"</formula>
    </cfRule>
  </conditionalFormatting>
  <conditionalFormatting sqref="P247">
    <cfRule type="cellIs" dxfId="77" priority="72" operator="equal">
      <formula>"DNMS"</formula>
    </cfRule>
  </conditionalFormatting>
  <conditionalFormatting sqref="P247">
    <cfRule type="cellIs" dxfId="76" priority="71" operator="equal">
      <formula>"FFBS"</formula>
    </cfRule>
  </conditionalFormatting>
  <conditionalFormatting sqref="P289">
    <cfRule type="expression" dxfId="75" priority="63">
      <formula>0.9&lt;P288&lt;0.99</formula>
    </cfRule>
    <cfRule type="expression" dxfId="74" priority="64">
      <formula>P288&gt;=1.1</formula>
    </cfRule>
  </conditionalFormatting>
  <conditionalFormatting sqref="P281:P282">
    <cfRule type="cellIs" dxfId="73" priority="62" operator="equal">
      <formula>"MS"</formula>
    </cfRule>
  </conditionalFormatting>
  <conditionalFormatting sqref="P281:P282">
    <cfRule type="cellIs" dxfId="72" priority="61" operator="equal">
      <formula>"DNMS"</formula>
    </cfRule>
  </conditionalFormatting>
  <conditionalFormatting sqref="P281:P282">
    <cfRule type="cellIs" dxfId="71" priority="60" operator="equal">
      <formula>"FFBS"</formula>
    </cfRule>
  </conditionalFormatting>
  <conditionalFormatting sqref="P317 P319">
    <cfRule type="expression" dxfId="70" priority="65" stopIfTrue="1">
      <formula>MOD(ROW(),2)=0</formula>
    </cfRule>
  </conditionalFormatting>
  <conditionalFormatting sqref="P317 P319">
    <cfRule type="expression" dxfId="69" priority="66" stopIfTrue="1">
      <formula>MOD(COLUMN(),2)=0</formula>
    </cfRule>
  </conditionalFormatting>
  <conditionalFormatting sqref="P295">
    <cfRule type="cellIs" dxfId="68" priority="59" operator="equal">
      <formula>"MS"</formula>
    </cfRule>
  </conditionalFormatting>
  <conditionalFormatting sqref="P295">
    <cfRule type="cellIs" dxfId="67" priority="58" operator="equal">
      <formula>"DNMS"</formula>
    </cfRule>
  </conditionalFormatting>
  <conditionalFormatting sqref="P295">
    <cfRule type="cellIs" dxfId="66" priority="57" operator="equal">
      <formula>"FFBS"</formula>
    </cfRule>
  </conditionalFormatting>
  <conditionalFormatting sqref="P320">
    <cfRule type="expression" dxfId="65" priority="55" stopIfTrue="1">
      <formula>MOD(ROW(),2)=0</formula>
    </cfRule>
  </conditionalFormatting>
  <conditionalFormatting sqref="P320">
    <cfRule type="expression" dxfId="64" priority="56" stopIfTrue="1">
      <formula>MOD(COLUMN(),2)=0</formula>
    </cfRule>
  </conditionalFormatting>
  <conditionalFormatting sqref="P321">
    <cfRule type="cellIs" dxfId="63" priority="54" operator="equal">
      <formula>"MS"</formula>
    </cfRule>
  </conditionalFormatting>
  <conditionalFormatting sqref="P321">
    <cfRule type="cellIs" dxfId="62" priority="53" operator="equal">
      <formula>"DNMS"</formula>
    </cfRule>
  </conditionalFormatting>
  <conditionalFormatting sqref="P321">
    <cfRule type="cellIs" dxfId="61" priority="52" operator="equal">
      <formula>"FFBS"</formula>
    </cfRule>
  </conditionalFormatting>
  <conditionalFormatting sqref="P316">
    <cfRule type="expression" dxfId="60" priority="50" stopIfTrue="1">
      <formula>MOD(ROW(),2)=0</formula>
    </cfRule>
  </conditionalFormatting>
  <conditionalFormatting sqref="P316">
    <cfRule type="expression" dxfId="59" priority="51" stopIfTrue="1">
      <formula>MOD(COLUMN(),2)=0</formula>
    </cfRule>
  </conditionalFormatting>
  <conditionalFormatting sqref="P318">
    <cfRule type="expression" dxfId="58" priority="48" stopIfTrue="1">
      <formula>MOD(ROW(),2)=0</formula>
    </cfRule>
  </conditionalFormatting>
  <conditionalFormatting sqref="P318">
    <cfRule type="expression" dxfId="57" priority="49" stopIfTrue="1">
      <formula>MOD(COLUMN(),2)=0</formula>
    </cfRule>
  </conditionalFormatting>
  <conditionalFormatting sqref="P347">
    <cfRule type="cellIs" dxfId="56" priority="47" operator="equal">
      <formula>"MS"</formula>
    </cfRule>
  </conditionalFormatting>
  <conditionalFormatting sqref="P347">
    <cfRule type="cellIs" dxfId="55" priority="46" operator="equal">
      <formula>"DNMS"</formula>
    </cfRule>
  </conditionalFormatting>
  <conditionalFormatting sqref="P347">
    <cfRule type="cellIs" dxfId="54" priority="45" operator="equal">
      <formula>"FFBS"</formula>
    </cfRule>
  </conditionalFormatting>
  <conditionalFormatting sqref="P345:P346">
    <cfRule type="cellIs" dxfId="53" priority="67" stopIfTrue="1" operator="equal">
      <formula>0</formula>
    </cfRule>
  </conditionalFormatting>
  <conditionalFormatting sqref="P246">
    <cfRule type="cellIs" dxfId="52" priority="43" operator="equal">
      <formula>"Neg Chg"</formula>
    </cfRule>
    <cfRule type="cellIs" dxfId="51" priority="44" operator="equal">
      <formula>"Pos Chg"</formula>
    </cfRule>
  </conditionalFormatting>
  <conditionalFormatting sqref="P231:P232">
    <cfRule type="cellIs" dxfId="50" priority="42" operator="equal">
      <formula>"MS&lt;90%"</formula>
    </cfRule>
  </conditionalFormatting>
  <conditionalFormatting sqref="P231:P232">
    <cfRule type="cellIs" dxfId="49" priority="41" operator="equal">
      <formula>"DNMS&gt;=90%, &lt;=100%"</formula>
    </cfRule>
  </conditionalFormatting>
  <conditionalFormatting sqref="P231:P232">
    <cfRule type="cellIs" dxfId="48" priority="40" operator="equal">
      <formula>"FFBS&gt;100%"</formula>
    </cfRule>
  </conditionalFormatting>
  <conditionalFormatting sqref="P6">
    <cfRule type="cellIs" dxfId="47" priority="37" operator="equal">
      <formula>"Projected"</formula>
    </cfRule>
    <cfRule type="cellIs" dxfId="46" priority="38" operator="equal">
      <formula>"Budget"</formula>
    </cfRule>
    <cfRule type="cellIs" dxfId="45" priority="39" operator="equal">
      <formula>"Actual"</formula>
    </cfRule>
  </conditionalFormatting>
  <conditionalFormatting sqref="P340">
    <cfRule type="cellIs" dxfId="44" priority="36" operator="equal">
      <formula>"MS"</formula>
    </cfRule>
  </conditionalFormatting>
  <conditionalFormatting sqref="P340">
    <cfRule type="cellIs" dxfId="43" priority="35" operator="equal">
      <formula>"DNMS"</formula>
    </cfRule>
  </conditionalFormatting>
  <conditionalFormatting sqref="P340">
    <cfRule type="cellIs" dxfId="42" priority="34" operator="equal">
      <formula>"FFBS"</formula>
    </cfRule>
  </conditionalFormatting>
  <conditionalFormatting sqref="P199">
    <cfRule type="cellIs" dxfId="41" priority="33" operator="equal">
      <formula>"MS"</formula>
    </cfRule>
  </conditionalFormatting>
  <conditionalFormatting sqref="P199">
    <cfRule type="cellIs" dxfId="40" priority="32" operator="equal">
      <formula>"DNMS"</formula>
    </cfRule>
  </conditionalFormatting>
  <conditionalFormatting sqref="P199">
    <cfRule type="cellIs" dxfId="39" priority="31" operator="equal">
      <formula>"FFBS"</formula>
    </cfRule>
  </conditionalFormatting>
  <conditionalFormatting sqref="P339">
    <cfRule type="cellIs" dxfId="38" priority="30" operator="equal">
      <formula>"MS"</formula>
    </cfRule>
  </conditionalFormatting>
  <conditionalFormatting sqref="P339">
    <cfRule type="cellIs" dxfId="37" priority="29" operator="equal">
      <formula>"DNMS"</formula>
    </cfRule>
  </conditionalFormatting>
  <conditionalFormatting sqref="P339">
    <cfRule type="cellIs" dxfId="36" priority="28" operator="equal">
      <formula>"FFBS"</formula>
    </cfRule>
  </conditionalFormatting>
  <conditionalFormatting sqref="P256">
    <cfRule type="cellIs" dxfId="35" priority="27" operator="equal">
      <formula>"MS"</formula>
    </cfRule>
  </conditionalFormatting>
  <conditionalFormatting sqref="P256">
    <cfRule type="cellIs" dxfId="34" priority="26" operator="equal">
      <formula>"DNMS"</formula>
    </cfRule>
  </conditionalFormatting>
  <conditionalFormatting sqref="P256">
    <cfRule type="cellIs" dxfId="33" priority="25" operator="equal">
      <formula>"FFBS"</formula>
    </cfRule>
  </conditionalFormatting>
  <conditionalFormatting sqref="P255">
    <cfRule type="cellIs" dxfId="32" priority="23" operator="equal">
      <formula>"Neg Chg"</formula>
    </cfRule>
    <cfRule type="cellIs" dxfId="31" priority="24" operator="equal">
      <formula>"Pos Chg"</formula>
    </cfRule>
  </conditionalFormatting>
  <conditionalFormatting sqref="P162">
    <cfRule type="cellIs" dxfId="30" priority="22" operator="equal">
      <formula>"MS"</formula>
    </cfRule>
  </conditionalFormatting>
  <conditionalFormatting sqref="P162">
    <cfRule type="cellIs" dxfId="29" priority="21" operator="equal">
      <formula>"DNMS"</formula>
    </cfRule>
  </conditionalFormatting>
  <conditionalFormatting sqref="P162">
    <cfRule type="cellIs" dxfId="28" priority="20" operator="equal">
      <formula>"FFBS"</formula>
    </cfRule>
  </conditionalFormatting>
  <conditionalFormatting sqref="P162">
    <cfRule type="cellIs" dxfId="27" priority="19" operator="equal">
      <formula>"MS"</formula>
    </cfRule>
  </conditionalFormatting>
  <conditionalFormatting sqref="P162">
    <cfRule type="cellIs" dxfId="26" priority="18" operator="equal">
      <formula>"DNMS"</formula>
    </cfRule>
  </conditionalFormatting>
  <conditionalFormatting sqref="P162">
    <cfRule type="cellIs" dxfId="25" priority="17" operator="equal">
      <formula>"FFBS"</formula>
    </cfRule>
  </conditionalFormatting>
  <conditionalFormatting sqref="P161">
    <cfRule type="cellIs" dxfId="24" priority="15" operator="equal">
      <formula>"Neg"</formula>
    </cfRule>
    <cfRule type="cellIs" dxfId="23" priority="16" operator="equal">
      <formula>"Pos Chg"</formula>
    </cfRule>
  </conditionalFormatting>
  <conditionalFormatting sqref="P176">
    <cfRule type="cellIs" dxfId="22" priority="14" operator="equal">
      <formula>"MS"</formula>
    </cfRule>
  </conditionalFormatting>
  <conditionalFormatting sqref="P176">
    <cfRule type="cellIs" dxfId="21" priority="13" operator="equal">
      <formula>"DNMS"</formula>
    </cfRule>
  </conditionalFormatting>
  <conditionalFormatting sqref="P176">
    <cfRule type="cellIs" dxfId="20" priority="12" operator="equal">
      <formula>"FFBS"</formula>
    </cfRule>
  </conditionalFormatting>
  <conditionalFormatting sqref="P303">
    <cfRule type="cellIs" dxfId="19" priority="11" operator="equal">
      <formula>"MS"</formula>
    </cfRule>
  </conditionalFormatting>
  <conditionalFormatting sqref="P303">
    <cfRule type="cellIs" dxfId="18" priority="10" operator="equal">
      <formula>"DNMS"</formula>
    </cfRule>
  </conditionalFormatting>
  <conditionalFormatting sqref="P303">
    <cfRule type="cellIs" dxfId="17" priority="9" operator="equal">
      <formula>"FFBS"</formula>
    </cfRule>
  </conditionalFormatting>
  <conditionalFormatting sqref="P298:P302">
    <cfRule type="expression" dxfId="16" priority="7" stopIfTrue="1">
      <formula>MOD(ROW(),2)=0</formula>
    </cfRule>
  </conditionalFormatting>
  <conditionalFormatting sqref="P298:P302">
    <cfRule type="expression" dxfId="15" priority="8" stopIfTrue="1">
      <formula>MOD(COLUMN(),2)=0</formula>
    </cfRule>
  </conditionalFormatting>
  <conditionalFormatting sqref="P190">
    <cfRule type="cellIs" dxfId="14" priority="4" operator="equal">
      <formula>"FFBS"</formula>
    </cfRule>
  </conditionalFormatting>
  <conditionalFormatting sqref="P190">
    <cfRule type="cellIs" dxfId="13" priority="6" operator="equal">
      <formula>"MS"</formula>
    </cfRule>
  </conditionalFormatting>
  <conditionalFormatting sqref="P190">
    <cfRule type="cellIs" dxfId="12" priority="5" operator="equal">
      <formula>"DNMS"</formula>
    </cfRule>
  </conditionalFormatting>
  <conditionalFormatting sqref="M277:P277">
    <cfRule type="cellIs" dxfId="11" priority="3" operator="equal">
      <formula>"MS&gt;=1.1"</formula>
    </cfRule>
  </conditionalFormatting>
  <conditionalFormatting sqref="M277:P277">
    <cfRule type="cellIs" dxfId="10" priority="2" operator="equal">
      <formula>"DNMS&lt;1.1"</formula>
    </cfRule>
  </conditionalFormatting>
  <conditionalFormatting sqref="M277:P277">
    <cfRule type="cellIs" dxfId="9" priority="1" operator="equal">
      <formula>"FFBS"</formula>
    </cfRule>
  </conditionalFormatting>
  <dataValidations count="3">
    <dataValidation type="list" showInputMessage="1" showErrorMessage="1" sqref="E120:P120" xr:uid="{00000000-0002-0000-0100-000000000000}">
      <formula1>"Yes,No"</formula1>
    </dataValidation>
    <dataValidation type="list" showInputMessage="1" showErrorMessage="1" sqref="Q205:Q209 E79:P80 E205:P206" xr:uid="{00000000-0002-0000-0100-000001000000}">
      <formula1>"Yes,No,n/a"</formula1>
    </dataValidation>
    <dataValidation type="list" allowBlank="1" showInputMessage="1" showErrorMessage="1" sqref="E8:G8" xr:uid="{5F253CFC-586B-47C9-A401-C5A4BB5D6A48}">
      <formula1>School_List</formula1>
    </dataValidation>
  </dataValidations>
  <pageMargins left="0.35" right="0.25" top="0.32" bottom="0.5" header="0.32" footer="0.3"/>
  <pageSetup scale="71" fitToHeight="4" orientation="portrait" cellComments="asDisplayed" r:id="rId1"/>
  <headerFooter alignWithMargins="0">
    <oddFooter>&amp;L&amp;7&amp;D  at &amp;T Mike 702.486.8879&amp;C&amp;7Page &amp;P of &amp;N&amp;R&amp;7&amp;F  &amp;A</oddFooter>
  </headerFooter>
  <rowBreaks count="3" manualBreakCount="3">
    <brk id="72" max="14" man="1"/>
    <brk id="130" max="14" man="1"/>
    <brk id="201" max="14" man="1"/>
  </rowBreaks>
  <ignoredErrors>
    <ignoredError sqref="O61:P6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016" operator="containsText" id="{192FE0FB-8E7E-49F2-9365-A9F9F878A559}">
            <xm:f>NOT(ISERROR(SEARCH("X",F626)))</xm:f>
            <xm:f>"X"</xm:f>
            <x14:dxf>
              <font>
                <color rgb="FF9C6500"/>
              </font>
              <fill>
                <patternFill>
                  <bgColor rgb="FFFFEB9C"/>
                </patternFill>
              </fill>
            </x14:dxf>
          </x14:cfRule>
          <xm:sqref>F626 F628</xm:sqref>
        </x14:conditionalFormatting>
        <x14:conditionalFormatting xmlns:xm="http://schemas.microsoft.com/office/excel/2006/main">
          <x14:cfRule type="containsText" priority="1011" operator="containsText" id="{AD6A8620-0256-42DF-ACA0-C08AAA3FA2BA}">
            <xm:f>NOT(ISERROR(SEARCH("X",F580)))</xm:f>
            <xm:f>"X"</xm:f>
            <x14:dxf>
              <font>
                <b/>
                <i val="0"/>
                <color rgb="FF9C6500"/>
              </font>
              <fill>
                <patternFill>
                  <bgColor rgb="FFFFEB9C"/>
                </patternFill>
              </fill>
            </x14:dxf>
          </x14:cfRule>
          <xm:sqref>F580</xm:sqref>
        </x14:conditionalFormatting>
        <x14:conditionalFormatting xmlns:xm="http://schemas.microsoft.com/office/excel/2006/main">
          <x14:cfRule type="containsText" priority="1010" operator="containsText" id="{561A75D9-7CF4-4BBF-B677-DA73380F6978}">
            <xm:f>NOT(ISERROR(SEARCH("X",F581)))</xm:f>
            <xm:f>"X"</xm:f>
            <x14:dxf>
              <font>
                <b/>
                <i val="0"/>
                <color rgb="FF9C6500"/>
              </font>
              <fill>
                <patternFill>
                  <bgColor rgb="FFFFEB9C"/>
                </patternFill>
              </fill>
            </x14:dxf>
          </x14:cfRule>
          <xm:sqref>F581</xm:sqref>
        </x14:conditionalFormatting>
        <x14:conditionalFormatting xmlns:xm="http://schemas.microsoft.com/office/excel/2006/main">
          <x14:cfRule type="containsText" priority="1006" operator="containsText" id="{B9BB14E3-7214-402F-9BA1-8E6CDA19F68A}">
            <xm:f>NOT(ISERROR(SEARCH("X",F603)))</xm:f>
            <xm:f>"X"</xm:f>
            <x14:dxf>
              <font>
                <b/>
                <i val="0"/>
                <color rgb="FF9C6500"/>
              </font>
              <fill>
                <patternFill>
                  <bgColor rgb="FFFFEB9C"/>
                </patternFill>
              </fill>
            </x14:dxf>
          </x14:cfRule>
          <xm:sqref>F603</xm:sqref>
        </x14:conditionalFormatting>
        <x14:conditionalFormatting xmlns:xm="http://schemas.microsoft.com/office/excel/2006/main">
          <x14:cfRule type="containsText" priority="1005" operator="containsText" id="{5CE8CFC4-3AE3-407B-AF48-EADB08B9978B}">
            <xm:f>NOT(ISERROR(SEARCH("X",F602)))</xm:f>
            <xm:f>"X"</xm:f>
            <x14:dxf>
              <font>
                <b/>
                <i val="0"/>
                <color rgb="FF9C6500"/>
              </font>
              <fill>
                <patternFill>
                  <bgColor rgb="FFFFEB9C"/>
                </patternFill>
              </fill>
            </x14:dxf>
          </x14:cfRule>
          <xm:sqref>F602</xm:sqref>
        </x14:conditionalFormatting>
        <x14:conditionalFormatting xmlns:xm="http://schemas.microsoft.com/office/excel/2006/main">
          <x14:cfRule type="containsText" priority="1000" operator="containsText" id="{AACA029A-2E7D-4DE8-BA91-0435AB4082A7}">
            <xm:f>NOT(ISERROR(SEARCH("X",F695)))</xm:f>
            <xm:f>"X"</xm:f>
            <x14:dxf>
              <font>
                <b/>
                <i val="0"/>
                <color rgb="FF9C6500"/>
              </font>
              <fill>
                <patternFill>
                  <bgColor rgb="FFFFEB9C"/>
                </patternFill>
              </fill>
            </x14:dxf>
          </x14:cfRule>
          <xm:sqref>F695</xm:sqref>
        </x14:conditionalFormatting>
        <x14:conditionalFormatting xmlns:xm="http://schemas.microsoft.com/office/excel/2006/main">
          <x14:cfRule type="containsText" priority="997" operator="containsText" id="{98850478-08DA-41C4-893E-688F3033057E}">
            <xm:f>NOT(ISERROR(SEARCH("X",F716)))</xm:f>
            <xm:f>"X"</xm:f>
            <x14:dxf>
              <font>
                <b/>
                <i val="0"/>
                <color rgb="FF9C6500"/>
              </font>
              <fill>
                <patternFill>
                  <bgColor rgb="FFFFEB9C"/>
                </patternFill>
              </fill>
            </x14:dxf>
          </x14:cfRule>
          <xm:sqref>F716</xm:sqref>
        </x14:conditionalFormatting>
        <x14:conditionalFormatting xmlns:xm="http://schemas.microsoft.com/office/excel/2006/main">
          <x14:cfRule type="containsText" priority="995" operator="containsText" id="{6223F3E8-2F19-4D84-BBF5-BB790F04E0CA}">
            <xm:f>NOT(ISERROR(SEARCH("X",F737)))</xm:f>
            <xm:f>"X"</xm:f>
            <x14:dxf>
              <font>
                <b/>
                <i val="0"/>
                <color rgb="FF9C6500"/>
              </font>
              <fill>
                <patternFill>
                  <bgColor rgb="FFFFEB9C"/>
                </patternFill>
              </fill>
            </x14:dxf>
          </x14:cfRule>
          <xm:sqref>F737</xm:sqref>
        </x14:conditionalFormatting>
        <x14:conditionalFormatting xmlns:xm="http://schemas.microsoft.com/office/excel/2006/main">
          <x14:cfRule type="containsText" priority="992" operator="containsText" id="{9E38A563-1A3E-4863-B8DE-FDB6FB85EB83}">
            <xm:f>NOT(ISERROR(SEARCH("X",F672)))</xm:f>
            <xm:f>"X"</xm:f>
            <x14:dxf>
              <font>
                <b/>
                <i val="0"/>
                <color rgb="FF9C6500"/>
              </font>
              <fill>
                <patternFill>
                  <bgColor rgb="FFFFEB9C"/>
                </patternFill>
              </fill>
            </x14:dxf>
          </x14:cfRule>
          <xm:sqref>F672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P80"/>
  <sheetViews>
    <sheetView workbookViewId="0">
      <selection activeCell="A5" sqref="A5"/>
    </sheetView>
  </sheetViews>
  <sheetFormatPr defaultColWidth="8.81640625" defaultRowHeight="12.5" x14ac:dyDescent="0.25"/>
  <cols>
    <col min="1" max="16384" width="8.81640625" style="49"/>
  </cols>
  <sheetData>
    <row r="1" spans="1:16" ht="15.5" x14ac:dyDescent="0.35">
      <c r="A1" s="77" t="s">
        <v>460</v>
      </c>
      <c r="B1" s="77"/>
      <c r="C1" s="77"/>
    </row>
    <row r="2" spans="1:16" ht="15.5" x14ac:dyDescent="0.35">
      <c r="A2" s="55"/>
      <c r="B2" s="54"/>
      <c r="C2" s="54"/>
    </row>
    <row r="3" spans="1:16" ht="13" x14ac:dyDescent="0.3">
      <c r="A3" s="53" t="s">
        <v>461</v>
      </c>
    </row>
    <row r="4" spans="1:16" x14ac:dyDescent="0.25">
      <c r="A4" s="52" t="s">
        <v>462</v>
      </c>
    </row>
    <row r="5" spans="1:16" ht="13" x14ac:dyDescent="0.3">
      <c r="A5" s="51" t="e">
        <f ca="1">CELL("filename")</f>
        <v>#N/A</v>
      </c>
    </row>
    <row r="6" spans="1:16" x14ac:dyDescent="0.25">
      <c r="A6" s="50"/>
      <c r="B6" s="50"/>
      <c r="C6" s="50"/>
      <c r="D6" s="50"/>
      <c r="E6" s="50"/>
      <c r="F6" s="50"/>
      <c r="G6" s="50"/>
      <c r="H6" s="50"/>
      <c r="I6" s="50"/>
      <c r="J6" s="50"/>
      <c r="K6" s="50"/>
      <c r="L6" s="50"/>
      <c r="M6" s="50"/>
      <c r="N6" s="50"/>
      <c r="O6" s="50"/>
      <c r="P6" s="50"/>
    </row>
    <row r="7" spans="1:16" x14ac:dyDescent="0.25">
      <c r="A7" s="50"/>
      <c r="B7" s="50"/>
      <c r="C7" s="50"/>
      <c r="D7" s="50"/>
      <c r="E7" s="50"/>
      <c r="F7" s="50"/>
      <c r="G7" s="50"/>
      <c r="H7" s="50"/>
      <c r="I7" s="50"/>
      <c r="J7" s="50"/>
      <c r="K7" s="50"/>
      <c r="L7" s="50"/>
      <c r="M7" s="50"/>
      <c r="N7" s="50"/>
      <c r="O7" s="50"/>
      <c r="P7" s="50"/>
    </row>
    <row r="8" spans="1:16" x14ac:dyDescent="0.25">
      <c r="A8" s="50"/>
      <c r="B8" s="50"/>
      <c r="C8" s="50"/>
      <c r="D8" s="50"/>
      <c r="E8" s="50"/>
      <c r="F8" s="50"/>
      <c r="G8" s="50"/>
      <c r="H8" s="50"/>
      <c r="I8" s="50"/>
      <c r="J8" s="50"/>
      <c r="K8" s="50"/>
      <c r="L8" s="50"/>
      <c r="M8" s="50"/>
      <c r="N8" s="50"/>
      <c r="O8" s="50"/>
      <c r="P8" s="50"/>
    </row>
    <row r="9" spans="1:16" x14ac:dyDescent="0.25">
      <c r="A9" s="50"/>
      <c r="B9" s="50"/>
      <c r="C9" s="50"/>
      <c r="D9" s="50"/>
      <c r="E9" s="50"/>
      <c r="F9" s="50"/>
      <c r="G9" s="50"/>
      <c r="H9" s="50"/>
      <c r="I9" s="50"/>
      <c r="J9" s="50"/>
      <c r="K9" s="50"/>
      <c r="L9" s="50"/>
      <c r="M9" s="50"/>
      <c r="N9" s="50"/>
      <c r="O9" s="50"/>
      <c r="P9" s="50"/>
    </row>
    <row r="10" spans="1:16" x14ac:dyDescent="0.25">
      <c r="A10" s="50"/>
      <c r="B10" s="50"/>
      <c r="C10" s="50"/>
      <c r="D10" s="50"/>
      <c r="E10" s="50"/>
      <c r="F10" s="50"/>
      <c r="G10" s="50"/>
      <c r="H10" s="50"/>
      <c r="I10" s="50"/>
      <c r="J10" s="50"/>
      <c r="K10" s="50"/>
      <c r="L10" s="50"/>
      <c r="M10" s="50"/>
      <c r="N10" s="50"/>
      <c r="O10" s="50"/>
      <c r="P10" s="50"/>
    </row>
    <row r="11" spans="1:16" x14ac:dyDescent="0.25">
      <c r="A11" s="50"/>
      <c r="B11" s="50"/>
      <c r="C11" s="50"/>
      <c r="D11" s="50"/>
      <c r="E11" s="50"/>
      <c r="F11" s="50"/>
      <c r="G11" s="50"/>
      <c r="H11" s="50"/>
      <c r="I11" s="50"/>
      <c r="J11" s="50"/>
      <c r="K11" s="50"/>
      <c r="L11" s="50"/>
      <c r="M11" s="50"/>
      <c r="N11" s="50"/>
      <c r="O11" s="50"/>
      <c r="P11" s="50"/>
    </row>
    <row r="12" spans="1:16" x14ac:dyDescent="0.25">
      <c r="A12" s="50"/>
      <c r="B12" s="50"/>
      <c r="C12" s="50"/>
      <c r="D12" s="50"/>
      <c r="E12" s="50"/>
      <c r="F12" s="50"/>
      <c r="G12" s="50"/>
      <c r="H12" s="50"/>
      <c r="I12" s="50"/>
      <c r="J12" s="50"/>
      <c r="K12" s="50"/>
      <c r="L12" s="50"/>
      <c r="M12" s="50"/>
      <c r="N12" s="50"/>
      <c r="O12" s="50"/>
      <c r="P12" s="50"/>
    </row>
    <row r="13" spans="1:16" x14ac:dyDescent="0.25">
      <c r="A13" s="50"/>
      <c r="B13" s="50"/>
      <c r="C13" s="50"/>
      <c r="D13" s="50"/>
      <c r="E13" s="50"/>
      <c r="F13" s="50"/>
      <c r="G13" s="50"/>
      <c r="H13" s="50"/>
      <c r="I13" s="50"/>
      <c r="J13" s="50"/>
      <c r="K13" s="50"/>
      <c r="L13" s="50"/>
      <c r="M13" s="50"/>
      <c r="N13" s="50"/>
      <c r="O13" s="50"/>
      <c r="P13" s="50"/>
    </row>
    <row r="14" spans="1:16" x14ac:dyDescent="0.25">
      <c r="A14" s="50"/>
      <c r="B14" s="50"/>
      <c r="C14" s="50"/>
      <c r="D14" s="50"/>
      <c r="E14" s="50"/>
      <c r="F14" s="50"/>
      <c r="G14" s="50"/>
      <c r="H14" s="50"/>
      <c r="I14" s="50"/>
      <c r="J14" s="50"/>
      <c r="K14" s="50"/>
      <c r="L14" s="50"/>
      <c r="M14" s="50"/>
      <c r="N14" s="50"/>
      <c r="O14" s="50"/>
      <c r="P14" s="50"/>
    </row>
    <row r="15" spans="1:16" x14ac:dyDescent="0.25">
      <c r="A15" s="50"/>
      <c r="B15" s="50"/>
      <c r="C15" s="50"/>
      <c r="D15" s="50"/>
      <c r="E15" s="50"/>
      <c r="F15" s="50"/>
      <c r="G15" s="50"/>
      <c r="H15" s="50"/>
      <c r="I15" s="50"/>
      <c r="J15" s="50"/>
      <c r="K15" s="50"/>
      <c r="L15" s="50"/>
      <c r="M15" s="50"/>
      <c r="N15" s="50"/>
      <c r="O15" s="50"/>
      <c r="P15" s="50"/>
    </row>
    <row r="16" spans="1:16" x14ac:dyDescent="0.25">
      <c r="A16" s="50"/>
      <c r="B16" s="50"/>
      <c r="C16" s="50"/>
      <c r="D16" s="50"/>
      <c r="E16" s="50"/>
      <c r="F16" s="50"/>
      <c r="G16" s="50"/>
      <c r="H16" s="50"/>
      <c r="I16" s="50"/>
      <c r="J16" s="50"/>
      <c r="K16" s="50"/>
      <c r="L16" s="50"/>
      <c r="M16" s="50"/>
      <c r="N16" s="50"/>
      <c r="O16" s="50"/>
      <c r="P16" s="50"/>
    </row>
    <row r="17" spans="1:16" x14ac:dyDescent="0.25">
      <c r="A17" s="50"/>
      <c r="B17" s="50"/>
      <c r="C17" s="50"/>
      <c r="D17" s="50"/>
      <c r="E17" s="50"/>
      <c r="F17" s="50"/>
      <c r="G17" s="50"/>
      <c r="H17" s="50"/>
      <c r="I17" s="50"/>
      <c r="J17" s="50"/>
      <c r="K17" s="50"/>
      <c r="L17" s="50"/>
      <c r="M17" s="50"/>
      <c r="N17" s="50"/>
      <c r="O17" s="50"/>
      <c r="P17" s="50"/>
    </row>
    <row r="18" spans="1:16" x14ac:dyDescent="0.25">
      <c r="A18" s="50"/>
      <c r="B18" s="50"/>
      <c r="C18" s="50"/>
      <c r="D18" s="50"/>
      <c r="E18" s="50"/>
      <c r="F18" s="50"/>
      <c r="G18" s="50"/>
      <c r="H18" s="50"/>
      <c r="I18" s="50"/>
      <c r="J18" s="50"/>
      <c r="K18" s="50"/>
      <c r="L18" s="50"/>
      <c r="M18" s="50"/>
      <c r="N18" s="50"/>
      <c r="O18" s="50"/>
      <c r="P18" s="50"/>
    </row>
    <row r="19" spans="1:16" x14ac:dyDescent="0.25">
      <c r="A19" s="50"/>
      <c r="B19" s="50"/>
      <c r="C19" s="50"/>
      <c r="D19" s="50"/>
      <c r="E19" s="50"/>
      <c r="F19" s="50"/>
      <c r="G19" s="50"/>
      <c r="H19" s="50"/>
      <c r="I19" s="50"/>
      <c r="J19" s="50"/>
      <c r="K19" s="50"/>
      <c r="L19" s="50"/>
      <c r="M19" s="50"/>
      <c r="N19" s="50"/>
      <c r="O19" s="50"/>
      <c r="P19" s="50"/>
    </row>
    <row r="20" spans="1:16" x14ac:dyDescent="0.25">
      <c r="A20" s="50"/>
      <c r="B20" s="50"/>
      <c r="C20" s="50"/>
      <c r="D20" s="50"/>
      <c r="E20" s="50"/>
      <c r="F20" s="50"/>
      <c r="G20" s="50"/>
      <c r="H20" s="50"/>
      <c r="I20" s="50"/>
      <c r="J20" s="50"/>
      <c r="K20" s="50"/>
      <c r="L20" s="50"/>
      <c r="M20" s="50"/>
      <c r="N20" s="50"/>
      <c r="O20" s="50"/>
      <c r="P20" s="50"/>
    </row>
    <row r="21" spans="1:16" x14ac:dyDescent="0.25">
      <c r="A21" s="50"/>
      <c r="B21" s="50"/>
      <c r="C21" s="50"/>
      <c r="D21" s="50"/>
      <c r="E21" s="50"/>
      <c r="F21" s="50"/>
      <c r="G21" s="50"/>
      <c r="H21" s="50"/>
      <c r="I21" s="50"/>
      <c r="J21" s="50"/>
      <c r="K21" s="50"/>
      <c r="L21" s="50"/>
      <c r="M21" s="50"/>
      <c r="N21" s="50"/>
      <c r="O21" s="50"/>
      <c r="P21" s="50"/>
    </row>
    <row r="22" spans="1:16" x14ac:dyDescent="0.25">
      <c r="A22" s="50"/>
      <c r="B22" s="50"/>
      <c r="C22" s="50"/>
      <c r="D22" s="50"/>
      <c r="E22" s="50"/>
      <c r="F22" s="50"/>
      <c r="G22" s="50"/>
      <c r="H22" s="50"/>
      <c r="I22" s="50"/>
      <c r="J22" s="50"/>
      <c r="K22" s="50"/>
      <c r="L22" s="50"/>
      <c r="M22" s="50"/>
      <c r="N22" s="50"/>
      <c r="O22" s="50"/>
      <c r="P22" s="50"/>
    </row>
    <row r="23" spans="1:16" x14ac:dyDescent="0.25">
      <c r="A23" s="50"/>
      <c r="B23" s="50"/>
      <c r="C23" s="50"/>
      <c r="D23" s="50"/>
      <c r="E23" s="50"/>
      <c r="F23" s="50"/>
      <c r="G23" s="50"/>
      <c r="H23" s="50"/>
      <c r="I23" s="50"/>
      <c r="J23" s="50"/>
      <c r="K23" s="50"/>
      <c r="L23" s="50"/>
      <c r="M23" s="50"/>
      <c r="N23" s="50"/>
      <c r="O23" s="50"/>
      <c r="P23" s="50"/>
    </row>
    <row r="24" spans="1:16" x14ac:dyDescent="0.25">
      <c r="A24" s="50"/>
      <c r="B24" s="50"/>
      <c r="C24" s="50"/>
      <c r="D24" s="50"/>
      <c r="E24" s="50"/>
      <c r="F24" s="50"/>
      <c r="G24" s="50"/>
      <c r="H24" s="50"/>
      <c r="I24" s="50"/>
      <c r="J24" s="50"/>
      <c r="K24" s="50"/>
      <c r="L24" s="50"/>
      <c r="M24" s="50"/>
      <c r="N24" s="50"/>
      <c r="O24" s="50"/>
      <c r="P24" s="50"/>
    </row>
    <row r="25" spans="1:16" x14ac:dyDescent="0.25">
      <c r="A25" s="50"/>
      <c r="B25" s="50"/>
      <c r="C25" s="50"/>
      <c r="D25" s="50"/>
      <c r="E25" s="50"/>
      <c r="F25" s="50"/>
      <c r="G25" s="50"/>
      <c r="H25" s="50"/>
      <c r="I25" s="50"/>
      <c r="J25" s="50"/>
      <c r="K25" s="50"/>
      <c r="L25" s="50"/>
      <c r="M25" s="50"/>
      <c r="N25" s="50"/>
      <c r="O25" s="50"/>
      <c r="P25" s="50"/>
    </row>
    <row r="26" spans="1:16" x14ac:dyDescent="0.25">
      <c r="A26" s="50"/>
      <c r="B26" s="50"/>
      <c r="C26" s="50"/>
      <c r="D26" s="50"/>
      <c r="E26" s="50"/>
      <c r="F26" s="50"/>
      <c r="G26" s="50"/>
      <c r="H26" s="50"/>
      <c r="I26" s="50"/>
      <c r="J26" s="50"/>
      <c r="K26" s="50"/>
      <c r="L26" s="50"/>
      <c r="M26" s="50"/>
      <c r="N26" s="50"/>
      <c r="O26" s="50"/>
      <c r="P26" s="50"/>
    </row>
    <row r="27" spans="1:16" x14ac:dyDescent="0.25">
      <c r="A27" s="50"/>
      <c r="B27" s="50"/>
      <c r="C27" s="50"/>
      <c r="D27" s="50"/>
      <c r="E27" s="50"/>
      <c r="F27" s="50"/>
      <c r="G27" s="50"/>
      <c r="H27" s="50"/>
      <c r="I27" s="50"/>
      <c r="J27" s="50"/>
      <c r="K27" s="50"/>
      <c r="L27" s="50"/>
      <c r="M27" s="50"/>
      <c r="N27" s="50"/>
      <c r="O27" s="50"/>
      <c r="P27" s="50"/>
    </row>
    <row r="28" spans="1:16" x14ac:dyDescent="0.25">
      <c r="A28" s="50"/>
      <c r="B28" s="50"/>
      <c r="C28" s="50"/>
      <c r="D28" s="50"/>
      <c r="E28" s="50"/>
      <c r="F28" s="50"/>
      <c r="G28" s="50"/>
      <c r="H28" s="50"/>
      <c r="I28" s="50"/>
      <c r="J28" s="50"/>
      <c r="K28" s="50"/>
      <c r="L28" s="50"/>
      <c r="M28" s="50"/>
      <c r="N28" s="50"/>
      <c r="O28" s="50"/>
      <c r="P28" s="50"/>
    </row>
    <row r="29" spans="1:16" x14ac:dyDescent="0.25">
      <c r="A29" s="50"/>
      <c r="B29" s="50"/>
      <c r="C29" s="50"/>
      <c r="D29" s="50"/>
      <c r="E29" s="50"/>
      <c r="F29" s="50"/>
      <c r="G29" s="50"/>
      <c r="H29" s="50"/>
      <c r="I29" s="50"/>
      <c r="J29" s="50"/>
      <c r="K29" s="50"/>
      <c r="L29" s="50"/>
      <c r="M29" s="50"/>
      <c r="N29" s="50"/>
      <c r="O29" s="50"/>
      <c r="P29" s="50"/>
    </row>
    <row r="30" spans="1:16" x14ac:dyDescent="0.25">
      <c r="A30" s="50"/>
      <c r="B30" s="50"/>
      <c r="C30" s="50"/>
      <c r="D30" s="50"/>
      <c r="E30" s="50"/>
      <c r="F30" s="50"/>
      <c r="G30" s="50"/>
      <c r="H30" s="50"/>
      <c r="I30" s="50"/>
      <c r="J30" s="50"/>
      <c r="K30" s="50"/>
      <c r="L30" s="50"/>
      <c r="M30" s="50"/>
      <c r="N30" s="50"/>
      <c r="O30" s="50"/>
      <c r="P30" s="50"/>
    </row>
    <row r="31" spans="1:16" x14ac:dyDescent="0.25">
      <c r="A31" s="50"/>
      <c r="B31" s="50"/>
      <c r="C31" s="50"/>
      <c r="D31" s="50"/>
      <c r="E31" s="50"/>
      <c r="F31" s="50"/>
      <c r="G31" s="50"/>
      <c r="H31" s="50"/>
      <c r="I31" s="50"/>
      <c r="J31" s="50"/>
      <c r="K31" s="50"/>
      <c r="L31" s="50"/>
      <c r="M31" s="50"/>
      <c r="N31" s="50"/>
      <c r="O31" s="50"/>
      <c r="P31" s="50"/>
    </row>
    <row r="32" spans="1:16" x14ac:dyDescent="0.25">
      <c r="A32" s="50"/>
      <c r="B32" s="50"/>
      <c r="C32" s="50"/>
      <c r="D32" s="50"/>
      <c r="E32" s="50"/>
      <c r="F32" s="50"/>
      <c r="G32" s="50"/>
      <c r="H32" s="50"/>
      <c r="I32" s="50"/>
      <c r="J32" s="50"/>
      <c r="K32" s="50"/>
      <c r="L32" s="50"/>
      <c r="M32" s="50"/>
      <c r="N32" s="50"/>
      <c r="O32" s="50"/>
      <c r="P32" s="50"/>
    </row>
    <row r="33" spans="1:16" x14ac:dyDescent="0.25">
      <c r="A33" s="50"/>
      <c r="B33" s="50"/>
      <c r="C33" s="50"/>
      <c r="D33" s="50"/>
      <c r="E33" s="50"/>
      <c r="F33" s="50"/>
      <c r="G33" s="50"/>
      <c r="H33" s="50"/>
      <c r="I33" s="50"/>
      <c r="J33" s="50"/>
      <c r="K33" s="50"/>
      <c r="L33" s="50"/>
      <c r="M33" s="50"/>
      <c r="N33" s="50"/>
      <c r="O33" s="50"/>
      <c r="P33" s="50"/>
    </row>
    <row r="34" spans="1:16" x14ac:dyDescent="0.25">
      <c r="A34" s="50"/>
      <c r="B34" s="50"/>
      <c r="C34" s="50"/>
      <c r="D34" s="50"/>
      <c r="E34" s="50"/>
      <c r="F34" s="50"/>
      <c r="G34" s="50"/>
      <c r="H34" s="50"/>
      <c r="I34" s="50"/>
      <c r="J34" s="50"/>
      <c r="K34" s="50"/>
      <c r="L34" s="50"/>
      <c r="M34" s="50"/>
      <c r="N34" s="50"/>
      <c r="O34" s="50"/>
      <c r="P34" s="50"/>
    </row>
    <row r="35" spans="1:16" x14ac:dyDescent="0.25">
      <c r="A35" s="50"/>
      <c r="B35" s="50"/>
      <c r="C35" s="50"/>
      <c r="D35" s="50"/>
      <c r="E35" s="50"/>
      <c r="F35" s="50"/>
      <c r="G35" s="50"/>
      <c r="H35" s="50"/>
      <c r="I35" s="50"/>
      <c r="J35" s="50"/>
      <c r="K35" s="50"/>
      <c r="L35" s="50"/>
      <c r="M35" s="50"/>
      <c r="N35" s="50"/>
      <c r="O35" s="50"/>
      <c r="P35" s="50"/>
    </row>
    <row r="36" spans="1:16" x14ac:dyDescent="0.25">
      <c r="A36" s="50"/>
      <c r="B36" s="50"/>
      <c r="C36" s="50"/>
      <c r="D36" s="50"/>
      <c r="E36" s="50"/>
      <c r="F36" s="50"/>
      <c r="G36" s="50"/>
      <c r="H36" s="50"/>
      <c r="I36" s="50"/>
      <c r="J36" s="50"/>
      <c r="K36" s="50"/>
      <c r="L36" s="50"/>
      <c r="M36" s="50"/>
      <c r="N36" s="50"/>
      <c r="O36" s="50"/>
      <c r="P36" s="50"/>
    </row>
    <row r="37" spans="1:16" x14ac:dyDescent="0.25">
      <c r="A37" s="50"/>
      <c r="B37" s="50"/>
      <c r="C37" s="50"/>
      <c r="D37" s="50"/>
      <c r="E37" s="50"/>
      <c r="F37" s="50"/>
      <c r="G37" s="50"/>
      <c r="H37" s="50"/>
      <c r="I37" s="50"/>
      <c r="J37" s="50"/>
      <c r="K37" s="50"/>
      <c r="L37" s="50"/>
      <c r="M37" s="50"/>
      <c r="N37" s="50"/>
      <c r="O37" s="50"/>
      <c r="P37" s="50"/>
    </row>
    <row r="38" spans="1:16" x14ac:dyDescent="0.25">
      <c r="A38" s="50"/>
      <c r="B38" s="50"/>
      <c r="C38" s="50"/>
      <c r="D38" s="50"/>
      <c r="E38" s="50"/>
      <c r="F38" s="50"/>
      <c r="G38" s="50"/>
      <c r="H38" s="50"/>
      <c r="I38" s="50"/>
      <c r="J38" s="50"/>
      <c r="K38" s="50"/>
      <c r="L38" s="50"/>
      <c r="M38" s="50"/>
      <c r="N38" s="50"/>
      <c r="O38" s="50"/>
      <c r="P38" s="50"/>
    </row>
    <row r="39" spans="1:16" x14ac:dyDescent="0.25">
      <c r="A39" s="50"/>
      <c r="B39" s="50"/>
      <c r="C39" s="50"/>
      <c r="D39" s="50"/>
      <c r="E39" s="50"/>
      <c r="F39" s="50"/>
      <c r="G39" s="50"/>
      <c r="H39" s="50"/>
      <c r="I39" s="50"/>
      <c r="J39" s="50"/>
      <c r="K39" s="50"/>
      <c r="L39" s="50"/>
      <c r="M39" s="50"/>
      <c r="N39" s="50"/>
      <c r="O39" s="50"/>
      <c r="P39" s="50"/>
    </row>
    <row r="40" spans="1:16" x14ac:dyDescent="0.25">
      <c r="A40" s="50"/>
      <c r="B40" s="50"/>
      <c r="C40" s="50"/>
      <c r="D40" s="50"/>
      <c r="E40" s="50"/>
      <c r="F40" s="50"/>
      <c r="G40" s="50"/>
      <c r="H40" s="50"/>
      <c r="I40" s="50"/>
      <c r="J40" s="50"/>
      <c r="K40" s="50"/>
      <c r="L40" s="50"/>
      <c r="M40" s="50"/>
      <c r="N40" s="50"/>
      <c r="O40" s="50"/>
      <c r="P40" s="50"/>
    </row>
    <row r="41" spans="1:16" x14ac:dyDescent="0.25">
      <c r="A41" s="50"/>
      <c r="B41" s="50"/>
      <c r="C41" s="50"/>
      <c r="D41" s="50"/>
      <c r="E41" s="50"/>
      <c r="F41" s="50"/>
      <c r="G41" s="50"/>
      <c r="H41" s="50"/>
      <c r="I41" s="50"/>
      <c r="J41" s="50"/>
      <c r="K41" s="50"/>
      <c r="L41" s="50"/>
      <c r="M41" s="50"/>
      <c r="N41" s="50"/>
      <c r="O41" s="50"/>
      <c r="P41" s="50"/>
    </row>
    <row r="42" spans="1:16" x14ac:dyDescent="0.25">
      <c r="A42" s="50"/>
      <c r="B42" s="50"/>
      <c r="C42" s="50"/>
      <c r="D42" s="50"/>
      <c r="E42" s="50"/>
      <c r="F42" s="50"/>
      <c r="G42" s="50"/>
      <c r="H42" s="50"/>
      <c r="I42" s="50"/>
      <c r="J42" s="50"/>
      <c r="K42" s="50"/>
      <c r="L42" s="50"/>
      <c r="M42" s="50"/>
      <c r="N42" s="50"/>
      <c r="O42" s="50"/>
      <c r="P42" s="50"/>
    </row>
    <row r="43" spans="1:16" x14ac:dyDescent="0.25">
      <c r="A43" s="50"/>
      <c r="B43" s="50"/>
      <c r="C43" s="50"/>
      <c r="D43" s="50"/>
      <c r="E43" s="50"/>
      <c r="F43" s="50"/>
      <c r="G43" s="50"/>
      <c r="H43" s="50"/>
      <c r="I43" s="50"/>
      <c r="J43" s="50"/>
      <c r="K43" s="50"/>
      <c r="L43" s="50"/>
      <c r="M43" s="50"/>
      <c r="N43" s="50"/>
      <c r="O43" s="50"/>
      <c r="P43" s="50"/>
    </row>
    <row r="44" spans="1:16" x14ac:dyDescent="0.25">
      <c r="A44" s="50"/>
      <c r="B44" s="50"/>
      <c r="C44" s="50"/>
      <c r="D44" s="50"/>
      <c r="E44" s="50"/>
      <c r="F44" s="50"/>
      <c r="G44" s="50"/>
      <c r="H44" s="50"/>
      <c r="I44" s="50"/>
      <c r="J44" s="50"/>
      <c r="K44" s="50"/>
      <c r="L44" s="50"/>
      <c r="M44" s="50"/>
      <c r="N44" s="50"/>
      <c r="O44" s="50"/>
      <c r="P44" s="50"/>
    </row>
    <row r="45" spans="1:16" x14ac:dyDescent="0.25">
      <c r="A45" s="50"/>
      <c r="B45" s="50"/>
      <c r="C45" s="50"/>
      <c r="D45" s="50"/>
      <c r="E45" s="50"/>
      <c r="F45" s="50"/>
      <c r="G45" s="50"/>
      <c r="H45" s="50"/>
      <c r="I45" s="50"/>
      <c r="J45" s="50"/>
      <c r="K45" s="50"/>
      <c r="L45" s="50"/>
      <c r="M45" s="50"/>
      <c r="N45" s="50"/>
      <c r="O45" s="50"/>
      <c r="P45" s="50"/>
    </row>
    <row r="46" spans="1:16" x14ac:dyDescent="0.25">
      <c r="A46" s="50"/>
      <c r="B46" s="50"/>
      <c r="C46" s="50"/>
      <c r="D46" s="50"/>
      <c r="E46" s="50"/>
      <c r="F46" s="50"/>
      <c r="G46" s="50"/>
      <c r="H46" s="50"/>
      <c r="I46" s="50"/>
      <c r="J46" s="50"/>
      <c r="K46" s="50"/>
      <c r="L46" s="50"/>
      <c r="M46" s="50"/>
      <c r="N46" s="50"/>
      <c r="O46" s="50"/>
      <c r="P46" s="50"/>
    </row>
    <row r="47" spans="1:16" x14ac:dyDescent="0.25">
      <c r="A47" s="50"/>
      <c r="B47" s="50"/>
      <c r="C47" s="50"/>
      <c r="D47" s="50"/>
      <c r="E47" s="50"/>
      <c r="F47" s="50"/>
      <c r="G47" s="50"/>
      <c r="H47" s="50"/>
      <c r="I47" s="50"/>
      <c r="J47" s="50"/>
      <c r="K47" s="50"/>
      <c r="L47" s="50"/>
      <c r="M47" s="50"/>
      <c r="N47" s="50"/>
      <c r="O47" s="50"/>
      <c r="P47" s="50"/>
    </row>
    <row r="48" spans="1:16" x14ac:dyDescent="0.25">
      <c r="A48" s="50"/>
      <c r="B48" s="50"/>
      <c r="C48" s="50"/>
      <c r="D48" s="50"/>
      <c r="E48" s="50"/>
      <c r="F48" s="50"/>
      <c r="G48" s="50"/>
      <c r="H48" s="50"/>
      <c r="I48" s="50"/>
      <c r="J48" s="50"/>
      <c r="K48" s="50"/>
      <c r="L48" s="50"/>
      <c r="M48" s="50"/>
      <c r="N48" s="50"/>
      <c r="O48" s="50"/>
      <c r="P48" s="50"/>
    </row>
    <row r="49" spans="1:16" x14ac:dyDescent="0.25">
      <c r="A49" s="50"/>
      <c r="B49" s="50"/>
      <c r="C49" s="50"/>
      <c r="D49" s="50"/>
      <c r="E49" s="50"/>
      <c r="F49" s="50"/>
      <c r="G49" s="50"/>
      <c r="H49" s="50"/>
      <c r="I49" s="50"/>
      <c r="J49" s="50"/>
      <c r="K49" s="50"/>
      <c r="L49" s="50"/>
      <c r="M49" s="50"/>
      <c r="N49" s="50"/>
      <c r="O49" s="50"/>
      <c r="P49" s="50"/>
    </row>
    <row r="50" spans="1:16" x14ac:dyDescent="0.25">
      <c r="A50" s="50"/>
      <c r="B50" s="50"/>
      <c r="C50" s="50"/>
      <c r="D50" s="50"/>
      <c r="E50" s="50"/>
      <c r="F50" s="50"/>
      <c r="G50" s="50"/>
      <c r="H50" s="50"/>
      <c r="I50" s="50"/>
      <c r="J50" s="50"/>
      <c r="K50" s="50"/>
      <c r="L50" s="50"/>
      <c r="M50" s="50"/>
      <c r="N50" s="50"/>
      <c r="O50" s="50"/>
      <c r="P50" s="50"/>
    </row>
    <row r="51" spans="1:16" x14ac:dyDescent="0.25">
      <c r="A51" s="50"/>
      <c r="B51" s="50"/>
      <c r="C51" s="50"/>
      <c r="D51" s="50"/>
      <c r="E51" s="50"/>
      <c r="F51" s="50"/>
      <c r="G51" s="50"/>
      <c r="H51" s="50"/>
      <c r="I51" s="50"/>
      <c r="J51" s="50"/>
      <c r="K51" s="50"/>
      <c r="L51" s="50"/>
      <c r="M51" s="50"/>
      <c r="N51" s="50"/>
      <c r="O51" s="50"/>
      <c r="P51" s="50"/>
    </row>
    <row r="52" spans="1:16" x14ac:dyDescent="0.25">
      <c r="A52" s="50"/>
      <c r="B52" s="50"/>
      <c r="C52" s="50"/>
      <c r="D52" s="50"/>
      <c r="E52" s="50"/>
      <c r="F52" s="50"/>
      <c r="G52" s="50"/>
      <c r="H52" s="50"/>
      <c r="I52" s="50"/>
      <c r="J52" s="50"/>
      <c r="K52" s="50"/>
      <c r="L52" s="50"/>
      <c r="M52" s="50"/>
      <c r="N52" s="50"/>
      <c r="O52" s="50"/>
      <c r="P52" s="50"/>
    </row>
    <row r="53" spans="1:16" x14ac:dyDescent="0.25">
      <c r="A53" s="50"/>
      <c r="B53" s="50"/>
      <c r="C53" s="50"/>
      <c r="D53" s="50"/>
      <c r="E53" s="50"/>
      <c r="F53" s="50"/>
      <c r="G53" s="50"/>
      <c r="H53" s="50"/>
      <c r="I53" s="50"/>
      <c r="J53" s="50"/>
      <c r="K53" s="50"/>
      <c r="L53" s="50"/>
      <c r="M53" s="50"/>
      <c r="N53" s="50"/>
      <c r="O53" s="50"/>
      <c r="P53" s="50"/>
    </row>
    <row r="54" spans="1:16" x14ac:dyDescent="0.25">
      <c r="A54" s="50"/>
      <c r="B54" s="50"/>
      <c r="C54" s="50"/>
      <c r="D54" s="50"/>
      <c r="E54" s="50"/>
      <c r="F54" s="50"/>
      <c r="G54" s="50"/>
      <c r="H54" s="50"/>
      <c r="I54" s="50"/>
      <c r="J54" s="50"/>
      <c r="K54" s="50"/>
      <c r="L54" s="50"/>
      <c r="M54" s="50"/>
      <c r="N54" s="50"/>
      <c r="O54" s="50"/>
      <c r="P54" s="50"/>
    </row>
    <row r="55" spans="1:16" x14ac:dyDescent="0.25">
      <c r="A55" s="50"/>
      <c r="B55" s="50"/>
      <c r="C55" s="50"/>
      <c r="D55" s="50"/>
      <c r="E55" s="50"/>
      <c r="F55" s="50"/>
      <c r="G55" s="50"/>
      <c r="H55" s="50"/>
      <c r="I55" s="50"/>
      <c r="J55" s="50"/>
      <c r="K55" s="50"/>
      <c r="L55" s="50"/>
      <c r="M55" s="50"/>
      <c r="N55" s="50"/>
      <c r="O55" s="50"/>
      <c r="P55" s="50"/>
    </row>
    <row r="56" spans="1:16" x14ac:dyDescent="0.25">
      <c r="A56" s="50"/>
      <c r="B56" s="50"/>
      <c r="C56" s="50"/>
      <c r="D56" s="50"/>
      <c r="E56" s="50"/>
      <c r="F56" s="50"/>
      <c r="G56" s="50"/>
      <c r="H56" s="50"/>
      <c r="I56" s="50"/>
      <c r="J56" s="50"/>
      <c r="K56" s="50"/>
      <c r="L56" s="50"/>
      <c r="M56" s="50"/>
      <c r="N56" s="50"/>
      <c r="O56" s="50"/>
      <c r="P56" s="50"/>
    </row>
    <row r="57" spans="1:16" x14ac:dyDescent="0.25">
      <c r="A57" s="50"/>
      <c r="B57" s="50"/>
      <c r="C57" s="50"/>
      <c r="D57" s="50"/>
      <c r="E57" s="50"/>
      <c r="F57" s="50"/>
      <c r="G57" s="50"/>
      <c r="H57" s="50"/>
      <c r="I57" s="50"/>
      <c r="J57" s="50"/>
      <c r="K57" s="50"/>
      <c r="L57" s="50"/>
      <c r="M57" s="50"/>
      <c r="N57" s="50"/>
      <c r="O57" s="50"/>
      <c r="P57" s="50"/>
    </row>
    <row r="58" spans="1:16" x14ac:dyDescent="0.25">
      <c r="A58" s="50"/>
      <c r="B58" s="50"/>
      <c r="C58" s="50"/>
      <c r="D58" s="50"/>
      <c r="E58" s="50"/>
      <c r="F58" s="50"/>
      <c r="G58" s="50"/>
      <c r="H58" s="50"/>
      <c r="I58" s="50"/>
      <c r="J58" s="50"/>
      <c r="K58" s="50"/>
      <c r="L58" s="50"/>
      <c r="M58" s="50"/>
      <c r="N58" s="50"/>
      <c r="O58" s="50"/>
      <c r="P58" s="50"/>
    </row>
    <row r="59" spans="1:16" x14ac:dyDescent="0.25">
      <c r="A59" s="50"/>
      <c r="B59" s="50"/>
      <c r="C59" s="50"/>
      <c r="D59" s="50"/>
      <c r="E59" s="50"/>
      <c r="F59" s="50"/>
      <c r="G59" s="50"/>
      <c r="H59" s="50"/>
      <c r="I59" s="50"/>
      <c r="J59" s="50"/>
      <c r="K59" s="50"/>
      <c r="L59" s="50"/>
      <c r="M59" s="50"/>
      <c r="N59" s="50"/>
      <c r="O59" s="50"/>
      <c r="P59" s="50"/>
    </row>
    <row r="60" spans="1:16" x14ac:dyDescent="0.25">
      <c r="A60" s="50"/>
      <c r="B60" s="50"/>
      <c r="C60" s="50"/>
      <c r="D60" s="50"/>
      <c r="E60" s="50"/>
      <c r="F60" s="50"/>
      <c r="G60" s="50"/>
      <c r="H60" s="50"/>
      <c r="I60" s="50"/>
      <c r="J60" s="50"/>
      <c r="K60" s="50"/>
      <c r="L60" s="50"/>
      <c r="M60" s="50"/>
      <c r="N60" s="50"/>
      <c r="O60" s="50"/>
      <c r="P60" s="50"/>
    </row>
    <row r="61" spans="1:16" x14ac:dyDescent="0.25">
      <c r="A61" s="50"/>
      <c r="B61" s="50"/>
      <c r="C61" s="50"/>
      <c r="D61" s="50"/>
      <c r="E61" s="50"/>
      <c r="F61" s="50"/>
      <c r="G61" s="50"/>
      <c r="H61" s="50"/>
      <c r="I61" s="50"/>
      <c r="J61" s="50"/>
      <c r="K61" s="50"/>
      <c r="L61" s="50"/>
      <c r="M61" s="50"/>
      <c r="N61" s="50"/>
      <c r="O61" s="50"/>
      <c r="P61" s="50"/>
    </row>
    <row r="62" spans="1:16" x14ac:dyDescent="0.25">
      <c r="A62" s="50"/>
      <c r="B62" s="50"/>
      <c r="C62" s="50"/>
      <c r="D62" s="50"/>
      <c r="E62" s="50"/>
      <c r="F62" s="50"/>
      <c r="G62" s="50"/>
      <c r="H62" s="50"/>
      <c r="I62" s="50"/>
      <c r="J62" s="50"/>
      <c r="K62" s="50"/>
      <c r="L62" s="50"/>
      <c r="M62" s="50"/>
      <c r="N62" s="50"/>
      <c r="O62" s="50"/>
      <c r="P62" s="50"/>
    </row>
    <row r="63" spans="1:16" x14ac:dyDescent="0.25">
      <c r="A63" s="50"/>
      <c r="B63" s="50"/>
      <c r="C63" s="50"/>
      <c r="D63" s="50"/>
      <c r="E63" s="50"/>
      <c r="F63" s="50"/>
      <c r="G63" s="50"/>
      <c r="H63" s="50"/>
      <c r="I63" s="50"/>
      <c r="J63" s="50"/>
      <c r="K63" s="50"/>
      <c r="L63" s="50"/>
      <c r="M63" s="50"/>
      <c r="N63" s="50"/>
      <c r="O63" s="50"/>
      <c r="P63" s="50"/>
    </row>
    <row r="64" spans="1:16" x14ac:dyDescent="0.25">
      <c r="A64" s="50"/>
      <c r="B64" s="50"/>
      <c r="C64" s="50"/>
      <c r="D64" s="50"/>
      <c r="E64" s="50"/>
      <c r="F64" s="50"/>
      <c r="G64" s="50"/>
      <c r="H64" s="50"/>
      <c r="I64" s="50"/>
      <c r="J64" s="50"/>
      <c r="K64" s="50"/>
      <c r="L64" s="50"/>
      <c r="M64" s="50"/>
      <c r="N64" s="50"/>
      <c r="O64" s="50"/>
      <c r="P64" s="50"/>
    </row>
    <row r="65" spans="1:16" x14ac:dyDescent="0.25">
      <c r="A65" s="50"/>
      <c r="B65" s="50"/>
      <c r="C65" s="50"/>
      <c r="D65" s="50"/>
      <c r="E65" s="50"/>
      <c r="F65" s="50"/>
      <c r="G65" s="50"/>
      <c r="H65" s="50"/>
      <c r="I65" s="50"/>
      <c r="J65" s="50"/>
      <c r="K65" s="50"/>
      <c r="L65" s="50"/>
      <c r="M65" s="50"/>
      <c r="N65" s="50"/>
      <c r="O65" s="50"/>
      <c r="P65" s="50"/>
    </row>
    <row r="66" spans="1:16" x14ac:dyDescent="0.25">
      <c r="A66" s="50"/>
      <c r="B66" s="50"/>
      <c r="C66" s="50"/>
      <c r="D66" s="50"/>
      <c r="E66" s="50"/>
      <c r="F66" s="50"/>
      <c r="G66" s="50"/>
      <c r="H66" s="50"/>
      <c r="I66" s="50"/>
      <c r="J66" s="50"/>
      <c r="K66" s="50"/>
      <c r="L66" s="50"/>
      <c r="M66" s="50"/>
      <c r="N66" s="50"/>
      <c r="O66" s="50"/>
      <c r="P66" s="50"/>
    </row>
    <row r="67" spans="1:16" x14ac:dyDescent="0.25">
      <c r="A67" s="50"/>
      <c r="B67" s="50"/>
      <c r="C67" s="50"/>
      <c r="D67" s="50"/>
      <c r="E67" s="50"/>
      <c r="F67" s="50"/>
      <c r="G67" s="50"/>
      <c r="H67" s="50"/>
      <c r="I67" s="50"/>
      <c r="J67" s="50"/>
      <c r="K67" s="50"/>
      <c r="L67" s="50"/>
      <c r="M67" s="50"/>
      <c r="N67" s="50"/>
      <c r="O67" s="50"/>
      <c r="P67" s="50"/>
    </row>
    <row r="68" spans="1:16" x14ac:dyDescent="0.25">
      <c r="A68" s="50"/>
      <c r="B68" s="50"/>
      <c r="C68" s="50"/>
      <c r="D68" s="50"/>
      <c r="E68" s="50"/>
      <c r="F68" s="50"/>
      <c r="G68" s="50"/>
      <c r="H68" s="50"/>
      <c r="I68" s="50"/>
      <c r="J68" s="50"/>
      <c r="K68" s="50"/>
      <c r="L68" s="50"/>
      <c r="M68" s="50"/>
      <c r="N68" s="50"/>
      <c r="O68" s="50"/>
      <c r="P68" s="50"/>
    </row>
    <row r="69" spans="1:16" x14ac:dyDescent="0.25">
      <c r="A69" s="50"/>
      <c r="B69" s="50"/>
      <c r="C69" s="50"/>
      <c r="D69" s="50"/>
      <c r="E69" s="50"/>
      <c r="F69" s="50"/>
      <c r="G69" s="50"/>
      <c r="H69" s="50"/>
      <c r="I69" s="50"/>
      <c r="J69" s="50"/>
      <c r="K69" s="50"/>
      <c r="L69" s="50"/>
      <c r="M69" s="50"/>
      <c r="N69" s="50"/>
      <c r="O69" s="50"/>
      <c r="P69" s="50"/>
    </row>
    <row r="70" spans="1:16" x14ac:dyDescent="0.25">
      <c r="A70" s="50"/>
      <c r="B70" s="50"/>
      <c r="C70" s="50"/>
      <c r="D70" s="50"/>
      <c r="E70" s="50"/>
      <c r="F70" s="50"/>
      <c r="G70" s="50"/>
      <c r="H70" s="50"/>
      <c r="I70" s="50"/>
      <c r="J70" s="50"/>
      <c r="K70" s="50"/>
      <c r="L70" s="50"/>
      <c r="M70" s="50"/>
      <c r="N70" s="50"/>
      <c r="O70" s="50"/>
      <c r="P70" s="50"/>
    </row>
    <row r="71" spans="1:16" x14ac:dyDescent="0.25">
      <c r="A71" s="50"/>
      <c r="B71" s="50"/>
      <c r="C71" s="50"/>
      <c r="D71" s="50"/>
      <c r="E71" s="50"/>
      <c r="F71" s="50"/>
      <c r="G71" s="50"/>
      <c r="H71" s="50"/>
      <c r="I71" s="50"/>
      <c r="J71" s="50"/>
      <c r="K71" s="50"/>
      <c r="L71" s="50"/>
      <c r="M71" s="50"/>
      <c r="N71" s="50"/>
      <c r="O71" s="50"/>
      <c r="P71" s="50"/>
    </row>
    <row r="72" spans="1:16" x14ac:dyDescent="0.25">
      <c r="A72" s="50"/>
      <c r="B72" s="50"/>
      <c r="C72" s="50"/>
      <c r="D72" s="50"/>
      <c r="E72" s="50"/>
      <c r="F72" s="50"/>
      <c r="G72" s="50"/>
      <c r="H72" s="50"/>
      <c r="I72" s="50"/>
      <c r="J72" s="50"/>
      <c r="K72" s="50"/>
      <c r="L72" s="50"/>
      <c r="M72" s="50"/>
      <c r="N72" s="50"/>
      <c r="O72" s="50"/>
      <c r="P72" s="50"/>
    </row>
    <row r="73" spans="1:16" x14ac:dyDescent="0.25">
      <c r="A73" s="50"/>
      <c r="B73" s="50"/>
      <c r="C73" s="50"/>
      <c r="D73" s="50"/>
      <c r="E73" s="50"/>
      <c r="F73" s="50"/>
      <c r="G73" s="50"/>
      <c r="H73" s="50"/>
      <c r="I73" s="50"/>
      <c r="J73" s="50"/>
      <c r="K73" s="50"/>
      <c r="L73" s="50"/>
      <c r="M73" s="50"/>
      <c r="N73" s="50"/>
      <c r="O73" s="50"/>
      <c r="P73" s="50"/>
    </row>
    <row r="74" spans="1:16" x14ac:dyDescent="0.25">
      <c r="A74" s="50"/>
      <c r="B74" s="50"/>
      <c r="C74" s="50"/>
      <c r="D74" s="50"/>
      <c r="E74" s="50"/>
      <c r="F74" s="50"/>
      <c r="G74" s="50"/>
      <c r="H74" s="50"/>
      <c r="I74" s="50"/>
      <c r="J74" s="50"/>
      <c r="K74" s="50"/>
      <c r="L74" s="50"/>
      <c r="M74" s="50"/>
      <c r="N74" s="50"/>
      <c r="O74" s="50"/>
      <c r="P74" s="50"/>
    </row>
    <row r="75" spans="1:16" x14ac:dyDescent="0.25">
      <c r="A75" s="50"/>
      <c r="B75" s="50"/>
      <c r="C75" s="50"/>
      <c r="D75" s="50"/>
      <c r="E75" s="50"/>
      <c r="F75" s="50"/>
      <c r="G75" s="50"/>
      <c r="H75" s="50"/>
      <c r="I75" s="50"/>
      <c r="J75" s="50"/>
      <c r="K75" s="50"/>
      <c r="L75" s="50"/>
      <c r="M75" s="50"/>
      <c r="N75" s="50"/>
      <c r="O75" s="50"/>
      <c r="P75" s="50"/>
    </row>
    <row r="76" spans="1:16" x14ac:dyDescent="0.25">
      <c r="A76" s="50"/>
      <c r="B76" s="50"/>
      <c r="C76" s="50"/>
      <c r="D76" s="50"/>
      <c r="E76" s="50"/>
      <c r="F76" s="50"/>
      <c r="G76" s="50"/>
      <c r="H76" s="50"/>
      <c r="I76" s="50"/>
      <c r="J76" s="50"/>
      <c r="K76" s="50"/>
      <c r="L76" s="50"/>
      <c r="M76" s="50"/>
      <c r="N76" s="50"/>
      <c r="O76" s="50"/>
      <c r="P76" s="50"/>
    </row>
    <row r="77" spans="1:16" x14ac:dyDescent="0.25">
      <c r="A77" s="50"/>
      <c r="B77" s="50"/>
      <c r="C77" s="50"/>
      <c r="D77" s="50"/>
      <c r="E77" s="50"/>
      <c r="F77" s="50"/>
      <c r="G77" s="50"/>
      <c r="H77" s="50"/>
      <c r="I77" s="50"/>
      <c r="J77" s="50"/>
      <c r="K77" s="50"/>
      <c r="L77" s="50"/>
      <c r="M77" s="50"/>
      <c r="N77" s="50"/>
      <c r="O77" s="50"/>
      <c r="P77" s="50"/>
    </row>
    <row r="78" spans="1:16" x14ac:dyDescent="0.25">
      <c r="A78" s="50"/>
      <c r="B78" s="50"/>
      <c r="C78" s="50"/>
      <c r="D78" s="50"/>
      <c r="E78" s="50"/>
      <c r="F78" s="50"/>
      <c r="G78" s="50"/>
      <c r="H78" s="50"/>
      <c r="I78" s="50"/>
      <c r="J78" s="50"/>
      <c r="K78" s="50"/>
      <c r="L78" s="50"/>
      <c r="M78" s="50"/>
      <c r="N78" s="50"/>
      <c r="O78" s="50"/>
      <c r="P78" s="50"/>
    </row>
    <row r="79" spans="1:16" x14ac:dyDescent="0.25">
      <c r="A79" s="50"/>
      <c r="B79" s="50"/>
      <c r="C79" s="50"/>
      <c r="D79" s="50"/>
      <c r="E79" s="50"/>
      <c r="F79" s="50"/>
      <c r="G79" s="50"/>
      <c r="H79" s="50"/>
      <c r="I79" s="50"/>
      <c r="J79" s="50"/>
      <c r="K79" s="50"/>
      <c r="L79" s="50"/>
      <c r="M79" s="50"/>
      <c r="N79" s="50"/>
      <c r="O79" s="50"/>
      <c r="P79" s="50"/>
    </row>
    <row r="80" spans="1:16" x14ac:dyDescent="0.25">
      <c r="A80" s="50"/>
      <c r="B80" s="50"/>
      <c r="C80" s="50"/>
      <c r="D80" s="50"/>
      <c r="E80" s="50"/>
      <c r="F80" s="50"/>
      <c r="G80" s="50"/>
      <c r="H80" s="50"/>
      <c r="I80" s="50"/>
      <c r="J80" s="50"/>
      <c r="K80" s="50"/>
      <c r="L80" s="50"/>
      <c r="M80" s="50"/>
      <c r="N80" s="50"/>
      <c r="O80" s="50"/>
      <c r="P80" s="50"/>
    </row>
  </sheetData>
  <pageMargins left="0.35" right="0.25" top="0.32" bottom="0.5" header="0.32" footer="0.3"/>
  <pageSetup orientation="portrait" r:id="rId1"/>
  <headerFooter alignWithMargins="0">
    <oddFooter>&amp;L&amp;7&amp;D  at &amp;T Mike 702.486.8879&amp;C&amp;7Page &amp;P of &amp;N&amp;R&amp;7&amp;F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Q84"/>
  <sheetViews>
    <sheetView workbookViewId="0"/>
  </sheetViews>
  <sheetFormatPr defaultColWidth="9.1796875" defaultRowHeight="12.5" x14ac:dyDescent="0.25"/>
  <cols>
    <col min="1" max="1" width="2.7265625" style="49" customWidth="1"/>
    <col min="2" max="3" width="11.1796875" style="49" customWidth="1"/>
    <col min="4" max="16384" width="9.1796875" style="49"/>
  </cols>
  <sheetData>
    <row r="1" spans="1:17" ht="15.5" x14ac:dyDescent="0.35">
      <c r="A1" s="56" t="s">
        <v>204</v>
      </c>
      <c r="B1" s="56"/>
      <c r="C1" s="56"/>
      <c r="D1" s="56"/>
    </row>
    <row r="2" spans="1:17" ht="15.5" x14ac:dyDescent="0.35">
      <c r="A2" s="55"/>
      <c r="B2" s="54"/>
      <c r="C2" s="54"/>
      <c r="D2" s="54"/>
    </row>
    <row r="3" spans="1:17" ht="13" x14ac:dyDescent="0.3">
      <c r="A3" s="53" t="s">
        <v>461</v>
      </c>
    </row>
    <row r="4" spans="1:17" x14ac:dyDescent="0.25">
      <c r="A4" s="52" t="s">
        <v>462</v>
      </c>
    </row>
    <row r="5" spans="1:17" ht="13" x14ac:dyDescent="0.3">
      <c r="A5" s="51" t="e">
        <f ca="1">CELL("filename")</f>
        <v>#N/A</v>
      </c>
    </row>
    <row r="6" spans="1:17" x14ac:dyDescent="0.25">
      <c r="A6" s="50"/>
      <c r="B6" s="50"/>
      <c r="C6" s="50"/>
      <c r="D6" s="50"/>
      <c r="E6" s="50"/>
      <c r="F6" s="50"/>
      <c r="G6" s="50"/>
      <c r="H6" s="50"/>
      <c r="I6" s="50"/>
      <c r="J6" s="50"/>
      <c r="K6" s="50"/>
      <c r="L6" s="50"/>
      <c r="M6" s="50"/>
      <c r="N6" s="50"/>
      <c r="O6" s="50"/>
      <c r="P6" s="50"/>
      <c r="Q6" s="50"/>
    </row>
    <row r="7" spans="1:17" x14ac:dyDescent="0.25">
      <c r="A7" s="50"/>
      <c r="B7" s="50"/>
      <c r="C7" s="50"/>
      <c r="D7" s="50" t="s">
        <v>463</v>
      </c>
      <c r="E7" s="50"/>
      <c r="F7" s="50"/>
      <c r="G7" s="50"/>
      <c r="H7" s="50"/>
      <c r="I7" s="50"/>
      <c r="J7" s="50"/>
      <c r="K7" s="50"/>
      <c r="L7" s="50"/>
      <c r="M7" s="50"/>
      <c r="N7" s="50"/>
      <c r="O7" s="50"/>
      <c r="P7" s="50"/>
      <c r="Q7" s="50"/>
    </row>
    <row r="8" spans="1:17" x14ac:dyDescent="0.25">
      <c r="A8" s="50"/>
      <c r="B8" s="50"/>
      <c r="C8" s="50"/>
      <c r="D8" s="50" t="s">
        <v>464</v>
      </c>
      <c r="E8" s="50"/>
      <c r="F8" s="50"/>
      <c r="G8" s="50"/>
      <c r="H8" s="50"/>
      <c r="I8" s="50"/>
      <c r="J8" s="50"/>
      <c r="K8" s="50"/>
      <c r="L8" s="50"/>
      <c r="M8" s="50"/>
      <c r="N8" s="50"/>
      <c r="O8" s="50"/>
      <c r="P8" s="50"/>
      <c r="Q8" s="50"/>
    </row>
    <row r="9" spans="1:17" x14ac:dyDescent="0.25">
      <c r="A9" s="50"/>
      <c r="B9" s="50"/>
      <c r="C9" s="50"/>
      <c r="D9" s="50" t="s">
        <v>465</v>
      </c>
      <c r="E9" s="50"/>
      <c r="F9" s="50"/>
      <c r="G9" s="50"/>
      <c r="H9" s="50"/>
      <c r="I9" s="50"/>
      <c r="J9" s="50"/>
      <c r="K9" s="50"/>
      <c r="L9" s="50"/>
      <c r="M9" s="50"/>
      <c r="N9" s="50"/>
      <c r="O9" s="50"/>
      <c r="P9" s="50"/>
      <c r="Q9" s="50"/>
    </row>
    <row r="10" spans="1:17" x14ac:dyDescent="0.25">
      <c r="A10" s="50"/>
      <c r="B10" s="50"/>
      <c r="C10" s="50"/>
      <c r="D10" s="50"/>
      <c r="E10" s="50"/>
      <c r="F10" s="50"/>
      <c r="G10" s="50"/>
      <c r="H10" s="50"/>
      <c r="I10" s="50"/>
      <c r="J10" s="50"/>
      <c r="K10" s="50"/>
      <c r="L10" s="50"/>
      <c r="M10" s="50"/>
      <c r="N10" s="50"/>
      <c r="O10" s="50"/>
      <c r="P10" s="50"/>
      <c r="Q10" s="50"/>
    </row>
    <row r="11" spans="1:17" x14ac:dyDescent="0.25">
      <c r="A11" s="50"/>
      <c r="B11" s="50"/>
      <c r="C11" s="50"/>
      <c r="D11" s="50" t="s">
        <v>466</v>
      </c>
      <c r="E11" s="50"/>
      <c r="F11" s="50"/>
      <c r="G11" s="50"/>
      <c r="H11" s="50"/>
      <c r="I11" s="50"/>
      <c r="J11" s="50"/>
      <c r="K11" s="50"/>
      <c r="L11" s="50"/>
      <c r="M11" s="50"/>
      <c r="N11" s="50"/>
      <c r="O11" s="50"/>
      <c r="P11" s="50"/>
      <c r="Q11" s="50"/>
    </row>
    <row r="12" spans="1:17" x14ac:dyDescent="0.25">
      <c r="A12" s="50"/>
      <c r="B12" s="74" t="s">
        <v>467</v>
      </c>
      <c r="C12" s="74" t="s">
        <v>468</v>
      </c>
      <c r="D12" s="471" t="s">
        <v>469</v>
      </c>
      <c r="E12" s="471"/>
      <c r="F12" s="471"/>
      <c r="G12" s="471"/>
      <c r="H12" s="471"/>
      <c r="I12" s="471"/>
      <c r="J12" s="471"/>
      <c r="K12" s="471"/>
      <c r="L12" s="50"/>
      <c r="M12" s="50"/>
      <c r="N12" s="50"/>
      <c r="O12" s="50"/>
      <c r="P12" s="50"/>
      <c r="Q12" s="50"/>
    </row>
    <row r="13" spans="1:17" x14ac:dyDescent="0.25">
      <c r="A13" s="50"/>
      <c r="B13" s="74" t="s">
        <v>467</v>
      </c>
      <c r="C13" s="74" t="s">
        <v>468</v>
      </c>
      <c r="D13" s="471" t="s">
        <v>470</v>
      </c>
      <c r="E13" s="471"/>
      <c r="F13" s="471"/>
      <c r="G13" s="471"/>
      <c r="H13" s="471"/>
      <c r="I13" s="471"/>
      <c r="J13" s="471"/>
      <c r="K13" s="471"/>
      <c r="L13" s="50"/>
      <c r="M13" s="50"/>
      <c r="N13" s="50"/>
      <c r="O13" s="50"/>
      <c r="P13" s="50"/>
      <c r="Q13" s="50"/>
    </row>
    <row r="14" spans="1:17" x14ac:dyDescent="0.25">
      <c r="A14" s="50"/>
      <c r="B14" s="74"/>
      <c r="C14" s="74"/>
      <c r="D14" s="471" t="s">
        <v>471</v>
      </c>
      <c r="E14" s="471"/>
      <c r="F14" s="471"/>
      <c r="G14" s="471"/>
      <c r="H14" s="471"/>
      <c r="I14" s="471"/>
      <c r="J14" s="471"/>
      <c r="K14" s="471"/>
      <c r="L14" s="50"/>
      <c r="M14" s="50"/>
      <c r="N14" s="50"/>
      <c r="O14" s="50"/>
      <c r="P14" s="50"/>
      <c r="Q14" s="50"/>
    </row>
    <row r="15" spans="1:17" x14ac:dyDescent="0.25">
      <c r="A15" s="50"/>
      <c r="B15" s="74" t="s">
        <v>472</v>
      </c>
      <c r="C15" s="74"/>
      <c r="D15" s="471" t="s">
        <v>473</v>
      </c>
      <c r="E15" s="471"/>
      <c r="F15" s="471"/>
      <c r="G15" s="471"/>
      <c r="H15" s="471"/>
      <c r="I15" s="471"/>
      <c r="J15" s="471"/>
      <c r="K15" s="471"/>
      <c r="L15" s="50"/>
      <c r="M15" s="50"/>
      <c r="N15" s="50"/>
      <c r="O15" s="50"/>
      <c r="P15" s="50"/>
      <c r="Q15" s="50"/>
    </row>
    <row r="16" spans="1:17" x14ac:dyDescent="0.25">
      <c r="A16" s="50"/>
      <c r="B16" s="74"/>
      <c r="C16" s="74"/>
      <c r="D16" s="471" t="s">
        <v>474</v>
      </c>
      <c r="E16" s="471"/>
      <c r="F16" s="471"/>
      <c r="G16" s="471"/>
      <c r="H16" s="471"/>
      <c r="I16" s="471"/>
      <c r="J16" s="471"/>
      <c r="K16" s="471"/>
      <c r="L16" s="50"/>
      <c r="M16" s="50"/>
      <c r="N16" s="50"/>
      <c r="O16" s="50"/>
      <c r="P16" s="50"/>
      <c r="Q16" s="50"/>
    </row>
    <row r="17" spans="1:17" x14ac:dyDescent="0.25">
      <c r="A17" s="50"/>
      <c r="B17" s="74"/>
      <c r="C17" s="74"/>
      <c r="D17" s="471" t="s">
        <v>475</v>
      </c>
      <c r="E17" s="471"/>
      <c r="F17" s="471"/>
      <c r="G17" s="471"/>
      <c r="H17" s="471"/>
      <c r="I17" s="471"/>
      <c r="J17" s="471"/>
      <c r="K17" s="471"/>
      <c r="L17" s="50"/>
      <c r="M17" s="50"/>
      <c r="N17" s="50"/>
      <c r="O17" s="50"/>
      <c r="P17" s="50"/>
      <c r="Q17" s="50"/>
    </row>
    <row r="18" spans="1:17" x14ac:dyDescent="0.25">
      <c r="A18" s="50"/>
      <c r="B18" s="74"/>
      <c r="C18" s="74"/>
      <c r="D18" s="471" t="s">
        <v>476</v>
      </c>
      <c r="E18" s="471"/>
      <c r="F18" s="471"/>
      <c r="G18" s="471"/>
      <c r="H18" s="471"/>
      <c r="I18" s="471"/>
      <c r="J18" s="471"/>
      <c r="K18" s="471"/>
      <c r="L18" s="50"/>
      <c r="M18" s="50"/>
      <c r="N18" s="50"/>
      <c r="O18" s="50"/>
      <c r="P18" s="50"/>
      <c r="Q18" s="50"/>
    </row>
    <row r="19" spans="1:17" x14ac:dyDescent="0.25">
      <c r="A19" s="50"/>
      <c r="B19" s="74"/>
      <c r="C19" s="74"/>
      <c r="D19" s="471" t="s">
        <v>477</v>
      </c>
      <c r="E19" s="471"/>
      <c r="F19" s="471"/>
      <c r="G19" s="471"/>
      <c r="H19" s="471"/>
      <c r="I19" s="471"/>
      <c r="J19" s="471"/>
      <c r="K19" s="471"/>
      <c r="L19" s="50"/>
      <c r="M19" s="50"/>
      <c r="N19" s="50"/>
      <c r="O19" s="50"/>
      <c r="P19" s="50"/>
      <c r="Q19" s="50"/>
    </row>
    <row r="20" spans="1:17" x14ac:dyDescent="0.25">
      <c r="A20" s="50"/>
      <c r="B20" s="74"/>
      <c r="C20" s="74"/>
      <c r="D20" s="471" t="s">
        <v>478</v>
      </c>
      <c r="E20" s="471"/>
      <c r="F20" s="471"/>
      <c r="G20" s="471"/>
      <c r="H20" s="471"/>
      <c r="I20" s="471"/>
      <c r="J20" s="471"/>
      <c r="K20" s="471"/>
      <c r="L20" s="50"/>
      <c r="M20" s="50"/>
      <c r="N20" s="50"/>
      <c r="O20" s="50"/>
      <c r="P20" s="50"/>
      <c r="Q20" s="50"/>
    </row>
    <row r="21" spans="1:17" x14ac:dyDescent="0.25">
      <c r="A21" s="50"/>
      <c r="B21" s="74"/>
      <c r="C21" s="74"/>
      <c r="D21" s="444" t="s">
        <v>479</v>
      </c>
      <c r="E21" s="444"/>
      <c r="F21" s="444"/>
      <c r="G21" s="444"/>
      <c r="H21" s="444"/>
      <c r="I21" s="444"/>
      <c r="J21" s="444"/>
      <c r="K21" s="444"/>
      <c r="L21" s="50"/>
      <c r="M21" s="50"/>
      <c r="N21" s="50"/>
      <c r="O21" s="50"/>
      <c r="P21" s="50"/>
      <c r="Q21" s="50"/>
    </row>
    <row r="22" spans="1:17" x14ac:dyDescent="0.25">
      <c r="A22" s="50"/>
      <c r="B22" s="74"/>
      <c r="C22" s="74"/>
      <c r="D22" s="471" t="s">
        <v>480</v>
      </c>
      <c r="E22" s="471"/>
      <c r="F22" s="471"/>
      <c r="G22" s="471"/>
      <c r="H22" s="471"/>
      <c r="I22" s="471"/>
      <c r="J22" s="471"/>
      <c r="K22" s="471"/>
      <c r="L22" s="50"/>
      <c r="M22" s="50"/>
      <c r="N22" s="50"/>
      <c r="O22" s="50"/>
      <c r="P22" s="50"/>
      <c r="Q22" s="50"/>
    </row>
    <row r="23" spans="1:17" x14ac:dyDescent="0.25">
      <c r="A23" s="50"/>
      <c r="B23" s="74"/>
      <c r="C23" s="74"/>
      <c r="D23" s="471" t="s">
        <v>481</v>
      </c>
      <c r="E23" s="471"/>
      <c r="F23" s="471"/>
      <c r="G23" s="471"/>
      <c r="H23" s="471"/>
      <c r="I23" s="471"/>
      <c r="J23" s="471"/>
      <c r="K23" s="471"/>
      <c r="L23" s="50"/>
      <c r="M23" s="50"/>
      <c r="N23" s="50"/>
      <c r="O23" s="50"/>
      <c r="P23" s="50"/>
      <c r="Q23" s="50"/>
    </row>
    <row r="24" spans="1:17" x14ac:dyDescent="0.25">
      <c r="A24" s="50"/>
      <c r="B24" s="74"/>
      <c r="C24" s="74"/>
      <c r="D24" s="471" t="s">
        <v>482</v>
      </c>
      <c r="E24" s="471"/>
      <c r="F24" s="471"/>
      <c r="G24" s="471"/>
      <c r="H24" s="471"/>
      <c r="I24" s="471"/>
      <c r="J24" s="471"/>
      <c r="K24" s="471"/>
      <c r="L24" s="50"/>
      <c r="M24" s="50"/>
      <c r="N24" s="50"/>
      <c r="O24" s="50"/>
      <c r="P24" s="50"/>
      <c r="Q24" s="50"/>
    </row>
    <row r="25" spans="1:17" x14ac:dyDescent="0.25">
      <c r="A25" s="50"/>
      <c r="B25" s="74"/>
      <c r="C25" s="74"/>
      <c r="D25" s="471" t="s">
        <v>483</v>
      </c>
      <c r="E25" s="471"/>
      <c r="F25" s="471"/>
      <c r="G25" s="471"/>
      <c r="H25" s="471"/>
      <c r="I25" s="471"/>
      <c r="J25" s="471"/>
      <c r="K25" s="471"/>
      <c r="L25" s="50"/>
      <c r="M25" s="50"/>
      <c r="N25" s="50"/>
      <c r="O25" s="50"/>
      <c r="P25" s="50"/>
      <c r="Q25" s="50"/>
    </row>
    <row r="26" spans="1:17" x14ac:dyDescent="0.25">
      <c r="A26" s="50"/>
      <c r="B26" s="74"/>
      <c r="C26" s="74"/>
      <c r="D26" s="471" t="s">
        <v>484</v>
      </c>
      <c r="E26" s="471"/>
      <c r="F26" s="471"/>
      <c r="G26" s="471"/>
      <c r="H26" s="471"/>
      <c r="I26" s="471"/>
      <c r="J26" s="471"/>
      <c r="K26" s="471"/>
      <c r="L26" s="50"/>
      <c r="M26" s="50"/>
      <c r="N26" s="50"/>
      <c r="O26" s="50"/>
      <c r="P26" s="50"/>
      <c r="Q26" s="50"/>
    </row>
    <row r="27" spans="1:17" x14ac:dyDescent="0.25">
      <c r="A27" s="50"/>
      <c r="B27" s="74"/>
      <c r="C27" s="74"/>
      <c r="D27" s="471" t="s">
        <v>485</v>
      </c>
      <c r="E27" s="471"/>
      <c r="F27" s="471"/>
      <c r="G27" s="471"/>
      <c r="H27" s="471"/>
      <c r="I27" s="471"/>
      <c r="J27" s="471"/>
      <c r="K27" s="471"/>
      <c r="L27" s="50"/>
      <c r="M27" s="50"/>
      <c r="N27" s="50"/>
      <c r="O27" s="50"/>
      <c r="P27" s="50"/>
      <c r="Q27" s="50"/>
    </row>
    <row r="28" spans="1:17" x14ac:dyDescent="0.25">
      <c r="A28" s="50"/>
      <c r="B28" s="74"/>
      <c r="C28" s="74"/>
      <c r="D28" s="471" t="s">
        <v>486</v>
      </c>
      <c r="E28" s="471"/>
      <c r="F28" s="471"/>
      <c r="G28" s="471"/>
      <c r="H28" s="471"/>
      <c r="I28" s="471"/>
      <c r="J28" s="471"/>
      <c r="K28" s="471"/>
      <c r="L28" s="50"/>
      <c r="M28" s="50"/>
      <c r="N28" s="50"/>
      <c r="O28" s="50"/>
      <c r="P28" s="50"/>
      <c r="Q28" s="50"/>
    </row>
    <row r="29" spans="1:17" x14ac:dyDescent="0.25">
      <c r="A29" s="50"/>
      <c r="B29" s="74"/>
      <c r="C29" s="74"/>
      <c r="D29" s="471" t="s">
        <v>487</v>
      </c>
      <c r="E29" s="471"/>
      <c r="F29" s="471"/>
      <c r="G29" s="471"/>
      <c r="H29" s="471"/>
      <c r="I29" s="471"/>
      <c r="J29" s="471"/>
      <c r="K29" s="471"/>
      <c r="L29" s="50"/>
      <c r="M29" s="50"/>
      <c r="N29" s="50"/>
      <c r="O29" s="50"/>
      <c r="P29" s="50"/>
      <c r="Q29" s="50"/>
    </row>
    <row r="30" spans="1:17" x14ac:dyDescent="0.25">
      <c r="A30" s="50"/>
      <c r="B30" s="74"/>
      <c r="C30" s="74"/>
      <c r="D30" s="471" t="s">
        <v>488</v>
      </c>
      <c r="E30" s="471"/>
      <c r="F30" s="471"/>
      <c r="G30" s="471"/>
      <c r="H30" s="471"/>
      <c r="I30" s="471"/>
      <c r="J30" s="471"/>
      <c r="K30" s="471"/>
      <c r="L30" s="50"/>
      <c r="M30" s="50"/>
      <c r="N30" s="50"/>
      <c r="O30" s="50"/>
      <c r="P30" s="50"/>
      <c r="Q30" s="50"/>
    </row>
    <row r="31" spans="1:17" x14ac:dyDescent="0.25">
      <c r="A31" s="50"/>
      <c r="B31" s="75" t="s">
        <v>489</v>
      </c>
      <c r="C31" s="75"/>
      <c r="D31" s="470" t="s">
        <v>490</v>
      </c>
      <c r="E31" s="470"/>
      <c r="F31" s="470"/>
      <c r="G31" s="470"/>
      <c r="H31" s="470"/>
      <c r="I31" s="470"/>
      <c r="J31" s="470"/>
      <c r="K31" s="470"/>
      <c r="L31" s="50"/>
      <c r="M31" s="50"/>
      <c r="N31" s="50"/>
      <c r="O31" s="50"/>
      <c r="P31" s="50"/>
      <c r="Q31" s="50"/>
    </row>
    <row r="32" spans="1:17" x14ac:dyDescent="0.25">
      <c r="A32" s="50"/>
      <c r="B32" s="75"/>
      <c r="C32" s="75"/>
      <c r="D32" s="470" t="s">
        <v>491</v>
      </c>
      <c r="E32" s="470"/>
      <c r="F32" s="470"/>
      <c r="G32" s="470"/>
      <c r="H32" s="470"/>
      <c r="I32" s="470"/>
      <c r="J32" s="470"/>
      <c r="K32" s="470"/>
      <c r="L32" s="50"/>
      <c r="M32" s="50"/>
      <c r="N32" s="50"/>
      <c r="O32" s="50"/>
      <c r="P32" s="50"/>
      <c r="Q32" s="50"/>
    </row>
    <row r="33" spans="1:17" x14ac:dyDescent="0.25">
      <c r="A33" s="50"/>
      <c r="B33" s="75"/>
      <c r="C33" s="75"/>
      <c r="D33" s="470" t="s">
        <v>492</v>
      </c>
      <c r="E33" s="470"/>
      <c r="F33" s="470"/>
      <c r="G33" s="470"/>
      <c r="H33" s="470"/>
      <c r="I33" s="470"/>
      <c r="J33" s="470"/>
      <c r="K33" s="470"/>
      <c r="L33" s="50"/>
      <c r="M33" s="50"/>
      <c r="N33" s="50"/>
      <c r="O33" s="50"/>
      <c r="P33" s="50"/>
      <c r="Q33" s="50"/>
    </row>
    <row r="34" spans="1:17" x14ac:dyDescent="0.25">
      <c r="A34" s="50"/>
      <c r="B34" s="75"/>
      <c r="C34" s="75"/>
      <c r="D34" s="470"/>
      <c r="E34" s="470"/>
      <c r="F34" s="470"/>
      <c r="G34" s="470"/>
      <c r="H34" s="470"/>
      <c r="I34" s="470"/>
      <c r="J34" s="470"/>
      <c r="K34" s="470"/>
      <c r="L34" s="50"/>
      <c r="M34" s="50"/>
      <c r="N34" s="50"/>
      <c r="O34" s="50"/>
      <c r="P34" s="50"/>
      <c r="Q34" s="50"/>
    </row>
    <row r="35" spans="1:17" x14ac:dyDescent="0.25">
      <c r="A35" s="50"/>
      <c r="B35" s="75"/>
      <c r="C35" s="75"/>
      <c r="D35" s="470"/>
      <c r="E35" s="470"/>
      <c r="F35" s="470"/>
      <c r="G35" s="470"/>
      <c r="H35" s="470"/>
      <c r="I35" s="470"/>
      <c r="J35" s="470"/>
      <c r="K35" s="470"/>
      <c r="L35" s="50"/>
      <c r="M35" s="50"/>
      <c r="N35" s="50"/>
      <c r="O35" s="50"/>
      <c r="P35" s="50"/>
      <c r="Q35" s="50"/>
    </row>
    <row r="36" spans="1:17" x14ac:dyDescent="0.25">
      <c r="A36" s="50"/>
      <c r="B36" s="75"/>
      <c r="C36" s="75"/>
      <c r="D36" s="470"/>
      <c r="E36" s="470"/>
      <c r="F36" s="470"/>
      <c r="G36" s="470"/>
      <c r="H36" s="470"/>
      <c r="I36" s="470"/>
      <c r="J36" s="470"/>
      <c r="K36" s="470"/>
      <c r="L36" s="50"/>
      <c r="M36" s="50"/>
      <c r="N36" s="50"/>
      <c r="O36" s="50"/>
      <c r="P36" s="50"/>
      <c r="Q36" s="50"/>
    </row>
    <row r="37" spans="1:17" x14ac:dyDescent="0.25">
      <c r="A37" s="50"/>
      <c r="B37" s="75"/>
      <c r="C37" s="75"/>
      <c r="D37" s="470"/>
      <c r="E37" s="470"/>
      <c r="F37" s="470"/>
      <c r="G37" s="470"/>
      <c r="H37" s="470"/>
      <c r="I37" s="470"/>
      <c r="J37" s="470"/>
      <c r="K37" s="470"/>
      <c r="L37" s="50"/>
      <c r="M37" s="50"/>
      <c r="N37" s="50"/>
      <c r="O37" s="50"/>
      <c r="P37" s="50"/>
      <c r="Q37" s="50"/>
    </row>
    <row r="38" spans="1:17" x14ac:dyDescent="0.25">
      <c r="A38" s="50"/>
      <c r="B38" s="75"/>
      <c r="C38" s="75"/>
      <c r="D38" s="470"/>
      <c r="E38" s="470"/>
      <c r="F38" s="470"/>
      <c r="G38" s="470"/>
      <c r="H38" s="470"/>
      <c r="I38" s="470"/>
      <c r="J38" s="470"/>
      <c r="K38" s="470"/>
      <c r="L38" s="50"/>
      <c r="M38" s="50"/>
      <c r="N38" s="50"/>
      <c r="O38" s="50"/>
      <c r="P38" s="50"/>
      <c r="Q38" s="50"/>
    </row>
    <row r="39" spans="1:17" x14ac:dyDescent="0.25">
      <c r="A39" s="50"/>
      <c r="B39" s="75"/>
      <c r="C39" s="75"/>
      <c r="D39" s="470"/>
      <c r="E39" s="470"/>
      <c r="F39" s="470"/>
      <c r="G39" s="470"/>
      <c r="H39" s="470"/>
      <c r="I39" s="470"/>
      <c r="J39" s="470"/>
      <c r="K39" s="470"/>
      <c r="L39" s="50"/>
      <c r="M39" s="50"/>
      <c r="N39" s="50"/>
      <c r="O39" s="50"/>
      <c r="P39" s="50"/>
      <c r="Q39" s="50"/>
    </row>
    <row r="40" spans="1:17" x14ac:dyDescent="0.25">
      <c r="A40" s="50"/>
      <c r="B40" s="75"/>
      <c r="C40" s="75"/>
      <c r="D40" s="470"/>
      <c r="E40" s="470"/>
      <c r="F40" s="470"/>
      <c r="G40" s="470"/>
      <c r="H40" s="470"/>
      <c r="I40" s="470"/>
      <c r="J40" s="470"/>
      <c r="K40" s="470"/>
      <c r="L40" s="50"/>
      <c r="M40" s="50"/>
      <c r="N40" s="50"/>
      <c r="O40" s="50"/>
      <c r="P40" s="50"/>
      <c r="Q40" s="50"/>
    </row>
    <row r="41" spans="1:17" x14ac:dyDescent="0.25">
      <c r="A41" s="50"/>
      <c r="B41" s="75"/>
      <c r="C41" s="75"/>
      <c r="D41" s="470"/>
      <c r="E41" s="470"/>
      <c r="F41" s="470"/>
      <c r="G41" s="470"/>
      <c r="H41" s="470"/>
      <c r="I41" s="470"/>
      <c r="J41" s="470"/>
      <c r="K41" s="470"/>
      <c r="L41" s="50"/>
      <c r="M41" s="50"/>
      <c r="N41" s="50"/>
      <c r="O41" s="50"/>
      <c r="P41" s="50"/>
      <c r="Q41" s="50"/>
    </row>
    <row r="42" spans="1:17" x14ac:dyDescent="0.25">
      <c r="A42" s="50"/>
      <c r="B42" s="75"/>
      <c r="C42" s="75"/>
      <c r="D42" s="470"/>
      <c r="E42" s="470"/>
      <c r="F42" s="470"/>
      <c r="G42" s="470"/>
      <c r="H42" s="470"/>
      <c r="I42" s="470"/>
      <c r="J42" s="470"/>
      <c r="K42" s="470"/>
      <c r="L42" s="50"/>
      <c r="M42" s="50"/>
      <c r="N42" s="50"/>
      <c r="O42" s="50"/>
      <c r="P42" s="50"/>
      <c r="Q42" s="50"/>
    </row>
    <row r="43" spans="1:17" x14ac:dyDescent="0.25">
      <c r="A43" s="50"/>
      <c r="B43" s="75"/>
      <c r="C43" s="75"/>
      <c r="D43" s="470"/>
      <c r="E43" s="470"/>
      <c r="F43" s="470"/>
      <c r="G43" s="470"/>
      <c r="H43" s="470"/>
      <c r="I43" s="470"/>
      <c r="J43" s="470"/>
      <c r="K43" s="470"/>
      <c r="L43" s="50"/>
      <c r="M43" s="50"/>
      <c r="N43" s="50"/>
      <c r="O43" s="50"/>
      <c r="P43" s="50"/>
      <c r="Q43" s="50"/>
    </row>
    <row r="44" spans="1:17" x14ac:dyDescent="0.25">
      <c r="A44" s="50"/>
      <c r="B44" s="50"/>
      <c r="C44" s="50"/>
      <c r="D44" s="50"/>
      <c r="E44" s="50"/>
      <c r="F44" s="50"/>
      <c r="G44" s="50"/>
      <c r="H44" s="50"/>
      <c r="I44" s="50"/>
      <c r="J44" s="50"/>
      <c r="K44" s="50"/>
      <c r="L44" s="50"/>
      <c r="M44" s="50"/>
      <c r="N44" s="50"/>
      <c r="O44" s="50"/>
      <c r="P44" s="50"/>
      <c r="Q44" s="50"/>
    </row>
    <row r="45" spans="1:17" x14ac:dyDescent="0.25">
      <c r="A45" s="50"/>
      <c r="B45" s="50"/>
      <c r="C45" s="50"/>
      <c r="D45" s="50"/>
      <c r="E45" s="50"/>
      <c r="F45" s="50"/>
      <c r="G45" s="50"/>
      <c r="H45" s="50"/>
      <c r="I45" s="50"/>
      <c r="J45" s="50"/>
      <c r="K45" s="50"/>
      <c r="L45" s="50"/>
      <c r="M45" s="50"/>
      <c r="N45" s="50"/>
      <c r="O45" s="50"/>
      <c r="P45" s="50"/>
      <c r="Q45" s="50"/>
    </row>
    <row r="46" spans="1:17" x14ac:dyDescent="0.25">
      <c r="A46" s="50"/>
      <c r="B46" s="50"/>
      <c r="C46" s="50"/>
      <c r="D46" s="50"/>
      <c r="E46" s="50"/>
      <c r="F46" s="50"/>
      <c r="G46" s="50"/>
      <c r="H46" s="50"/>
      <c r="I46" s="50"/>
      <c r="J46" s="50"/>
      <c r="K46" s="50"/>
      <c r="L46" s="50"/>
      <c r="M46" s="50"/>
      <c r="N46" s="50"/>
      <c r="O46" s="50"/>
      <c r="P46" s="50"/>
      <c r="Q46" s="50"/>
    </row>
    <row r="47" spans="1:17" x14ac:dyDescent="0.25">
      <c r="A47" s="50"/>
      <c r="B47" s="50"/>
      <c r="C47" s="50"/>
      <c r="D47" s="50"/>
      <c r="E47" s="50"/>
      <c r="F47" s="50"/>
      <c r="G47" s="50"/>
      <c r="H47" s="50"/>
      <c r="I47" s="50"/>
      <c r="J47" s="50"/>
      <c r="K47" s="50"/>
      <c r="L47" s="50"/>
      <c r="M47" s="50"/>
      <c r="N47" s="50"/>
      <c r="O47" s="50"/>
      <c r="P47" s="50"/>
      <c r="Q47" s="50"/>
    </row>
    <row r="48" spans="1:17" x14ac:dyDescent="0.25">
      <c r="A48" s="50"/>
      <c r="B48" s="50"/>
      <c r="C48" s="50"/>
      <c r="D48" s="50"/>
      <c r="E48" s="50"/>
      <c r="F48" s="50"/>
      <c r="G48" s="50"/>
      <c r="H48" s="50"/>
      <c r="I48" s="50"/>
      <c r="J48" s="50"/>
      <c r="K48" s="50"/>
      <c r="L48" s="50"/>
      <c r="M48" s="50"/>
      <c r="N48" s="50"/>
      <c r="O48" s="50"/>
      <c r="P48" s="50"/>
      <c r="Q48" s="50"/>
    </row>
    <row r="49" spans="1:17" x14ac:dyDescent="0.25">
      <c r="A49" s="50"/>
      <c r="B49" s="50"/>
      <c r="C49" s="50"/>
      <c r="D49" s="50"/>
      <c r="E49" s="50"/>
      <c r="F49" s="50"/>
      <c r="G49" s="50"/>
      <c r="H49" s="50"/>
      <c r="I49" s="50"/>
      <c r="J49" s="50"/>
      <c r="K49" s="50"/>
      <c r="L49" s="50"/>
      <c r="M49" s="50"/>
      <c r="N49" s="50"/>
      <c r="O49" s="50"/>
      <c r="P49" s="50"/>
      <c r="Q49" s="50"/>
    </row>
    <row r="50" spans="1:17" x14ac:dyDescent="0.25">
      <c r="A50" s="50"/>
      <c r="B50" s="50"/>
      <c r="C50" s="50"/>
      <c r="D50" s="50"/>
      <c r="E50" s="50"/>
      <c r="F50" s="50"/>
      <c r="G50" s="50"/>
      <c r="H50" s="50"/>
      <c r="I50" s="50"/>
      <c r="J50" s="50"/>
      <c r="K50" s="50"/>
      <c r="L50" s="50"/>
      <c r="M50" s="50"/>
      <c r="N50" s="50"/>
      <c r="O50" s="50"/>
      <c r="P50" s="50"/>
      <c r="Q50" s="50"/>
    </row>
    <row r="51" spans="1:17" x14ac:dyDescent="0.25">
      <c r="A51" s="50"/>
      <c r="B51" s="50"/>
      <c r="C51" s="50"/>
      <c r="D51" s="50"/>
      <c r="E51" s="50"/>
      <c r="F51" s="50"/>
      <c r="G51" s="50"/>
      <c r="H51" s="50"/>
      <c r="I51" s="50"/>
      <c r="J51" s="50"/>
      <c r="K51" s="50"/>
      <c r="L51" s="50"/>
      <c r="M51" s="50"/>
      <c r="N51" s="50"/>
      <c r="O51" s="50"/>
      <c r="P51" s="50"/>
      <c r="Q51" s="50"/>
    </row>
    <row r="52" spans="1:17" x14ac:dyDescent="0.25">
      <c r="A52" s="50"/>
      <c r="B52" s="50"/>
      <c r="C52" s="50"/>
      <c r="D52" s="50"/>
      <c r="E52" s="50"/>
      <c r="F52" s="50"/>
      <c r="G52" s="50"/>
      <c r="H52" s="50"/>
      <c r="I52" s="50"/>
      <c r="J52" s="50"/>
      <c r="K52" s="50"/>
      <c r="L52" s="50"/>
      <c r="M52" s="50"/>
      <c r="N52" s="50"/>
      <c r="O52" s="50"/>
      <c r="P52" s="50"/>
      <c r="Q52" s="50"/>
    </row>
    <row r="53" spans="1:17" x14ac:dyDescent="0.25">
      <c r="A53" s="50"/>
      <c r="B53" s="50"/>
      <c r="C53" s="50"/>
      <c r="D53" s="50"/>
      <c r="E53" s="50"/>
      <c r="F53" s="50"/>
      <c r="G53" s="50"/>
      <c r="H53" s="50"/>
      <c r="I53" s="50"/>
      <c r="J53" s="50"/>
      <c r="K53" s="50"/>
      <c r="L53" s="50"/>
      <c r="M53" s="50"/>
      <c r="N53" s="50"/>
      <c r="O53" s="50"/>
      <c r="P53" s="50"/>
      <c r="Q53" s="50"/>
    </row>
    <row r="54" spans="1:17" x14ac:dyDescent="0.25">
      <c r="A54" s="50"/>
      <c r="B54" s="50"/>
      <c r="C54" s="50"/>
      <c r="D54" s="50"/>
      <c r="E54" s="50"/>
      <c r="F54" s="50"/>
      <c r="G54" s="50"/>
      <c r="H54" s="50"/>
      <c r="I54" s="50"/>
      <c r="J54" s="50"/>
      <c r="K54" s="50"/>
      <c r="L54" s="50"/>
      <c r="M54" s="50"/>
      <c r="N54" s="50"/>
      <c r="O54" s="50"/>
      <c r="P54" s="50"/>
      <c r="Q54" s="50"/>
    </row>
    <row r="55" spans="1:17" x14ac:dyDescent="0.25">
      <c r="A55" s="50"/>
      <c r="B55" s="50"/>
      <c r="C55" s="50"/>
      <c r="D55" s="50"/>
      <c r="E55" s="50"/>
      <c r="F55" s="50"/>
      <c r="G55" s="50"/>
      <c r="H55" s="50"/>
      <c r="I55" s="50"/>
      <c r="J55" s="50"/>
      <c r="K55" s="50"/>
      <c r="L55" s="50"/>
      <c r="M55" s="50"/>
      <c r="N55" s="50"/>
      <c r="O55" s="50"/>
      <c r="P55" s="50"/>
      <c r="Q55" s="50"/>
    </row>
    <row r="56" spans="1:17" x14ac:dyDescent="0.25">
      <c r="A56" s="50"/>
      <c r="B56" s="50"/>
      <c r="C56" s="50"/>
      <c r="D56" s="50"/>
      <c r="E56" s="50"/>
      <c r="F56" s="50"/>
      <c r="G56" s="50"/>
      <c r="H56" s="50"/>
      <c r="I56" s="50"/>
      <c r="J56" s="50"/>
      <c r="K56" s="50"/>
      <c r="L56" s="50"/>
      <c r="M56" s="50"/>
      <c r="N56" s="50"/>
      <c r="O56" s="50"/>
      <c r="P56" s="50"/>
      <c r="Q56" s="50"/>
    </row>
    <row r="57" spans="1:17" x14ac:dyDescent="0.25">
      <c r="A57" s="50"/>
      <c r="B57" s="50"/>
      <c r="C57" s="50"/>
      <c r="D57" s="50"/>
      <c r="E57" s="50"/>
      <c r="F57" s="50"/>
      <c r="G57" s="50"/>
      <c r="H57" s="50"/>
      <c r="I57" s="50"/>
      <c r="J57" s="50"/>
      <c r="K57" s="50"/>
      <c r="L57" s="50"/>
      <c r="M57" s="50"/>
      <c r="N57" s="50"/>
      <c r="O57" s="50"/>
      <c r="P57" s="50"/>
      <c r="Q57" s="50"/>
    </row>
    <row r="58" spans="1:17" x14ac:dyDescent="0.25">
      <c r="A58" s="50"/>
      <c r="B58" s="50"/>
      <c r="C58" s="50"/>
      <c r="D58" s="50"/>
      <c r="E58" s="50"/>
      <c r="F58" s="50"/>
      <c r="G58" s="50"/>
      <c r="H58" s="50"/>
      <c r="I58" s="50"/>
      <c r="J58" s="50"/>
      <c r="K58" s="50"/>
      <c r="L58" s="50"/>
      <c r="M58" s="50"/>
      <c r="N58" s="50"/>
      <c r="O58" s="50"/>
      <c r="P58" s="50"/>
      <c r="Q58" s="50"/>
    </row>
    <row r="59" spans="1:17" x14ac:dyDescent="0.25">
      <c r="A59" s="50"/>
      <c r="B59" s="50"/>
      <c r="C59" s="50"/>
      <c r="D59" s="50"/>
      <c r="E59" s="50"/>
      <c r="F59" s="50"/>
      <c r="G59" s="50"/>
      <c r="H59" s="50"/>
      <c r="I59" s="50"/>
      <c r="J59" s="50"/>
      <c r="K59" s="50"/>
      <c r="L59" s="50"/>
      <c r="M59" s="50"/>
      <c r="N59" s="50"/>
      <c r="O59" s="50"/>
      <c r="P59" s="50"/>
      <c r="Q59" s="50"/>
    </row>
    <row r="60" spans="1:17" x14ac:dyDescent="0.25">
      <c r="A60" s="50"/>
      <c r="B60" s="50"/>
      <c r="C60" s="50"/>
      <c r="D60" s="50"/>
      <c r="E60" s="50"/>
      <c r="F60" s="50"/>
      <c r="G60" s="50"/>
      <c r="H60" s="50"/>
      <c r="I60" s="50"/>
      <c r="J60" s="50"/>
      <c r="K60" s="50"/>
      <c r="L60" s="50"/>
      <c r="M60" s="50"/>
      <c r="N60" s="50"/>
      <c r="O60" s="50"/>
      <c r="P60" s="50"/>
      <c r="Q60" s="50"/>
    </row>
    <row r="61" spans="1:17" x14ac:dyDescent="0.25">
      <c r="A61" s="50"/>
      <c r="B61" s="50"/>
      <c r="C61" s="50"/>
      <c r="D61" s="50"/>
      <c r="E61" s="50"/>
      <c r="F61" s="50"/>
      <c r="G61" s="50"/>
      <c r="H61" s="50"/>
      <c r="I61" s="50"/>
      <c r="J61" s="50"/>
      <c r="K61" s="50"/>
      <c r="L61" s="50"/>
      <c r="M61" s="50"/>
      <c r="N61" s="50"/>
      <c r="O61" s="50"/>
      <c r="P61" s="50"/>
      <c r="Q61" s="50"/>
    </row>
    <row r="62" spans="1:17" x14ac:dyDescent="0.25">
      <c r="A62" s="50"/>
      <c r="B62" s="50"/>
      <c r="C62" s="50"/>
      <c r="D62" s="50"/>
      <c r="E62" s="50"/>
      <c r="F62" s="50"/>
      <c r="G62" s="50"/>
      <c r="H62" s="50"/>
      <c r="I62" s="50"/>
      <c r="J62" s="50"/>
      <c r="K62" s="50"/>
      <c r="L62" s="50"/>
      <c r="M62" s="50"/>
      <c r="N62" s="50"/>
      <c r="O62" s="50"/>
      <c r="P62" s="50"/>
      <c r="Q62" s="50"/>
    </row>
    <row r="63" spans="1:17" x14ac:dyDescent="0.25">
      <c r="A63" s="50"/>
      <c r="B63" s="50"/>
      <c r="C63" s="50"/>
      <c r="D63" s="50"/>
      <c r="E63" s="50"/>
      <c r="F63" s="50"/>
      <c r="G63" s="50"/>
      <c r="H63" s="50"/>
      <c r="I63" s="50"/>
      <c r="J63" s="50"/>
      <c r="K63" s="50"/>
      <c r="L63" s="50"/>
      <c r="M63" s="50"/>
      <c r="N63" s="50"/>
      <c r="O63" s="50"/>
      <c r="P63" s="50"/>
      <c r="Q63" s="50"/>
    </row>
    <row r="64" spans="1:17" x14ac:dyDescent="0.25">
      <c r="A64" s="50"/>
      <c r="B64" s="50"/>
      <c r="C64" s="50"/>
      <c r="D64" s="50"/>
      <c r="E64" s="50"/>
      <c r="F64" s="50"/>
      <c r="G64" s="50"/>
      <c r="H64" s="50"/>
      <c r="I64" s="50"/>
      <c r="J64" s="50"/>
      <c r="K64" s="50"/>
      <c r="L64" s="50"/>
      <c r="M64" s="50"/>
      <c r="N64" s="50"/>
      <c r="O64" s="50"/>
      <c r="P64" s="50"/>
      <c r="Q64" s="50"/>
    </row>
    <row r="65" spans="1:17" x14ac:dyDescent="0.25">
      <c r="A65" s="50"/>
      <c r="B65" s="50"/>
      <c r="C65" s="50"/>
      <c r="D65" s="50"/>
      <c r="E65" s="50"/>
      <c r="F65" s="50"/>
      <c r="G65" s="50"/>
      <c r="H65" s="50"/>
      <c r="I65" s="50"/>
      <c r="J65" s="50"/>
      <c r="K65" s="50"/>
      <c r="L65" s="50"/>
      <c r="M65" s="50"/>
      <c r="N65" s="50"/>
      <c r="O65" s="50"/>
      <c r="P65" s="50"/>
      <c r="Q65" s="50"/>
    </row>
    <row r="66" spans="1:17" x14ac:dyDescent="0.25">
      <c r="A66" s="50"/>
      <c r="B66" s="50"/>
      <c r="C66" s="50"/>
      <c r="D66" s="50"/>
      <c r="E66" s="50"/>
      <c r="F66" s="50"/>
      <c r="G66" s="50"/>
      <c r="H66" s="50"/>
      <c r="I66" s="50"/>
      <c r="J66" s="50"/>
      <c r="K66" s="50"/>
      <c r="L66" s="50"/>
      <c r="M66" s="50"/>
      <c r="N66" s="50"/>
      <c r="O66" s="50"/>
      <c r="P66" s="50"/>
      <c r="Q66" s="50"/>
    </row>
    <row r="67" spans="1:17" x14ac:dyDescent="0.25">
      <c r="A67" s="50"/>
      <c r="B67" s="50"/>
      <c r="C67" s="50"/>
      <c r="D67" s="50"/>
      <c r="E67" s="50"/>
      <c r="F67" s="50"/>
      <c r="G67" s="50"/>
      <c r="H67" s="50"/>
      <c r="I67" s="50"/>
      <c r="J67" s="50"/>
      <c r="K67" s="50"/>
      <c r="L67" s="50"/>
      <c r="M67" s="50"/>
      <c r="N67" s="50"/>
      <c r="O67" s="50"/>
      <c r="P67" s="50"/>
      <c r="Q67" s="50"/>
    </row>
    <row r="68" spans="1:17" x14ac:dyDescent="0.25">
      <c r="A68" s="50"/>
      <c r="B68" s="50"/>
      <c r="C68" s="50"/>
      <c r="D68" s="50"/>
      <c r="E68" s="50"/>
      <c r="F68" s="50"/>
      <c r="G68" s="50"/>
      <c r="H68" s="50"/>
      <c r="I68" s="50"/>
      <c r="J68" s="50"/>
      <c r="K68" s="50"/>
      <c r="L68" s="50"/>
      <c r="M68" s="50"/>
      <c r="N68" s="50"/>
      <c r="O68" s="50"/>
      <c r="P68" s="50"/>
      <c r="Q68" s="50"/>
    </row>
    <row r="69" spans="1:17" x14ac:dyDescent="0.25">
      <c r="A69" s="50"/>
      <c r="B69" s="50"/>
      <c r="C69" s="50"/>
      <c r="D69" s="50"/>
      <c r="E69" s="50"/>
      <c r="F69" s="50"/>
      <c r="G69" s="50"/>
      <c r="H69" s="50"/>
      <c r="I69" s="50"/>
      <c r="J69" s="50"/>
      <c r="K69" s="50"/>
      <c r="L69" s="50"/>
      <c r="M69" s="50"/>
      <c r="N69" s="50"/>
      <c r="O69" s="50"/>
      <c r="P69" s="50"/>
      <c r="Q69" s="50"/>
    </row>
    <row r="70" spans="1:17" x14ac:dyDescent="0.25">
      <c r="A70" s="50"/>
      <c r="B70" s="50"/>
      <c r="C70" s="50"/>
      <c r="D70" s="50"/>
      <c r="E70" s="50"/>
      <c r="F70" s="50"/>
      <c r="G70" s="50"/>
      <c r="H70" s="50"/>
      <c r="I70" s="50"/>
      <c r="J70" s="50"/>
      <c r="K70" s="50"/>
      <c r="L70" s="50"/>
      <c r="M70" s="50"/>
      <c r="N70" s="50"/>
      <c r="O70" s="50"/>
      <c r="P70" s="50"/>
      <c r="Q70" s="50"/>
    </row>
    <row r="71" spans="1:17" x14ac:dyDescent="0.25">
      <c r="A71" s="50"/>
      <c r="B71" s="50"/>
      <c r="C71" s="50"/>
      <c r="D71" s="50"/>
      <c r="E71" s="50"/>
      <c r="F71" s="50"/>
      <c r="G71" s="50"/>
      <c r="H71" s="50"/>
      <c r="I71" s="50"/>
      <c r="J71" s="50"/>
      <c r="K71" s="50"/>
      <c r="L71" s="50"/>
      <c r="M71" s="50"/>
      <c r="N71" s="50"/>
      <c r="O71" s="50"/>
      <c r="P71" s="50"/>
      <c r="Q71" s="50"/>
    </row>
    <row r="72" spans="1:17" x14ac:dyDescent="0.25">
      <c r="A72" s="50"/>
      <c r="B72" s="50"/>
      <c r="C72" s="50"/>
      <c r="D72" s="50"/>
      <c r="E72" s="50"/>
      <c r="F72" s="50"/>
      <c r="G72" s="50"/>
      <c r="H72" s="50"/>
      <c r="I72" s="50"/>
      <c r="J72" s="50"/>
      <c r="K72" s="50"/>
      <c r="L72" s="50"/>
      <c r="M72" s="50"/>
      <c r="N72" s="50"/>
      <c r="O72" s="50"/>
      <c r="P72" s="50"/>
      <c r="Q72" s="50"/>
    </row>
    <row r="73" spans="1:17" x14ac:dyDescent="0.25">
      <c r="A73" s="50"/>
      <c r="B73" s="50"/>
      <c r="C73" s="50"/>
      <c r="D73" s="50"/>
      <c r="E73" s="50"/>
      <c r="F73" s="50"/>
      <c r="G73" s="50"/>
      <c r="H73" s="50"/>
      <c r="I73" s="50"/>
      <c r="J73" s="50"/>
      <c r="K73" s="50"/>
      <c r="L73" s="50"/>
      <c r="M73" s="50"/>
      <c r="N73" s="50"/>
      <c r="O73" s="50"/>
      <c r="P73" s="50"/>
      <c r="Q73" s="50"/>
    </row>
    <row r="74" spans="1:17" x14ac:dyDescent="0.25">
      <c r="A74" s="50"/>
      <c r="B74" s="50"/>
      <c r="C74" s="50"/>
      <c r="D74" s="50"/>
      <c r="E74" s="50"/>
      <c r="F74" s="50"/>
      <c r="G74" s="50"/>
      <c r="H74" s="50"/>
      <c r="I74" s="50"/>
      <c r="J74" s="50"/>
      <c r="K74" s="50"/>
      <c r="L74" s="50"/>
      <c r="M74" s="50"/>
      <c r="N74" s="50"/>
      <c r="O74" s="50"/>
      <c r="P74" s="50"/>
      <c r="Q74" s="50"/>
    </row>
    <row r="75" spans="1:17" x14ac:dyDescent="0.25">
      <c r="A75" s="50"/>
      <c r="B75" s="50"/>
      <c r="C75" s="50"/>
      <c r="D75" s="50"/>
      <c r="E75" s="50"/>
      <c r="F75" s="50"/>
      <c r="G75" s="50"/>
      <c r="H75" s="50"/>
      <c r="I75" s="50"/>
      <c r="J75" s="50"/>
      <c r="K75" s="50"/>
      <c r="L75" s="50"/>
      <c r="M75" s="50"/>
      <c r="N75" s="50"/>
      <c r="O75" s="50"/>
      <c r="P75" s="50"/>
      <c r="Q75" s="50"/>
    </row>
    <row r="76" spans="1:17" x14ac:dyDescent="0.25">
      <c r="A76" s="50"/>
      <c r="B76" s="50"/>
      <c r="C76" s="50"/>
      <c r="D76" s="50"/>
      <c r="E76" s="50"/>
      <c r="F76" s="50"/>
      <c r="G76" s="50"/>
      <c r="H76" s="50"/>
      <c r="I76" s="50"/>
      <c r="J76" s="50"/>
      <c r="K76" s="50"/>
      <c r="L76" s="50"/>
      <c r="M76" s="50"/>
      <c r="N76" s="50"/>
      <c r="O76" s="50"/>
      <c r="P76" s="50"/>
      <c r="Q76" s="50"/>
    </row>
    <row r="77" spans="1:17" x14ac:dyDescent="0.25">
      <c r="A77" s="50"/>
      <c r="B77" s="50"/>
      <c r="C77" s="50"/>
      <c r="D77" s="50"/>
      <c r="E77" s="50"/>
      <c r="F77" s="50"/>
      <c r="G77" s="50"/>
      <c r="H77" s="50"/>
      <c r="I77" s="50"/>
      <c r="J77" s="50"/>
      <c r="K77" s="50"/>
      <c r="L77" s="50"/>
      <c r="M77" s="50"/>
      <c r="N77" s="50"/>
      <c r="O77" s="50"/>
      <c r="P77" s="50"/>
      <c r="Q77" s="50"/>
    </row>
    <row r="78" spans="1:17" x14ac:dyDescent="0.25">
      <c r="A78" s="50"/>
      <c r="B78" s="50"/>
      <c r="C78" s="50"/>
      <c r="D78" s="50"/>
      <c r="E78" s="50"/>
      <c r="F78" s="50"/>
      <c r="G78" s="50"/>
      <c r="H78" s="50"/>
      <c r="I78" s="50"/>
      <c r="J78" s="50"/>
      <c r="K78" s="50"/>
      <c r="L78" s="50"/>
      <c r="M78" s="50"/>
      <c r="N78" s="50"/>
      <c r="O78" s="50"/>
      <c r="P78" s="50"/>
      <c r="Q78" s="50"/>
    </row>
    <row r="79" spans="1:17" x14ac:dyDescent="0.25">
      <c r="A79" s="50"/>
      <c r="B79" s="50"/>
      <c r="C79" s="50"/>
      <c r="D79" s="50"/>
      <c r="E79" s="50"/>
      <c r="F79" s="50"/>
      <c r="G79" s="50"/>
      <c r="H79" s="50"/>
      <c r="I79" s="50"/>
      <c r="J79" s="50"/>
      <c r="K79" s="50"/>
      <c r="L79" s="50"/>
      <c r="M79" s="50"/>
      <c r="N79" s="50"/>
      <c r="O79" s="50"/>
      <c r="P79" s="50"/>
      <c r="Q79" s="50"/>
    </row>
    <row r="80" spans="1:17" x14ac:dyDescent="0.25">
      <c r="A80" s="50"/>
      <c r="B80" s="50"/>
      <c r="C80" s="50"/>
      <c r="D80" s="50"/>
      <c r="E80" s="50"/>
      <c r="F80" s="50"/>
      <c r="G80" s="50"/>
      <c r="H80" s="50"/>
      <c r="I80" s="50"/>
      <c r="J80" s="50"/>
      <c r="K80" s="50"/>
      <c r="L80" s="50"/>
      <c r="M80" s="50"/>
      <c r="N80" s="50"/>
      <c r="O80" s="50"/>
      <c r="P80" s="50"/>
      <c r="Q80" s="50"/>
    </row>
    <row r="81" spans="1:17" x14ac:dyDescent="0.25">
      <c r="A81" s="50"/>
      <c r="B81" s="50"/>
      <c r="C81" s="50"/>
      <c r="D81" s="50"/>
      <c r="E81" s="50"/>
      <c r="F81" s="50"/>
      <c r="G81" s="50"/>
      <c r="H81" s="50"/>
      <c r="I81" s="50"/>
      <c r="J81" s="50"/>
      <c r="K81" s="50"/>
      <c r="L81" s="50"/>
      <c r="M81" s="50"/>
      <c r="N81" s="50"/>
      <c r="O81" s="50"/>
      <c r="P81" s="50"/>
      <c r="Q81" s="50"/>
    </row>
    <row r="82" spans="1:17" x14ac:dyDescent="0.25">
      <c r="A82" s="50"/>
      <c r="B82" s="50"/>
      <c r="C82" s="50"/>
      <c r="D82" s="50"/>
      <c r="E82" s="50"/>
      <c r="F82" s="50"/>
      <c r="G82" s="50"/>
      <c r="H82" s="50"/>
      <c r="I82" s="50"/>
      <c r="J82" s="50"/>
      <c r="K82" s="50"/>
      <c r="L82" s="50"/>
      <c r="M82" s="50"/>
      <c r="N82" s="50"/>
      <c r="O82" s="50"/>
      <c r="P82" s="50"/>
      <c r="Q82" s="50"/>
    </row>
    <row r="83" spans="1:17" x14ac:dyDescent="0.25">
      <c r="A83" s="50"/>
      <c r="B83" s="50"/>
      <c r="C83" s="50"/>
      <c r="D83" s="50"/>
      <c r="E83" s="50"/>
      <c r="F83" s="50"/>
      <c r="G83" s="50"/>
      <c r="H83" s="50"/>
      <c r="I83" s="50"/>
      <c r="J83" s="50"/>
      <c r="K83" s="50"/>
      <c r="L83" s="50"/>
      <c r="M83" s="50"/>
      <c r="N83" s="50"/>
      <c r="O83" s="50"/>
      <c r="P83" s="50"/>
      <c r="Q83" s="50"/>
    </row>
    <row r="84" spans="1:17" x14ac:dyDescent="0.25">
      <c r="A84" s="50"/>
      <c r="B84" s="50"/>
      <c r="C84" s="50"/>
      <c r="D84" s="50"/>
      <c r="E84" s="50"/>
      <c r="F84" s="50"/>
      <c r="G84" s="50"/>
      <c r="H84" s="50"/>
      <c r="I84" s="50"/>
      <c r="J84" s="50"/>
      <c r="K84" s="50"/>
      <c r="L84" s="50"/>
      <c r="M84" s="50"/>
      <c r="N84" s="50"/>
      <c r="O84" s="50"/>
      <c r="P84" s="50"/>
      <c r="Q84" s="50"/>
    </row>
  </sheetData>
  <sheetProtection algorithmName="SHA-512" hashValue="4nQoN+JK+CBOA82du0umLtDs2b/mLSNfJMV/7biW0EYqSKN5yWm+dszpCt6CjMeBUlu5wyXxNwPpkdfuz9QU2w==" saltValue="MbXdrVUSkj/Uijf5/yYgDQ==" spinCount="100000" sheet="1" objects="1" scenarios="1"/>
  <mergeCells count="31">
    <mergeCell ref="D23:K23"/>
    <mergeCell ref="D12:K12"/>
    <mergeCell ref="D13:K13"/>
    <mergeCell ref="D14:K14"/>
    <mergeCell ref="D15:K15"/>
    <mergeCell ref="D16:K16"/>
    <mergeCell ref="D17:K17"/>
    <mergeCell ref="D18:K18"/>
    <mergeCell ref="D19:K19"/>
    <mergeCell ref="D20:K20"/>
    <mergeCell ref="D22:K22"/>
    <mergeCell ref="D35:K35"/>
    <mergeCell ref="D24:K24"/>
    <mergeCell ref="D25:K25"/>
    <mergeCell ref="D26:K26"/>
    <mergeCell ref="D27:K27"/>
    <mergeCell ref="D28:K28"/>
    <mergeCell ref="D29:K29"/>
    <mergeCell ref="D30:K30"/>
    <mergeCell ref="D31:K31"/>
    <mergeCell ref="D32:K32"/>
    <mergeCell ref="D33:K33"/>
    <mergeCell ref="D34:K34"/>
    <mergeCell ref="D42:K42"/>
    <mergeCell ref="D43:K43"/>
    <mergeCell ref="D36:K36"/>
    <mergeCell ref="D37:K37"/>
    <mergeCell ref="D38:K38"/>
    <mergeCell ref="D39:K39"/>
    <mergeCell ref="D40:K40"/>
    <mergeCell ref="D41:K41"/>
  </mergeCells>
  <pageMargins left="0.35" right="0.25" top="0.32" bottom="0.5" header="0.32" footer="0.3"/>
  <pageSetup orientation="portrait" r:id="rId1"/>
  <headerFooter alignWithMargins="0">
    <oddFooter>&amp;L&amp;7&amp;D  at &amp;T Mike 702.486.8879&amp;C&amp;7Page &amp;P of &amp;N&amp;R&amp;7&amp;F  &amp;A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0" tint="-0.499984740745262"/>
  </sheetPr>
  <dimension ref="A1:U38"/>
  <sheetViews>
    <sheetView workbookViewId="0"/>
  </sheetViews>
  <sheetFormatPr defaultColWidth="0" defaultRowHeight="12.5" zeroHeight="1" x14ac:dyDescent="0.25"/>
  <cols>
    <col min="1" max="1" width="6" customWidth="1"/>
    <col min="2" max="2" width="44.453125" bestFit="1" customWidth="1"/>
    <col min="3" max="3" width="18.81640625" bestFit="1" customWidth="1"/>
    <col min="4" max="4" width="9.1796875" customWidth="1"/>
    <col min="5" max="20" width="9.1796875" hidden="1" customWidth="1"/>
    <col min="21" max="21" width="19.453125" hidden="1" customWidth="1"/>
    <col min="22" max="16384" width="9.1796875" hidden="1"/>
  </cols>
  <sheetData>
    <row r="1" spans="1:21" ht="15.5" x14ac:dyDescent="0.35">
      <c r="B1" s="6" t="s">
        <v>493</v>
      </c>
      <c r="C1" s="6" t="s">
        <v>494</v>
      </c>
      <c r="U1" s="6" t="s">
        <v>495</v>
      </c>
    </row>
    <row r="2" spans="1:21" ht="15.5" x14ac:dyDescent="0.35">
      <c r="B2" s="8" t="s">
        <v>496</v>
      </c>
      <c r="C2" s="6"/>
      <c r="U2" s="6"/>
    </row>
    <row r="3" spans="1:21" ht="15.5" x14ac:dyDescent="0.35">
      <c r="A3">
        <v>1</v>
      </c>
      <c r="B3" s="7" t="s">
        <v>497</v>
      </c>
      <c r="C3" s="7" t="s">
        <v>498</v>
      </c>
      <c r="U3">
        <v>2018</v>
      </c>
    </row>
    <row r="4" spans="1:21" ht="15.5" x14ac:dyDescent="0.35">
      <c r="A4">
        <v>2</v>
      </c>
      <c r="B4" t="s">
        <v>499</v>
      </c>
      <c r="C4" s="8" t="s">
        <v>500</v>
      </c>
      <c r="U4">
        <v>2019</v>
      </c>
    </row>
    <row r="5" spans="1:21" ht="15.5" x14ac:dyDescent="0.35">
      <c r="A5">
        <v>3</v>
      </c>
      <c r="B5" s="8" t="s">
        <v>501</v>
      </c>
      <c r="C5" s="8" t="s">
        <v>502</v>
      </c>
      <c r="U5">
        <v>2020</v>
      </c>
    </row>
    <row r="6" spans="1:21" ht="15.5" x14ac:dyDescent="0.35">
      <c r="A6">
        <v>4</v>
      </c>
      <c r="B6" s="8" t="s">
        <v>503</v>
      </c>
      <c r="C6" s="8" t="s">
        <v>504</v>
      </c>
      <c r="U6">
        <v>2021</v>
      </c>
    </row>
    <row r="7" spans="1:21" ht="15.5" x14ac:dyDescent="0.35">
      <c r="A7">
        <v>5</v>
      </c>
      <c r="B7" s="7" t="s">
        <v>505</v>
      </c>
      <c r="C7" s="7" t="s">
        <v>506</v>
      </c>
      <c r="U7">
        <v>2022</v>
      </c>
    </row>
    <row r="8" spans="1:21" ht="15.5" x14ac:dyDescent="0.35">
      <c r="A8">
        <v>6</v>
      </c>
      <c r="B8" s="9" t="s">
        <v>507</v>
      </c>
      <c r="C8" s="8" t="s">
        <v>508</v>
      </c>
      <c r="U8">
        <v>2023</v>
      </c>
    </row>
    <row r="9" spans="1:21" ht="15.5" x14ac:dyDescent="0.35">
      <c r="A9">
        <v>7</v>
      </c>
      <c r="B9" s="7" t="s">
        <v>509</v>
      </c>
      <c r="C9" s="7" t="s">
        <v>510</v>
      </c>
      <c r="U9">
        <v>2024</v>
      </c>
    </row>
    <row r="10" spans="1:21" ht="15.5" x14ac:dyDescent="0.35">
      <c r="A10">
        <v>8</v>
      </c>
      <c r="B10" s="8" t="s">
        <v>511</v>
      </c>
      <c r="C10" s="8" t="s">
        <v>512</v>
      </c>
      <c r="U10">
        <v>2025</v>
      </c>
    </row>
    <row r="11" spans="1:21" ht="15.5" x14ac:dyDescent="0.35">
      <c r="A11">
        <v>9</v>
      </c>
      <c r="B11" t="s">
        <v>513</v>
      </c>
      <c r="C11" s="8" t="s">
        <v>514</v>
      </c>
    </row>
    <row r="12" spans="1:21" ht="15.5" x14ac:dyDescent="0.35">
      <c r="A12">
        <v>10</v>
      </c>
      <c r="B12" s="7" t="s">
        <v>515</v>
      </c>
      <c r="C12" s="7" t="s">
        <v>516</v>
      </c>
    </row>
    <row r="13" spans="1:21" ht="15.5" x14ac:dyDescent="0.35">
      <c r="A13">
        <v>11</v>
      </c>
      <c r="B13" s="8" t="s">
        <v>517</v>
      </c>
      <c r="C13" s="8" t="s">
        <v>518</v>
      </c>
    </row>
    <row r="14" spans="1:21" ht="15.5" x14ac:dyDescent="0.35">
      <c r="A14">
        <v>12</v>
      </c>
      <c r="B14" s="8" t="s">
        <v>519</v>
      </c>
      <c r="C14" s="8"/>
    </row>
    <row r="15" spans="1:21" ht="15.5" x14ac:dyDescent="0.35">
      <c r="A15">
        <v>13</v>
      </c>
      <c r="B15" s="8" t="s">
        <v>520</v>
      </c>
      <c r="C15" s="8" t="s">
        <v>521</v>
      </c>
    </row>
    <row r="16" spans="1:21" ht="15.5" x14ac:dyDescent="0.35">
      <c r="A16">
        <v>14</v>
      </c>
      <c r="B16" s="8" t="s">
        <v>522</v>
      </c>
      <c r="C16" s="8"/>
    </row>
    <row r="17" spans="1:3" ht="15.5" x14ac:dyDescent="0.35">
      <c r="A17">
        <v>15</v>
      </c>
      <c r="B17" s="8" t="s">
        <v>523</v>
      </c>
      <c r="C17" s="8"/>
    </row>
    <row r="18" spans="1:3" ht="15.5" x14ac:dyDescent="0.35">
      <c r="A18">
        <v>16</v>
      </c>
      <c r="B18" s="8" t="s">
        <v>524</v>
      </c>
      <c r="C18" s="8" t="s">
        <v>525</v>
      </c>
    </row>
    <row r="19" spans="1:3" ht="15.5" x14ac:dyDescent="0.35">
      <c r="A19">
        <v>17</v>
      </c>
      <c r="B19" s="7" t="s">
        <v>526</v>
      </c>
      <c r="C19" s="7" t="s">
        <v>527</v>
      </c>
    </row>
    <row r="20" spans="1:3" ht="15.5" x14ac:dyDescent="0.35">
      <c r="A20">
        <v>18</v>
      </c>
      <c r="B20" s="7" t="s">
        <v>528</v>
      </c>
      <c r="C20" s="7"/>
    </row>
    <row r="21" spans="1:3" ht="15.5" x14ac:dyDescent="0.35">
      <c r="A21">
        <v>19</v>
      </c>
      <c r="B21" s="8" t="s">
        <v>529</v>
      </c>
      <c r="C21" s="8" t="s">
        <v>530</v>
      </c>
    </row>
    <row r="22" spans="1:3" ht="15.5" x14ac:dyDescent="0.35">
      <c r="A22">
        <v>20</v>
      </c>
      <c r="B22" s="8" t="s">
        <v>531</v>
      </c>
      <c r="C22" s="8" t="s">
        <v>532</v>
      </c>
    </row>
    <row r="23" spans="1:3" ht="15.5" x14ac:dyDescent="0.35">
      <c r="A23">
        <v>21</v>
      </c>
      <c r="B23" t="s">
        <v>533</v>
      </c>
      <c r="C23" s="8" t="s">
        <v>534</v>
      </c>
    </row>
    <row r="24" spans="1:3" ht="15.5" x14ac:dyDescent="0.35">
      <c r="A24">
        <v>22</v>
      </c>
      <c r="B24" s="8" t="s">
        <v>535</v>
      </c>
      <c r="C24" s="8" t="s">
        <v>536</v>
      </c>
    </row>
    <row r="25" spans="1:3" ht="15.5" x14ac:dyDescent="0.35">
      <c r="A25">
        <v>23</v>
      </c>
      <c r="B25" t="s">
        <v>537</v>
      </c>
      <c r="C25" s="8" t="s">
        <v>538</v>
      </c>
    </row>
    <row r="26" spans="1:3" ht="15.5" x14ac:dyDescent="0.35">
      <c r="A26">
        <v>24</v>
      </c>
      <c r="B26" s="8" t="s">
        <v>539</v>
      </c>
      <c r="C26" s="8" t="s">
        <v>540</v>
      </c>
    </row>
    <row r="27" spans="1:3" ht="15.5" x14ac:dyDescent="0.35">
      <c r="A27">
        <v>25</v>
      </c>
      <c r="B27" s="8" t="s">
        <v>541</v>
      </c>
      <c r="C27" s="8"/>
    </row>
    <row r="28" spans="1:3" ht="15.5" x14ac:dyDescent="0.35">
      <c r="A28">
        <v>26</v>
      </c>
      <c r="B28" s="8" t="s">
        <v>542</v>
      </c>
      <c r="C28" s="8"/>
    </row>
    <row r="29" spans="1:3" ht="15.5" x14ac:dyDescent="0.35">
      <c r="A29">
        <v>27</v>
      </c>
      <c r="B29" s="8" t="s">
        <v>543</v>
      </c>
      <c r="C29" s="8" t="s">
        <v>544</v>
      </c>
    </row>
    <row r="30" spans="1:3" ht="15.5" x14ac:dyDescent="0.35">
      <c r="A30">
        <v>28</v>
      </c>
      <c r="B30" s="8" t="s">
        <v>13</v>
      </c>
      <c r="C30" s="8" t="s">
        <v>545</v>
      </c>
    </row>
    <row r="31" spans="1:3" ht="15.5" x14ac:dyDescent="0.35">
      <c r="A31">
        <v>29</v>
      </c>
      <c r="B31" s="7" t="s">
        <v>546</v>
      </c>
      <c r="C31" s="7" t="s">
        <v>547</v>
      </c>
    </row>
    <row r="32" spans="1:3" ht="15.5" x14ac:dyDescent="0.35">
      <c r="A32">
        <v>30</v>
      </c>
      <c r="B32" s="7" t="s">
        <v>548</v>
      </c>
      <c r="C32" s="7" t="s">
        <v>549</v>
      </c>
    </row>
    <row r="33" spans="1:3" ht="15.5" x14ac:dyDescent="0.35">
      <c r="A33">
        <v>31</v>
      </c>
      <c r="B33" s="7" t="s">
        <v>550</v>
      </c>
      <c r="C33" s="7" t="s">
        <v>551</v>
      </c>
    </row>
    <row r="34" spans="1:3" ht="15.5" x14ac:dyDescent="0.35">
      <c r="A34">
        <v>32</v>
      </c>
      <c r="B34" s="7" t="s">
        <v>552</v>
      </c>
      <c r="C34" s="7" t="s">
        <v>553</v>
      </c>
    </row>
    <row r="35" spans="1:3" ht="15.5" x14ac:dyDescent="0.35">
      <c r="A35">
        <v>33</v>
      </c>
      <c r="B35" s="7" t="s">
        <v>554</v>
      </c>
      <c r="C35" s="7" t="s">
        <v>555</v>
      </c>
    </row>
    <row r="36" spans="1:3" ht="15.5" x14ac:dyDescent="0.35">
      <c r="A36">
        <v>34</v>
      </c>
      <c r="B36" s="8" t="s">
        <v>556</v>
      </c>
      <c r="C36" s="8" t="s">
        <v>557</v>
      </c>
    </row>
    <row r="37" spans="1:3" x14ac:dyDescent="0.25"/>
    <row r="38" spans="1:3" x14ac:dyDescent="0.25"/>
  </sheetData>
  <phoneticPr fontId="5" type="noConversion"/>
  <pageMargins left="0.35" right="0.25" top="0.32" bottom="0.5" header="0.32" footer="0.3"/>
  <pageSetup orientation="portrait" horizontalDpi="1200" verticalDpi="1200" r:id="rId1"/>
  <headerFooter alignWithMargins="0">
    <oddFooter>&amp;L&amp;7&amp;D  at &amp;T Mike Dang 702.486.8879&amp;C&amp;7Page &amp;P of &amp;N&amp;R&amp;7&amp;F  &amp;A</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I131"/>
  <sheetViews>
    <sheetView workbookViewId="0"/>
  </sheetViews>
  <sheetFormatPr defaultColWidth="8.81640625" defaultRowHeight="12.5" x14ac:dyDescent="0.25"/>
  <cols>
    <col min="1" max="1" width="1.453125" style="38" customWidth="1"/>
    <col min="2" max="2" width="3.81640625" style="31" customWidth="1"/>
    <col min="3" max="3" width="1.26953125" style="30" customWidth="1"/>
    <col min="4" max="4" width="28" style="30" bestFit="1" customWidth="1"/>
    <col min="5" max="5" width="12.7265625" style="32" customWidth="1"/>
    <col min="6" max="6" width="5.7265625" style="32" customWidth="1"/>
    <col min="7" max="7" width="12.81640625" customWidth="1"/>
    <col min="8" max="8" width="74.7265625" style="30" customWidth="1"/>
    <col min="9" max="9" width="3.81640625" customWidth="1"/>
  </cols>
  <sheetData>
    <row r="1" spans="1:9" x14ac:dyDescent="0.25">
      <c r="A1" s="10"/>
      <c r="B1" s="57"/>
      <c r="C1" s="14"/>
      <c r="D1" s="14"/>
      <c r="E1" s="58"/>
      <c r="F1" s="58"/>
      <c r="G1" s="14"/>
      <c r="H1" s="14"/>
      <c r="I1" s="14"/>
    </row>
    <row r="2" spans="1:9" ht="28.5" x14ac:dyDescent="0.35">
      <c r="A2" s="15"/>
      <c r="B2" s="16" t="s">
        <v>558</v>
      </c>
      <c r="C2" s="17"/>
      <c r="D2" s="18"/>
      <c r="E2" s="19"/>
      <c r="F2" s="19"/>
      <c r="G2" s="17"/>
      <c r="H2" s="20"/>
      <c r="I2" s="14"/>
    </row>
    <row r="3" spans="1:9" ht="14.5" x14ac:dyDescent="0.35">
      <c r="A3" s="15"/>
      <c r="B3" s="21"/>
      <c r="C3" s="39" t="s">
        <v>559</v>
      </c>
      <c r="D3" s="22"/>
      <c r="E3" s="445"/>
      <c r="F3" s="445"/>
      <c r="G3" s="23"/>
      <c r="H3" s="24"/>
      <c r="I3" s="14"/>
    </row>
    <row r="4" spans="1:9" ht="14.5" x14ac:dyDescent="0.35">
      <c r="A4" s="15"/>
      <c r="B4" s="25"/>
      <c r="C4" s="26"/>
      <c r="D4" s="27"/>
      <c r="E4" s="28"/>
      <c r="F4" s="28"/>
      <c r="G4" s="29"/>
      <c r="H4" s="41"/>
      <c r="I4" s="14"/>
    </row>
    <row r="5" spans="1:9" ht="14.5" x14ac:dyDescent="0.35">
      <c r="A5" s="15"/>
      <c r="B5" s="59"/>
      <c r="C5" s="41"/>
      <c r="D5" s="41"/>
      <c r="E5" s="60"/>
      <c r="F5" s="60"/>
      <c r="G5" s="45"/>
      <c r="H5" s="41"/>
      <c r="I5" s="14"/>
    </row>
    <row r="6" spans="1:9" ht="14.5" x14ac:dyDescent="0.35">
      <c r="A6" s="15"/>
      <c r="B6" s="59" t="s">
        <v>560</v>
      </c>
      <c r="C6" s="41"/>
      <c r="D6" s="61" t="s">
        <v>12</v>
      </c>
      <c r="E6" s="472" t="s">
        <v>515</v>
      </c>
      <c r="F6" s="473"/>
      <c r="G6" s="474"/>
      <c r="H6" s="62" t="s">
        <v>561</v>
      </c>
      <c r="I6" s="14"/>
    </row>
    <row r="7" spans="1:9" ht="14.5" x14ac:dyDescent="0.35">
      <c r="A7" s="15"/>
      <c r="B7" s="59"/>
      <c r="C7" s="41"/>
      <c r="D7" s="61"/>
      <c r="E7" s="60"/>
      <c r="F7" s="60"/>
      <c r="G7" s="45"/>
      <c r="H7" s="62"/>
      <c r="I7" s="14"/>
    </row>
    <row r="8" spans="1:9" ht="14.5" x14ac:dyDescent="0.35">
      <c r="A8" s="15"/>
      <c r="B8" s="59" t="s">
        <v>562</v>
      </c>
      <c r="C8" s="41"/>
      <c r="D8" s="61" t="s">
        <v>563</v>
      </c>
      <c r="E8" s="63"/>
      <c r="F8" s="64" t="s">
        <v>564</v>
      </c>
      <c r="G8" s="63"/>
      <c r="H8" s="40" t="s">
        <v>565</v>
      </c>
      <c r="I8" s="14"/>
    </row>
    <row r="9" spans="1:9" ht="14.5" x14ac:dyDescent="0.35">
      <c r="A9" s="15"/>
      <c r="B9" s="59"/>
      <c r="C9" s="41"/>
      <c r="D9" s="61"/>
      <c r="E9" s="60"/>
      <c r="F9" s="60"/>
      <c r="G9" s="45"/>
      <c r="H9" s="41"/>
      <c r="I9" s="14"/>
    </row>
    <row r="10" spans="1:9" ht="14.5" x14ac:dyDescent="0.35">
      <c r="A10" s="15"/>
      <c r="B10" s="59" t="s">
        <v>566</v>
      </c>
      <c r="C10" s="41"/>
      <c r="D10" s="61" t="s">
        <v>567</v>
      </c>
      <c r="E10" s="63"/>
      <c r="F10" s="60"/>
      <c r="G10" s="45"/>
      <c r="H10" s="41" t="s">
        <v>568</v>
      </c>
      <c r="I10" s="14"/>
    </row>
    <row r="11" spans="1:9" ht="14.5" x14ac:dyDescent="0.35">
      <c r="A11" s="15"/>
      <c r="B11" s="59"/>
      <c r="C11" s="41"/>
      <c r="D11" s="61"/>
      <c r="E11" s="60"/>
      <c r="F11" s="60"/>
      <c r="G11" s="45"/>
      <c r="H11" s="41"/>
      <c r="I11" s="14"/>
    </row>
    <row r="12" spans="1:9" ht="14.5" x14ac:dyDescent="0.35">
      <c r="A12" s="15"/>
      <c r="B12" s="59" t="s">
        <v>569</v>
      </c>
      <c r="C12" s="41"/>
      <c r="D12" s="61" t="s">
        <v>15</v>
      </c>
      <c r="E12" s="472"/>
      <c r="F12" s="473"/>
      <c r="G12" s="474"/>
      <c r="H12" s="41"/>
      <c r="I12" s="14"/>
    </row>
    <row r="13" spans="1:9" ht="14.5" x14ac:dyDescent="0.35">
      <c r="A13" s="33"/>
      <c r="B13" s="59"/>
      <c r="C13" s="41"/>
      <c r="D13" s="41"/>
      <c r="E13" s="60"/>
      <c r="F13" s="60"/>
      <c r="G13" s="45"/>
      <c r="H13" s="41"/>
      <c r="I13" s="14"/>
    </row>
    <row r="14" spans="1:9" ht="14.5" x14ac:dyDescent="0.35">
      <c r="A14" s="33"/>
      <c r="B14" s="59"/>
      <c r="C14" s="41"/>
      <c r="D14" s="65" t="s">
        <v>119</v>
      </c>
      <c r="E14" s="60"/>
      <c r="F14" s="60"/>
      <c r="G14" s="45"/>
      <c r="H14" s="41"/>
      <c r="I14" s="14"/>
    </row>
    <row r="15" spans="1:9" ht="14.5" x14ac:dyDescent="0.35">
      <c r="A15" s="34"/>
      <c r="B15" s="59" t="s">
        <v>570</v>
      </c>
      <c r="C15" s="41"/>
      <c r="D15" s="42" t="s">
        <v>571</v>
      </c>
      <c r="E15" s="66"/>
      <c r="F15" s="60"/>
      <c r="G15" s="45"/>
      <c r="H15" s="41" t="s">
        <v>121</v>
      </c>
      <c r="I15" s="14"/>
    </row>
    <row r="16" spans="1:9" ht="14.5" x14ac:dyDescent="0.35">
      <c r="A16" s="34"/>
      <c r="B16" s="59"/>
      <c r="C16" s="41"/>
      <c r="D16" s="42"/>
      <c r="E16" s="67"/>
      <c r="F16" s="60"/>
      <c r="G16" s="45"/>
      <c r="H16" s="41"/>
      <c r="I16" s="14"/>
    </row>
    <row r="17" spans="1:9" ht="14.5" x14ac:dyDescent="0.35">
      <c r="A17" s="34"/>
      <c r="B17" s="59" t="s">
        <v>572</v>
      </c>
      <c r="C17" s="41"/>
      <c r="D17" s="42" t="s">
        <v>135</v>
      </c>
      <c r="E17" s="68"/>
      <c r="F17" s="60"/>
      <c r="G17" s="45"/>
      <c r="H17" s="446" t="s">
        <v>573</v>
      </c>
      <c r="I17" s="14"/>
    </row>
    <row r="18" spans="1:9" ht="14.5" x14ac:dyDescent="0.35">
      <c r="A18" s="34"/>
      <c r="B18" s="59"/>
      <c r="C18" s="41"/>
      <c r="D18" s="42"/>
      <c r="E18" s="67"/>
      <c r="F18" s="60"/>
      <c r="G18" s="45"/>
      <c r="H18" s="41"/>
      <c r="I18" s="14"/>
    </row>
    <row r="19" spans="1:9" ht="14.5" x14ac:dyDescent="0.35">
      <c r="A19" s="34"/>
      <c r="B19" s="59" t="s">
        <v>574</v>
      </c>
      <c r="C19" s="41"/>
      <c r="D19" s="42" t="s">
        <v>575</v>
      </c>
      <c r="E19" s="68"/>
      <c r="F19" s="60"/>
      <c r="G19" s="45"/>
      <c r="H19" s="41" t="s">
        <v>121</v>
      </c>
      <c r="I19" s="14"/>
    </row>
    <row r="20" spans="1:9" ht="14.5" x14ac:dyDescent="0.35">
      <c r="A20" s="34"/>
      <c r="B20" s="41"/>
      <c r="C20" s="41"/>
      <c r="D20" s="42"/>
      <c r="E20" s="67"/>
      <c r="F20" s="60"/>
      <c r="G20" s="45"/>
      <c r="H20" s="41"/>
      <c r="I20" s="14"/>
    </row>
    <row r="21" spans="1:9" ht="14.5" x14ac:dyDescent="0.35">
      <c r="A21" s="34"/>
      <c r="B21" s="59" t="s">
        <v>576</v>
      </c>
      <c r="C21" s="41"/>
      <c r="D21" s="42" t="s">
        <v>577</v>
      </c>
      <c r="E21" s="68"/>
      <c r="F21" s="60"/>
      <c r="G21" s="45"/>
      <c r="H21" s="41" t="s">
        <v>121</v>
      </c>
      <c r="I21" s="14"/>
    </row>
    <row r="22" spans="1:9" ht="14.5" x14ac:dyDescent="0.35">
      <c r="A22" s="34"/>
      <c r="B22" s="59"/>
      <c r="C22" s="41"/>
      <c r="D22" s="42"/>
      <c r="E22" s="67"/>
      <c r="F22" s="60"/>
      <c r="G22" s="45"/>
      <c r="H22" s="41"/>
      <c r="I22" s="14"/>
    </row>
    <row r="23" spans="1:9" ht="14.5" x14ac:dyDescent="0.35">
      <c r="A23" s="34"/>
      <c r="B23" s="59" t="s">
        <v>578</v>
      </c>
      <c r="C23" s="41"/>
      <c r="D23" s="69" t="s">
        <v>148</v>
      </c>
      <c r="E23" s="68"/>
      <c r="F23" s="60"/>
      <c r="G23" s="45"/>
      <c r="H23" s="41" t="s">
        <v>121</v>
      </c>
      <c r="I23" s="14"/>
    </row>
    <row r="24" spans="1:9" ht="14.5" x14ac:dyDescent="0.35">
      <c r="A24" s="35"/>
      <c r="B24" s="59"/>
      <c r="C24" s="41"/>
      <c r="D24" s="41"/>
      <c r="E24" s="67"/>
      <c r="F24" s="60"/>
      <c r="G24" s="45"/>
      <c r="H24" s="41"/>
      <c r="I24" s="14"/>
    </row>
    <row r="25" spans="1:9" ht="14.5" x14ac:dyDescent="0.35">
      <c r="A25" s="35"/>
      <c r="B25" s="59"/>
      <c r="C25" s="41"/>
      <c r="D25" s="41"/>
      <c r="E25" s="67"/>
      <c r="F25" s="60"/>
      <c r="G25" s="45"/>
      <c r="H25" s="41"/>
      <c r="I25" s="14"/>
    </row>
    <row r="26" spans="1:9" ht="14.5" x14ac:dyDescent="0.35">
      <c r="A26" s="35"/>
      <c r="B26" s="59"/>
      <c r="C26" s="41"/>
      <c r="D26" s="65" t="s">
        <v>149</v>
      </c>
      <c r="E26" s="67"/>
      <c r="F26" s="60"/>
      <c r="G26" s="45"/>
      <c r="H26" s="41"/>
      <c r="I26" s="14"/>
    </row>
    <row r="27" spans="1:9" ht="14.5" x14ac:dyDescent="0.35">
      <c r="A27" s="34"/>
      <c r="B27" s="59" t="s">
        <v>579</v>
      </c>
      <c r="C27" s="41"/>
      <c r="D27" s="42" t="s">
        <v>151</v>
      </c>
      <c r="E27" s="68"/>
      <c r="F27" s="60"/>
      <c r="G27" s="45"/>
      <c r="H27" s="41" t="s">
        <v>121</v>
      </c>
      <c r="I27" s="14"/>
    </row>
    <row r="28" spans="1:9" ht="14.5" x14ac:dyDescent="0.35">
      <c r="A28" s="34"/>
      <c r="B28" s="59"/>
      <c r="C28" s="41"/>
      <c r="D28" s="42"/>
      <c r="E28" s="70"/>
      <c r="F28" s="60"/>
      <c r="G28" s="45"/>
      <c r="H28" s="41"/>
      <c r="I28" s="14"/>
    </row>
    <row r="29" spans="1:9" ht="14.5" x14ac:dyDescent="0.35">
      <c r="A29" s="34"/>
      <c r="B29" s="59" t="s">
        <v>580</v>
      </c>
      <c r="C29" s="41"/>
      <c r="D29" s="42" t="s">
        <v>284</v>
      </c>
      <c r="E29" s="68"/>
      <c r="F29" s="60"/>
      <c r="G29" s="45"/>
      <c r="H29" s="41" t="s">
        <v>573</v>
      </c>
      <c r="I29" s="14"/>
    </row>
    <row r="30" spans="1:9" ht="14.5" x14ac:dyDescent="0.35">
      <c r="A30" s="34"/>
      <c r="B30" s="59"/>
      <c r="C30" s="41"/>
      <c r="D30" s="42"/>
      <c r="E30" s="70"/>
      <c r="F30" s="60"/>
      <c r="G30" s="45"/>
      <c r="H30" s="41"/>
      <c r="I30" s="14"/>
    </row>
    <row r="31" spans="1:9" ht="14.5" x14ac:dyDescent="0.35">
      <c r="A31" s="34"/>
      <c r="B31" s="59" t="s">
        <v>581</v>
      </c>
      <c r="C31" s="41"/>
      <c r="D31" s="42" t="s">
        <v>582</v>
      </c>
      <c r="E31" s="68"/>
      <c r="F31" s="60"/>
      <c r="G31" s="45"/>
      <c r="H31" s="41" t="s">
        <v>121</v>
      </c>
      <c r="I31" s="14"/>
    </row>
    <row r="32" spans="1:9" ht="14.5" x14ac:dyDescent="0.35">
      <c r="A32" s="34"/>
      <c r="B32" s="59"/>
      <c r="C32" s="41"/>
      <c r="D32" s="42" t="s">
        <v>583</v>
      </c>
      <c r="E32" s="67"/>
      <c r="F32" s="60"/>
      <c r="G32" s="45"/>
      <c r="H32" s="41"/>
      <c r="I32" s="14"/>
    </row>
    <row r="33" spans="1:9" ht="14.5" x14ac:dyDescent="0.35">
      <c r="A33" s="34"/>
      <c r="B33" s="59" t="s">
        <v>584</v>
      </c>
      <c r="C33" s="41"/>
      <c r="D33" s="42"/>
      <c r="E33" s="67"/>
      <c r="F33" s="60"/>
      <c r="G33" s="45"/>
      <c r="H33" s="41"/>
      <c r="I33" s="14"/>
    </row>
    <row r="34" spans="1:9" ht="14.5" x14ac:dyDescent="0.35">
      <c r="A34" s="34"/>
      <c r="B34" s="59"/>
      <c r="C34" s="41"/>
      <c r="D34" s="42" t="s">
        <v>585</v>
      </c>
      <c r="E34" s="63" t="s">
        <v>114</v>
      </c>
      <c r="F34" s="60"/>
      <c r="G34" s="36" t="s">
        <v>586</v>
      </c>
      <c r="H34" s="41" t="s">
        <v>587</v>
      </c>
      <c r="I34" s="14"/>
    </row>
    <row r="35" spans="1:9" ht="14.5" x14ac:dyDescent="0.35">
      <c r="A35" s="34"/>
      <c r="B35" s="59"/>
      <c r="C35" s="41"/>
      <c r="D35" s="41"/>
      <c r="E35" s="60"/>
      <c r="F35" s="60"/>
      <c r="G35" s="71"/>
      <c r="H35" s="41"/>
      <c r="I35" s="14"/>
    </row>
    <row r="36" spans="1:9" ht="14.5" x14ac:dyDescent="0.35">
      <c r="A36" s="15"/>
      <c r="B36" s="59" t="s">
        <v>588</v>
      </c>
      <c r="C36" s="41"/>
      <c r="D36" s="42" t="s">
        <v>589</v>
      </c>
      <c r="E36" s="68"/>
      <c r="F36" s="60"/>
      <c r="G36" s="45"/>
      <c r="H36" s="41" t="s">
        <v>121</v>
      </c>
      <c r="I36" s="12"/>
    </row>
    <row r="37" spans="1:9" ht="14.5" x14ac:dyDescent="0.35">
      <c r="A37" s="35"/>
      <c r="B37" s="59"/>
      <c r="C37" s="41"/>
      <c r="D37" s="42"/>
      <c r="E37" s="67"/>
      <c r="F37" s="60"/>
      <c r="G37" s="45"/>
      <c r="H37" s="41"/>
      <c r="I37" s="12"/>
    </row>
    <row r="38" spans="1:9" ht="14.5" x14ac:dyDescent="0.35">
      <c r="A38" s="34"/>
      <c r="B38" s="59" t="s">
        <v>590</v>
      </c>
      <c r="C38" s="41"/>
      <c r="D38" s="69" t="s">
        <v>173</v>
      </c>
      <c r="E38" s="66"/>
      <c r="F38" s="60"/>
      <c r="G38" s="45"/>
      <c r="H38" s="41" t="s">
        <v>121</v>
      </c>
      <c r="I38" s="12"/>
    </row>
    <row r="39" spans="1:9" ht="14.5" x14ac:dyDescent="0.35">
      <c r="A39" s="34"/>
      <c r="B39" s="59"/>
      <c r="C39" s="41"/>
      <c r="D39" s="41"/>
      <c r="E39" s="67"/>
      <c r="F39" s="60"/>
      <c r="G39" s="45"/>
      <c r="H39" s="41"/>
      <c r="I39" s="12"/>
    </row>
    <row r="40" spans="1:9" x14ac:dyDescent="0.25">
      <c r="A40" s="10"/>
      <c r="B40" s="59"/>
      <c r="C40" s="41"/>
      <c r="D40" s="41"/>
      <c r="E40" s="67"/>
      <c r="F40" s="60"/>
      <c r="G40" s="41"/>
      <c r="H40" s="41"/>
      <c r="I40" s="12"/>
    </row>
    <row r="41" spans="1:9" ht="14.5" x14ac:dyDescent="0.35">
      <c r="A41" s="10"/>
      <c r="B41" s="59"/>
      <c r="C41" s="59"/>
      <c r="D41" s="65" t="s">
        <v>54</v>
      </c>
      <c r="E41" s="59"/>
      <c r="F41" s="60"/>
      <c r="G41" s="59"/>
      <c r="H41" s="59"/>
      <c r="I41" s="12"/>
    </row>
    <row r="42" spans="1:9" ht="14.5" x14ac:dyDescent="0.35">
      <c r="A42" s="34"/>
      <c r="B42" s="59" t="s">
        <v>591</v>
      </c>
      <c r="C42" s="41"/>
      <c r="D42" s="42" t="s">
        <v>592</v>
      </c>
      <c r="E42" s="66"/>
      <c r="F42" s="60"/>
      <c r="G42" s="45"/>
      <c r="H42" s="41" t="s">
        <v>573</v>
      </c>
      <c r="I42" s="12"/>
    </row>
    <row r="43" spans="1:9" ht="14.5" x14ac:dyDescent="0.35">
      <c r="A43" s="34"/>
      <c r="B43" s="59"/>
      <c r="C43" s="41"/>
      <c r="D43" s="41"/>
      <c r="E43" s="41"/>
      <c r="F43" s="60"/>
      <c r="G43" s="45"/>
      <c r="H43" s="41"/>
      <c r="I43" s="12"/>
    </row>
    <row r="44" spans="1:9" ht="14.5" x14ac:dyDescent="0.35">
      <c r="A44" s="34"/>
      <c r="B44" s="59" t="s">
        <v>593</v>
      </c>
      <c r="C44" s="41"/>
      <c r="D44" s="42" t="s">
        <v>594</v>
      </c>
      <c r="E44" s="68"/>
      <c r="F44" s="60"/>
      <c r="G44" s="45"/>
      <c r="H44" s="41" t="s">
        <v>573</v>
      </c>
      <c r="I44" s="12"/>
    </row>
    <row r="45" spans="1:9" ht="14.5" x14ac:dyDescent="0.35">
      <c r="A45" s="34"/>
      <c r="B45" s="59"/>
      <c r="C45" s="41"/>
      <c r="D45" s="41"/>
      <c r="E45" s="67"/>
      <c r="F45" s="60"/>
      <c r="G45" s="45"/>
      <c r="H45" s="41"/>
      <c r="I45" s="12"/>
    </row>
    <row r="46" spans="1:9" ht="14.5" x14ac:dyDescent="0.35">
      <c r="A46" s="34"/>
      <c r="B46" s="59"/>
      <c r="C46" s="41"/>
      <c r="D46" s="41"/>
      <c r="E46" s="67"/>
      <c r="F46" s="60"/>
      <c r="G46" s="45"/>
      <c r="H46" s="41"/>
      <c r="I46" s="12"/>
    </row>
    <row r="47" spans="1:9" ht="14.5" x14ac:dyDescent="0.35">
      <c r="A47" s="34"/>
      <c r="B47" s="59"/>
      <c r="C47" s="41"/>
      <c r="D47" s="65" t="s">
        <v>595</v>
      </c>
      <c r="E47" s="67"/>
      <c r="F47" s="60"/>
      <c r="G47" s="45"/>
      <c r="H47" s="41"/>
      <c r="I47" s="12"/>
    </row>
    <row r="48" spans="1:9" ht="14.5" x14ac:dyDescent="0.35">
      <c r="A48" s="34"/>
      <c r="B48" s="59" t="s">
        <v>596</v>
      </c>
      <c r="C48" s="41"/>
      <c r="D48" s="42" t="s">
        <v>597</v>
      </c>
      <c r="E48" s="66"/>
      <c r="F48" s="60"/>
      <c r="G48" s="45"/>
      <c r="H48" s="41" t="s">
        <v>573</v>
      </c>
      <c r="I48" s="12"/>
    </row>
    <row r="49" spans="1:9" ht="14.5" x14ac:dyDescent="0.35">
      <c r="A49" s="35"/>
      <c r="B49" s="59"/>
      <c r="C49" s="41"/>
      <c r="D49" s="41"/>
      <c r="E49" s="67"/>
      <c r="F49" s="60"/>
      <c r="G49" s="45"/>
      <c r="H49" s="41"/>
      <c r="I49" s="12"/>
    </row>
    <row r="50" spans="1:9" ht="14.5" x14ac:dyDescent="0.35">
      <c r="A50" s="34"/>
      <c r="B50" s="59" t="s">
        <v>598</v>
      </c>
      <c r="C50" s="41"/>
      <c r="D50" s="42" t="s">
        <v>82</v>
      </c>
      <c r="E50" s="68"/>
      <c r="F50" s="60"/>
      <c r="G50" s="45"/>
      <c r="H50" s="41" t="s">
        <v>573</v>
      </c>
      <c r="I50" s="12"/>
    </row>
    <row r="51" spans="1:9" ht="14.5" x14ac:dyDescent="0.35">
      <c r="A51" s="34"/>
      <c r="B51" s="59"/>
      <c r="C51" s="41"/>
      <c r="D51" s="41"/>
      <c r="E51" s="67"/>
      <c r="F51" s="60"/>
      <c r="G51" s="45"/>
      <c r="H51" s="41"/>
      <c r="I51" s="12"/>
    </row>
    <row r="52" spans="1:9" ht="14.5" x14ac:dyDescent="0.35">
      <c r="A52" s="34"/>
      <c r="B52" s="59" t="s">
        <v>599</v>
      </c>
      <c r="C52" s="41"/>
      <c r="D52" s="42" t="s">
        <v>91</v>
      </c>
      <c r="E52" s="68"/>
      <c r="F52" s="60"/>
      <c r="G52" s="45"/>
      <c r="H52" s="41" t="s">
        <v>115</v>
      </c>
      <c r="I52" s="12"/>
    </row>
    <row r="53" spans="1:9" ht="14.5" x14ac:dyDescent="0.35">
      <c r="A53" s="34"/>
      <c r="B53" s="59"/>
      <c r="C53" s="41"/>
      <c r="D53" s="41"/>
      <c r="E53" s="41"/>
      <c r="F53" s="60"/>
      <c r="G53" s="45"/>
      <c r="H53" s="41"/>
      <c r="I53" s="12"/>
    </row>
    <row r="54" spans="1:9" ht="29" x14ac:dyDescent="0.35">
      <c r="A54" s="34"/>
      <c r="B54" s="59" t="s">
        <v>600</v>
      </c>
      <c r="C54" s="41"/>
      <c r="D54" s="72" t="s">
        <v>601</v>
      </c>
      <c r="E54" s="68"/>
      <c r="F54" s="60"/>
      <c r="G54" s="45"/>
      <c r="H54" s="446" t="s">
        <v>573</v>
      </c>
      <c r="I54" s="12"/>
    </row>
    <row r="55" spans="1:9" ht="14.5" x14ac:dyDescent="0.35">
      <c r="A55" s="34"/>
      <c r="B55" s="59"/>
      <c r="C55" s="41"/>
      <c r="D55" s="41"/>
      <c r="E55" s="67"/>
      <c r="F55" s="67"/>
      <c r="G55" s="45"/>
      <c r="H55" s="41"/>
      <c r="I55" s="12"/>
    </row>
    <row r="56" spans="1:9" ht="14.5" x14ac:dyDescent="0.35">
      <c r="A56" s="34"/>
      <c r="B56" s="59"/>
      <c r="C56" s="41"/>
      <c r="D56" s="41"/>
      <c r="E56" s="67"/>
      <c r="F56" s="67"/>
      <c r="G56" s="41"/>
      <c r="H56" s="41"/>
      <c r="I56" s="12"/>
    </row>
    <row r="57" spans="1:9" ht="14.5" x14ac:dyDescent="0.35">
      <c r="A57" s="34"/>
      <c r="B57" s="59"/>
      <c r="C57" s="41"/>
      <c r="D57" s="65" t="s">
        <v>112</v>
      </c>
      <c r="E57" s="67"/>
      <c r="F57" s="67"/>
      <c r="G57" s="45"/>
      <c r="H57" s="41"/>
      <c r="I57" s="12"/>
    </row>
    <row r="58" spans="1:9" ht="14.5" x14ac:dyDescent="0.35">
      <c r="A58" s="34"/>
      <c r="B58" s="59" t="s">
        <v>602</v>
      </c>
      <c r="C58" s="41"/>
      <c r="D58" s="42" t="s">
        <v>113</v>
      </c>
      <c r="E58" s="63" t="s">
        <v>114</v>
      </c>
      <c r="F58" s="67"/>
      <c r="G58" s="36" t="s">
        <v>603</v>
      </c>
      <c r="H58" s="41" t="s">
        <v>115</v>
      </c>
      <c r="I58" s="12"/>
    </row>
    <row r="59" spans="1:9" ht="14.5" x14ac:dyDescent="0.35">
      <c r="A59" s="34"/>
      <c r="B59" s="59"/>
      <c r="C59" s="41"/>
      <c r="D59" s="41"/>
      <c r="E59" s="67"/>
      <c r="F59" s="67"/>
      <c r="G59" s="45"/>
      <c r="H59" s="41"/>
      <c r="I59" s="12"/>
    </row>
    <row r="60" spans="1:9" ht="14.5" x14ac:dyDescent="0.35">
      <c r="A60" s="34"/>
      <c r="B60" s="59" t="s">
        <v>604</v>
      </c>
      <c r="C60" s="41"/>
      <c r="D60" s="42" t="s">
        <v>117</v>
      </c>
      <c r="E60" s="472"/>
      <c r="F60" s="473"/>
      <c r="G60" s="473"/>
      <c r="H60" s="475"/>
      <c r="I60" s="12"/>
    </row>
    <row r="61" spans="1:9" ht="14.5" x14ac:dyDescent="0.35">
      <c r="A61" s="34"/>
      <c r="B61" s="59"/>
      <c r="C61" s="41"/>
      <c r="D61" s="60"/>
      <c r="E61" s="67"/>
      <c r="F61" s="67"/>
      <c r="G61" s="45"/>
      <c r="H61" s="41"/>
      <c r="I61" s="12"/>
    </row>
    <row r="62" spans="1:9" ht="14.5" x14ac:dyDescent="0.35">
      <c r="A62" s="34"/>
      <c r="B62" s="59"/>
      <c r="C62" s="41"/>
      <c r="D62" s="60"/>
      <c r="E62" s="67"/>
      <c r="F62" s="67"/>
      <c r="G62" s="45"/>
      <c r="H62" s="41"/>
      <c r="I62" s="12"/>
    </row>
    <row r="63" spans="1:9" ht="14.5" x14ac:dyDescent="0.35">
      <c r="A63" s="34"/>
      <c r="B63" s="59"/>
      <c r="C63" s="41"/>
      <c r="D63" s="65" t="s">
        <v>43</v>
      </c>
      <c r="E63" s="67"/>
      <c r="F63" s="67"/>
      <c r="G63" s="45"/>
      <c r="H63" s="41"/>
      <c r="I63" s="12"/>
    </row>
    <row r="64" spans="1:9" ht="14.5" x14ac:dyDescent="0.35">
      <c r="A64" s="34"/>
      <c r="B64" s="59" t="s">
        <v>605</v>
      </c>
      <c r="C64" s="41"/>
      <c r="D64" s="42" t="s">
        <v>392</v>
      </c>
      <c r="E64" s="68"/>
      <c r="F64" s="46"/>
      <c r="G64" s="45"/>
      <c r="H64" s="41" t="s">
        <v>47</v>
      </c>
      <c r="I64" s="12"/>
    </row>
    <row r="65" spans="1:9" ht="14.5" x14ac:dyDescent="0.35">
      <c r="A65" s="34"/>
      <c r="B65" s="59"/>
      <c r="C65" s="41"/>
      <c r="D65" s="73"/>
      <c r="E65" s="67"/>
      <c r="F65" s="67"/>
      <c r="G65" s="45"/>
      <c r="H65" s="41"/>
      <c r="I65" s="12"/>
    </row>
    <row r="66" spans="1:9" ht="15" customHeight="1" x14ac:dyDescent="0.35">
      <c r="A66" s="34"/>
      <c r="B66" s="59" t="s">
        <v>606</v>
      </c>
      <c r="C66" s="41"/>
      <c r="D66" s="42" t="s">
        <v>394</v>
      </c>
      <c r="E66" s="68"/>
      <c r="F66" s="46"/>
      <c r="G66" s="45"/>
      <c r="H66" s="476" t="s">
        <v>607</v>
      </c>
      <c r="I66" s="12"/>
    </row>
    <row r="67" spans="1:9" ht="14.5" x14ac:dyDescent="0.35">
      <c r="A67" s="34"/>
      <c r="B67" s="59"/>
      <c r="C67" s="41"/>
      <c r="D67" s="41"/>
      <c r="E67" s="60"/>
      <c r="F67" s="60"/>
      <c r="G67" s="45"/>
      <c r="H67" s="476"/>
      <c r="I67" s="12"/>
    </row>
    <row r="68" spans="1:9" x14ac:dyDescent="0.25">
      <c r="A68" s="12"/>
      <c r="B68" s="12"/>
      <c r="C68" s="12"/>
      <c r="D68" s="12"/>
      <c r="E68" s="12"/>
      <c r="F68" s="12"/>
      <c r="G68" s="12"/>
      <c r="H68" s="12"/>
      <c r="I68" s="12"/>
    </row>
    <row r="69" spans="1:9" ht="14.5" x14ac:dyDescent="0.35">
      <c r="A69" s="34"/>
      <c r="B69" s="11"/>
      <c r="C69" s="12"/>
      <c r="D69" s="12"/>
      <c r="E69" s="13"/>
      <c r="F69" s="13"/>
      <c r="G69" s="12"/>
      <c r="H69" s="12"/>
      <c r="I69" s="12"/>
    </row>
    <row r="70" spans="1:9" ht="14.5" x14ac:dyDescent="0.35">
      <c r="A70" s="37"/>
    </row>
    <row r="71" spans="1:9" ht="14.5" x14ac:dyDescent="0.35">
      <c r="A71" s="37"/>
    </row>
    <row r="72" spans="1:9" ht="14.5" x14ac:dyDescent="0.35">
      <c r="A72" s="37"/>
    </row>
    <row r="73" spans="1:9" ht="14.5" x14ac:dyDescent="0.35">
      <c r="A73" s="37"/>
    </row>
    <row r="74" spans="1:9" ht="14.5" x14ac:dyDescent="0.35">
      <c r="A74" s="37"/>
    </row>
    <row r="75" spans="1:9" ht="14.5" x14ac:dyDescent="0.35">
      <c r="A75" s="37"/>
    </row>
    <row r="76" spans="1:9" ht="14.5" x14ac:dyDescent="0.35">
      <c r="A76" s="37"/>
    </row>
    <row r="77" spans="1:9" ht="14.5" x14ac:dyDescent="0.35">
      <c r="A77" s="37"/>
    </row>
    <row r="78" spans="1:9" ht="14.5" x14ac:dyDescent="0.35">
      <c r="A78" s="37"/>
    </row>
    <row r="79" spans="1:9" ht="14.5" x14ac:dyDescent="0.35">
      <c r="A79" s="37"/>
    </row>
    <row r="80" spans="1:9" ht="14.5" x14ac:dyDescent="0.35">
      <c r="A80" s="37"/>
    </row>
    <row r="81" spans="1:1" ht="14.5" x14ac:dyDescent="0.35">
      <c r="A81" s="37"/>
    </row>
    <row r="82" spans="1:1" ht="14.5" x14ac:dyDescent="0.35">
      <c r="A82" s="37"/>
    </row>
    <row r="83" spans="1:1" ht="14.5" x14ac:dyDescent="0.35">
      <c r="A83" s="37"/>
    </row>
    <row r="84" spans="1:1" ht="14.5" x14ac:dyDescent="0.35">
      <c r="A84" s="37"/>
    </row>
    <row r="85" spans="1:1" ht="14.5" x14ac:dyDescent="0.35">
      <c r="A85" s="37"/>
    </row>
    <row r="86" spans="1:1" ht="14.5" x14ac:dyDescent="0.35">
      <c r="A86" s="37"/>
    </row>
    <row r="87" spans="1:1" ht="14.5" x14ac:dyDescent="0.35">
      <c r="A87" s="37"/>
    </row>
    <row r="88" spans="1:1" ht="14.5" x14ac:dyDescent="0.35">
      <c r="A88" s="37"/>
    </row>
    <row r="89" spans="1:1" ht="14.5" x14ac:dyDescent="0.35">
      <c r="A89" s="37"/>
    </row>
    <row r="90" spans="1:1" ht="14.5" x14ac:dyDescent="0.35">
      <c r="A90" s="37"/>
    </row>
    <row r="91" spans="1:1" ht="14.5" x14ac:dyDescent="0.35">
      <c r="A91" s="37"/>
    </row>
    <row r="92" spans="1:1" ht="14.5" x14ac:dyDescent="0.35">
      <c r="A92" s="37"/>
    </row>
    <row r="93" spans="1:1" ht="14.5" x14ac:dyDescent="0.35">
      <c r="A93" s="37"/>
    </row>
    <row r="94" spans="1:1" ht="14.5" x14ac:dyDescent="0.35">
      <c r="A94" s="37"/>
    </row>
    <row r="95" spans="1:1" ht="14.5" x14ac:dyDescent="0.35">
      <c r="A95" s="37"/>
    </row>
    <row r="96" spans="1:1" ht="14.5" x14ac:dyDescent="0.35">
      <c r="A96" s="37"/>
    </row>
    <row r="97" spans="1:1" ht="14.5" x14ac:dyDescent="0.35">
      <c r="A97" s="37"/>
    </row>
    <row r="98" spans="1:1" ht="14.5" x14ac:dyDescent="0.35">
      <c r="A98" s="37"/>
    </row>
    <row r="99" spans="1:1" ht="14.5" x14ac:dyDescent="0.35">
      <c r="A99" s="37"/>
    </row>
    <row r="100" spans="1:1" ht="14.5" x14ac:dyDescent="0.35">
      <c r="A100" s="37"/>
    </row>
    <row r="101" spans="1:1" ht="14.5" x14ac:dyDescent="0.35">
      <c r="A101" s="37"/>
    </row>
    <row r="102" spans="1:1" ht="14.5" x14ac:dyDescent="0.35">
      <c r="A102" s="37"/>
    </row>
    <row r="103" spans="1:1" ht="14.5" x14ac:dyDescent="0.35">
      <c r="A103" s="37"/>
    </row>
    <row r="104" spans="1:1" ht="14.5" x14ac:dyDescent="0.35">
      <c r="A104" s="37"/>
    </row>
    <row r="105" spans="1:1" ht="14.5" x14ac:dyDescent="0.35">
      <c r="A105" s="37"/>
    </row>
    <row r="106" spans="1:1" ht="14.5" x14ac:dyDescent="0.35">
      <c r="A106" s="37"/>
    </row>
    <row r="107" spans="1:1" ht="14.5" x14ac:dyDescent="0.35">
      <c r="A107" s="37"/>
    </row>
    <row r="108" spans="1:1" ht="14.5" x14ac:dyDescent="0.35">
      <c r="A108" s="37"/>
    </row>
    <row r="109" spans="1:1" ht="14.5" x14ac:dyDescent="0.35">
      <c r="A109" s="37"/>
    </row>
    <row r="110" spans="1:1" ht="14.5" x14ac:dyDescent="0.35">
      <c r="A110" s="37"/>
    </row>
    <row r="111" spans="1:1" ht="14.5" x14ac:dyDescent="0.35">
      <c r="A111" s="37"/>
    </row>
    <row r="112" spans="1:1" ht="14.5" x14ac:dyDescent="0.35">
      <c r="A112" s="37"/>
    </row>
    <row r="113" spans="1:1" ht="14.5" x14ac:dyDescent="0.35">
      <c r="A113" s="37"/>
    </row>
    <row r="114" spans="1:1" ht="14.5" x14ac:dyDescent="0.35">
      <c r="A114" s="37"/>
    </row>
    <row r="115" spans="1:1" ht="14.5" x14ac:dyDescent="0.35">
      <c r="A115" s="37"/>
    </row>
    <row r="116" spans="1:1" ht="14.5" x14ac:dyDescent="0.35">
      <c r="A116" s="37"/>
    </row>
    <row r="117" spans="1:1" ht="14.5" x14ac:dyDescent="0.35">
      <c r="A117" s="37"/>
    </row>
    <row r="118" spans="1:1" ht="14.5" x14ac:dyDescent="0.35">
      <c r="A118" s="37"/>
    </row>
    <row r="119" spans="1:1" ht="14.5" x14ac:dyDescent="0.35">
      <c r="A119" s="37"/>
    </row>
    <row r="120" spans="1:1" ht="14.5" x14ac:dyDescent="0.35">
      <c r="A120" s="37"/>
    </row>
    <row r="121" spans="1:1" ht="14.5" x14ac:dyDescent="0.35">
      <c r="A121" s="37"/>
    </row>
    <row r="122" spans="1:1" ht="14.5" x14ac:dyDescent="0.35">
      <c r="A122" s="37"/>
    </row>
    <row r="123" spans="1:1" ht="14.5" x14ac:dyDescent="0.35">
      <c r="A123" s="37"/>
    </row>
    <row r="124" spans="1:1" ht="14.5" x14ac:dyDescent="0.35">
      <c r="A124" s="37"/>
    </row>
    <row r="125" spans="1:1" ht="14.5" x14ac:dyDescent="0.35">
      <c r="A125" s="37"/>
    </row>
    <row r="126" spans="1:1" ht="14.5" x14ac:dyDescent="0.35">
      <c r="A126" s="37"/>
    </row>
    <row r="127" spans="1:1" ht="14.5" x14ac:dyDescent="0.35">
      <c r="A127" s="37"/>
    </row>
    <row r="128" spans="1:1" ht="14.5" x14ac:dyDescent="0.35">
      <c r="A128" s="37"/>
    </row>
    <row r="129" spans="1:1" ht="14.5" x14ac:dyDescent="0.35">
      <c r="A129" s="37"/>
    </row>
    <row r="130" spans="1:1" ht="14.5" x14ac:dyDescent="0.35">
      <c r="A130" s="37"/>
    </row>
    <row r="131" spans="1:1" ht="14.5" x14ac:dyDescent="0.35">
      <c r="A131" s="37"/>
    </row>
  </sheetData>
  <sheetProtection algorithmName="SHA-512" hashValue="xhFHS/i4gCAiP2CvrKJndTvrs5uFtrpIPJqj81qQCTyto9RbRlnsVhsgVjjQB2Mqd5E3a3WGo2bJiROf6LxWLg==" saltValue="Js9ATrkP7G02727/6U8BWg==" spinCount="100000" sheet="1" objects="1" scenarios="1"/>
  <mergeCells count="4">
    <mergeCell ref="E6:G6"/>
    <mergeCell ref="E12:G12"/>
    <mergeCell ref="E60:H60"/>
    <mergeCell ref="H66:H67"/>
  </mergeCells>
  <phoneticPr fontId="5" type="noConversion"/>
  <dataValidations count="2">
    <dataValidation type="list" allowBlank="1" showInputMessage="1" showErrorMessage="1" sqref="E6:G6" xr:uid="{00000000-0002-0000-0500-000000000000}">
      <formula1>Schools</formula1>
    </dataValidation>
    <dataValidation type="list" showInputMessage="1" showErrorMessage="1" sqref="E34 E58" xr:uid="{00000000-0002-0000-0500-000001000000}">
      <formula1>"Yes,No"</formula1>
    </dataValidation>
  </dataValidations>
  <pageMargins left="0.35" right="0.25" top="0.32" bottom="0.5" header="0.32" footer="0.3"/>
  <pageSetup scale="71" orientation="portrait" r:id="rId1"/>
  <headerFooter alignWithMargins="0">
    <oddFooter>&amp;L&amp;7&amp;D  at &amp;T Mike 702.854.0691&amp;C&amp;7Page &amp;P of &amp;N&amp;R&amp;7&amp;F  &amp;A</oddFooter>
  </headerFooter>
  <legacyDrawing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edb173ee-3fb8-4f75-bf43-79a22ca96f2e" xsi:nil="true"/>
    <lcf76f155ced4ddcb4097134ff3c332f xmlns="edb173ee-3fb8-4f75-bf43-79a22ca96f2e">
      <Terms xmlns="http://schemas.microsoft.com/office/infopath/2007/PartnerControls"/>
    </lcf76f155ced4ddcb4097134ff3c332f>
    <TaxCatchAll xmlns="9224003f-e6e7-470a-941a-44de566188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16C5FC-2DED-4F5E-AB5F-00A45B050737}">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s>
</ds:datastoreItem>
</file>

<file path=customXml/itemProps2.xml><?xml version="1.0" encoding="utf-8"?>
<ds:datastoreItem xmlns:ds="http://schemas.openxmlformats.org/officeDocument/2006/customXml" ds:itemID="{68320E0B-278E-482C-8B5D-EAF3D94B6450}">
  <ds:schemaRefs>
    <ds:schemaRef ds:uri="http://schemas.microsoft.com/sharepoint/v3/contenttype/forms"/>
  </ds:schemaRefs>
</ds:datastoreItem>
</file>

<file path=customXml/itemProps3.xml><?xml version="1.0" encoding="utf-8"?>
<ds:datastoreItem xmlns:ds="http://schemas.openxmlformats.org/officeDocument/2006/customXml" ds:itemID="{F8EC5B97-D10A-448E-9F82-B99F9E8314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FP Data-Rtgs</vt:lpstr>
      <vt:lpstr>Comments</vt:lpstr>
      <vt:lpstr>Notes</vt:lpstr>
      <vt:lpstr>ST District Code</vt:lpstr>
      <vt:lpstr>Fin Fmwk Data 1 yr</vt:lpstr>
      <vt:lpstr>Comments!Print_Area</vt:lpstr>
      <vt:lpstr>'Fin Fmwk Data 1 yr'!Print_Area</vt:lpstr>
      <vt:lpstr>'FP Data-Rtgs'!Print_Area</vt:lpstr>
      <vt:lpstr>Introduction!Print_Area</vt:lpstr>
      <vt:lpstr>Notes!Print_Area</vt:lpstr>
      <vt:lpstr>'ST District Code'!Print_Area</vt:lpstr>
      <vt:lpstr>'FP Data-Rtgs'!Print_Titles</vt:lpstr>
      <vt:lpstr>School_List</vt:lpstr>
      <vt:lpstr>Schools</vt:lpstr>
    </vt:vector>
  </TitlesOfParts>
  <Manager/>
  <Company>MD&amp;A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Dang</dc:creator>
  <cp:keywords/>
  <dc:description/>
  <cp:lastModifiedBy>Yolanda Hamilton</cp:lastModifiedBy>
  <cp:revision/>
  <dcterms:created xsi:type="dcterms:W3CDTF">2011-01-17T07:44:01Z</dcterms:created>
  <dcterms:modified xsi:type="dcterms:W3CDTF">2022-07-13T20:09:10Z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