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ver" sheetId="1" r:id="rId4"/>
    <sheet name="Instructions" sheetId="2" r:id="rId5"/>
    <sheet name="Summary" sheetId="3" r:id="rId6"/>
    <sheet name="Enrol Staff &amp; Exp" sheetId="4" r:id="rId7"/>
    <sheet name="FFE&amp;T" sheetId="5" r:id="rId8"/>
    <sheet name="Incubation" sheetId="6" r:id="rId9"/>
    <sheet name="Facilities" sheetId="7" r:id="rId10"/>
    <sheet name="Market" sheetId="8" r:id="rId11"/>
    <sheet name="Marketing" sheetId="9" r:id="rId12"/>
    <sheet name="Ins" sheetId="10" r:id="rId13"/>
    <sheet name="CF Y1 Mo" sheetId="11" r:id="rId14"/>
    <sheet name="EMO-CMO" sheetId="12" r:id="rId15"/>
    <sheet name="DSA Rates" sheetId="13" r:id="rId16"/>
    <sheet name="Facilities wkst" sheetId="14" r:id="rId17"/>
    <sheet name="Sheet2" sheetId="15" r:id="rId18"/>
    <sheet name="Note FFE" sheetId="16" r:id="rId19"/>
  </sheets>
</workbook>
</file>

<file path=xl/comments1.xml><?xml version="1.0" encoding="utf-8"?>
<comments xmlns="http://schemas.openxmlformats.org/spreadsheetml/2006/main">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text>
        <r>
          <rPr>
            <sz val="11"/>
            <color indexed="8"/>
            <rFont val="Helvetica Neue"/>
          </rPr>
          <t>Michael Dang:
Freeze pane anchor cell.</t>
        </r>
      </text>
    </comment>
    <comment ref="B42" authorId="1">
      <text>
        <r>
          <rPr>
            <sz val="11"/>
            <color indexed="8"/>
            <rFont val="Helvetica Neue"/>
          </rPr>
          <t>tc={9909DB41-4054-4051-8E9D-3A06A152DDC1}:
[Threaded comment]
Your version of Excel allows you to read this threaded comment; however, any edits to it will get removed if the file is opened in a newer version of Excel. Learn more: https://go.microsoft.com/fwlink/?linkid=870924
Comment:
    Lines renamed to match profile</t>
        </r>
      </text>
    </comment>
    <comment ref="B62" authorId="2">
      <text>
        <r>
          <rPr>
            <sz val="11"/>
            <color indexed="8"/>
            <rFont val="Helvetica Neue"/>
          </rPr>
          <t>tc={AE8693CC-D799-40D8-BC0A-DDEFCADE3B8B}:
[Threaded comment]
Your version of Excel allows you to read this threaded comment; however, any edits to it will get removed if the file is opened in a newer version of Excel. Learn more: https://go.microsoft.com/fwlink/?linkid=870924
Comment:
    Lines renamed to match profile and other tabs</t>
        </r>
      </text>
    </comment>
    <comment ref="C62" authorId="3">
      <text>
        <r>
          <rPr>
            <sz val="11"/>
            <color indexed="8"/>
            <rFont val="Helvetica Neue"/>
          </rPr>
          <t>tc={14D4832A-A429-4B66-9D06-54B3C5043617}:
[Threaded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r>
      </text>
    </comment>
    <comment ref="E84" authorId="0">
      <text>
        <r>
          <rPr>
            <sz val="11"/>
            <color indexed="8"/>
            <rFont val="Helvetica Neue"/>
          </rPr>
          <t>Michael Dang:
Enables applicants to determine how much additional funding they may need to operate in the black. From year one.</t>
        </r>
      </text>
    </comment>
    <comment ref="B110" authorId="4">
      <text>
        <r>
          <rPr>
            <sz val="11"/>
            <color indexed="8"/>
            <rFont val="Helvetica Neue"/>
          </rPr>
          <t>tc={B847000C-AC3D-464A-9FCB-AF07C0B48B0E}:
[Threaded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14" authorId="5">
      <text>
        <r>
          <rPr>
            <sz val="11"/>
            <color indexed="8"/>
            <rFont val="Helvetica Neue"/>
          </rPr>
          <t>tc={B6F42B41-A78D-412D-AF3D-9126A5E0D606}:
[Threaded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33" authorId="6">
      <text>
        <r>
          <rPr>
            <sz val="11"/>
            <color indexed="8"/>
            <rFont val="Helvetica Neue"/>
          </rPr>
          <t>tc={60129E67-CD70-46E7-91DA-906463589E3F}:
[Threaded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53" authorId="7">
      <text>
        <r>
          <rPr>
            <sz val="11"/>
            <color indexed="8"/>
            <rFont val="Helvetica Neue"/>
          </rPr>
          <t>tc={E0B74DCF-2136-4060-977D-5542CAFEBFAB}:
[Threaded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List>
</comments>
</file>

<file path=xl/comments2.xml><?xml version="1.0" encoding="utf-8"?>
<comments xmlns="http://schemas.openxmlformats.org/spreadsheetml/2006/main">
  <authors>
    <author>Michael Dang</author>
    <author>tc={B7BA76B9-72DC-4B51-84FC-DCB653FB95D7}</author>
  </authors>
  <commentList>
    <comment ref="D12" authorId="0">
      <text>
        <r>
          <rPr>
            <sz val="11"/>
            <color indexed="8"/>
            <rFont val="Helvetica Neue"/>
          </rPr>
          <t xml:space="preserve">Michael Dang:
Freeze Pane Anchor cell.
Place cursor here if you wish to freeze the panes so you can see which e so you can continue to see the years for the columns you want to review. </t>
        </r>
      </text>
    </comment>
    <comment ref="C49" authorId="0">
      <text>
        <r>
          <rPr>
            <sz val="11"/>
            <color indexed="8"/>
            <rFont val="Helvetica Neue"/>
          </rPr>
          <t>Michael Dang:
From $350. 2019.11.14</t>
        </r>
      </text>
    </comment>
    <comment ref="C52" authorId="0">
      <text>
        <r>
          <rPr>
            <sz val="11"/>
            <color indexed="8"/>
            <rFont val="Helvetica Neue"/>
          </rPr>
          <t>Michael Dang:
From $1,500. 2019.11.14</t>
        </r>
      </text>
    </comment>
    <comment ref="B1380" authorId="1">
      <text>
        <r>
          <rPr>
            <sz val="11"/>
            <color indexed="8"/>
            <rFont val="Helvetica Neue"/>
          </rPr>
          <t>tc={B7BA76B9-72DC-4B51-84FC-DCB653FB95D7}:
[Threaded comment]
Your version of Excel allows you to read this threaded comment; however, any edits to it will get removed if the file is opened in a newer version of Excel. Learn more: https://go.microsoft.com/fwlink/?linkid=870924
Comment:
    removed marketing from this section</t>
        </r>
      </text>
    </comment>
    <comment ref="D1422" authorId="0">
      <text>
        <r>
          <rPr>
            <sz val="11"/>
            <color indexed="8"/>
            <rFont val="Helvetica Neue"/>
          </rPr>
          <t>Michael Dang:
Per year</t>
        </r>
      </text>
    </comment>
    <comment ref="D1424" authorId="0">
      <text>
        <r>
          <rPr>
            <sz val="11"/>
            <color indexed="8"/>
            <rFont val="Helvetica Neue"/>
          </rPr>
          <t>Michael Dang:
Per year</t>
        </r>
      </text>
    </comment>
    <comment ref="D1430" authorId="0">
      <text>
        <r>
          <rPr>
            <sz val="11"/>
            <color indexed="8"/>
            <rFont val="Helvetica Neue"/>
          </rPr>
          <t>Michael Dang:
Per student</t>
        </r>
      </text>
    </comment>
    <comment ref="D1431" authorId="0">
      <text>
        <r>
          <rPr>
            <sz val="11"/>
            <color indexed="8"/>
            <rFont val="Helvetica Neue"/>
          </rPr>
          <t>Michael Dang:
Per student (not covered by Title I)</t>
        </r>
      </text>
    </comment>
    <comment ref="D1432" authorId="0">
      <text>
        <r>
          <rPr>
            <sz val="11"/>
            <color indexed="8"/>
            <rFont val="Helvetica Neue"/>
          </rPr>
          <t>Michael Dang:
Per student</t>
        </r>
      </text>
    </comment>
    <comment ref="D1433" authorId="0">
      <text>
        <r>
          <rPr>
            <sz val="11"/>
            <color indexed="8"/>
            <rFont val="Helvetica Neue"/>
          </rPr>
          <t>Michael Dang:
Input "yes or "no"</t>
        </r>
      </text>
    </comment>
  </commentList>
</comments>
</file>

<file path=xl/comments3.xml><?xml version="1.0" encoding="utf-8"?>
<comments xmlns="http://schemas.openxmlformats.org/spreadsheetml/2006/main">
  <authors>
    <author>Michael Dang</author>
    <author>tc={F988B70B-290B-4766-ABAF-6F3E355164A9}</author>
    <author>tc={B4301313-E1AF-4271-9069-A45BFC26B287}</author>
    <author>tc={D66716B6-DB56-4581-A047-8B89F69EE2A7}</author>
  </authors>
  <commentList>
    <comment ref="C9" authorId="0">
      <text>
        <r>
          <rPr>
            <sz val="11"/>
            <color indexed="8"/>
            <rFont val="Helvetica Neue"/>
          </rPr>
          <t xml:space="preserve">Michael Dang:
Freeze anchor cell.  If you place your cursor in this cell then freeze frames you will be able to see the years across the top while you scroll down to where you normally would not see the years. </t>
        </r>
      </text>
    </comment>
    <comment ref="D19" authorId="1">
      <text>
        <r>
          <rPr>
            <sz val="11"/>
            <color indexed="8"/>
            <rFont val="Helvetica Neue"/>
          </rPr>
          <t>tc={F988B70B-290B-4766-ABAF-6F3E355164A9}:
[Threaded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r>
      </text>
    </comment>
    <comment ref="G54" authorId="2">
      <text>
        <r>
          <rPr>
            <sz val="11"/>
            <color indexed="8"/>
            <rFont val="Helvetica Neue"/>
          </rPr>
          <t>tc={B4301313-E1AF-4271-9069-A45BFC26B287}: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54" authorId="3">
      <text>
        <r>
          <rPr>
            <sz val="11"/>
            <color indexed="8"/>
            <rFont val="Helvetica Neue"/>
          </rPr>
          <t>tc={D66716B6-DB56-4581-A047-8B89F69EE2A7}: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4.xml><?xml version="1.0" encoding="utf-8"?>
<comments xmlns="http://schemas.openxmlformats.org/spreadsheetml/2006/main">
  <authors>
    <author>Michael Dang</author>
    <author>tc={049FD8B7-A556-4458-B741-9CE337C84F58}</author>
    <author>tc={7EE94EAF-B192-4E48-A3B1-248D938F898C}</author>
    <author>tc={70378DE7-6B40-4D69-A2B5-CDAE21ECCA12}</author>
    <author>tc={4D20B39F-CCD5-40F6-88A7-DA908090EB1A}</author>
    <author>tc={5A1E9927-B689-4F2F-9FDF-9AC411BA394B}</author>
    <author>tc={8B4CE012-06EE-44EF-B9A4-70A151D8CD64}</author>
    <author>tc={4A77444D-2667-414A-ACA6-5CACB9E7392C}</author>
    <author>tc={C044C3D4-0587-448F-AE58-11BAA9E73751}</author>
    <author>tc={CE06D8D1-4B55-4EF4-8B14-2444C8B0CA22}</author>
  </authors>
  <commentList>
    <comment ref="C10" authorId="0">
      <text>
        <r>
          <rPr>
            <sz val="11"/>
            <color indexed="8"/>
            <rFont val="Helvetica Neue"/>
          </rPr>
          <t>Michael Dang:
Freeze Pane Anchor cell</t>
        </r>
      </text>
    </comment>
    <comment ref="G24" authorId="1">
      <text>
        <r>
          <rPr>
            <sz val="11"/>
            <color indexed="8"/>
            <rFont val="Helvetica Neue"/>
          </rPr>
          <t>tc={049FD8B7-A556-4458-B741-9CE337C84F58}:
[Threaded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H24" authorId="2">
      <text>
        <r>
          <rPr>
            <sz val="11"/>
            <color indexed="8"/>
            <rFont val="Helvetica Neue"/>
          </rPr>
          <t>tc={7EE94EAF-B192-4E48-A3B1-248D938F898C}:
[Threaded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G25" authorId="3">
      <text>
        <r>
          <rPr>
            <sz val="11"/>
            <color indexed="8"/>
            <rFont val="Helvetica Neue"/>
          </rPr>
          <t>tc={70378DE7-6B40-4D69-A2B5-CDAE21ECCA12}: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25" authorId="4">
      <text>
        <r>
          <rPr>
            <sz val="11"/>
            <color indexed="8"/>
            <rFont val="Helvetica Neue"/>
          </rPr>
          <t>tc={4D20B39F-CCD5-40F6-88A7-DA908090EB1A}: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G63" authorId="5">
      <text>
        <r>
          <rPr>
            <sz val="11"/>
            <color indexed="8"/>
            <rFont val="Helvetica Neue"/>
          </rPr>
          <t>tc={5A1E9927-B689-4F2F-9FDF-9AC411BA394B}: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63" authorId="6">
      <text>
        <r>
          <rPr>
            <sz val="11"/>
            <color indexed="8"/>
            <rFont val="Helvetica Neue"/>
          </rPr>
          <t>tc={8B4CE012-06EE-44EF-B9A4-70A151D8CD64}: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G64" authorId="7">
      <text>
        <r>
          <rPr>
            <sz val="11"/>
            <color indexed="8"/>
            <rFont val="Helvetica Neue"/>
          </rPr>
          <t>tc={4A77444D-2667-414A-ACA6-5CACB9E7392C}:
[Threaded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r>
      </text>
    </comment>
    <comment ref="H64" authorId="8">
      <text>
        <r>
          <rPr>
            <sz val="11"/>
            <color indexed="8"/>
            <rFont val="Helvetica Neue"/>
          </rPr>
          <t>tc={C044C3D4-0587-448F-AE58-11BAA9E73751}:
[Threaded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r>
      </text>
    </comment>
    <comment ref="G68" authorId="9">
      <text>
        <r>
          <rPr>
            <sz val="11"/>
            <color indexed="8"/>
            <rFont val="Helvetica Neue"/>
          </rPr>
          <t>tc={CE06D8D1-4B55-4EF4-8B14-2444C8B0CA22}:
[Threaded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5.xml><?xml version="1.0" encoding="utf-8"?>
<comments xmlns="http://schemas.openxmlformats.org/spreadsheetml/2006/main">
  <authors>
    <author>Michael Dang</author>
  </authors>
  <commentList>
    <comment ref="B34" authorId="0">
      <text>
        <r>
          <rPr>
            <sz val="11"/>
            <color indexed="8"/>
            <rFont val="Helvetica Neue"/>
          </rPr>
          <t>Michael Dang:
A five mile distance as the crow flies or by google maps travel distance.</t>
        </r>
      </text>
    </comment>
    <comment ref="J34" authorId="0">
      <text>
        <r>
          <rPr>
            <sz val="11"/>
            <color indexed="8"/>
            <rFont val="Helvetica Neue"/>
          </rPr>
          <t>Michael Dang:
Based on Google Maps or another mapping program of your choice.
The distance from the school can be to your targeted location or to nearby cross-streets.</t>
        </r>
      </text>
    </comment>
    <comment ref="B64" authorId="0">
      <text>
        <r>
          <rPr>
            <sz val="11"/>
            <color indexed="8"/>
            <rFont val="Helvetica Neue"/>
          </rPr>
          <t>Michael Dang:
A five mile distance as the crow flies or by google maps travel distance.</t>
        </r>
      </text>
    </comment>
    <comment ref="J64" authorId="0">
      <text>
        <r>
          <rPr>
            <sz val="11"/>
            <color indexed="8"/>
            <rFont val="Helvetica Neue"/>
          </rPr>
          <t>Michael Dang:
Based on Google Maps or another mapping program of your choice.
The distance from the school can be to your targeted location or to nearby cross-streets.</t>
        </r>
      </text>
    </comment>
  </commentList>
</comments>
</file>

<file path=xl/comments6.xml><?xml version="1.0" encoding="utf-8"?>
<comments xmlns="http://schemas.openxmlformats.org/spreadsheetml/2006/main">
  <authors>
    <author>tc={428C169F-7646-4CB0-B350-6B3997D0EBEC}</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text>
        <r>
          <rPr>
            <sz val="11"/>
            <color indexed="8"/>
            <rFont val="Helvetica Neue"/>
          </rPr>
          <t>tc={428C169F-7646-4CB0-B350-6B3997D0EBEC}:
[Threaded comment]
Your version of Excel allows you to read this threaded comment; however, any edits to it will get removed if the file is opened in a newer version of Excel. Learn more: https://go.microsoft.com/fwlink/?linkid=870924
Comment:
    lines changed to align with profile tab</t>
        </r>
      </text>
    </comment>
    <comment ref="A35" authorId="1">
      <text>
        <r>
          <rPr>
            <sz val="11"/>
            <color indexed="8"/>
            <rFont val="Helvetica Neue"/>
          </rPr>
          <t>tc={747F349B-9CDE-4C7C-8445-7504F225BB0C}:
[Threaded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r>
      </text>
    </comment>
    <comment ref="D35" authorId="2">
      <text>
        <r>
          <rPr>
            <sz val="11"/>
            <color indexed="8"/>
            <rFont val="Helvetica Neue"/>
          </rPr>
          <t>tc={5F5A5891-0F7E-438F-98FE-D46B19DAAF7A}:
[Threaded comment]
Your version of Excel allows you to read this threaded comment; however, any edits to it will get removed if the file is opened in a newer version of Excel. Learn more: https://go.microsoft.com/fwlink/?linkid=870924
Comment:
    conditional formatting added</t>
        </r>
      </text>
    </comment>
    <comment ref="A84" authorId="3">
      <text>
        <r>
          <rPr>
            <sz val="11"/>
            <color indexed="8"/>
            <rFont val="Helvetica Neue"/>
          </rPr>
          <t>tc={E1B0AABC-FE85-4305-BCDA-D864236FBEFC}:
[Threaded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03" authorId="4">
      <text>
        <r>
          <rPr>
            <sz val="11"/>
            <color indexed="8"/>
            <rFont val="Helvetica Neue"/>
          </rPr>
          <t>tc={0B2BF462-FA3C-4697-880A-84E104C1867C}:
[Threaded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r>
      </text>
    </comment>
    <comment ref="A106" authorId="5">
      <text>
        <r>
          <rPr>
            <sz val="11"/>
            <color indexed="8"/>
            <rFont val="Helvetica Neue"/>
          </rPr>
          <t>tc={105A4EF2-9C02-45A7-B312-9628B5927DF1}:
[Threaded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26" authorId="6">
      <text>
        <r>
          <rPr>
            <sz val="11"/>
            <color indexed="8"/>
            <rFont val="Helvetica Neue"/>
          </rPr>
          <t>tc={5FEA338C-255D-43F8-9B7C-705D98B58B85}:
[Threaded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r>
      </text>
    </comment>
  </commentList>
</comments>
</file>

<file path=xl/comments7.xml><?xml version="1.0" encoding="utf-8"?>
<comments xmlns="http://schemas.openxmlformats.org/spreadsheetml/2006/main">
  <authors>
    <author>Rebecca Feiden</author>
  </authors>
  <commentList>
    <comment ref="C9" authorId="0">
      <text>
        <r>
          <rPr>
            <sz val="11"/>
            <color indexed="8"/>
            <rFont val="Helvetica Neue"/>
          </rPr>
          <t>Rebecca Feiden:
Used SY 2017-18 projections from NDE Budget Template</t>
        </r>
      </text>
    </comment>
  </commentList>
</comments>
</file>

<file path=xl/sharedStrings.xml><?xml version="1.0" encoding="utf-8"?>
<sst xmlns="http://schemas.openxmlformats.org/spreadsheetml/2006/main" uniqueCount="1064">
  <si>
    <t>Cover Sheet</t>
  </si>
  <si>
    <r>
      <rPr>
        <b val="1"/>
        <sz val="28"/>
        <color indexed="13"/>
        <rFont val="Times New Roman"/>
      </rPr>
      <t>Las Vegas Montessori Charter Academy</t>
    </r>
  </si>
  <si>
    <t>Mike Dang</t>
  </si>
  <si>
    <t>702.486.8879</t>
  </si>
  <si>
    <t>Proposed Name of School</t>
  </si>
  <si>
    <t>Las Vegas Montessori Charter Academy</t>
  </si>
  <si>
    <t xml:space="preserve">Planned school year starting in August </t>
  </si>
  <si>
    <t>Name of lead contact(s)</t>
  </si>
  <si>
    <t>Phone number</t>
  </si>
  <si>
    <t xml:space="preserve">  email address</t>
  </si>
  <si>
    <t>Jesusa Alcantara</t>
  </si>
  <si>
    <t>702-332-2367</t>
  </si>
  <si>
    <t>Location(s) under consideration: (Addresses or cross streets, City)(1 minimum, 2 maximum)</t>
  </si>
  <si>
    <t>2975 S Rainbow Blvd, Las Vegas, NV 89146</t>
  </si>
  <si>
    <t>Site 2</t>
  </si>
  <si>
    <t>Specific address recommended but not required .  Target cross streets required at a minimum.</t>
  </si>
  <si>
    <t>Supporting documentation attached? (y/n)</t>
  </si>
  <si>
    <t>n</t>
  </si>
  <si>
    <t>Three sample Listings of buildings in targeted/planned zip code being considered.</t>
  </si>
  <si>
    <t>Listing must show available square footage, lease rates, location. (E.g., Loopnet)</t>
  </si>
  <si>
    <t>For start-up funding</t>
  </si>
  <si>
    <t>For fundraising</t>
  </si>
  <si>
    <t>FINANCIAL PLAN WORKBOOK INSTRUCTIONS</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</si>
  <si>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</si>
  <si>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School Inputs</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</si>
  <si>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</si>
  <si>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Summary tab</t>
  </si>
  <si>
    <t>No entry needed on this tab</t>
  </si>
  <si>
    <t>Market tab</t>
  </si>
  <si>
    <t>Use this tab to show your target market, planned enrollments and potential demand and demographics of the "feeder" schools in your  planned service area.</t>
  </si>
  <si>
    <t>Enrol Staff &amp; Exp tab</t>
  </si>
  <si>
    <t>Basic Information, Rows 1-76</t>
  </si>
  <si>
    <r>
      <rPr>
        <b val="1"/>
        <sz val="11"/>
        <color indexed="8"/>
        <rFont val="Calibri"/>
      </rPr>
      <t>1.</t>
    </r>
    <r>
      <rPr>
        <sz val="11"/>
        <color indexed="8"/>
        <rFont val="Calibri"/>
      </rPr>
      <t xml:space="preserve"> Please enter a Base Year into 'H2'. Additionally, please enter the appropriate school years in cells H5 through N5 as well as H6 through N6.</t>
    </r>
  </si>
  <si>
    <r>
      <rPr>
        <b val="1"/>
        <sz val="11"/>
        <color indexed="8"/>
        <rFont val="Calibri"/>
      </rPr>
      <t>2.</t>
    </r>
    <r>
      <rPr>
        <sz val="11"/>
        <color indexed="8"/>
        <rFont val="Calibri"/>
      </rPr>
      <t xml:space="preserve"> Next, be sure to enter your projected student enrollment in the enrollment section. This section caputres the number of students by grade level (Rows 7-21) and by school year (Columns H-N). </t>
    </r>
  </si>
  <si>
    <r>
      <rPr>
        <b val="1"/>
        <sz val="11"/>
        <color indexed="8"/>
        <rFont val="Calibri"/>
      </rPr>
      <t>3.</t>
    </r>
    <r>
      <rPr>
        <sz val="11"/>
        <color indexed="8"/>
        <rFont val="Calibri"/>
      </rPr>
      <t xml:space="preserve"> In cells I24 through N25, please enter your school's percentage of Title 1 students. Similarly, in cells I24 through N24, enter your institution's percentage of special education students.</t>
    </r>
  </si>
  <si>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</si>
  <si>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</si>
  <si>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</si>
  <si>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</si>
  <si>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</si>
  <si>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</si>
  <si>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Student Fees (As allowed by other public schools)</t>
  </si>
  <si>
    <t xml:space="preserve">                               Investment Income</t>
  </si>
  <si>
    <t xml:space="preserve">                               Private fundraising (foundations, corporate)</t>
  </si>
  <si>
    <t xml:space="preserve">                               Private Fundraising</t>
  </si>
  <si>
    <t>Staffing and Compensation Assumptions, rows 79+ (in above tab)</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</si>
  <si>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</si>
  <si>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Instructional Days, rows 105-108 (in above tab)</t>
  </si>
  <si>
    <r>
      <rPr>
        <b val="1"/>
        <sz val="11"/>
        <color indexed="8"/>
        <rFont val="Calibri"/>
      </rPr>
      <t>1.</t>
    </r>
    <r>
      <rPr>
        <sz val="11"/>
        <color indexed="8"/>
        <rFont val="Calibri"/>
      </rPr>
      <t xml:space="preserve"> Enter the average medical benefits for employees with both single and family coverage into cells 'F62' and 'F63'. </t>
    </r>
  </si>
  <si>
    <r>
      <rPr>
        <b val="1"/>
        <sz val="11"/>
        <color indexed="8"/>
        <rFont val="Calibri"/>
      </rPr>
      <t>2.</t>
    </r>
    <r>
      <rPr>
        <sz val="11"/>
        <color indexed="8"/>
        <rFont val="Calibri"/>
      </rPr>
      <t xml:space="preserve"> Second, enter the school's percentage of coverage.</t>
    </r>
  </si>
  <si>
    <r>
      <rPr>
        <b val="1"/>
        <sz val="11"/>
        <color indexed="8"/>
        <rFont val="Calibri"/>
      </rPr>
      <t>3.</t>
    </r>
    <r>
      <rPr>
        <sz val="11"/>
        <color indexed="8"/>
        <rFont val="Calibri"/>
      </rPr>
      <t xml:space="preserve"> Enter the assumed percentage of employees choosing single for their health benefits.</t>
    </r>
  </si>
  <si>
    <r>
      <rPr>
        <b val="1"/>
        <sz val="11"/>
        <color indexed="8"/>
        <rFont val="Calibri"/>
      </rPr>
      <t xml:space="preserve">4. </t>
    </r>
    <r>
      <rPr>
        <sz val="11"/>
        <color indexed="8"/>
        <rFont val="Calibri"/>
      </rPr>
      <t>Enter the percentage of your employee's salaries that will be allocated to FICA, State Retirement for Certified Employees, State Retirement for Non-Certified Employees and Life Insurance.</t>
    </r>
  </si>
  <si>
    <r>
      <rPr>
        <b val="1"/>
        <sz val="11"/>
        <color indexed="8"/>
        <rFont val="Calibri"/>
      </rPr>
      <t>5.</t>
    </r>
    <r>
      <rPr>
        <sz val="11"/>
        <color indexed="8"/>
        <rFont val="Calibri"/>
      </rPr>
      <t xml:space="preserve"> Enter any per-employee expenses associated with GASB 45 and Unemployment Insurance.</t>
    </r>
  </si>
  <si>
    <r>
      <rPr>
        <b val="1"/>
        <sz val="11"/>
        <color indexed="8"/>
        <rFont val="Calibri"/>
      </rPr>
      <t>6.</t>
    </r>
    <r>
      <rPr>
        <sz val="11"/>
        <color indexed="8"/>
        <rFont val="Calibri"/>
      </rPr>
      <t xml:space="preserve"> Payroll services are accounted for as a dollar value on a per employee/per month basis.</t>
    </r>
  </si>
  <si>
    <r>
      <rPr>
        <b val="1"/>
        <sz val="11"/>
        <color indexed="8"/>
        <rFont val="Calibri"/>
      </rPr>
      <t>7.</t>
    </r>
    <r>
      <rPr>
        <sz val="11"/>
        <color indexed="8"/>
        <rFont val="Calibri"/>
      </rPr>
      <t xml:space="preserve"> Any bonuses should be input and will be calculated as a percentage of salaried employees. </t>
    </r>
  </si>
  <si>
    <r>
      <rPr>
        <b val="1"/>
        <sz val="11"/>
        <color indexed="8"/>
        <rFont val="Calibri"/>
      </rPr>
      <t>8.</t>
    </r>
    <r>
      <rPr>
        <sz val="11"/>
        <color indexed="8"/>
        <rFont val="Calibri"/>
      </rPr>
      <t xml:space="preserve"> Be sure to enter your school's instructional days per year (required) as well as the Saturday schools per year, contractors required for Saturday school and price per contractor (if necessary).</t>
    </r>
  </si>
  <si>
    <r>
      <rPr>
        <b val="1"/>
        <sz val="11"/>
        <color indexed="8"/>
        <rFont val="Calibri"/>
      </rPr>
      <t>9.</t>
    </r>
    <r>
      <rPr>
        <sz val="11"/>
        <color indexed="8"/>
        <rFont val="Calibri"/>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</si>
  <si>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r>
      <rPr>
        <b val="1"/>
        <sz val="11"/>
        <color indexed="8"/>
        <rFont val="Calibri"/>
      </rPr>
      <t>10.</t>
    </r>
    <r>
      <rPr>
        <sz val="11"/>
        <color indexed="8"/>
        <rFont val="Calibri"/>
      </rPr>
      <t xml:space="preserve"> For part-Time employees simply enter the average salary for each respective position and enter the number of employees per year. </t>
    </r>
  </si>
  <si>
    <r>
      <rPr>
        <b val="1"/>
        <sz val="11"/>
        <color indexed="8"/>
        <rFont val="Calibri"/>
      </rPr>
      <t>11.</t>
    </r>
    <r>
      <rPr>
        <sz val="11"/>
        <color indexed="8"/>
        <rFont val="Calibri"/>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</si>
  <si>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t>General Operating Expense Assumptions, rows 1387+ (in above tab)</t>
  </si>
  <si>
    <t>The general operating expense assumptions section houses the majority of the expenditures that are necessary to operate your charter school.</t>
  </si>
  <si>
    <t>Schools should set aside an amount of 4 to 5% of revenues into a general reserve account.</t>
  </si>
  <si>
    <r>
      <rPr>
        <b val="1"/>
        <sz val="11"/>
        <color indexed="8"/>
        <rFont val="Calibri"/>
      </rPr>
      <t>1.</t>
    </r>
    <r>
      <rPr>
        <sz val="11"/>
        <color indexed="8"/>
        <rFont val="Calibri"/>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</si>
  <si>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r>
      <rPr>
        <b val="1"/>
        <sz val="11"/>
        <color indexed="8"/>
        <rFont val="Calibri"/>
      </rPr>
      <t>2.</t>
    </r>
    <r>
      <rPr>
        <sz val="11"/>
        <color indexed="8"/>
        <rFont val="Calibri"/>
      </rPr>
      <t xml:space="preserve"> The Contracted Services section should be completed in the same manner. Here the driver is per year, therefore any annual audits or legal services need to be calculated on an annual basis. </t>
    </r>
  </si>
  <si>
    <t>Transportation, rows 1454-1476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</si>
  <si>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</si>
  <si>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</si>
  <si>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</si>
  <si>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</si>
  <si>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</si>
  <si>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FFE&amp;T (Furniture, Fixtures, Equipment &amp; Technology) tab</t>
  </si>
  <si>
    <t>See "Note FFE" tab for a note regarding the depreciation approach used in this model.</t>
  </si>
  <si>
    <t>Marketing tab</t>
  </si>
  <si>
    <t>Use this tab to show your marketing plan to reach your target market.</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</si>
  <si>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</si>
  <si>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</si>
  <si>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</si>
  <si>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</si>
  <si>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</si>
  <si>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</si>
  <si>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</si>
  <si>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</si>
  <si>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</si>
  <si>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</si>
  <si>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Other</t>
  </si>
  <si>
    <t>Questions?  Contact:</t>
  </si>
  <si>
    <t xml:space="preserve">Mike Dang, 702.486.8879, mdang@spcsa.nv.gov </t>
  </si>
  <si>
    <t xml:space="preserve">Michael Hutchins, 775.687.9239, M.Hutchins@spcsa.nv.gov  </t>
  </si>
  <si>
    <t>Budget Summary Report</t>
  </si>
  <si>
    <r>
      <rPr>
        <b val="1"/>
        <sz val="12"/>
        <color indexed="8"/>
        <rFont val="Arial"/>
      </rPr>
      <t>Las Vegas Montessori Charter Academy</t>
    </r>
  </si>
  <si>
    <r>
      <rPr>
        <b val="1"/>
        <sz val="11"/>
        <color indexed="8"/>
        <rFont val="Times New Roman"/>
      </rPr>
      <t>SY 0/Incubation</t>
    </r>
  </si>
  <si>
    <r>
      <rPr>
        <b val="1"/>
        <sz val="11"/>
        <color indexed="8"/>
        <rFont val="Times New Roman"/>
      </rPr>
      <t>SY 1</t>
    </r>
  </si>
  <si>
    <r>
      <rPr>
        <b val="1"/>
        <sz val="11"/>
        <color indexed="8"/>
        <rFont val="Times New Roman"/>
      </rPr>
      <t>SY 2</t>
    </r>
  </si>
  <si>
    <r>
      <rPr>
        <b val="1"/>
        <sz val="11"/>
        <color indexed="8"/>
        <rFont val="Times New Roman"/>
      </rPr>
      <t>SY 3</t>
    </r>
  </si>
  <si>
    <r>
      <rPr>
        <b val="1"/>
        <sz val="11"/>
        <color indexed="8"/>
        <rFont val="Times New Roman"/>
      </rPr>
      <t>SY 4</t>
    </r>
  </si>
  <si>
    <r>
      <rPr>
        <b val="1"/>
        <sz val="11"/>
        <color indexed="8"/>
        <rFont val="Times New Roman"/>
      </rPr>
      <t>SY 5</t>
    </r>
  </si>
  <si>
    <r>
      <rPr>
        <b val="1"/>
        <sz val="11"/>
        <color indexed="8"/>
        <rFont val="Times New Roman"/>
      </rPr>
      <t>SY 6</t>
    </r>
  </si>
  <si>
    <t>Totals / Max'</t>
  </si>
  <si>
    <t>Number of Students</t>
  </si>
  <si>
    <t>Number of Employees</t>
  </si>
  <si>
    <t>Number of Occupants</t>
  </si>
  <si>
    <t>Growth, # students</t>
  </si>
  <si>
    <t>Number of Teachers (SPED)</t>
  </si>
  <si>
    <t>Number of Teachers (ELL)</t>
  </si>
  <si>
    <t>Number of Teachers (Grade)</t>
  </si>
  <si>
    <t>Number of Teachers (Total)</t>
  </si>
  <si>
    <t xml:space="preserve">   Student/Teacher</t>
  </si>
  <si>
    <t xml:space="preserve">   Student/Classroom w/o Teacher</t>
  </si>
  <si>
    <t>Number of Admin</t>
  </si>
  <si>
    <t xml:space="preserve">   Student/Admin ratio</t>
  </si>
  <si>
    <t xml:space="preserve">   Teacher/Admin ratio</t>
  </si>
  <si>
    <t>Number of Office (non Admin)</t>
  </si>
  <si>
    <t xml:space="preserve">   Student/Office ratio</t>
  </si>
  <si>
    <t xml:space="preserve">   Teacher/Office ratio</t>
  </si>
  <si>
    <t>Salaries: Administrator</t>
  </si>
  <si>
    <t>Salaries: Office staff</t>
  </si>
  <si>
    <t>Salaries: Teachers (SPED)</t>
  </si>
  <si>
    <t>Salaries: Teachers (ELL)</t>
  </si>
  <si>
    <t>Salaries/Teachers-Grade Level</t>
  </si>
  <si>
    <t xml:space="preserve">Title IIA Professional Dev </t>
  </si>
  <si>
    <t>Revenue/pupil</t>
  </si>
  <si>
    <t>Expenses/pupil</t>
  </si>
  <si>
    <t xml:space="preserve">  Net/p</t>
  </si>
  <si>
    <t>Square Feet (Facility, Conditioned)</t>
  </si>
  <si>
    <t>Sq ft / Students</t>
  </si>
  <si>
    <t>Sq ft / Occupants</t>
  </si>
  <si>
    <t>REVENUE</t>
  </si>
  <si>
    <t>Total</t>
  </si>
  <si>
    <t>DSA Funding</t>
  </si>
  <si>
    <t>DSA Sponsorship Fee</t>
  </si>
  <si>
    <t>Title I</t>
  </si>
  <si>
    <t>Title IIA</t>
  </si>
  <si>
    <t>Title III</t>
  </si>
  <si>
    <t>Federal Breakfast Program</t>
  </si>
  <si>
    <t>Federal Lunch Program</t>
  </si>
  <si>
    <t>IDEA</t>
  </si>
  <si>
    <t>State Special Education Funding</t>
  </si>
  <si>
    <t>Transportation</t>
  </si>
  <si>
    <t>R&amp;E start-up funds</t>
  </si>
  <si>
    <t>Other start-up funds</t>
  </si>
  <si>
    <t>Student fees</t>
  </si>
  <si>
    <t>Investment Income</t>
  </si>
  <si>
    <t>School level fundraising</t>
  </si>
  <si>
    <t>Private fundraising (foundations, corporate)</t>
  </si>
  <si>
    <t>Private fundraising (individuals)</t>
  </si>
  <si>
    <t>TOTAL REVENUE</t>
  </si>
  <si>
    <t>EXPENSES</t>
  </si>
  <si>
    <t xml:space="preserve">Personnel </t>
  </si>
  <si>
    <t>EMO Payments</t>
  </si>
  <si>
    <t>General Operating Expenses</t>
  </si>
  <si>
    <t>FFE&amp;T</t>
  </si>
  <si>
    <t>Facilities</t>
  </si>
  <si>
    <t>Marketing</t>
  </si>
  <si>
    <t>Athletic Program</t>
  </si>
  <si>
    <t>Insurance</t>
  </si>
  <si>
    <t>Financing Fees &amp; Points</t>
  </si>
  <si>
    <t>Interest Exp</t>
  </si>
  <si>
    <t>Other Pre-approval &amp; Pre-Opening</t>
  </si>
  <si>
    <t>TOTAL EXPENSES</t>
  </si>
  <si>
    <t>SURPLUS/(DEFICIT)</t>
  </si>
  <si>
    <t xml:space="preserve">     Per student</t>
  </si>
  <si>
    <t>SURPLUS/(DEFICIT)(Cumu')</t>
  </si>
  <si>
    <t xml:space="preserve">Surplus/(Deficit)-Schl &amp; Pri' Fundraising-S Fees </t>
  </si>
  <si>
    <t>Surplus/(Deficit) (Cumu')</t>
  </si>
  <si>
    <t>Non Revenue Sources of funds</t>
  </si>
  <si>
    <t>Surplus/(Deficit)-Schl &amp; Pri' Fundraising-S Fees (Cumu')</t>
  </si>
  <si>
    <t xml:space="preserve">   # students &gt; Bkeven</t>
  </si>
  <si>
    <t xml:space="preserve">   % students &gt; Bkeven</t>
  </si>
  <si>
    <t>Ending Fund Balance (cumulative)</t>
  </si>
  <si>
    <t>PERCENT TOTAL REVENUE</t>
  </si>
  <si>
    <t>EMO Payments Net</t>
  </si>
  <si>
    <t>Ending Fund Balance</t>
  </si>
  <si>
    <t>PER PUPIL</t>
  </si>
  <si>
    <t>SURPLUS/(DEFICIT) Per Pupil</t>
  </si>
  <si>
    <t xml:space="preserve">   Surplus % pp funding</t>
  </si>
  <si>
    <t>Enrollment, Staffing, Expenses</t>
  </si>
  <si>
    <t>School Year 1 (Fall Start) Teaching Starts</t>
  </si>
  <si>
    <t>SY Ending</t>
  </si>
  <si>
    <t>Charter Contract Operations Term</t>
  </si>
  <si>
    <t>SY 0/Incubation</t>
  </si>
  <si>
    <t>SY 1</t>
  </si>
  <si>
    <t>SY 2</t>
  </si>
  <si>
    <t>SY 3</t>
  </si>
  <si>
    <t>SY 4</t>
  </si>
  <si>
    <t>SY 5</t>
  </si>
  <si>
    <t>SY 6</t>
  </si>
  <si>
    <t>Fall, Winter</t>
  </si>
  <si>
    <t>Totals</t>
  </si>
  <si>
    <t>Be sure to copy year 1 information from the Cashflow Worksheet</t>
  </si>
  <si>
    <t>ENROLLMENT</t>
  </si>
  <si>
    <t>Number of grade levels</t>
  </si>
  <si>
    <t>Number of classrooms</t>
  </si>
  <si>
    <t>K</t>
  </si>
  <si>
    <t>1st</t>
  </si>
  <si>
    <t>2nd</t>
  </si>
  <si>
    <t>3rd</t>
  </si>
  <si>
    <t>4th</t>
  </si>
  <si>
    <t>5th</t>
  </si>
  <si>
    <t>6th</t>
  </si>
  <si>
    <t>7th</t>
  </si>
  <si>
    <t>8th</t>
  </si>
  <si>
    <t>9th</t>
  </si>
  <si>
    <t>10th</t>
  </si>
  <si>
    <t>11th</t>
  </si>
  <si>
    <t>12th</t>
  </si>
  <si>
    <t>Total Student Enrollment</t>
  </si>
  <si>
    <t>Student / Classroom</t>
  </si>
  <si>
    <t xml:space="preserve">   Target Reenrollment (NRS 388A.273)</t>
  </si>
  <si>
    <t xml:space="preserve">  Estimated # students to newly enroll</t>
  </si>
  <si>
    <t>FRL (% of students)</t>
  </si>
  <si>
    <t xml:space="preserve">   FRL (# of students)</t>
  </si>
  <si>
    <t>ELL (% of students)</t>
  </si>
  <si>
    <t xml:space="preserve">   ELL (# of students)</t>
  </si>
  <si>
    <t>Special Education (% of students)</t>
  </si>
  <si>
    <t>Special Education (# of students)</t>
  </si>
  <si>
    <t>Special Education Teachers (#)</t>
  </si>
  <si>
    <t>SPED Students/Teacher</t>
  </si>
  <si>
    <t>Total Distributive School Account, including local revenue (funding per student)</t>
  </si>
  <si>
    <t>Base year</t>
  </si>
  <si>
    <t>Inflation adjustor</t>
  </si>
  <si>
    <t>Applies to DSA and Sponsorship fee</t>
  </si>
  <si>
    <t>Special Education (SPED) Weighted Funding</t>
  </si>
  <si>
    <t>Per student (up to 13%)</t>
  </si>
  <si>
    <t>Title IA</t>
  </si>
  <si>
    <t>Per student FRL Student</t>
  </si>
  <si>
    <t>Per student FRL Student (note additional $3.50 per non FRL student)</t>
  </si>
  <si>
    <t>Per ELL student</t>
  </si>
  <si>
    <t>Per SPED student</t>
  </si>
  <si>
    <t>Breakfast Program -- Federal Reimbursement</t>
  </si>
  <si>
    <t>YES</t>
  </si>
  <si>
    <t>"yes" or "no"</t>
  </si>
  <si>
    <t>Breakfast Program</t>
  </si>
  <si>
    <t>Per student per day</t>
  </si>
  <si>
    <t>Lunch Program</t>
  </si>
  <si>
    <t>Per student</t>
  </si>
  <si>
    <t>County where school is located</t>
  </si>
  <si>
    <t>Clark</t>
  </si>
  <si>
    <t xml:space="preserve">Federal Lunch Program </t>
  </si>
  <si>
    <t>Charter start-up funds (Federal R&amp;E already awarded to operator--not SEA grant)</t>
  </si>
  <si>
    <t>Other start-up grant funds</t>
  </si>
  <si>
    <t>Fundraising / Donations</t>
  </si>
  <si>
    <t>Total Revenue / Pupil</t>
  </si>
  <si>
    <t>STAFFING COSTS</t>
  </si>
  <si>
    <t>ASSUMPTIONS</t>
  </si>
  <si>
    <t>Payroll Tax and Benefits</t>
  </si>
  <si>
    <t>Medical</t>
  </si>
  <si>
    <t>Single Coverage</t>
  </si>
  <si>
    <t>Per year</t>
  </si>
  <si>
    <t>Family Coverage</t>
  </si>
  <si>
    <t xml:space="preserve">School's percentage of coverage </t>
  </si>
  <si>
    <t>Assumed percentage of employees choosing single coverage</t>
  </si>
  <si>
    <t>Weighted avg. cost for medical</t>
  </si>
  <si>
    <t>Per emplooyee per year</t>
  </si>
  <si>
    <t>FICA</t>
  </si>
  <si>
    <t>Percentage of Salary</t>
  </si>
  <si>
    <t>State Retirement -  Certified</t>
  </si>
  <si>
    <t>State Retirement -  Non-certified</t>
  </si>
  <si>
    <t>Life Insurance</t>
  </si>
  <si>
    <t>GASB 45</t>
  </si>
  <si>
    <t>Per employee</t>
  </si>
  <si>
    <t>Unemployment Insurance</t>
  </si>
  <si>
    <t>Payroll Services</t>
  </si>
  <si>
    <t>Per employee per month</t>
  </si>
  <si>
    <t>Bonus Pool</t>
  </si>
  <si>
    <t>Based on % of salary</t>
  </si>
  <si>
    <t>FTE - Administrators</t>
  </si>
  <si>
    <t>FTE - Office</t>
  </si>
  <si>
    <t>FTE - SPED/ELL Teachers, Counselors</t>
  </si>
  <si>
    <t>FTE - Grade Level Teachers</t>
  </si>
  <si>
    <t xml:space="preserve">   FTE - Total </t>
  </si>
  <si>
    <t>Instructional days per year</t>
  </si>
  <si>
    <t>Saturday schools per year</t>
  </si>
  <si>
    <t>Contractors required for Saturday School</t>
  </si>
  <si>
    <t>Price per contractor</t>
  </si>
  <si>
    <t>SYEnding</t>
  </si>
  <si>
    <t>Base Salary</t>
  </si>
  <si>
    <t>FTE Count</t>
  </si>
  <si>
    <t>Fall of School Year 1 =</t>
  </si>
  <si>
    <t>(Input year or "NA")</t>
  </si>
  <si>
    <t>Administrators</t>
  </si>
  <si>
    <t>Executive Director</t>
  </si>
  <si>
    <t>Chief Academic Officer</t>
  </si>
  <si>
    <t>Administrative Assistant</t>
  </si>
  <si>
    <t>Academic Director</t>
  </si>
  <si>
    <t>na</t>
  </si>
  <si>
    <t>Total Administrators</t>
  </si>
  <si>
    <t>Office Staff</t>
  </si>
  <si>
    <t>Office Manager</t>
  </si>
  <si>
    <t>Facilities Manager</t>
  </si>
  <si>
    <t>Office 4</t>
  </si>
  <si>
    <t>Total Administrators and Office Staff</t>
  </si>
  <si>
    <t>Special Education (SPED) Teachers</t>
  </si>
  <si>
    <t xml:space="preserve">Total Special EducationTeachers </t>
  </si>
  <si>
    <t>English Language Learner (ELL) Teachers</t>
  </si>
  <si>
    <t>Total ELL Teachers</t>
  </si>
  <si>
    <t>Guidance Counselor &amp; Other</t>
  </si>
  <si>
    <t>Maintenance/ Custodial Services</t>
  </si>
  <si>
    <t>Total Guidance Counselors/Other</t>
  </si>
  <si>
    <t xml:space="preserve">Total Special Education/ELL Teachers/Guidance Counselors </t>
  </si>
  <si>
    <t>Grade Level (Core) Teachers</t>
  </si>
  <si>
    <t>Teacher</t>
  </si>
  <si>
    <t>Grade Level</t>
  </si>
  <si>
    <t>SYE</t>
  </si>
  <si>
    <t>Subject</t>
  </si>
  <si>
    <t>Kindergarten Teacher</t>
  </si>
  <si>
    <t>General</t>
  </si>
  <si>
    <t>1st Grade Teacher</t>
  </si>
  <si>
    <t>2nd Grade Teacher</t>
  </si>
  <si>
    <t>3rd Grade Teacher</t>
  </si>
  <si>
    <t xml:space="preserve">4th Grade Teacher </t>
  </si>
  <si>
    <t>4th Grade Teacher</t>
  </si>
  <si>
    <t>5th Grade Teacher</t>
  </si>
  <si>
    <t>6th Grade Teacher</t>
  </si>
  <si>
    <t>7th Grade Teacher</t>
  </si>
  <si>
    <t>8th Grade Teacher</t>
  </si>
  <si>
    <t>Kindergarten Teacher Assistant</t>
  </si>
  <si>
    <t>1st Grade Teacher Assistant</t>
  </si>
  <si>
    <t>2nd Grade Teacher Assistant</t>
  </si>
  <si>
    <t>3rd Grade Teacher Assistant</t>
  </si>
  <si>
    <t>4th Grade Teacher Assistant</t>
  </si>
  <si>
    <t>5th Grade Teacher Assistant</t>
  </si>
  <si>
    <t>6th Grade Teacher Assistant</t>
  </si>
  <si>
    <t>7th Grade Teacher Assistant</t>
  </si>
  <si>
    <t>8th Grade Teacher Assistant</t>
  </si>
  <si>
    <t>Total Grade Level Teachers</t>
  </si>
  <si>
    <t>Total Teachers (SPED, ELL, Grade + Counselors)</t>
  </si>
  <si>
    <t>SALARIES</t>
  </si>
  <si>
    <r>
      <rPr>
        <b val="1"/>
        <sz val="11"/>
        <color indexed="8"/>
        <rFont val="Times New Roman"/>
      </rPr>
      <t>Administrators</t>
    </r>
  </si>
  <si>
    <r>
      <rPr>
        <sz val="11"/>
        <color indexed="13"/>
        <rFont val="Times New Roman"/>
      </rPr>
      <t>Executive Director</t>
    </r>
  </si>
  <si>
    <r>
      <rPr>
        <sz val="11"/>
        <color indexed="13"/>
        <rFont val="Times New Roman"/>
      </rPr>
      <t>Chief Academic Officer</t>
    </r>
  </si>
  <si>
    <r>
      <rPr>
        <sz val="11"/>
        <color indexed="13"/>
        <rFont val="Times New Roman"/>
      </rPr>
      <t>Administrative Assistant</t>
    </r>
  </si>
  <si>
    <r>
      <rPr>
        <sz val="11"/>
        <color indexed="13"/>
        <rFont val="Times New Roman"/>
      </rPr>
      <t>Academic Director</t>
    </r>
  </si>
  <si>
    <t xml:space="preserve">   Subtotal</t>
  </si>
  <si>
    <r>
      <rPr>
        <b val="1"/>
        <sz val="11"/>
        <color indexed="8"/>
        <rFont val="Times New Roman"/>
      </rPr>
      <t>Office Staff</t>
    </r>
  </si>
  <si>
    <r>
      <rPr>
        <sz val="11"/>
        <color indexed="13"/>
        <rFont val="Times New Roman"/>
      </rPr>
      <t>Office Manager</t>
    </r>
  </si>
  <si>
    <r>
      <rPr>
        <sz val="11"/>
        <color indexed="13"/>
        <rFont val="Times New Roman"/>
      </rPr>
      <t>Facilities Manager</t>
    </r>
  </si>
  <si>
    <r>
      <rPr>
        <b val="1"/>
        <sz val="11"/>
        <color indexed="8"/>
        <rFont val="Times New Roman"/>
      </rPr>
      <t>Total Administrators and Office Staff</t>
    </r>
  </si>
  <si>
    <r>
      <rPr>
        <b val="1"/>
        <sz val="11"/>
        <color indexed="8"/>
        <rFont val="Times New Roman"/>
      </rPr>
      <t>Special Education (SPED) Teachers</t>
    </r>
  </si>
  <si>
    <r>
      <rPr>
        <b val="1"/>
        <sz val="11"/>
        <color indexed="8"/>
        <rFont val="Times New Roman"/>
      </rPr>
      <t xml:space="preserve">Total Special EducationTeachers </t>
    </r>
  </si>
  <si>
    <r>
      <rPr>
        <b val="1"/>
        <sz val="11"/>
        <color indexed="8"/>
        <rFont val="Times New Roman"/>
      </rPr>
      <t>English Language Learner (ELL) Teachers</t>
    </r>
  </si>
  <si>
    <r>
      <rPr>
        <b val="1"/>
        <sz val="11"/>
        <color indexed="8"/>
        <rFont val="Times New Roman"/>
      </rPr>
      <t>Total ELL Teachers</t>
    </r>
  </si>
  <si>
    <r>
      <rPr>
        <b val="1"/>
        <sz val="11"/>
        <color indexed="8"/>
        <rFont val="Times New Roman"/>
      </rPr>
      <t>Guidance Counselor &amp; Other</t>
    </r>
  </si>
  <si>
    <r>
      <rPr>
        <sz val="11"/>
        <color indexed="8"/>
        <rFont val="Times New Roman"/>
      </rPr>
      <t>Maintenance/ Custodial Services</t>
    </r>
  </si>
  <si>
    <r>
      <rPr>
        <b val="1"/>
        <sz val="11"/>
        <color indexed="8"/>
        <rFont val="Times New Roman"/>
      </rPr>
      <t>Total Guidance Counselors/Other</t>
    </r>
  </si>
  <si>
    <r>
      <rPr>
        <sz val="11"/>
        <color indexed="8"/>
        <rFont val="Times New Roman"/>
      </rPr>
      <t>Kindergarten Teacher</t>
    </r>
  </si>
  <si>
    <r>
      <rPr>
        <sz val="11"/>
        <color indexed="8"/>
        <rFont val="Times New Roman"/>
      </rPr>
      <t>1st Grade Teacher</t>
    </r>
  </si>
  <si>
    <r>
      <rPr>
        <sz val="11"/>
        <color indexed="8"/>
        <rFont val="Times New Roman"/>
      </rPr>
      <t>2nd Grade Teacher</t>
    </r>
  </si>
  <si>
    <r>
      <rPr>
        <sz val="11"/>
        <color indexed="8"/>
        <rFont val="Times New Roman"/>
      </rPr>
      <t>3rd Grade Teacher</t>
    </r>
  </si>
  <si>
    <r>
      <rPr>
        <sz val="11"/>
        <color indexed="8"/>
        <rFont val="Times New Roman"/>
      </rPr>
      <t xml:space="preserve">4th Grade Teacher </t>
    </r>
  </si>
  <si>
    <r>
      <rPr>
        <sz val="11"/>
        <color indexed="8"/>
        <rFont val="Times New Roman"/>
      </rPr>
      <t>4th Grade Teacher</t>
    </r>
  </si>
  <si>
    <r>
      <rPr>
        <sz val="11"/>
        <color indexed="8"/>
        <rFont val="Times New Roman"/>
      </rPr>
      <t>5th Grade Teacher</t>
    </r>
  </si>
  <si>
    <r>
      <rPr>
        <sz val="11"/>
        <color indexed="8"/>
        <rFont val="Times New Roman"/>
      </rPr>
      <t>6th Grade Teacher</t>
    </r>
  </si>
  <si>
    <r>
      <rPr>
        <sz val="11"/>
        <color indexed="8"/>
        <rFont val="Times New Roman"/>
      </rPr>
      <t>7th Grade Teacher</t>
    </r>
  </si>
  <si>
    <r>
      <rPr>
        <sz val="11"/>
        <color indexed="8"/>
        <rFont val="Times New Roman"/>
      </rPr>
      <t>8th Grade Teacher</t>
    </r>
  </si>
  <si>
    <r>
      <rPr>
        <sz val="11"/>
        <color indexed="8"/>
        <rFont val="Times New Roman"/>
      </rPr>
      <t>Kindergarten Teacher Assistant</t>
    </r>
  </si>
  <si>
    <r>
      <rPr>
        <sz val="11"/>
        <color indexed="8"/>
        <rFont val="Times New Roman"/>
      </rPr>
      <t>1st Grade Teacher Assistant</t>
    </r>
  </si>
  <si>
    <r>
      <rPr>
        <sz val="11"/>
        <color indexed="8"/>
        <rFont val="Times New Roman"/>
      </rPr>
      <t>2nd Grade Teacher Assistant</t>
    </r>
  </si>
  <si>
    <r>
      <rPr>
        <sz val="11"/>
        <color indexed="8"/>
        <rFont val="Times New Roman"/>
      </rPr>
      <t>3rd Grade Teacher Assistant</t>
    </r>
  </si>
  <si>
    <r>
      <rPr>
        <sz val="11"/>
        <color indexed="8"/>
        <rFont val="Times New Roman"/>
      </rPr>
      <t>4th Grade Teacher Assistant</t>
    </r>
  </si>
  <si>
    <r>
      <rPr>
        <sz val="11"/>
        <color indexed="8"/>
        <rFont val="Times New Roman"/>
      </rPr>
      <t>5th Grade Teacher Assistant</t>
    </r>
  </si>
  <si>
    <r>
      <rPr>
        <sz val="11"/>
        <color indexed="8"/>
        <rFont val="Times New Roman"/>
      </rPr>
      <t>6th Grade Teacher Assistant</t>
    </r>
  </si>
  <si>
    <r>
      <rPr>
        <sz val="11"/>
        <color indexed="8"/>
        <rFont val="Times New Roman"/>
      </rPr>
      <t>7th Grade Teacher Assistant</t>
    </r>
  </si>
  <si>
    <r>
      <rPr>
        <sz val="11"/>
        <color indexed="8"/>
        <rFont val="Times New Roman"/>
      </rPr>
      <t>8th Grade Teacher Assistant</t>
    </r>
  </si>
  <si>
    <t>Total Grade Level Teacher Salaries</t>
  </si>
  <si>
    <t>TOTAL SALARIES</t>
  </si>
  <si>
    <t>BENEFITS</t>
  </si>
  <si>
    <t>MEDICAL</t>
  </si>
  <si>
    <t>Total Grade Level Teacher Medical Costs</t>
  </si>
  <si>
    <t>Total Medical Benefits</t>
  </si>
  <si>
    <t>Total Grade Level Teacher FICA Costs</t>
  </si>
  <si>
    <t>Total FICA</t>
  </si>
  <si>
    <t>State Retirement</t>
  </si>
  <si>
    <r>
      <rPr>
        <b val="1"/>
        <sz val="11"/>
        <color indexed="8"/>
        <rFont val="Times New Roman"/>
      </rPr>
      <t xml:space="preserve">Total Special Education/ELL Teachers/Guidance Counselors </t>
    </r>
  </si>
  <si>
    <t xml:space="preserve"> </t>
  </si>
  <si>
    <t>Total Grade Level Teacher State Retirement Costs</t>
  </si>
  <si>
    <t>TOTAL STATE RETIREMENT COSTS</t>
  </si>
  <si>
    <t>LIFE INSURANCE</t>
  </si>
  <si>
    <t>Total Grade Level Teacher Life Insurance Costs</t>
  </si>
  <si>
    <t>TOTAL LIFE INSURANCE</t>
  </si>
  <si>
    <t>Total Grade Level Teacher GASB 45</t>
  </si>
  <si>
    <t>Total GASB 45</t>
  </si>
  <si>
    <t>UNEMPLOYMENT INSURANCE</t>
  </si>
  <si>
    <r>
      <rPr>
        <sz val="11"/>
        <color indexed="13"/>
        <rFont val="Times New Roman"/>
      </rPr>
      <t>Office 4</t>
    </r>
  </si>
  <si>
    <r>
      <rPr>
        <b val="1"/>
        <sz val="11"/>
        <color indexed="8"/>
        <rFont val="Times New Roman"/>
      </rPr>
      <t>Grade Level (Core) Teachers</t>
    </r>
  </si>
  <si>
    <r>
      <rPr>
        <sz val="11"/>
        <color indexed="8"/>
        <rFont val="Times New Roman"/>
      </rPr>
      <t>Teacher</t>
    </r>
  </si>
  <si>
    <r>
      <rPr>
        <sz val="11"/>
        <color indexed="8"/>
        <rFont val="Times New Roman"/>
      </rPr>
      <t>Fall of School Year 1 =</t>
    </r>
  </si>
  <si>
    <t>Total Grade Level Teacher Unemployment Insurance</t>
  </si>
  <si>
    <t>TOTAL UNEMPLOYMENT INSURANCE</t>
  </si>
  <si>
    <t>TOTAL BENEFITS</t>
  </si>
  <si>
    <t xml:space="preserve">     % of Salaries</t>
  </si>
  <si>
    <t>PART-TIME EMPLOYEES</t>
  </si>
  <si>
    <t>Input part-time employee</t>
  </si>
  <si>
    <t xml:space="preserve">     Percentage of full-time FTE</t>
  </si>
  <si>
    <t xml:space="preserve">     Annualized salary</t>
  </si>
  <si>
    <t>PART TIME WAGES</t>
  </si>
  <si>
    <t>PERFORMANCE BONUSES</t>
  </si>
  <si>
    <t>PAYROLL SERVICES</t>
  </si>
  <si>
    <t>GENERAL OPERATING EXPENSES</t>
  </si>
  <si>
    <t>Instruction</t>
  </si>
  <si>
    <t>Assumptions</t>
  </si>
  <si>
    <t>Professional development</t>
  </si>
  <si>
    <t>Per FTE</t>
  </si>
  <si>
    <t>Staff recruitment</t>
  </si>
  <si>
    <t>Per Year</t>
  </si>
  <si>
    <t>Special Ed/Psychology Consultant</t>
  </si>
  <si>
    <t>Annual Expense</t>
  </si>
  <si>
    <t>EMO / CMO Fee See Tab</t>
  </si>
  <si>
    <t>Textbooks - initial costs</t>
  </si>
  <si>
    <t>Textbooks - repurchase of new books</t>
  </si>
  <si>
    <t>Number of years use</t>
  </si>
  <si>
    <t>Library books</t>
  </si>
  <si>
    <t>Food services</t>
  </si>
  <si>
    <t>Music program</t>
  </si>
  <si>
    <t>Per Student</t>
  </si>
  <si>
    <t>Management fees (Other--not EMO; not CMO)</t>
  </si>
  <si>
    <t>Licensing fees</t>
  </si>
  <si>
    <t>% of S&amp;L Revenues</t>
  </si>
  <si>
    <t>Reserves</t>
  </si>
  <si>
    <t>Charter application</t>
  </si>
  <si>
    <t>Office Supplies</t>
  </si>
  <si>
    <t>Assessment costs</t>
  </si>
  <si>
    <t>Supplies for students</t>
  </si>
  <si>
    <t>Yearbook</t>
  </si>
  <si>
    <t>School store</t>
  </si>
  <si>
    <t>Contracted SPED</t>
  </si>
  <si>
    <t>Instuctional supplies - Teachers (just teaching faculty)</t>
  </si>
  <si>
    <t>Per Instructional FTE</t>
  </si>
  <si>
    <t>General office supplies</t>
  </si>
  <si>
    <t>Per month</t>
  </si>
  <si>
    <t>School uniforms</t>
  </si>
  <si>
    <t>Per new student</t>
  </si>
  <si>
    <t>School uniforms - returning students</t>
  </si>
  <si>
    <t>Per returning student</t>
  </si>
  <si>
    <t>General building decorum</t>
  </si>
  <si>
    <t>Annual Exp</t>
  </si>
  <si>
    <t>Health supplies</t>
  </si>
  <si>
    <t>Per student per year</t>
  </si>
  <si>
    <t>Bank fees</t>
  </si>
  <si>
    <t>Athletic expenditures</t>
  </si>
  <si>
    <t>Postage and shipping</t>
  </si>
  <si>
    <t>Gifts &amp; awards - students</t>
  </si>
  <si>
    <t>Gifts &amp; awards - faculty and staff</t>
  </si>
  <si>
    <t>Dues and memberships</t>
  </si>
  <si>
    <t>Travel and Meetings</t>
  </si>
  <si>
    <t>Background checks</t>
  </si>
  <si>
    <t>Per new FTE</t>
  </si>
  <si>
    <t>Accounting services</t>
  </si>
  <si>
    <t xml:space="preserve">Field trips </t>
  </si>
  <si>
    <t>Per grade level</t>
  </si>
  <si>
    <t>Field trips - out of state</t>
  </si>
  <si>
    <t>Parent &amp; staff meetings</t>
  </si>
  <si>
    <t>Saturday School (contractors for instruction)</t>
  </si>
  <si>
    <t>no</t>
  </si>
  <si>
    <t>Input "yes" or "no"</t>
  </si>
  <si>
    <t>Total Instructional Supplies</t>
  </si>
  <si>
    <t>Contracted Services</t>
  </si>
  <si>
    <t>Annual audit</t>
  </si>
  <si>
    <t>Legal funds</t>
  </si>
  <si>
    <t>Total Contract Services</t>
  </si>
  <si>
    <t>Food Program</t>
  </si>
  <si>
    <t>School Pays?</t>
  </si>
  <si>
    <t>Breakfast</t>
  </si>
  <si>
    <t>yes</t>
  </si>
  <si>
    <t>Lunch program</t>
  </si>
  <si>
    <t>Snacks</t>
  </si>
  <si>
    <t>Saturday food program</t>
  </si>
  <si>
    <t>Total Food Costs</t>
  </si>
  <si>
    <t>TOTAL GENERAL OPERATING EXPENSES</t>
  </si>
  <si>
    <t>TRANSPORTATION COSTS</t>
  </si>
  <si>
    <t>Percentage of students transported</t>
  </si>
  <si>
    <t>Students per bus</t>
  </si>
  <si>
    <t>Bus purchase price (used bus)</t>
  </si>
  <si>
    <t>Miles driven per bus per day</t>
  </si>
  <si>
    <t>Miles driven per bus per year</t>
  </si>
  <si>
    <t>Miles per gallon</t>
  </si>
  <si>
    <t>Gallons purchased per year</t>
  </si>
  <si>
    <t>Price per gallon</t>
  </si>
  <si>
    <t>Annual fuel costs per bus</t>
  </si>
  <si>
    <t xml:space="preserve">Maintenance costs per bus </t>
  </si>
  <si>
    <t>per mile</t>
  </si>
  <si>
    <t>Annual maintenance costs per bus</t>
  </si>
  <si>
    <t>Bus Contracting Costs</t>
  </si>
  <si>
    <t>annual</t>
  </si>
  <si>
    <t>Number of students participating</t>
  </si>
  <si>
    <t>Number of buses required</t>
  </si>
  <si>
    <t>Bus purchasing costs</t>
  </si>
  <si>
    <t>Fuel costs</t>
  </si>
  <si>
    <t>Maintenance costs</t>
  </si>
  <si>
    <t>TOTAL TRANSPORTATION COSTS</t>
  </si>
  <si>
    <t>NA</t>
  </si>
  <si>
    <t>Flag Football (8 home games; 8 away games)</t>
  </si>
  <si>
    <t>Head coach</t>
  </si>
  <si>
    <t>Assistant Coach</t>
  </si>
  <si>
    <t>Equipment</t>
  </si>
  <si>
    <t xml:space="preserve">     Uniforms</t>
  </si>
  <si>
    <t>Assumption?</t>
  </si>
  <si>
    <t xml:space="preserve">     Footballs</t>
  </si>
  <si>
    <t xml:space="preserve">     Flags/Misc Equipment</t>
  </si>
  <si>
    <t>per away game</t>
  </si>
  <si>
    <t>$150 per away game - bus rental</t>
  </si>
  <si>
    <t>Referees</t>
  </si>
  <si>
    <t>2 refs per home game - $50 ref</t>
  </si>
  <si>
    <t>Total Costs</t>
  </si>
  <si>
    <t>Boys Basketball (12 home games; 12 away games)</t>
  </si>
  <si>
    <t xml:space="preserve">     Basketballs</t>
  </si>
  <si>
    <t xml:space="preserve">     Misc Equipment</t>
  </si>
  <si>
    <t>Gym rental</t>
  </si>
  <si>
    <t>$35/hour? - could be up to $6K</t>
  </si>
  <si>
    <t>Girls Cheerleading (12 home games; 12 away games)</t>
  </si>
  <si>
    <t>Boys Soccer (8 home games; 8 away games)</t>
  </si>
  <si>
    <t xml:space="preserve">     Soccer balls</t>
  </si>
  <si>
    <t xml:space="preserve">     Shin guards, Misc Equipment</t>
  </si>
  <si>
    <t>Girls Soccer (8 home games; 8 away games)</t>
  </si>
  <si>
    <t xml:space="preserve">     Soccer goals</t>
  </si>
  <si>
    <t>$1,000 per goal - 2 goals</t>
  </si>
  <si>
    <t>Boys track and field (8 home games; 8 away games)</t>
  </si>
  <si>
    <t xml:space="preserve">     Other Equipment</t>
  </si>
  <si>
    <t>Possible grant?</t>
  </si>
  <si>
    <t>Girls track and field (8 home games; 8 away games)</t>
  </si>
  <si>
    <t>Boys Lacrosse (8 home games; 8 away games)</t>
  </si>
  <si>
    <t>Girls Lacrosse (8 home games; 8 away games)</t>
  </si>
  <si>
    <t>Active program?</t>
  </si>
  <si>
    <t>Football</t>
  </si>
  <si>
    <t>Boy's basketball</t>
  </si>
  <si>
    <t>Girl's cheerleading</t>
  </si>
  <si>
    <t>Boy's soccer</t>
  </si>
  <si>
    <t>Girl's soccer</t>
  </si>
  <si>
    <t>Boy's track and field</t>
  </si>
  <si>
    <t>Girl's track and field</t>
  </si>
  <si>
    <t>Boy's lacrosse</t>
  </si>
  <si>
    <t>Girl's lacrosse</t>
  </si>
  <si>
    <t>TOTAL ATHLETIC COSTS</t>
  </si>
  <si>
    <t>PERSONNEL (W/PAYROLL)</t>
  </si>
  <si>
    <t>RECONCILIATION (Do not print this section)</t>
  </si>
  <si>
    <t>Total - Personnel</t>
  </si>
  <si>
    <t>General Operating</t>
  </si>
  <si>
    <t>Balance check (all expenses accounted for on this page)</t>
  </si>
  <si>
    <t>Furnishings, Fixtures, Equipment &amp; Technology</t>
  </si>
  <si>
    <t>Copier (monthly lease rate)</t>
  </si>
  <si>
    <t>Students per copier</t>
  </si>
  <si>
    <t>Desktop computer costs (faculty and computers for carts)</t>
  </si>
  <si>
    <t>Per laptop</t>
  </si>
  <si>
    <t>Desktop computers</t>
  </si>
  <si>
    <t>Cart costs</t>
  </si>
  <si>
    <t>Per cart</t>
  </si>
  <si>
    <t>Student enrollment</t>
  </si>
  <si>
    <t>Number of copiers needed</t>
  </si>
  <si>
    <t>Monthly copier lease</t>
  </si>
  <si>
    <t>Copier - usage fee</t>
  </si>
  <si>
    <t>New Laptops - faculty (acquisition cost)</t>
  </si>
  <si>
    <t>Per new laptop</t>
  </si>
  <si>
    <t>Laptop replacement (acquisition cost)</t>
  </si>
  <si>
    <t>3 year life</t>
  </si>
  <si>
    <t>Laptop depreciation expense</t>
  </si>
  <si>
    <t>per NV Personal Property Manual</t>
  </si>
  <si>
    <t>Mobile lap top cart  and/or student desktops (acquisition costs)</t>
  </si>
  <si>
    <t>Mobile lap top cart  and/or student desktops replacements (acquisition costs)</t>
  </si>
  <si>
    <t>Mobile lap top cart  and/or student desktops depreciation expense</t>
  </si>
  <si>
    <t>FTE cell phone handset (acquisition cost)</t>
  </si>
  <si>
    <t>Per handset</t>
  </si>
  <si>
    <t>FTE cell phone handset replacement (acquisition cost)</t>
  </si>
  <si>
    <t>FTE cell phone handset depreciation expense</t>
  </si>
  <si>
    <t>FTE Cell phones (monthly coverage)</t>
  </si>
  <si>
    <t>Internet setup</t>
  </si>
  <si>
    <t>Setup fee</t>
  </si>
  <si>
    <t>Server (acquisition cost)</t>
  </si>
  <si>
    <t>Per server</t>
  </si>
  <si>
    <t>Server replacement (acquisition cost)</t>
  </si>
  <si>
    <t>5 year life</t>
  </si>
  <si>
    <t>Server depreciation expense</t>
  </si>
  <si>
    <t>Classroom technology (acquisition cost)</t>
  </si>
  <si>
    <t>Per classroom</t>
  </si>
  <si>
    <t>Classroom technology replacement (acquisition cost)</t>
  </si>
  <si>
    <t>Classroom technology depreciation expense</t>
  </si>
  <si>
    <t>Educational software/curriculum</t>
  </si>
  <si>
    <t>Technology Support Services</t>
  </si>
  <si>
    <t>Internet and phone monthly service</t>
  </si>
  <si>
    <t>Other Equipment (security system)(Hardware costs, setup fees) (acquisition cost)</t>
  </si>
  <si>
    <t>Setup cost</t>
  </si>
  <si>
    <t>Other Equipment replacement (acquisition cost)</t>
  </si>
  <si>
    <t>Expected years</t>
  </si>
  <si>
    <t>Depreciation expense (please calculate depreciation on a straight line basis)</t>
  </si>
  <si>
    <t>Monthly equipment cost</t>
  </si>
  <si>
    <t>Computer Hardware (not already included in prior lines) (acquisition cost)</t>
  </si>
  <si>
    <t>Computer Hardware replacement (cost of acquisition)</t>
  </si>
  <si>
    <t>Computer Hardware depreciation expense</t>
  </si>
  <si>
    <t>Computer Software</t>
  </si>
  <si>
    <t>Faculty furniture (acquisition cost)</t>
  </si>
  <si>
    <t>Student furniture (acquisition cost)</t>
  </si>
  <si>
    <t xml:space="preserve">   Furniture depreciation (based on 15 year life, per NV Personal Property Manual)</t>
  </si>
  <si>
    <t>TOTAL FFE &amp; T COSTS (cash acquisition cost)</t>
  </si>
  <si>
    <t>TOTAL FFE &amp; T COSTS (book expense)</t>
  </si>
  <si>
    <t>Difference</t>
  </si>
  <si>
    <t>This is a worksheet.  Select items are pulled from this sheet to the Budget Summary.</t>
  </si>
  <si>
    <t>Worksheet: Incubation Year</t>
  </si>
  <si>
    <t>Test Academy</t>
  </si>
  <si>
    <t>Nevada State Public Charter School Authority</t>
  </si>
  <si>
    <t>Pre-Approval &amp; Pre-Opening</t>
  </si>
  <si>
    <t>Position Description</t>
  </si>
  <si>
    <t>Number of Staff Per Position (FTE's)</t>
  </si>
  <si>
    <t>Average Salary 
for Position</t>
  </si>
  <si>
    <t>Uses</t>
  </si>
  <si>
    <t>Principal</t>
  </si>
  <si>
    <t>Assistant Principal</t>
  </si>
  <si>
    <t>Deans</t>
  </si>
  <si>
    <t>Teachers</t>
  </si>
  <si>
    <t>Teacher Aides</t>
  </si>
  <si>
    <t>Subtotal</t>
  </si>
  <si>
    <t>FICA Expense</t>
  </si>
  <si>
    <t>Medicare Expense</t>
  </si>
  <si>
    <t xml:space="preserve">Other </t>
  </si>
  <si>
    <t>Sample items below (erase at will)</t>
  </si>
  <si>
    <t>Research and Planning</t>
  </si>
  <si>
    <t>Market Research</t>
  </si>
  <si>
    <t>Public meeting with hosting</t>
  </si>
  <si>
    <t>Curriculum Development</t>
  </si>
  <si>
    <t>Application Costs Consultants:</t>
  </si>
  <si>
    <t xml:space="preserve">   Space Planners</t>
  </si>
  <si>
    <t xml:space="preserve">   Architects</t>
  </si>
  <si>
    <t>Staff Recruitment/Hiring</t>
  </si>
  <si>
    <t>Board Recruitment and Screening</t>
  </si>
  <si>
    <t>Website Development</t>
  </si>
  <si>
    <t>Brochures/Information</t>
  </si>
  <si>
    <t>Nonprofit Incorporation</t>
  </si>
  <si>
    <t>Admissions Lottery</t>
  </si>
  <si>
    <t>TOTAL USES THROUGH PRE-OPENING</t>
  </si>
  <si>
    <t>SOURCES OF FUNDS TO COVER PRE-APPROVAL AND PRE-OPENING COSTS</t>
  </si>
  <si>
    <t>TOTAL SOURCES THROUGH PRE-OPENING</t>
  </si>
  <si>
    <t>Sources &gt; Uses (&lt;, less than)</t>
  </si>
  <si>
    <t>Attach supporting documentation regarding sources of funds included.</t>
  </si>
  <si>
    <t>Potential location(s) under consideration: (Address or cross street, City, County)</t>
  </si>
  <si>
    <r>
      <rPr>
        <b val="1"/>
        <sz val="12"/>
        <color indexed="8"/>
        <rFont val="Times New Roman"/>
      </rPr>
      <t>Las Vegas Montessori Charter Academy</t>
    </r>
  </si>
  <si>
    <r>
      <rPr>
        <b val="1"/>
        <sz val="11"/>
        <color indexed="8"/>
        <rFont val="Times New Roman"/>
      </rPr>
      <t>2975 S Rainbow Blvd, Las Vegas, NV 89146</t>
    </r>
  </si>
  <si>
    <r>
      <rPr>
        <b val="1"/>
        <sz val="11"/>
        <color indexed="8"/>
        <rFont val="Times New Roman"/>
      </rPr>
      <t>Site 2</t>
    </r>
  </si>
  <si>
    <t>FACILITIES</t>
  </si>
  <si>
    <t>SELECT "Purchase" or "Lease"</t>
  </si>
  <si>
    <t>Lease</t>
  </si>
  <si>
    <t>LEASE OPTION</t>
  </si>
  <si>
    <t>Enrollment</t>
  </si>
  <si>
    <t>SF/pupil</t>
  </si>
  <si>
    <t>Square feet leased</t>
  </si>
  <si>
    <t>Per sq ft</t>
  </si>
  <si>
    <t>Lease sq ft</t>
  </si>
  <si>
    <t>Lease rate no escalator/sf/yr</t>
  </si>
  <si>
    <t>Lease rate escalator</t>
  </si>
  <si>
    <t>Lease rate /yr w/esca'</t>
  </si>
  <si>
    <t>Lease cost/sf/month</t>
  </si>
  <si>
    <t>Facility lease cost</t>
  </si>
  <si>
    <t>Custodial (Non CAM)</t>
  </si>
  <si>
    <t>/sf/yr</t>
  </si>
  <si>
    <t>Utilities</t>
  </si>
  <si>
    <t>CAM (Common Area Maintenance &amp; Other)</t>
  </si>
  <si>
    <t>Campus security</t>
  </si>
  <si>
    <t>/yr</t>
  </si>
  <si>
    <t>Security Deposit(s)(post to Cashflow ("CF Y1 Mo" tab)</t>
  </si>
  <si>
    <t>Capital Outlay (building renovations, Tenant Improvements)</t>
  </si>
  <si>
    <t>Capital Outlay depreciation expense</t>
  </si>
  <si>
    <t>Total cash cost to lease</t>
  </si>
  <si>
    <t>Total lease book expense</t>
  </si>
  <si>
    <t>If Lease, then facility type:</t>
  </si>
  <si>
    <t>Retail/shopping, office, industrial, school, church, other__________</t>
  </si>
  <si>
    <t>City/County sign off of improvement plans--all required work identified</t>
  </si>
  <si>
    <t>PURCHASE OPTION</t>
  </si>
  <si>
    <t>Square feet purchased</t>
  </si>
  <si>
    <t>Purchase price per sq ft</t>
  </si>
  <si>
    <t>Purchase price</t>
  </si>
  <si>
    <t>Renovation cost per sq ft</t>
  </si>
  <si>
    <t>Total renovation costs</t>
  </si>
  <si>
    <t>Purchase price and renovation costs</t>
  </si>
  <si>
    <t>Equity</t>
  </si>
  <si>
    <t>% of purchase price</t>
  </si>
  <si>
    <t>Amount Financed</t>
  </si>
  <si>
    <t>Loan Term (years)</t>
  </si>
  <si>
    <t>Bank Fees &amp; Points</t>
  </si>
  <si>
    <t>Interest Rate</t>
  </si>
  <si>
    <t>Monthly Debt Service</t>
  </si>
  <si>
    <t>Annual Debt Service</t>
  </si>
  <si>
    <t xml:space="preserve">Estimated annual interest expense </t>
  </si>
  <si>
    <t>(based on PV of all interest payments)</t>
  </si>
  <si>
    <t>Custodial Services</t>
  </si>
  <si>
    <t xml:space="preserve">Maintenance </t>
  </si>
  <si>
    <t>Equity (down payment)</t>
  </si>
  <si>
    <t>Financing costs (6 months during planning year)</t>
  </si>
  <si>
    <t>Total cash costs to purchase</t>
  </si>
  <si>
    <t>Total purchase book  expense</t>
  </si>
  <si>
    <t>TOTAL FACILITIES CASH COSTS</t>
  </si>
  <si>
    <t>TOTAL FACILITIES Book Expense</t>
  </si>
  <si>
    <r>
      <rPr>
        <b val="1"/>
        <sz val="11"/>
        <color indexed="8"/>
        <rFont val="Times New Roman"/>
      </rPr>
      <t>Total lease book expense</t>
    </r>
  </si>
  <si>
    <t>To pull to other sheets</t>
  </si>
  <si>
    <t>Square Feet</t>
  </si>
  <si>
    <t>Lease/Mortgage</t>
  </si>
  <si>
    <t>Custodial</t>
  </si>
  <si>
    <t>CAM/Maintenance</t>
  </si>
  <si>
    <t>Campus Security</t>
  </si>
  <si>
    <t>Capital Outlay (TI)</t>
  </si>
  <si>
    <t>Security Deposits (Site Lease)</t>
  </si>
  <si>
    <t>I added "if" functions here so that other sheets that pull from facilities will update for lease vs purchase.  These rows will probably be able to be hidden in the final workbook.</t>
  </si>
  <si>
    <t>Market Statistics for School</t>
  </si>
  <si>
    <t>Location(s) under consideration: (Address or cross street, City, County)</t>
  </si>
  <si>
    <t>Site 1</t>
  </si>
  <si>
    <t>Specific address recommended but not required.</t>
  </si>
  <si>
    <t>SY 0</t>
  </si>
  <si>
    <t>Student / Classroom (w/o teachers)</t>
  </si>
  <si>
    <t>Potential Site 1 (You only need to submit 1 site)</t>
  </si>
  <si>
    <r>
      <rPr>
        <b val="1"/>
        <sz val="12"/>
        <color indexed="8"/>
        <rFont val="Times New Roman"/>
      </rPr>
      <t>2975 S Rainbow Blvd, Las Vegas, NV 89146</t>
    </r>
  </si>
  <si>
    <t xml:space="preserve">All potential source Public, 
Private, Charter Schools </t>
  </si>
  <si>
    <t>NSPF Rtg</t>
  </si>
  <si>
    <t>Grade
Level(s)</t>
  </si>
  <si>
    <t xml:space="preserve">
Enrollment</t>
  </si>
  <si>
    <t>Capacity</t>
  </si>
  <si>
    <t>Over
 Capacity</t>
  </si>
  <si>
    <t>Distance fr school</t>
  </si>
  <si>
    <t>FRL</t>
  </si>
  <si>
    <t>FRL
Students</t>
  </si>
  <si>
    <t>ELL</t>
  </si>
  <si>
    <t>ELL
Students</t>
  </si>
  <si>
    <t>R Guild Gray ES</t>
  </si>
  <si>
    <t>K-5</t>
  </si>
  <si>
    <t>0.8 mi</t>
  </si>
  <si>
    <t>Elaine Wynn ES</t>
  </si>
  <si>
    <t>1.4 mi</t>
  </si>
  <si>
    <t>C H Decker ES</t>
  </si>
  <si>
    <t>1.7 mi</t>
  </si>
  <si>
    <t>P A Diskin ES</t>
  </si>
  <si>
    <t>2.1 mi</t>
  </si>
  <si>
    <t>Doris Hancock ES</t>
  </si>
  <si>
    <t>2.6 mi</t>
  </si>
  <si>
    <t>Herbert A Derfelt ES</t>
  </si>
  <si>
    <t>3.0 mi</t>
  </si>
  <si>
    <t>Marion B Earl ES</t>
  </si>
  <si>
    <t>3.6 mi</t>
  </si>
  <si>
    <t>Kenny C Guinn MS</t>
  </si>
  <si>
    <t>6-8</t>
  </si>
  <si>
    <t>2.2 mi</t>
  </si>
  <si>
    <t>Grant Sawyer MS</t>
  </si>
  <si>
    <t>3.7 mi</t>
  </si>
  <si>
    <t>Clifford Lawrence JHS</t>
  </si>
  <si>
    <t>4.6 mi</t>
  </si>
  <si>
    <t xml:space="preserve">  Ethnicity</t>
  </si>
  <si>
    <t>Special Population</t>
  </si>
  <si>
    <t>Asians</t>
  </si>
  <si>
    <t>Black</t>
  </si>
  <si>
    <t>C-White</t>
  </si>
  <si>
    <t>Hispanic</t>
  </si>
  <si>
    <t>I-Native
American</t>
  </si>
  <si>
    <t>Multiple</t>
  </si>
  <si>
    <t>Pacific
Islander</t>
  </si>
  <si>
    <t>IEP</t>
  </si>
  <si>
    <t>SPED</t>
  </si>
  <si>
    <r>
      <rPr>
        <sz val="11"/>
        <color indexed="8"/>
        <rFont val="Times New Roman"/>
      </rPr>
      <t>R Guild Gray ES</t>
    </r>
  </si>
  <si>
    <r>
      <rPr>
        <sz val="11"/>
        <color indexed="8"/>
        <rFont val="Times New Roman"/>
      </rPr>
      <t>Elaine Wynn ES</t>
    </r>
  </si>
  <si>
    <r>
      <rPr>
        <sz val="11"/>
        <color indexed="8"/>
        <rFont val="Times New Roman"/>
      </rPr>
      <t>C H Decker ES</t>
    </r>
  </si>
  <si>
    <r>
      <rPr>
        <sz val="11"/>
        <color indexed="8"/>
        <rFont val="Times New Roman"/>
      </rPr>
      <t>P A Diskin ES</t>
    </r>
  </si>
  <si>
    <r>
      <rPr>
        <sz val="11"/>
        <color indexed="8"/>
        <rFont val="Times New Roman"/>
      </rPr>
      <t>Doris Hancock ES</t>
    </r>
  </si>
  <si>
    <r>
      <rPr>
        <sz val="11"/>
        <color indexed="8"/>
        <rFont val="Times New Roman"/>
      </rPr>
      <t>Herbert A Derfelt ES</t>
    </r>
  </si>
  <si>
    <r>
      <rPr>
        <sz val="11"/>
        <color indexed="8"/>
        <rFont val="Times New Roman"/>
      </rPr>
      <t>Marion B Earl ES</t>
    </r>
  </si>
  <si>
    <r>
      <rPr>
        <sz val="11"/>
        <color indexed="8"/>
        <rFont val="Times New Roman"/>
      </rPr>
      <t>Kenny C Guinn MS</t>
    </r>
  </si>
  <si>
    <r>
      <rPr>
        <sz val="11"/>
        <color indexed="8"/>
        <rFont val="Times New Roman"/>
      </rPr>
      <t>Grant Sawyer MS</t>
    </r>
  </si>
  <si>
    <r>
      <rPr>
        <sz val="11"/>
        <color indexed="8"/>
        <rFont val="Times New Roman"/>
      </rPr>
      <t>Clifford Lawrence JHS</t>
    </r>
  </si>
  <si>
    <t>Potential Site 2</t>
  </si>
  <si>
    <r>
      <rPr>
        <b val="1"/>
        <sz val="12"/>
        <color indexed="8"/>
        <rFont val="Times New Roman"/>
      </rPr>
      <t>Site 2</t>
    </r>
  </si>
  <si>
    <t>Marketing Plan &amp; Implementation</t>
  </si>
  <si>
    <t>School Year 1 (Fall Start)</t>
  </si>
  <si>
    <t>SY Ending (SYE)</t>
  </si>
  <si>
    <t>STUDENT RECRUITMENT AND MARKETING</t>
  </si>
  <si>
    <r>
      <rPr>
        <b val="1"/>
        <sz val="11"/>
        <color indexed="8"/>
        <rFont val="Times New Roman"/>
      </rPr>
      <t>SY 0</t>
    </r>
  </si>
  <si>
    <t>Method of Marketing</t>
  </si>
  <si>
    <t>Schedule estimate</t>
  </si>
  <si>
    <t>Marketing complete</t>
  </si>
  <si>
    <t>two months prior to enrollment</t>
  </si>
  <si>
    <t>Total Cost</t>
  </si>
  <si>
    <t>Insurance Coverage</t>
  </si>
  <si>
    <t>Check with your attorney or insurance agent as to what types of insurance you may need.</t>
  </si>
  <si>
    <t>Minimum</t>
  </si>
  <si>
    <t>Covered but</t>
  </si>
  <si>
    <t>Insurance types (Depending on coverage)</t>
  </si>
  <si>
    <t>Coverage</t>
  </si>
  <si>
    <t>Bundled? y/n</t>
  </si>
  <si>
    <t>Annual Cost</t>
  </si>
  <si>
    <t>6 yr+0</t>
  </si>
  <si>
    <t>Premium/SYr</t>
  </si>
  <si>
    <t>Abuse or Molestation: Aggregate</t>
  </si>
  <si>
    <t>Abuse or Molestation: Per Occurrence</t>
  </si>
  <si>
    <t>Accident Insurance - For volunteers or students due to accident at school.</t>
  </si>
  <si>
    <t>Automobile - Coverage for any owned automobiles by the school.</t>
  </si>
  <si>
    <t>Building Limit</t>
  </si>
  <si>
    <t>Commercial Auto Liability</t>
  </si>
  <si>
    <t>Cyberliability- Coverage due to loss if computer systems hacked.</t>
  </si>
  <si>
    <t>Directors &amp; Officers Liability Aggregate</t>
  </si>
  <si>
    <t>Directors &amp; Officers Liability Per Occurrence</t>
  </si>
  <si>
    <t>Directors and Officers - For director or officers of the school.</t>
  </si>
  <si>
    <t>Educators Legal Liability Aggregate</t>
  </si>
  <si>
    <t>Educators Legal Liability Per Occurrence</t>
  </si>
  <si>
    <t>Educators’ legal liability insurance</t>
  </si>
  <si>
    <t>Employee Benefits Liability Aggregate</t>
  </si>
  <si>
    <t>Employee Benefits Liability Per Occurrence</t>
  </si>
  <si>
    <t>Employee Dishonesty/Crime</t>
  </si>
  <si>
    <t>Employment benefits liability insurance</t>
  </si>
  <si>
    <t>Employment Practices Liability - discrimination, termination, harassment.</t>
  </si>
  <si>
    <t>Employment Practices Liability Aggregate</t>
  </si>
  <si>
    <t>Employment practices liability insurance</t>
  </si>
  <si>
    <t>Employment Practices Liability Per Occurrence</t>
  </si>
  <si>
    <t>Errors and Omissions (of sponsor and governing body of charter school)</t>
  </si>
  <si>
    <t>Excess/Umbrella Liability</t>
  </si>
  <si>
    <t>General Liability Aggregate</t>
  </si>
  <si>
    <t>General Liability Per Occurrence</t>
  </si>
  <si>
    <t>General liability insurance</t>
  </si>
  <si>
    <t xml:space="preserve">       i.      Coverage for molestation and sexual abuse</t>
  </si>
  <si>
    <t xml:space="preserve">       ii.      Broad form policy, with the named insureds as follows:</t>
  </si>
  <si>
    <t>      iii.      The sponsor of the charter school;</t>
  </si>
  <si>
    <t xml:space="preserve">      iv.      All employees: former, present and future</t>
  </si>
  <si>
    <t xml:space="preserve">      v.      Volunteers at the charter school; and</t>
  </si>
  <si>
    <t xml:space="preserve">      vi.      Directors, including, without limitation, executive directors.</t>
  </si>
  <si>
    <t>Liability - Liability coverage for premises you rent or own.</t>
  </si>
  <si>
    <t>Liability insurance for sports and athletic participation</t>
  </si>
  <si>
    <t>Motor vehicle liability insurance if applicable</t>
  </si>
  <si>
    <t>Personal and Advertising Injury</t>
  </si>
  <si>
    <t>Products/Completed Operations Aggregate</t>
  </si>
  <si>
    <t>Professional Liability - Coverage for teachers and professional educators</t>
  </si>
  <si>
    <t>Property- Coverage for building or personal property you own.</t>
  </si>
  <si>
    <t>Student Accident - per accident</t>
  </si>
  <si>
    <t>Umbrella - Coverage due to claim exhausting Liability limits.</t>
  </si>
  <si>
    <t>Umbrella liability insurance</t>
  </si>
  <si>
    <t>Workers Compensation</t>
  </si>
  <si>
    <t>Workers Compensation - Coverage for injury or accident for employees.</t>
  </si>
  <si>
    <t>(Add other coverages here)</t>
  </si>
  <si>
    <t>The above list may serve as a prompt of insurance coverages and insurance packages that need to be considered and acquired.</t>
  </si>
  <si>
    <t>Remove lines which are not applicable to your school.  Add desriptions and amounts where needed.</t>
  </si>
  <si>
    <t>Consult with your insurance agent regarding the coverages your school, faculty, leadership and board may need or want.</t>
  </si>
  <si>
    <t>Year 1 Cash Flow Worksheet</t>
  </si>
  <si>
    <t>Fall</t>
  </si>
  <si>
    <t>School Operations Year 1</t>
  </si>
  <si>
    <t xml:space="preserve">Winter, Spring  </t>
  </si>
  <si>
    <t>(This is a year 1 budget.  It is not a pre-opening budget)</t>
  </si>
  <si>
    <t>Sponsorship Fee</t>
  </si>
  <si>
    <t>(Carry over totals and input to appropriate worksheets)</t>
  </si>
  <si>
    <t>From</t>
  </si>
  <si>
    <t>SY1 Ending</t>
  </si>
  <si>
    <t>Projected</t>
  </si>
  <si>
    <t>Enrol tab</t>
  </si>
  <si>
    <t>Variance</t>
  </si>
  <si>
    <t>July</t>
  </si>
  <si>
    <t>August</t>
  </si>
  <si>
    <t>September</t>
  </si>
  <si>
    <t>October</t>
  </si>
  <si>
    <t>November</t>
  </si>
  <si>
    <t>December</t>
  </si>
  <si>
    <t>January</t>
  </si>
  <si>
    <t>February</t>
  </si>
  <si>
    <t>March</t>
  </si>
  <si>
    <t>April</t>
  </si>
  <si>
    <t xml:space="preserve">May </t>
  </si>
  <si>
    <t>June</t>
  </si>
  <si>
    <t>REVENUES</t>
  </si>
  <si>
    <t>Distributive School Acct</t>
  </si>
  <si>
    <t>State SPED Funding</t>
  </si>
  <si>
    <t>Charter Start up funds</t>
  </si>
  <si>
    <t>Student Fees</t>
  </si>
  <si>
    <t>Private Fundraising (w/Ltr of Support)</t>
  </si>
  <si>
    <t>Fundraising Donations (w/Ltr of Support)</t>
  </si>
  <si>
    <t>Total Revenues</t>
  </si>
  <si>
    <t>Total Revenues Y-T-D</t>
  </si>
  <si>
    <t>% Revenue YTD</t>
  </si>
  <si>
    <t>OPERATING EXPENDITURES &amp; OTHER CASH OUTLAYS</t>
  </si>
  <si>
    <t>Salaries</t>
  </si>
  <si>
    <t>Benefits</t>
  </si>
  <si>
    <t>Part-Time Wages</t>
  </si>
  <si>
    <t>Performance Bonuses</t>
  </si>
  <si>
    <t>Instructional Supplies</t>
  </si>
  <si>
    <t>Contracts</t>
  </si>
  <si>
    <t>Food Costs</t>
  </si>
  <si>
    <t>Athletics</t>
  </si>
  <si>
    <t>Total Expenditures</t>
  </si>
  <si>
    <t>Net Change in cash from operations</t>
  </si>
  <si>
    <t>Total Expenses Y-T-D</t>
  </si>
  <si>
    <t>% Budget YTD</t>
  </si>
  <si>
    <t>YTD (Rev &gt; Exp)</t>
  </si>
  <si>
    <t>FINANCING ACTIVITIES</t>
  </si>
  <si>
    <t>Loans/Financing Acquired</t>
  </si>
  <si>
    <t>Loans/Financing Repaid</t>
  </si>
  <si>
    <t>Loan Balance</t>
  </si>
  <si>
    <t>Interest Expense (assumes 24% APR)</t>
  </si>
  <si>
    <t>Net change in cash from financing</t>
  </si>
  <si>
    <t>Projected Cash Balance Statement</t>
  </si>
  <si>
    <t>Net change in Cash (F/B)</t>
  </si>
  <si>
    <t>Begin Cash Balance(F/B)</t>
  </si>
  <si>
    <t>End Cash Balance (F/B)</t>
  </si>
  <si>
    <t>Cash/Expense X</t>
  </si>
  <si>
    <t>Percentage of Revenue</t>
  </si>
  <si>
    <t>Private Fundraising</t>
  </si>
  <si>
    <t>Fundraising Donations</t>
  </si>
  <si>
    <t xml:space="preserve">Total Revenue </t>
  </si>
  <si>
    <t>Percentage of Expense</t>
  </si>
  <si>
    <t>EXPENDITURES</t>
  </si>
  <si>
    <t>Food Service</t>
  </si>
  <si>
    <t>CAM</t>
  </si>
  <si>
    <t>Capital Outlay</t>
  </si>
  <si>
    <t>% of available cash at start of month</t>
  </si>
  <si>
    <t>% of available cash at end of month</t>
  </si>
  <si>
    <t>Benefits/Salaries Exp</t>
  </si>
  <si>
    <t># Employees</t>
  </si>
  <si>
    <t>Benefits/Employee</t>
  </si>
  <si>
    <t>Salaries/Employee</t>
  </si>
  <si>
    <t>EMO-CMO Budget Worksheet</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</si>
  <si>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</si>
  <si>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</si>
  <si>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</si>
  <si>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</si>
  <si>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Education Management Organization (EMO)</t>
  </si>
  <si>
    <t>Charter Management Organization (CMO)</t>
  </si>
  <si>
    <t>Total Revenue</t>
  </si>
  <si>
    <t>Total Expenses (w/o EMO/CMO Fees)</t>
  </si>
  <si>
    <t>EMO/CMO Services / Fee basis/Type</t>
  </si>
  <si>
    <t>Select applicable structure (if any)</t>
  </si>
  <si>
    <t>Flat fee per student per year (Years 1-3, Startup)</t>
  </si>
  <si>
    <t>Flat fee per student per year (Years 4-6)</t>
  </si>
  <si>
    <t>OR</t>
  </si>
  <si>
    <t>% fee per revenue per year (Years 1-3, Startup)</t>
  </si>
  <si>
    <t>% fee per revenue per year (Years 4-6)</t>
  </si>
  <si>
    <t>Cost plus (Years 1-3, Startup)(select specific costs)</t>
  </si>
  <si>
    <t>Cost plus (Years 4-6)</t>
  </si>
  <si>
    <t>Other fee structure (describe)%</t>
  </si>
  <si>
    <t>Other fee structure (describe)</t>
  </si>
  <si>
    <t>Incl'd</t>
  </si>
  <si>
    <t>Perform</t>
  </si>
  <si>
    <t>Cost</t>
  </si>
  <si>
    <t>in fee?</t>
  </si>
  <si>
    <t>Service?</t>
  </si>
  <si>
    <t>Pass Thru?</t>
  </si>
  <si>
    <t>EMO, CMO ala carte services to charter school</t>
  </si>
  <si>
    <t>Y/N</t>
  </si>
  <si>
    <t>"Back office" functions (A/P, A/R, Payroll, Inventory, financial, compliance, reporting)</t>
  </si>
  <si>
    <t>y</t>
  </si>
  <si>
    <t xml:space="preserve">Bond Financing, </t>
  </si>
  <si>
    <t xml:space="preserve">Capital Loans, </t>
  </si>
  <si>
    <t xml:space="preserve">Cash Advances For Startup Funds, </t>
  </si>
  <si>
    <t>Computer/Other Leasing</t>
  </si>
  <si>
    <t>Contract Mgt</t>
  </si>
  <si>
    <t xml:space="preserve">Development of Curriculum and Instruction, </t>
  </si>
  <si>
    <t xml:space="preserve">Establishment of College Guidance &amp; Counseling Program. </t>
  </si>
  <si>
    <t xml:space="preserve">Facility Leasing, </t>
  </si>
  <si>
    <t>Food Servicing</t>
  </si>
  <si>
    <t xml:space="preserve">Furnishings, Fixtures, </t>
  </si>
  <si>
    <t>HR Management</t>
  </si>
  <si>
    <t>Internal Control Process Development</t>
  </si>
  <si>
    <t>Manage or Operate aspects of a charter school</t>
  </si>
  <si>
    <t xml:space="preserve">Professional Development and </t>
  </si>
  <si>
    <t>Purchasing</t>
  </si>
  <si>
    <t xml:space="preserve">Supervision of building Design &amp; Remodeling, </t>
  </si>
  <si>
    <t xml:space="preserve">Technology Contracting, </t>
  </si>
  <si>
    <t xml:space="preserve">Textbooks, Other Transactions, </t>
  </si>
  <si>
    <t>Other (Describe)</t>
  </si>
  <si>
    <t>Total EMO-CMO-ESP Planned Expenses</t>
  </si>
  <si>
    <t>Does the EMO provide the service or do they help you choose the service which you will pay for--separate</t>
  </si>
  <si>
    <t>from the EMO fee?</t>
  </si>
  <si>
    <t>DSA Rates</t>
  </si>
  <si>
    <t>DRAFT</t>
  </si>
  <si>
    <t>SYE-20 Rates</t>
  </si>
  <si>
    <t>Index</t>
  </si>
  <si>
    <t>Pd Pmt Amounts</t>
  </si>
  <si>
    <t>County District</t>
  </si>
  <si>
    <t>DSA</t>
  </si>
  <si>
    <t>Outside Revenue</t>
  </si>
  <si>
    <t xml:space="preserve">Total </t>
  </si>
  <si>
    <t>Planned
Enrollment</t>
  </si>
  <si>
    <t>Pmt
Freq</t>
  </si>
  <si>
    <t>OSRev/Tot</t>
  </si>
  <si>
    <t>Rev/CCSD</t>
  </si>
  <si>
    <t>Qrtr</t>
  </si>
  <si>
    <t>Mon</t>
  </si>
  <si>
    <t>Carson City</t>
  </si>
  <si>
    <t>Churchill</t>
  </si>
  <si>
    <t>Qtrly</t>
  </si>
  <si>
    <t>Douglas</t>
  </si>
  <si>
    <t>Elko</t>
  </si>
  <si>
    <t>Esmeralda</t>
  </si>
  <si>
    <t>Eureka</t>
  </si>
  <si>
    <t>Humboldt</t>
  </si>
  <si>
    <t>Lander</t>
  </si>
  <si>
    <t>Lincoln</t>
  </si>
  <si>
    <t>Lyon</t>
  </si>
  <si>
    <t>Mineral</t>
  </si>
  <si>
    <t>Nye</t>
  </si>
  <si>
    <t>Pershing</t>
  </si>
  <si>
    <t>Storey</t>
  </si>
  <si>
    <t>Washoe</t>
  </si>
  <si>
    <t>White Pine</t>
  </si>
  <si>
    <t>Multi-District</t>
  </si>
  <si>
    <t>Avg/St</t>
  </si>
  <si>
    <t>Facility Specifications - resource worksheet</t>
  </si>
  <si>
    <t>Enrolllment</t>
  </si>
  <si>
    <t># Classrooms</t>
  </si>
  <si>
    <t>Students/Classroom</t>
  </si>
  <si>
    <t>This space planning worksheet may assist you in considering your facility needs.  You are not required to complete this.  You may need less/more space.</t>
  </si>
  <si>
    <t>Type of Space</t>
  </si>
  <si>
    <t>Common Specifics</t>
  </si>
  <si>
    <t>Low</t>
  </si>
  <si>
    <t>High</t>
  </si>
  <si>
    <t>Avg</t>
  </si>
  <si>
    <t>Example 1</t>
  </si>
  <si>
    <t>Example 2</t>
  </si>
  <si>
    <t>Applicant yr1</t>
  </si>
  <si>
    <t>Applicant yr3</t>
  </si>
  <si>
    <t>500 Students</t>
  </si>
  <si>
    <t>Grade levels</t>
  </si>
  <si>
    <t>9th-12th</t>
  </si>
  <si>
    <t>Students per CR</t>
  </si>
  <si>
    <t>25:1</t>
  </si>
  <si>
    <t>Interior Space PS-full size</t>
  </si>
  <si>
    <t>Classroom, circulation, other PS</t>
  </si>
  <si>
    <t>Detailed Analysis</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</si>
  <si>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</si>
  <si>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</si>
  <si>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</si>
  <si>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</si>
  <si>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</si>
  <si>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</si>
  <si>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</si>
  <si>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</si>
  <si>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</si>
  <si>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</si>
  <si>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</si>
  <si>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</si>
  <si>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</si>
  <si>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</si>
  <si>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</si>
  <si>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</si>
  <si>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</si>
  <si>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</si>
  <si>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</si>
  <si>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</si>
  <si>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</si>
  <si>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</si>
  <si>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</si>
  <si>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</si>
  <si>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</si>
  <si>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</si>
  <si>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</si>
  <si>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</si>
  <si>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</si>
  <si>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</si>
  <si>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</si>
  <si>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</si>
  <si>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</si>
  <si>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</si>
  <si>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</si>
  <si>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</si>
  <si>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</si>
  <si>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</si>
  <si>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</si>
  <si>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</si>
  <si>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</si>
  <si>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</si>
  <si>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</si>
  <si>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</si>
  <si>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Total estimated square feet</t>
  </si>
  <si>
    <t>32,000 + 4,800 = 36,800</t>
  </si>
  <si>
    <t>Total square feet per student</t>
  </si>
  <si>
    <t>73.6 SF per student</t>
  </si>
  <si>
    <t>Common specifics</t>
  </si>
  <si>
    <t>Elementary (K-6)  25/classroom</t>
  </si>
  <si>
    <t>Middle School (7-8)  27/classroom</t>
  </si>
  <si>
    <t>High School (9-12)  27/classroom</t>
  </si>
  <si>
    <t>Note on Depreciation+</t>
  </si>
</sst>
</file>

<file path=xl/styles.xml><?xml version="1.0" encoding="utf-8"?>
<styleSheet xmlns="http://schemas.openxmlformats.org/spreadsheetml/2006/main">
  <numFmts count="40">
    <numFmt numFmtId="0" formatCode="General"/>
    <numFmt numFmtId="59" formatCode="&quot;SYE &quot;?.#"/>
    <numFmt numFmtId="60" formatCode="000&quot;-&quot;000&quot;-&quot;0000"/>
    <numFmt numFmtId="61" formatCode="&quot; &quot;#,##0&quot; &quot;;&quot; (&quot;#,##0);&quot; - &quot;"/>
    <numFmt numFmtId="62" formatCode="0%;(0%);&quot;-%&quot;"/>
    <numFmt numFmtId="63" formatCode="&quot; &quot;&quot;$&quot;#,##0&quot; &quot;;&quot; &quot;&quot;$&quot;(#,##0);&quot; &quot;&quot;$&quot;&quot; - &quot;"/>
    <numFmt numFmtId="64" formatCode="&quot; &quot;&quot;$&quot;#,##0&quot; &quot;;&quot;$&quot;(#,##0);&quot; &quot;&quot;$&quot;&quot;- &quot;"/>
    <numFmt numFmtId="65" formatCode="&quot;$&quot;#,##0.00"/>
    <numFmt numFmtId="66" formatCode="&quot;$&quot;#,##0&quot; &quot;;(&quot;$&quot;#,##0)"/>
    <numFmt numFmtId="67" formatCode="0.00%;(0.00%);&quot;-%&quot;"/>
    <numFmt numFmtId="68" formatCode="&quot;$&quot;#,##0"/>
    <numFmt numFmtId="69" formatCode="&quot;$&quot;#,##0.00&quot; &quot;;(&quot;$&quot;#,##0.00)"/>
    <numFmt numFmtId="70" formatCode="0%;(0)%"/>
    <numFmt numFmtId="71" formatCode="&quot;$&quot;#,##0&quot; /pp&quot;;(&quot;$&quot;#,##0)"/>
    <numFmt numFmtId="72" formatCode="&quot; &quot;&quot;$&quot;* #,##0&quot; &quot;;&quot; &quot;&quot;$&quot;* (#,##0);&quot; &quot;&quot;$&quot;* &quot; - &quot;"/>
    <numFmt numFmtId="73" formatCode="0.000%"/>
    <numFmt numFmtId="74" formatCode="0.000%;(0.000%);&quot;-%&quot;"/>
    <numFmt numFmtId="75" formatCode="&quot; &quot;&quot;$&quot;&quot; &quot;#,##0&quot; &quot;;&quot; &quot;&quot;$&quot;(#,##0);&quot; &quot;&quot;$&quot;&quot; - &quot;"/>
    <numFmt numFmtId="76" formatCode="&quot; &quot;* #,##0&quot; &quot;;&quot; &quot;* (#,##0);&quot; &quot;* &quot;-&quot;??&quot; &quot;"/>
    <numFmt numFmtId="77" formatCode="0&quot; &quot;;(0)"/>
    <numFmt numFmtId="78" formatCode="&quot;SYE &quot;0&quot; &quot;;(0)"/>
    <numFmt numFmtId="79" formatCode="&quot; &quot;#,##0.0&quot; &quot;;&quot; (&quot;#,##0.0);&quot; - &quot;"/>
    <numFmt numFmtId="80" formatCode="0.00&quot; &quot;;(0.00)"/>
    <numFmt numFmtId="81" formatCode="&quot; &quot;#,##0.0000&quot; &quot;;&quot; (&quot;#,##0.0000);&quot; - &quot;"/>
    <numFmt numFmtId="82" formatCode="&quot; &quot;#,##0&quot;  sf/p&quot;;&quot; (&quot;#,##0);&quot; - &quot;"/>
    <numFmt numFmtId="83" formatCode="#,##0&quot; sf&quot;;(#,##0&quot;)sf&quot;;&quot; &quot;* &quot;- &quot;"/>
    <numFmt numFmtId="84" formatCode="&quot; &quot;&quot;$&quot;#,##0.00&quot; &quot;;&quot; &quot;&quot;$&quot;(#,##0.00);&quot; &quot;&quot;$&quot;&quot; - &quot;"/>
    <numFmt numFmtId="85" formatCode="&quot; &quot;&quot;$&quot;#,##0.00&quot; &quot;;&quot;$&quot;(#,##0.00);&quot; &quot;&quot;$&quot;&quot;- &quot;"/>
    <numFmt numFmtId="86" formatCode="&quot; &quot;#,##0.0&quot; mi&quot;;&quot; (&quot;#,##0.0);&quot; - &quot;"/>
    <numFmt numFmtId="87" formatCode="0%;(0%);&quot;-&quot;"/>
    <numFmt numFmtId="88" formatCode="&quot; &quot;&quot;$&quot;* #,##0.00&quot; &quot;;&quot; &quot;&quot;$&quot;* (#,##0.00);&quot; &quot;&quot;$&quot;* &quot;-&quot;??&quot; &quot;"/>
    <numFmt numFmtId="89" formatCode="0%_);[Red]\(0%\)"/>
    <numFmt numFmtId="90" formatCode="&quot;SY &quot;?.#"/>
    <numFmt numFmtId="91" formatCode="#,##0&quot; &quot;;(#,##0)"/>
    <numFmt numFmtId="92" formatCode="&quot; &quot;* #,##0.00&quot; &quot;;&quot; &quot;* (#,##0.00);&quot; &quot;* &quot;-&quot;??&quot; &quot;"/>
    <numFmt numFmtId="93" formatCode="&quot; &quot;&quot;$&quot;* #,##0&quot; &quot;;&quot; &quot;&quot;$&quot;* (#,##0);&quot; &quot;&quot;$&quot;* &quot;-&quot;??&quot; &quot;"/>
    <numFmt numFmtId="94" formatCode="&quot;$&quot;#,##0&quot; /st&quot;;&quot; (&quot;#,##0);&quot; - &quot;"/>
    <numFmt numFmtId="95" formatCode="?.#&quot; s&quot;"/>
    <numFmt numFmtId="96" formatCode="#,##0&quot; sf/p&quot;;(#,##0&quot;)sf&quot;;&quot; &quot;* &quot;- &quot;"/>
    <numFmt numFmtId="97" formatCode="&quot; &quot;#,##0&quot; sf/p&quot;;&quot; (&quot;#,##0);&quot; - &quot;"/>
  </numFmts>
  <fonts count="52">
    <font>
      <sz val="11"/>
      <color indexed="8"/>
      <name val="Calibri"/>
    </font>
    <font>
      <sz val="7"/>
      <color indexed="8"/>
      <name val="Calibri"/>
    </font>
    <font>
      <sz val="14"/>
      <color indexed="8"/>
      <name val="Calibri"/>
    </font>
    <font>
      <b val="1"/>
      <sz val="12"/>
      <color indexed="9"/>
      <name val="Arial"/>
    </font>
    <font>
      <b val="1"/>
      <sz val="28"/>
      <color indexed="13"/>
      <name val="Times New Roman"/>
    </font>
    <font>
      <b val="1"/>
      <sz val="11"/>
      <color indexed="8"/>
      <name val="Arial"/>
    </font>
    <font>
      <b val="1"/>
      <sz val="10"/>
      <color indexed="14"/>
      <name val="Arial"/>
    </font>
    <font>
      <b val="1"/>
      <sz val="9"/>
      <color indexed="14"/>
      <name val="Arial"/>
    </font>
    <font>
      <i val="1"/>
      <sz val="9"/>
      <color indexed="8"/>
      <name val="Arial"/>
    </font>
    <font>
      <b val="1"/>
      <sz val="11"/>
      <color indexed="8"/>
      <name val="Times New Roman"/>
    </font>
    <font>
      <sz val="11"/>
      <color indexed="8"/>
      <name val="Times New Roman"/>
    </font>
    <font>
      <b val="1"/>
      <sz val="11"/>
      <color indexed="13"/>
      <name val="Times New Roman"/>
    </font>
    <font>
      <sz val="11"/>
      <color indexed="13"/>
      <name val="Times New Roman"/>
    </font>
    <font>
      <sz val="12"/>
      <color indexed="13"/>
      <name val="Times New Roman"/>
    </font>
    <font>
      <i val="1"/>
      <sz val="11"/>
      <color indexed="8"/>
      <name val="Times New Roman"/>
    </font>
    <font>
      <b val="1"/>
      <sz val="11"/>
      <color indexed="9"/>
      <name val="Calibri"/>
    </font>
    <font>
      <b val="1"/>
      <sz val="11"/>
      <color indexed="13"/>
      <name val="Calibri"/>
    </font>
    <font>
      <i val="1"/>
      <sz val="11"/>
      <color indexed="8"/>
      <name val="Calibri"/>
    </font>
    <font>
      <b val="1"/>
      <sz val="11"/>
      <color indexed="8"/>
      <name val="Calibri"/>
    </font>
    <font>
      <b val="1"/>
      <sz val="12"/>
      <color indexed="8"/>
      <name val="Times New Roman"/>
    </font>
    <font>
      <b val="1"/>
      <sz val="10"/>
      <color indexed="8"/>
      <name val="Times New Roman"/>
    </font>
    <font>
      <b val="1"/>
      <sz val="12"/>
      <color indexed="8"/>
      <name val="Arial"/>
    </font>
    <font>
      <b val="1"/>
      <sz val="9"/>
      <color indexed="8"/>
      <name val="Times New Roman"/>
    </font>
    <font>
      <i val="1"/>
      <sz val="9"/>
      <color indexed="8"/>
      <name val="Times New Roman"/>
    </font>
    <font>
      <sz val="11"/>
      <color indexed="8"/>
      <name val="Helvetica Neue"/>
    </font>
    <font>
      <b val="1"/>
      <sz val="14"/>
      <color indexed="8"/>
      <name val="Times New Roman"/>
    </font>
    <font>
      <b val="1"/>
      <i val="1"/>
      <sz val="11"/>
      <color indexed="8"/>
      <name val="Times New Roman"/>
    </font>
    <font>
      <b val="1"/>
      <sz val="14"/>
      <color indexed="9"/>
      <name val="Arial"/>
    </font>
    <font>
      <sz val="12"/>
      <color indexed="8"/>
      <name val="Times New Roman"/>
    </font>
    <font>
      <b val="1"/>
      <sz val="10"/>
      <color indexed="13"/>
      <name val="Arial"/>
    </font>
    <font>
      <sz val="10"/>
      <color indexed="13"/>
      <name val="Arial"/>
    </font>
    <font>
      <sz val="10"/>
      <color indexed="8"/>
      <name val="Times New Roman"/>
    </font>
    <font>
      <sz val="10"/>
      <color indexed="8"/>
      <name val="Cambria"/>
    </font>
    <font>
      <b val="1"/>
      <sz val="9"/>
      <color indexed="8"/>
      <name val="Cambria"/>
    </font>
    <font>
      <sz val="9"/>
      <color indexed="13"/>
      <name val="Times New Roman"/>
    </font>
    <font>
      <sz val="8"/>
      <color indexed="8"/>
      <name val="Times New Roman"/>
    </font>
    <font>
      <sz val="10"/>
      <color indexed="8"/>
      <name val="Calibri"/>
    </font>
    <font>
      <sz val="18"/>
      <color indexed="8"/>
      <name val="Calibri"/>
    </font>
    <font>
      <sz val="9"/>
      <color indexed="26"/>
      <name val="Calibri"/>
    </font>
    <font>
      <sz val="14"/>
      <color indexed="26"/>
      <name val="Calibri"/>
    </font>
    <font>
      <sz val="11"/>
      <color indexed="27"/>
      <name val="Times New Roman"/>
    </font>
    <font>
      <i val="1"/>
      <sz val="11"/>
      <color indexed="13"/>
      <name val="Times New Roman"/>
    </font>
    <font>
      <sz val="10"/>
      <color indexed="13"/>
      <name val="Times New Roman"/>
    </font>
    <font>
      <b val="1"/>
      <i val="1"/>
      <sz val="10"/>
      <color indexed="19"/>
      <name val="Times New Roman"/>
    </font>
    <font>
      <b val="1"/>
      <sz val="10"/>
      <color indexed="8"/>
      <name val="Arial"/>
    </font>
    <font>
      <i val="1"/>
      <sz val="9"/>
      <color indexed="9"/>
      <name val="Arial"/>
    </font>
    <font>
      <sz val="9"/>
      <color indexed="8"/>
      <name val="Arial"/>
    </font>
    <font>
      <b val="1"/>
      <sz val="9"/>
      <color indexed="8"/>
      <name val="Arial"/>
    </font>
    <font>
      <sz val="9"/>
      <color indexed="8"/>
      <name val="Times New Roman"/>
    </font>
    <font>
      <i val="1"/>
      <sz val="8"/>
      <color indexed="8"/>
      <name val="Times New Roman"/>
    </font>
    <font>
      <sz val="12"/>
      <color indexed="8"/>
      <name val="Arial"/>
    </font>
    <font>
      <sz val="11"/>
      <color indexed="8"/>
      <name val="Arial"/>
    </font>
  </fonts>
  <fills count="1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9"/>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8"/>
        <bgColor auto="1"/>
      </patternFill>
    </fill>
    <fill>
      <patternFill patternType="solid">
        <fgColor indexed="29"/>
        <bgColor auto="1"/>
      </patternFill>
    </fill>
  </fills>
  <borders count="311">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top/>
      <bottom/>
      <diagonal/>
    </border>
    <border>
      <left/>
      <right/>
      <top/>
      <bottom/>
      <diagonal/>
    </border>
    <border>
      <left style="thin">
        <color indexed="11"/>
      </left>
      <right style="thin">
        <color indexed="11"/>
      </right>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top style="thin">
        <color indexed="11"/>
      </top>
      <bottom style="thin">
        <color indexed="11"/>
      </bottom>
      <diagonal/>
    </border>
    <border>
      <left/>
      <right/>
      <top style="thin">
        <color indexed="8"/>
      </top>
      <bottom style="hair">
        <color indexed="12"/>
      </bottom>
      <diagonal/>
    </border>
    <border>
      <left/>
      <right style="thin">
        <color indexed="11"/>
      </right>
      <top style="thin">
        <color indexed="8"/>
      </top>
      <bottom style="hair">
        <color indexed="12"/>
      </bottom>
      <diagonal/>
    </border>
    <border>
      <left style="thin">
        <color indexed="11"/>
      </left>
      <right style="thin">
        <color indexed="11"/>
      </right>
      <top style="hair">
        <color indexed="12"/>
      </top>
      <bottom style="hair">
        <color indexed="12"/>
      </bottom>
      <diagonal/>
    </border>
    <border>
      <left style="thin">
        <color indexed="11"/>
      </left>
      <right style="thin">
        <color indexed="11"/>
      </right>
      <top style="hair">
        <color indexed="12"/>
      </top>
      <bottom style="thin">
        <color indexed="11"/>
      </bottom>
      <diagonal/>
    </border>
    <border>
      <left style="thin">
        <color indexed="11"/>
      </left>
      <right style="hair">
        <color indexed="12"/>
      </right>
      <top style="thin">
        <color indexed="11"/>
      </top>
      <bottom style="thin">
        <color indexed="11"/>
      </bottom>
      <diagonal/>
    </border>
    <border>
      <left style="hair">
        <color indexed="12"/>
      </left>
      <right style="hair">
        <color indexed="12"/>
      </right>
      <top style="hair">
        <color indexed="12"/>
      </top>
      <bottom style="hair">
        <color indexed="12"/>
      </bottom>
      <diagonal/>
    </border>
    <border>
      <left style="hair">
        <color indexed="12"/>
      </left>
      <right style="thin">
        <color indexed="11"/>
      </right>
      <top style="thin">
        <color indexed="11"/>
      </top>
      <bottom style="thin">
        <color indexed="11"/>
      </bottom>
      <diagonal/>
    </border>
    <border>
      <left/>
      <right/>
      <top style="hair">
        <color indexed="12"/>
      </top>
      <bottom style="hair">
        <color indexed="12"/>
      </bottom>
      <diagonal/>
    </border>
    <border>
      <left/>
      <right style="thin">
        <color indexed="11"/>
      </right>
      <top style="hair">
        <color indexed="12"/>
      </top>
      <bottom style="hair">
        <color indexed="12"/>
      </bottom>
      <diagonal/>
    </border>
    <border>
      <left style="thin">
        <color indexed="11"/>
      </left>
      <right style="thin">
        <color indexed="11"/>
      </right>
      <top style="hair">
        <color indexed="12"/>
      </top>
      <bottom style="thin">
        <color indexed="8"/>
      </bottom>
      <diagonal/>
    </border>
    <border>
      <left style="thin">
        <color indexed="11"/>
      </left>
      <right style="thin">
        <color indexed="11"/>
      </right>
      <top style="thin">
        <color indexed="11"/>
      </top>
      <bottom style="hair">
        <color indexed="12"/>
      </bottom>
      <diagonal/>
    </border>
    <border>
      <left style="thin">
        <color indexed="11"/>
      </left>
      <right style="thin">
        <color indexed="11"/>
      </right>
      <top style="thin">
        <color indexed="11"/>
      </top>
      <bottom/>
      <diagonal/>
    </border>
    <border>
      <left style="thin">
        <color indexed="11"/>
      </left>
      <right style="thin">
        <color indexed="11"/>
      </right>
      <top/>
      <bottom/>
      <diagonal/>
    </border>
    <border>
      <left style="thin">
        <color indexed="11"/>
      </left>
      <right/>
      <top style="thin">
        <color indexed="8"/>
      </top>
      <bottom style="thin">
        <color indexed="8"/>
      </bottom>
      <diagonal/>
    </border>
    <border>
      <left style="thin">
        <color indexed="11"/>
      </left>
      <right/>
      <top style="thin">
        <color indexed="8"/>
      </top>
      <bottom/>
      <diagonal/>
    </border>
    <border>
      <left style="thin">
        <color indexed="11"/>
      </left>
      <right style="thin">
        <color indexed="8"/>
      </right>
      <top style="thin">
        <color indexed="11"/>
      </top>
      <bottom style="thin">
        <color indexed="11"/>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11"/>
      </right>
      <top style="thin">
        <color indexed="11"/>
      </top>
      <bottom style="thin">
        <color indexed="11"/>
      </bottom>
      <diagonal/>
    </border>
    <border>
      <left style="thin">
        <color indexed="8"/>
      </left>
      <right style="thin">
        <color indexed="8"/>
      </right>
      <top style="thin">
        <color indexed="8"/>
      </top>
      <bottom style="thin">
        <color indexed="8"/>
      </bottom>
      <diagonal/>
    </border>
    <border>
      <left style="thin">
        <color indexed="9"/>
      </left>
      <right style="thin">
        <color indexed="11"/>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diagonal/>
    </border>
    <border>
      <left/>
      <right/>
      <top/>
      <bottom style="thin">
        <color indexed="8"/>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thin">
        <color indexed="8"/>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thin">
        <color indexed="11"/>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right/>
      <top style="thin">
        <color indexed="8"/>
      </top>
      <bottom/>
      <diagonal/>
    </border>
    <border>
      <left/>
      <right style="thin">
        <color indexed="11"/>
      </right>
      <top style="thin">
        <color indexed="11"/>
      </top>
      <bottom/>
      <diagonal/>
    </border>
    <border>
      <left/>
      <right style="thin">
        <color indexed="11"/>
      </right>
      <top/>
      <bottom/>
      <diagonal/>
    </border>
    <border>
      <left/>
      <right/>
      <top/>
      <bottom style="hair">
        <color indexed="8"/>
      </bottom>
      <diagonal/>
    </border>
    <border>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top/>
      <bottom/>
      <diagonal/>
    </border>
    <border>
      <left/>
      <right/>
      <top style="hair">
        <color indexed="8"/>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right/>
      <top style="hair">
        <color indexed="12"/>
      </top>
      <bottom style="thin">
        <color indexed="8"/>
      </bottom>
      <diagonal/>
    </border>
    <border>
      <left/>
      <right style="hair">
        <color indexed="8"/>
      </right>
      <top style="hair">
        <color indexed="8"/>
      </top>
      <bottom style="thin">
        <color indexed="8"/>
      </bottom>
      <diagonal/>
    </border>
    <border>
      <left/>
      <right/>
      <top style="hair">
        <color indexed="8"/>
      </top>
      <bottom/>
      <diagonal/>
    </border>
    <border>
      <left/>
      <right/>
      <top/>
      <bottom style="hair">
        <color indexed="12"/>
      </bottom>
      <diagonal/>
    </border>
    <border>
      <left/>
      <right style="hair">
        <color indexed="8"/>
      </right>
      <top style="hair">
        <color indexed="12"/>
      </top>
      <bottom style="hair">
        <color indexed="12"/>
      </bottom>
      <diagonal/>
    </border>
    <border>
      <left style="hair">
        <color indexed="8"/>
      </left>
      <right style="hair">
        <color indexed="8"/>
      </right>
      <top style="hair">
        <color indexed="12"/>
      </top>
      <bottom style="hair">
        <color indexed="12"/>
      </bottom>
      <diagonal/>
    </border>
    <border>
      <left/>
      <right/>
      <top style="hair">
        <color indexed="12"/>
      </top>
      <bottom/>
      <diagonal/>
    </border>
    <border>
      <left/>
      <right/>
      <top style="hair">
        <color indexed="12"/>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12"/>
      </bottom>
      <diagonal/>
    </border>
    <border>
      <left/>
      <right style="hair">
        <color indexed="12"/>
      </right>
      <top/>
      <bottom/>
      <diagonal/>
    </border>
    <border>
      <left style="hair">
        <color indexed="12"/>
      </left>
      <right/>
      <top/>
      <bottom/>
      <diagonal/>
    </border>
    <border>
      <left style="hair">
        <color indexed="12"/>
      </left>
      <right/>
      <top style="hair">
        <color indexed="12"/>
      </top>
      <bottom style="hair">
        <color indexed="12"/>
      </bottom>
      <diagonal/>
    </border>
    <border>
      <left/>
      <right style="hair">
        <color indexed="12"/>
      </right>
      <top/>
      <bottom style="thin">
        <color indexed="8"/>
      </bottom>
      <diagonal/>
    </border>
    <border>
      <left style="hair">
        <color indexed="12"/>
      </left>
      <right style="hair">
        <color indexed="12"/>
      </right>
      <top style="hair">
        <color indexed="12"/>
      </top>
      <bottom style="thin">
        <color indexed="8"/>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top/>
      <bottom style="dashed">
        <color indexed="8"/>
      </bottom>
      <diagonal/>
    </border>
    <border>
      <left/>
      <right style="medium">
        <color indexed="8"/>
      </right>
      <top style="thin">
        <color indexed="9"/>
      </top>
      <bottom style="dashed">
        <color indexed="8"/>
      </bottom>
      <diagonal/>
    </border>
    <border>
      <left style="medium">
        <color indexed="8"/>
      </left>
      <right/>
      <top style="thin">
        <color indexed="9"/>
      </top>
      <bottom style="dashed">
        <color indexed="8"/>
      </bottom>
      <diagonal/>
    </border>
    <border>
      <left/>
      <right/>
      <top style="thin">
        <color indexed="9"/>
      </top>
      <bottom style="dashed">
        <color indexed="8"/>
      </bottom>
      <diagonal/>
    </border>
    <border>
      <left style="thin">
        <color indexed="11"/>
      </left>
      <right style="dashed">
        <color indexed="8"/>
      </right>
      <top/>
      <bottom/>
      <diagonal/>
    </border>
    <border>
      <left style="dashed">
        <color indexed="8"/>
      </left>
      <right/>
      <top style="dashed">
        <color indexed="8"/>
      </top>
      <bottom/>
      <diagonal/>
    </border>
    <border>
      <left/>
      <right/>
      <top style="dashed">
        <color indexed="8"/>
      </top>
      <bottom/>
      <diagonal/>
    </border>
    <border>
      <left style="dashed">
        <color indexed="8"/>
      </left>
      <right/>
      <top/>
      <bottom/>
      <diagonal/>
    </border>
    <border>
      <left style="dashed">
        <color indexed="8"/>
      </left>
      <right style="hair">
        <color indexed="8"/>
      </right>
      <top/>
      <bottom/>
      <diagonal/>
    </border>
    <border>
      <left style="thin">
        <color indexed="11"/>
      </left>
      <right style="hair">
        <color indexed="12"/>
      </right>
      <top/>
      <bottom/>
      <diagonal/>
    </border>
    <border>
      <left style="hair">
        <color indexed="12"/>
      </left>
      <right style="hair">
        <color indexed="12"/>
      </right>
      <top style="thin">
        <color indexed="8"/>
      </top>
      <bottom style="hair">
        <color indexed="12"/>
      </bottom>
      <diagonal/>
    </border>
    <border>
      <left style="hair">
        <color indexed="12"/>
      </left>
      <right/>
      <top style="thin">
        <color indexed="8"/>
      </top>
      <bottom/>
      <diagonal/>
    </border>
    <border>
      <left style="thin">
        <color indexed="11"/>
      </left>
      <right style="hair">
        <color indexed="8"/>
      </right>
      <top/>
      <bottom/>
      <diagonal/>
    </border>
    <border>
      <left style="hair">
        <color indexed="8"/>
      </left>
      <right/>
      <top style="thin">
        <color indexed="8"/>
      </top>
      <bottom/>
      <diagonal/>
    </border>
    <border>
      <left style="hair">
        <color indexed="8"/>
      </left>
      <right/>
      <top/>
      <bottom style="thin">
        <color indexed="8"/>
      </bottom>
      <diagonal/>
    </border>
    <border>
      <left/>
      <right/>
      <top style="thin">
        <color indexed="8"/>
      </top>
      <bottom style="hair">
        <color indexed="8"/>
      </bottom>
      <diagonal/>
    </border>
    <border>
      <left style="hair">
        <color indexed="8"/>
      </left>
      <right style="hair">
        <color indexed="12"/>
      </right>
      <top style="hair">
        <color indexed="8"/>
      </top>
      <bottom style="hair">
        <color indexed="8"/>
      </bottom>
      <diagonal/>
    </border>
    <border>
      <left/>
      <right/>
      <top/>
      <bottom style="medium">
        <color indexed="8"/>
      </bottom>
      <diagonal/>
    </border>
    <border>
      <left style="thin">
        <color indexed="11"/>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right/>
      <top style="hair">
        <color indexed="8"/>
      </top>
      <bottom style="medium">
        <color indexed="8"/>
      </bottom>
      <diagonal/>
    </border>
    <border>
      <left style="thin">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top style="thin">
        <color indexed="9"/>
      </top>
      <bottom style="thin">
        <color indexed="8"/>
      </bottom>
      <diagonal/>
    </border>
    <border>
      <left/>
      <right/>
      <top style="thin">
        <color indexed="9"/>
      </top>
      <bottom style="thin">
        <color indexed="8"/>
      </bottom>
      <diagonal/>
    </border>
    <border>
      <left/>
      <right style="thin">
        <color indexed="8"/>
      </right>
      <top style="thin">
        <color indexed="9"/>
      </top>
      <bottom style="thin">
        <color indexed="8"/>
      </bottom>
      <diagonal/>
    </border>
    <border>
      <left style="hair">
        <color indexed="8"/>
      </left>
      <right/>
      <top style="hair">
        <color indexed="8"/>
      </top>
      <bottom style="hair">
        <color indexed="8"/>
      </bottom>
      <diagonal/>
    </border>
    <border>
      <left/>
      <right/>
      <top style="thin">
        <color indexed="8"/>
      </top>
      <bottom style="dashed">
        <color indexed="8"/>
      </bottom>
      <diagonal/>
    </border>
    <border>
      <left/>
      <right style="hair">
        <color indexed="8"/>
      </right>
      <top style="dashed">
        <color indexed="8"/>
      </top>
      <bottom/>
      <diagonal/>
    </border>
    <border>
      <left style="hair">
        <color indexed="8"/>
      </left>
      <right style="hair">
        <color indexed="8"/>
      </right>
      <top style="dashed">
        <color indexed="8"/>
      </top>
      <bottom style="hair">
        <color indexed="8"/>
      </bottom>
      <diagonal/>
    </border>
    <border>
      <left style="hair">
        <color indexed="8"/>
      </left>
      <right/>
      <top style="dashed">
        <color indexed="8"/>
      </top>
      <bottom/>
      <diagonal/>
    </border>
    <border>
      <left style="dashed">
        <color indexed="8"/>
      </left>
      <right/>
      <top/>
      <bottom style="dashed">
        <color indexed="8"/>
      </bottom>
      <diagonal/>
    </border>
    <border>
      <left/>
      <right/>
      <top style="hair">
        <color indexed="8"/>
      </top>
      <bottom style="dashed">
        <color indexed="8"/>
      </bottom>
      <diagonal/>
    </border>
    <border>
      <left/>
      <right/>
      <top style="dashed">
        <color indexed="8"/>
      </top>
      <bottom style="hair">
        <color indexed="8"/>
      </bottom>
      <diagonal/>
    </border>
    <border>
      <left/>
      <right/>
      <top style="hair">
        <color indexed="12"/>
      </top>
      <bottom style="medium">
        <color indexed="8"/>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11"/>
      </left>
      <right/>
      <top style="thin">
        <color indexed="11"/>
      </top>
      <bottom style="thin">
        <color indexed="8"/>
      </bottom>
      <diagonal/>
    </border>
    <border>
      <left style="thin">
        <color indexed="8"/>
      </left>
      <right style="thin">
        <color indexed="8"/>
      </right>
      <top style="thin">
        <color indexed="8"/>
      </top>
      <bottom style="thin">
        <color indexed="9"/>
      </bottom>
      <diagonal/>
    </border>
    <border>
      <left style="thin">
        <color indexed="8"/>
      </left>
      <right style="thin">
        <color indexed="11"/>
      </right>
      <top/>
      <bottom/>
      <diagonal/>
    </border>
    <border>
      <left style="thin">
        <color indexed="8"/>
      </left>
      <right style="thin">
        <color indexed="8"/>
      </right>
      <top style="thin">
        <color indexed="9"/>
      </top>
      <bottom style="thin">
        <color indexed="8"/>
      </bottom>
      <diagonal/>
    </border>
    <border>
      <left style="thin">
        <color indexed="8"/>
      </left>
      <right style="thin">
        <color indexed="11"/>
      </right>
      <top style="thin">
        <color indexed="9"/>
      </top>
      <bottom style="thin">
        <color indexed="8"/>
      </bottom>
      <diagonal/>
    </border>
    <border>
      <left style="thin">
        <color indexed="11"/>
      </left>
      <right style="thin">
        <color indexed="11"/>
      </right>
      <top style="thin">
        <color indexed="9"/>
      </top>
      <bottom style="thin">
        <color indexed="8"/>
      </bottom>
      <diagonal/>
    </border>
    <border>
      <left style="thin">
        <color indexed="11"/>
      </left>
      <right style="thin">
        <color indexed="8"/>
      </right>
      <top style="thin">
        <color indexed="9"/>
      </top>
      <bottom style="thin">
        <color indexed="8"/>
      </bottom>
      <diagonal/>
    </border>
    <border>
      <left style="thin">
        <color indexed="11"/>
      </left>
      <right/>
      <top style="thin">
        <color indexed="8"/>
      </top>
      <bottom style="thin">
        <color indexed="11"/>
      </bottom>
      <diagonal/>
    </border>
    <border>
      <left style="thin">
        <color indexed="11"/>
      </left>
      <right style="thin">
        <color indexed="11"/>
      </right>
      <top style="thin">
        <color indexed="11"/>
      </top>
      <bottom style="dashed">
        <color indexed="8"/>
      </bottom>
      <diagonal/>
    </border>
    <border>
      <left style="thin">
        <color indexed="11"/>
      </left>
      <right style="thin">
        <color indexed="11"/>
      </right>
      <top style="thin">
        <color indexed="11"/>
      </top>
      <bottom style="hair">
        <color indexed="8"/>
      </bottom>
      <diagonal/>
    </border>
    <border>
      <left style="thin">
        <color indexed="11"/>
      </left>
      <right/>
      <top style="thin">
        <color indexed="11"/>
      </top>
      <bottom style="dashed">
        <color indexed="8"/>
      </bottom>
      <diagonal/>
    </border>
    <border>
      <left style="thin">
        <color indexed="11"/>
      </left>
      <right style="dashed">
        <color indexed="8"/>
      </right>
      <top style="thin">
        <color indexed="11"/>
      </top>
      <bottom style="thin">
        <color indexed="11"/>
      </bottom>
      <diagonal/>
    </border>
    <border>
      <left style="dashed">
        <color indexed="8"/>
      </left>
      <right style="hair">
        <color indexed="8"/>
      </right>
      <top style="dashed">
        <color indexed="8"/>
      </top>
      <bottom/>
      <diagonal/>
    </border>
    <border>
      <left style="thin">
        <color indexed="11"/>
      </left>
      <right style="thin">
        <color indexed="11"/>
      </right>
      <top style="dashed">
        <color indexed="8"/>
      </top>
      <bottom style="thin">
        <color indexed="11"/>
      </bottom>
      <diagonal/>
    </border>
    <border>
      <left style="thin">
        <color indexed="11"/>
      </left>
      <right/>
      <top style="dashed">
        <color indexed="8"/>
      </top>
      <bottom style="thin">
        <color indexed="11"/>
      </bottom>
      <diagonal/>
    </border>
    <border>
      <left style="thin">
        <color indexed="11"/>
      </left>
      <right style="hair">
        <color indexed="8"/>
      </right>
      <top style="thin">
        <color indexed="11"/>
      </top>
      <bottom style="thin">
        <color indexed="11"/>
      </bottom>
      <diagonal/>
    </border>
    <border>
      <left style="hair">
        <color indexed="8"/>
      </left>
      <right style="thin">
        <color indexed="11"/>
      </right>
      <top style="thin">
        <color indexed="11"/>
      </top>
      <bottom style="thin">
        <color indexed="11"/>
      </bottom>
      <diagonal/>
    </border>
    <border>
      <left style="hair">
        <color indexed="12"/>
      </left>
      <right style="thin">
        <color indexed="11"/>
      </right>
      <top style="thin">
        <color indexed="11"/>
      </top>
      <bottom style="hair">
        <color indexed="12"/>
      </bottom>
      <diagonal/>
    </border>
    <border>
      <left style="thin">
        <color indexed="11"/>
      </left>
      <right/>
      <top style="thin">
        <color indexed="11"/>
      </top>
      <bottom style="hair">
        <color indexed="12"/>
      </bottom>
      <diagonal/>
    </border>
    <border>
      <left style="hair">
        <color indexed="12"/>
      </left>
      <right style="thin">
        <color indexed="11"/>
      </right>
      <top/>
      <bottom/>
      <diagonal/>
    </border>
    <border>
      <left style="hair">
        <color indexed="12"/>
      </left>
      <right style="thin">
        <color indexed="11"/>
      </right>
      <top style="hair">
        <color indexed="12"/>
      </top>
      <bottom style="thin">
        <color indexed="11"/>
      </bottom>
      <diagonal/>
    </border>
    <border>
      <left style="thin">
        <color indexed="11"/>
      </left>
      <right/>
      <top style="hair">
        <color indexed="12"/>
      </top>
      <bottom style="thin">
        <color indexed="11"/>
      </bottom>
      <diagonal/>
    </border>
    <border>
      <left style="thin">
        <color indexed="11"/>
      </left>
      <right style="thin">
        <color indexed="11"/>
      </right>
      <top style="hair">
        <color indexed="8"/>
      </top>
      <bottom style="medium">
        <color indexed="8"/>
      </bottom>
      <diagonal/>
    </border>
    <border>
      <left style="thin">
        <color indexed="11"/>
      </left>
      <right style="thin">
        <color indexed="11"/>
      </right>
      <top style="hair">
        <color indexed="12"/>
      </top>
      <bottom style="medium">
        <color indexed="8"/>
      </bottom>
      <diagonal/>
    </border>
    <border>
      <left style="thin">
        <color indexed="11"/>
      </left>
      <right/>
      <top style="thin">
        <color indexed="11"/>
      </top>
      <bottom style="medium">
        <color indexed="8"/>
      </bottom>
      <diagonal/>
    </border>
    <border>
      <left style="thin">
        <color indexed="11"/>
      </left>
      <right/>
      <top style="medium">
        <color indexed="8"/>
      </top>
      <bottom style="medium">
        <color indexed="8"/>
      </bottom>
      <diagonal/>
    </border>
    <border>
      <left style="thin">
        <color indexed="8"/>
      </left>
      <right style="thin">
        <color indexed="8"/>
      </right>
      <top style="thin">
        <color indexed="8"/>
      </top>
      <bottom style="thin">
        <color indexed="11"/>
      </bottom>
      <diagonal/>
    </border>
    <border>
      <left style="thin">
        <color indexed="8"/>
      </left>
      <right style="thin">
        <color indexed="11"/>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8"/>
      </right>
      <top style="thin">
        <color indexed="11"/>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dotted">
        <color indexed="12"/>
      </bottom>
      <diagonal/>
    </border>
    <border>
      <left style="thin">
        <color indexed="8"/>
      </left>
      <right style="thin">
        <color indexed="8"/>
      </right>
      <top style="thin">
        <color indexed="8"/>
      </top>
      <bottom style="dotted">
        <color indexed="12"/>
      </bottom>
      <diagonal/>
    </border>
    <border>
      <left style="thin">
        <color indexed="8"/>
      </left>
      <right style="thin">
        <color indexed="11"/>
      </right>
      <top style="thin">
        <color indexed="8"/>
      </top>
      <bottom style="dotted">
        <color indexed="12"/>
      </bottom>
      <diagonal/>
    </border>
    <border>
      <left/>
      <right style="thin">
        <color indexed="8"/>
      </right>
      <top style="dotted">
        <color indexed="12"/>
      </top>
      <bottom style="dotted">
        <color indexed="12"/>
      </bottom>
      <diagonal/>
    </border>
    <border>
      <left style="thin">
        <color indexed="8"/>
      </left>
      <right style="thin">
        <color indexed="8"/>
      </right>
      <top style="dotted">
        <color indexed="12"/>
      </top>
      <bottom style="dotted">
        <color indexed="12"/>
      </bottom>
      <diagonal/>
    </border>
    <border>
      <left style="thin">
        <color indexed="8"/>
      </left>
      <right style="thin">
        <color indexed="11"/>
      </right>
      <top style="dotted">
        <color indexed="12"/>
      </top>
      <bottom style="dotted">
        <color indexed="12"/>
      </bottom>
      <diagonal/>
    </border>
    <border>
      <left/>
      <right style="thin">
        <color indexed="8"/>
      </right>
      <top style="dotted">
        <color indexed="12"/>
      </top>
      <bottom style="thin">
        <color indexed="8"/>
      </bottom>
      <diagonal/>
    </border>
    <border>
      <left style="thin">
        <color indexed="8"/>
      </left>
      <right style="thin">
        <color indexed="8"/>
      </right>
      <top style="dotted">
        <color indexed="12"/>
      </top>
      <bottom style="thin">
        <color indexed="8"/>
      </bottom>
      <diagonal/>
    </border>
    <border>
      <left style="thin">
        <color indexed="8"/>
      </left>
      <right style="thin">
        <color indexed="11"/>
      </right>
      <top style="dotted">
        <color indexed="12"/>
      </top>
      <bottom style="thin">
        <color indexed="8"/>
      </bottom>
      <diagonal/>
    </border>
    <border>
      <left/>
      <right/>
      <top style="hair">
        <color indexed="12"/>
      </top>
      <bottom style="dotted">
        <color indexed="12"/>
      </bottom>
      <diagonal/>
    </border>
    <border>
      <left/>
      <right style="thin">
        <color indexed="11"/>
      </right>
      <top style="hair">
        <color indexed="12"/>
      </top>
      <bottom style="dotted">
        <color indexed="12"/>
      </bottom>
      <diagonal/>
    </border>
    <border>
      <left/>
      <right/>
      <top style="dotted">
        <color indexed="12"/>
      </top>
      <bottom style="dotted">
        <color indexed="12"/>
      </bottom>
      <diagonal/>
    </border>
    <border>
      <left/>
      <right style="thin">
        <color indexed="11"/>
      </right>
      <top style="dotted">
        <color indexed="12"/>
      </top>
      <bottom style="dotted">
        <color indexed="12"/>
      </bottom>
      <diagonal/>
    </border>
    <border>
      <left/>
      <right/>
      <top style="dotted">
        <color indexed="12"/>
      </top>
      <bottom style="thin">
        <color indexed="8"/>
      </bottom>
      <diagonal/>
    </border>
    <border>
      <left/>
      <right style="thin">
        <color indexed="11"/>
      </right>
      <top style="dotted">
        <color indexed="12"/>
      </top>
      <bottom style="thin">
        <color indexed="8"/>
      </bottom>
      <diagonal/>
    </border>
    <border>
      <left/>
      <right/>
      <top/>
      <bottom style="dotted">
        <color indexed="12"/>
      </bottom>
      <diagonal/>
    </border>
    <border>
      <left style="thin">
        <color indexed="11"/>
      </left>
      <right style="thin">
        <color indexed="11"/>
      </right>
      <top style="dotted">
        <color indexed="12"/>
      </top>
      <bottom style="thin">
        <color indexed="8"/>
      </bottom>
      <diagonal/>
    </border>
    <border>
      <left style="thin">
        <color indexed="11"/>
      </left>
      <right style="thin">
        <color indexed="11"/>
      </right>
      <top style="thin">
        <color indexed="8"/>
      </top>
      <bottom style="hair">
        <color indexed="12"/>
      </bottom>
      <diagonal/>
    </border>
    <border>
      <left/>
      <right/>
      <top style="thin">
        <color indexed="11"/>
      </top>
      <bottom style="thin">
        <color indexed="8"/>
      </bottom>
      <diagonal/>
    </border>
    <border>
      <left style="medium">
        <color indexed="8"/>
      </left>
      <right/>
      <top style="medium">
        <color indexed="8"/>
      </top>
      <bottom/>
      <diagonal/>
    </border>
    <border>
      <left/>
      <right/>
      <top style="medium">
        <color indexed="8"/>
      </top>
      <bottom style="hair">
        <color indexed="8"/>
      </bottom>
      <diagonal/>
    </border>
    <border>
      <left/>
      <right style="medium">
        <color indexed="8"/>
      </right>
      <top style="medium">
        <color indexed="8"/>
      </top>
      <bottom/>
      <diagonal/>
    </border>
    <border>
      <left style="medium">
        <color indexed="8"/>
      </left>
      <right/>
      <top/>
      <bottom/>
      <diagonal/>
    </border>
    <border>
      <left style="medium">
        <color indexed="8"/>
      </left>
      <right style="hair">
        <color indexed="8"/>
      </right>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medium">
        <color indexed="8"/>
      </right>
      <top style="medium">
        <color indexed="8"/>
      </top>
      <bottom style="medium">
        <color indexed="8"/>
      </bottom>
      <diagonal/>
    </border>
    <border>
      <left style="thin">
        <color indexed="11"/>
      </left>
      <right/>
      <top/>
      <bottom style="thin">
        <color indexed="8"/>
      </bottom>
      <diagonal/>
    </border>
    <border>
      <left style="thin">
        <color indexed="8"/>
      </left>
      <right/>
      <top style="thin">
        <color indexed="8"/>
      </top>
      <bottom style="hair">
        <color indexed="12"/>
      </bottom>
      <diagonal/>
    </border>
    <border>
      <left style="thin">
        <color indexed="8"/>
      </left>
      <right style="thin">
        <color indexed="8"/>
      </right>
      <top style="thin">
        <color indexed="8"/>
      </top>
      <bottom style="hair">
        <color indexed="12"/>
      </bottom>
      <diagonal/>
    </border>
    <border>
      <left style="thin">
        <color indexed="8"/>
      </left>
      <right/>
      <top style="hair">
        <color indexed="12"/>
      </top>
      <bottom style="hair">
        <color indexed="12"/>
      </bottom>
      <diagonal/>
    </border>
    <border>
      <left style="thin">
        <color indexed="8"/>
      </left>
      <right style="thin">
        <color indexed="8"/>
      </right>
      <top style="hair">
        <color indexed="12"/>
      </top>
      <bottom style="hair">
        <color indexed="12"/>
      </bottom>
      <diagonal/>
    </border>
    <border>
      <left style="thin">
        <color indexed="8"/>
      </left>
      <right/>
      <top style="hair">
        <color indexed="12"/>
      </top>
      <bottom style="thin">
        <color indexed="8"/>
      </bottom>
      <diagonal/>
    </border>
    <border>
      <left style="thin">
        <color indexed="11"/>
      </left>
      <right style="thin">
        <color indexed="8"/>
      </right>
      <top/>
      <bottom/>
      <diagonal/>
    </border>
    <border>
      <left/>
      <right style="hair">
        <color indexed="12"/>
      </right>
      <top style="thin">
        <color indexed="8"/>
      </top>
      <bottom style="thin">
        <color indexed="8"/>
      </bottom>
      <diagonal/>
    </border>
    <border>
      <left style="hair">
        <color indexed="12"/>
      </left>
      <right style="hair">
        <color indexed="12"/>
      </right>
      <top style="thin">
        <color indexed="8"/>
      </top>
      <bottom style="thin">
        <color indexed="8"/>
      </bottom>
      <diagonal/>
    </border>
    <border>
      <left style="hair">
        <color indexed="12"/>
      </left>
      <right style="thin">
        <color indexed="8"/>
      </right>
      <top style="thin">
        <color indexed="8"/>
      </top>
      <bottom style="thin">
        <color indexed="8"/>
      </bottom>
      <diagonal/>
    </border>
    <border>
      <left style="thin">
        <color indexed="8"/>
      </left>
      <right style="hair">
        <color indexed="12"/>
      </right>
      <top style="thin">
        <color indexed="8"/>
      </top>
      <bottom style="hair">
        <color indexed="12"/>
      </bottom>
      <diagonal/>
    </border>
    <border>
      <left style="hair">
        <color indexed="12"/>
      </left>
      <right style="thin">
        <color indexed="8"/>
      </right>
      <top style="thin">
        <color indexed="8"/>
      </top>
      <bottom style="hair">
        <color indexed="12"/>
      </bottom>
      <diagonal/>
    </border>
    <border>
      <left style="thin">
        <color indexed="8"/>
      </left>
      <right style="hair">
        <color indexed="12"/>
      </right>
      <top style="hair">
        <color indexed="12"/>
      </top>
      <bottom style="hair">
        <color indexed="12"/>
      </bottom>
      <diagonal/>
    </border>
    <border>
      <left style="hair">
        <color indexed="12"/>
      </left>
      <right style="thin">
        <color indexed="8"/>
      </right>
      <top style="hair">
        <color indexed="12"/>
      </top>
      <bottom style="hair">
        <color indexed="12"/>
      </bottom>
      <diagonal/>
    </border>
    <border>
      <left style="thin">
        <color indexed="8"/>
      </left>
      <right style="hair">
        <color indexed="12"/>
      </right>
      <top style="hair">
        <color indexed="12"/>
      </top>
      <bottom style="thin">
        <color indexed="8"/>
      </bottom>
      <diagonal/>
    </border>
    <border>
      <left style="hair">
        <color indexed="12"/>
      </left>
      <right style="thin">
        <color indexed="8"/>
      </right>
      <top style="hair">
        <color indexed="12"/>
      </top>
      <bottom style="thin">
        <color indexed="8"/>
      </bottom>
      <diagonal/>
    </border>
    <border>
      <left style="thin">
        <color indexed="8"/>
      </left>
      <right style="thin">
        <color indexed="8"/>
      </right>
      <top style="hair">
        <color indexed="12"/>
      </top>
      <bottom style="thin">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11"/>
      </left>
      <right/>
      <top/>
      <bottom style="hair">
        <color indexed="12"/>
      </bottom>
      <diagonal/>
    </border>
    <border>
      <left/>
      <right style="thin">
        <color indexed="8"/>
      </right>
      <top/>
      <bottom style="hair">
        <color indexed="12"/>
      </bottom>
      <diagonal/>
    </border>
    <border>
      <left style="thin">
        <color indexed="8"/>
      </left>
      <right style="hair">
        <color indexed="12"/>
      </right>
      <top style="medium">
        <color indexed="8"/>
      </top>
      <bottom style="thin">
        <color indexed="8"/>
      </bottom>
      <diagonal/>
    </border>
    <border>
      <left style="hair">
        <color indexed="12"/>
      </left>
      <right style="hair">
        <color indexed="12"/>
      </right>
      <top style="medium">
        <color indexed="8"/>
      </top>
      <bottom style="thin">
        <color indexed="8"/>
      </bottom>
      <diagonal/>
    </border>
    <border>
      <left style="hair">
        <color indexed="12"/>
      </left>
      <right style="thin">
        <color indexed="8"/>
      </right>
      <top style="medium">
        <color indexed="8"/>
      </top>
      <bottom style="thin">
        <color indexed="8"/>
      </bottom>
      <diagonal/>
    </border>
    <border>
      <left style="thin">
        <color indexed="11"/>
      </left>
      <right/>
      <top style="hair">
        <color indexed="12"/>
      </top>
      <bottom style="hair">
        <color indexed="12"/>
      </bottom>
      <diagonal/>
    </border>
    <border>
      <left/>
      <right style="thin">
        <color indexed="8"/>
      </right>
      <top style="hair">
        <color indexed="12"/>
      </top>
      <bottom style="hair">
        <color indexed="12"/>
      </bottom>
      <diagonal/>
    </border>
    <border>
      <left style="thin">
        <color indexed="8"/>
      </left>
      <right/>
      <top/>
      <bottom style="thin">
        <color indexed="11"/>
      </bottom>
      <diagonal/>
    </border>
    <border>
      <left/>
      <right style="hair">
        <color indexed="8"/>
      </right>
      <top style="thin">
        <color indexed="8"/>
      </top>
      <bottom style="hair">
        <color indexed="12"/>
      </bottom>
      <diagonal/>
    </border>
    <border>
      <left style="hair">
        <color indexed="8"/>
      </left>
      <right style="hair">
        <color indexed="8"/>
      </right>
      <top style="thin">
        <color indexed="8"/>
      </top>
      <bottom style="hair">
        <color indexed="12"/>
      </bottom>
      <diagonal/>
    </border>
    <border>
      <left style="hair">
        <color indexed="8"/>
      </left>
      <right style="thin">
        <color indexed="11"/>
      </right>
      <top/>
      <bottom/>
      <diagonal/>
    </border>
    <border>
      <left/>
      <right style="hair">
        <color indexed="8"/>
      </right>
      <top style="hair">
        <color indexed="12"/>
      </top>
      <bottom style="thin">
        <color indexed="8"/>
      </bottom>
      <diagonal/>
    </border>
    <border>
      <left style="hair">
        <color indexed="8"/>
      </left>
      <right style="hair">
        <color indexed="8"/>
      </right>
      <top style="hair">
        <color indexed="12"/>
      </top>
      <bottom style="thin">
        <color indexed="8"/>
      </bottom>
      <diagonal/>
    </border>
    <border>
      <left/>
      <right style="thin">
        <color indexed="8"/>
      </right>
      <top style="thin">
        <color indexed="8"/>
      </top>
      <bottom style="hair">
        <color indexed="12"/>
      </bottom>
      <diagonal/>
    </border>
    <border>
      <left/>
      <right style="thin">
        <color indexed="8"/>
      </right>
      <top style="hair">
        <color indexed="12"/>
      </top>
      <bottom style="thin">
        <color indexed="8"/>
      </bottom>
      <diagonal/>
    </border>
    <border>
      <left style="thin">
        <color indexed="8"/>
      </left>
      <right style="thin">
        <color indexed="11"/>
      </right>
      <top style="thin">
        <color indexed="8"/>
      </top>
      <bottom style="thin">
        <color indexed="11"/>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11"/>
      </top>
      <bottom style="thin">
        <color indexed="8"/>
      </bottom>
      <diagonal/>
    </border>
    <border>
      <left style="thin">
        <color indexed="8"/>
      </left>
      <right style="thin">
        <color indexed="11"/>
      </right>
      <top style="thin">
        <color indexed="8"/>
      </top>
      <bottom style="thin">
        <color indexed="8"/>
      </bottom>
      <diagonal/>
    </border>
    <border>
      <left/>
      <right style="hair">
        <color indexed="12"/>
      </right>
      <top style="thin">
        <color indexed="8"/>
      </top>
      <bottom style="hair">
        <color indexed="12"/>
      </bottom>
      <diagonal/>
    </border>
    <border>
      <left style="hair">
        <color indexed="12"/>
      </left>
      <right/>
      <top style="thin">
        <color indexed="8"/>
      </top>
      <bottom style="hair">
        <color indexed="12"/>
      </bottom>
      <diagonal/>
    </border>
    <border>
      <left/>
      <right style="thin">
        <color indexed="11"/>
      </right>
      <top style="thin">
        <color indexed="8"/>
      </top>
      <bottom style="thin">
        <color indexed="11"/>
      </bottom>
      <diagonal/>
    </border>
    <border>
      <left/>
      <right style="thin">
        <color indexed="8"/>
      </right>
      <top style="thin">
        <color indexed="8"/>
      </top>
      <bottom style="thin">
        <color indexed="11"/>
      </bottom>
      <diagonal/>
    </border>
    <border>
      <left style="hair">
        <color indexed="12"/>
      </left>
      <right style="thin">
        <color indexed="11"/>
      </right>
      <top style="thin">
        <color indexed="8"/>
      </top>
      <bottom style="thin">
        <color indexed="11"/>
      </bottom>
      <diagonal/>
    </border>
    <border>
      <left/>
      <right style="hair">
        <color indexed="12"/>
      </right>
      <top style="hair">
        <color indexed="12"/>
      </top>
      <bottom style="hair">
        <color indexed="12"/>
      </bottom>
      <diagonal/>
    </border>
    <border>
      <left/>
      <right style="thin">
        <color indexed="8"/>
      </right>
      <top style="thin">
        <color indexed="11"/>
      </top>
      <bottom style="thin">
        <color indexed="11"/>
      </bottom>
      <diagonal/>
    </border>
    <border>
      <left style="hair">
        <color indexed="12"/>
      </left>
      <right/>
      <top style="hair">
        <color indexed="12"/>
      </top>
      <bottom style="thin">
        <color indexed="8"/>
      </bottom>
      <diagonal/>
    </border>
    <border>
      <left/>
      <right style="thin">
        <color indexed="11"/>
      </right>
      <top style="thin">
        <color indexed="11"/>
      </top>
      <bottom style="thin">
        <color indexed="8"/>
      </bottom>
      <diagonal/>
    </border>
    <border>
      <left/>
      <right style="thin">
        <color indexed="8"/>
      </right>
      <top style="thin">
        <color indexed="11"/>
      </top>
      <bottom style="thin">
        <color indexed="8"/>
      </bottom>
      <diagonal/>
    </border>
    <border>
      <left style="hair">
        <color indexed="12"/>
      </left>
      <right style="thin">
        <color indexed="11"/>
      </right>
      <top style="thin">
        <color indexed="11"/>
      </top>
      <bottom style="thin">
        <color indexed="8"/>
      </bottom>
      <diagonal/>
    </border>
    <border>
      <left style="medium">
        <color indexed="8"/>
      </left>
      <right style="medium">
        <color indexed="8"/>
      </right>
      <top style="medium">
        <color indexed="8"/>
      </top>
      <bottom style="thin">
        <color indexed="11"/>
      </bottom>
      <diagonal/>
    </border>
    <border>
      <left style="medium">
        <color indexed="8"/>
      </left>
      <right style="medium">
        <color indexed="8"/>
      </right>
      <top style="medium">
        <color indexed="8"/>
      </top>
      <bottom/>
      <diagonal/>
    </border>
    <border>
      <left style="thin">
        <color indexed="11"/>
      </left>
      <right style="medium">
        <color indexed="8"/>
      </right>
      <top style="thin">
        <color indexed="11"/>
      </top>
      <bottom/>
      <diagonal/>
    </border>
    <border>
      <left style="medium">
        <color indexed="8"/>
      </left>
      <right style="medium">
        <color indexed="8"/>
      </right>
      <top style="thin">
        <color indexed="11"/>
      </top>
      <bottom style="medium">
        <color indexed="8"/>
      </bottom>
      <diagonal/>
    </border>
    <border>
      <left style="medium">
        <color indexed="8"/>
      </left>
      <right style="medium">
        <color indexed="8"/>
      </right>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11"/>
      </left>
      <right style="thin">
        <color indexed="8"/>
      </right>
      <top/>
      <bottom style="thin">
        <color indexed="11"/>
      </bottom>
      <diagonal/>
    </border>
    <border>
      <left style="thin">
        <color indexed="8"/>
      </left>
      <right style="thin">
        <color indexed="8"/>
      </right>
      <top/>
      <bottom style="thin">
        <color indexed="11"/>
      </bottom>
      <diagonal/>
    </border>
    <border>
      <left style="thin">
        <color indexed="8"/>
      </left>
      <right style="thin">
        <color indexed="8"/>
      </right>
      <top/>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8"/>
      </top>
      <bottom style="medium">
        <color indexed="8"/>
      </bottom>
      <diagonal/>
    </border>
    <border>
      <left style="thin">
        <color indexed="11"/>
      </left>
      <right style="thin">
        <color indexed="8"/>
      </right>
      <top style="medium">
        <color indexed="8"/>
      </top>
      <bottom style="thin">
        <color indexed="11"/>
      </bottom>
      <diagonal/>
    </border>
    <border>
      <left style="thin">
        <color indexed="11"/>
      </left>
      <right style="thin">
        <color indexed="8"/>
      </right>
      <top style="thin">
        <color indexed="11"/>
      </top>
      <bottom/>
      <diagonal/>
    </border>
    <border>
      <left style="thin">
        <color indexed="8"/>
      </left>
      <right style="thin">
        <color indexed="8"/>
      </right>
      <top style="thin">
        <color indexed="11"/>
      </top>
      <bottom/>
      <diagonal/>
    </border>
    <border>
      <left style="thin">
        <color indexed="8"/>
      </left>
      <right style="thin">
        <color indexed="11"/>
      </right>
      <top style="thin">
        <color indexed="8"/>
      </top>
      <bottom/>
      <diagonal/>
    </border>
    <border>
      <left/>
      <right style="thin">
        <color indexed="11"/>
      </right>
      <top/>
      <bottom style="medium">
        <color indexed="8"/>
      </bottom>
      <diagonal/>
    </border>
    <border>
      <left style="thin">
        <color indexed="11"/>
      </left>
      <right style="medium">
        <color indexed="8"/>
      </right>
      <top/>
      <bottom style="thin">
        <color indexed="11"/>
      </bottom>
      <diagonal/>
    </border>
    <border>
      <left style="thin">
        <color indexed="8"/>
      </left>
      <right style="thin">
        <color indexed="8"/>
      </right>
      <top style="medium">
        <color indexed="8"/>
      </top>
      <bottom style="thin">
        <color indexed="8"/>
      </bottom>
      <diagonal/>
    </border>
    <border>
      <left style="thin">
        <color indexed="8"/>
      </left>
      <right style="thin">
        <color indexed="11"/>
      </right>
      <top/>
      <bottom style="thin">
        <color indexed="11"/>
      </bottom>
      <diagonal/>
    </border>
    <border>
      <left style="thin">
        <color indexed="8"/>
      </left>
      <right style="thin">
        <color indexed="11"/>
      </right>
      <top style="thin">
        <color indexed="11"/>
      </top>
      <bottom/>
      <diagonal/>
    </border>
    <border>
      <left style="hair">
        <color indexed="12"/>
      </left>
      <right style="thin">
        <color indexed="8"/>
      </right>
      <top style="thin">
        <color indexed="8"/>
      </top>
      <bottom/>
      <diagonal/>
    </border>
    <border>
      <left style="thin">
        <color indexed="8"/>
      </left>
      <right style="hair">
        <color indexed="12"/>
      </right>
      <top style="thin">
        <color indexed="8"/>
      </top>
      <bottom/>
      <diagonal/>
    </border>
    <border>
      <left style="hair">
        <color indexed="12"/>
      </left>
      <right style="thin">
        <color indexed="8"/>
      </right>
      <top/>
      <bottom/>
      <diagonal/>
    </border>
    <border>
      <left style="thin">
        <color indexed="8"/>
      </left>
      <right style="hair">
        <color indexed="12"/>
      </right>
      <top/>
      <bottom/>
      <diagonal/>
    </border>
    <border>
      <left style="hair">
        <color indexed="12"/>
      </left>
      <right style="thin">
        <color indexed="8"/>
      </right>
      <top/>
      <bottom style="hair">
        <color indexed="12"/>
      </bottom>
      <diagonal/>
    </border>
    <border>
      <left style="thin">
        <color indexed="8"/>
      </left>
      <right style="hair">
        <color indexed="12"/>
      </right>
      <top/>
      <bottom style="thin">
        <color indexed="8"/>
      </bottom>
      <diagonal/>
    </border>
    <border>
      <left/>
      <right style="hair">
        <color indexed="12"/>
      </right>
      <top style="hair">
        <color indexed="12"/>
      </top>
      <bottom style="thin">
        <color indexed="8"/>
      </bottom>
      <diagonal/>
    </border>
    <border>
      <left style="thin">
        <color indexed="11"/>
      </left>
      <right style="thin">
        <color indexed="8"/>
      </right>
      <top style="thin">
        <color indexed="8"/>
      </top>
      <bottom style="thin">
        <color indexed="11"/>
      </bottom>
      <diagonal/>
    </border>
    <border>
      <left style="thin">
        <color indexed="11"/>
      </left>
      <right style="hair">
        <color indexed="8"/>
      </right>
      <top style="thin">
        <color indexed="8"/>
      </top>
      <bottom style="thin">
        <color indexed="11"/>
      </bottom>
      <diagonal/>
    </border>
    <border>
      <left style="hair">
        <color indexed="8"/>
      </left>
      <right style="thin">
        <color indexed="11"/>
      </right>
      <top style="thin">
        <color indexed="8"/>
      </top>
      <bottom style="thin">
        <color indexed="11"/>
      </bottom>
      <diagonal/>
    </border>
    <border>
      <left style="thin">
        <color indexed="11"/>
      </left>
      <right style="hair">
        <color indexed="8"/>
      </right>
      <top style="thin">
        <color indexed="11"/>
      </top>
      <bottom/>
      <diagonal/>
    </border>
    <border>
      <left style="hair">
        <color indexed="8"/>
      </left>
      <right style="thin">
        <color indexed="11"/>
      </right>
      <top style="thin">
        <color indexed="11"/>
      </top>
      <bottom/>
      <diagonal/>
    </border>
    <border>
      <left style="thin">
        <color indexed="11"/>
      </left>
      <right style="thin">
        <color indexed="11"/>
      </right>
      <top/>
      <bottom style="thin">
        <color indexed="8"/>
      </bottom>
      <diagonal/>
    </border>
    <border>
      <left style="thin">
        <color indexed="11"/>
      </left>
      <right style="hair">
        <color indexed="8"/>
      </right>
      <top/>
      <bottom style="thin">
        <color indexed="8"/>
      </bottom>
      <diagonal/>
    </border>
    <border>
      <left style="hair">
        <color indexed="8"/>
      </left>
      <right style="thin">
        <color indexed="11"/>
      </right>
      <top/>
      <bottom style="thin">
        <color indexed="8"/>
      </bottom>
      <diagonal/>
    </border>
    <border>
      <left style="thin">
        <color indexed="8"/>
      </left>
      <right style="hair">
        <color indexed="8"/>
      </right>
      <top style="thin">
        <color indexed="8"/>
      </top>
      <bottom style="hair">
        <color indexed="12"/>
      </bottom>
      <diagonal/>
    </border>
    <border>
      <left style="hair">
        <color indexed="8"/>
      </left>
      <right style="thin">
        <color indexed="8"/>
      </right>
      <top style="thin">
        <color indexed="8"/>
      </top>
      <bottom style="hair">
        <color indexed="12"/>
      </bottom>
      <diagonal/>
    </border>
    <border>
      <left style="thin">
        <color indexed="11"/>
      </left>
      <right style="hair">
        <color indexed="12"/>
      </right>
      <top style="thin">
        <color indexed="11"/>
      </top>
      <bottom/>
      <diagonal/>
    </border>
    <border>
      <left style="thin">
        <color indexed="11"/>
      </left>
      <right/>
      <top/>
      <bottom style="thin">
        <color indexed="30"/>
      </bottom>
      <diagonal/>
    </border>
    <border>
      <left style="thin">
        <color indexed="30"/>
      </left>
      <right style="thin">
        <color indexed="8"/>
      </right>
      <top style="thin">
        <color indexed="30"/>
      </top>
      <bottom style="thin">
        <color indexed="30"/>
      </bottom>
      <diagonal/>
    </border>
    <border>
      <left style="thin">
        <color indexed="8"/>
      </left>
      <right style="thin">
        <color indexed="30"/>
      </right>
      <top style="thin">
        <color indexed="8"/>
      </top>
      <bottom style="thin">
        <color indexed="8"/>
      </bottom>
      <diagonal/>
    </border>
    <border>
      <left style="thin">
        <color indexed="30"/>
      </left>
      <right style="thin">
        <color indexed="30"/>
      </right>
      <top style="thin">
        <color indexed="8"/>
      </top>
      <bottom style="thin">
        <color indexed="8"/>
      </bottom>
      <diagonal/>
    </border>
    <border>
      <left style="thin">
        <color indexed="30"/>
      </left>
      <right style="thin">
        <color indexed="8"/>
      </right>
      <top style="thin">
        <color indexed="8"/>
      </top>
      <bottom style="thin">
        <color indexed="8"/>
      </bottom>
      <diagonal/>
    </border>
    <border>
      <left style="thin">
        <color indexed="8"/>
      </left>
      <right/>
      <top style="thin">
        <color indexed="8"/>
      </top>
      <bottom style="thin">
        <color indexed="30"/>
      </bottom>
      <diagonal/>
    </border>
    <border>
      <left/>
      <right style="thin">
        <color indexed="8"/>
      </right>
      <top style="thin">
        <color indexed="8"/>
      </top>
      <bottom style="thin">
        <color indexed="30"/>
      </bottom>
      <diagonal/>
    </border>
    <border>
      <left style="thin">
        <color indexed="8"/>
      </left>
      <right style="thin">
        <color indexed="30"/>
      </right>
      <top style="thin">
        <color indexed="8"/>
      </top>
      <bottom style="thin">
        <color indexed="30"/>
      </bottom>
      <diagonal/>
    </border>
    <border>
      <left style="thin">
        <color indexed="30"/>
      </left>
      <right style="thin">
        <color indexed="30"/>
      </right>
      <top style="thin">
        <color indexed="8"/>
      </top>
      <bottom style="thin">
        <color indexed="30"/>
      </bottom>
      <diagonal/>
    </border>
    <border>
      <left style="thin">
        <color indexed="30"/>
      </left>
      <right style="thin">
        <color indexed="8"/>
      </right>
      <top style="thin">
        <color indexed="8"/>
      </top>
      <bottom style="thin">
        <color indexed="30"/>
      </bottom>
      <diagonal/>
    </border>
    <border>
      <left style="thin">
        <color indexed="8"/>
      </left>
      <right style="thin">
        <color indexed="30"/>
      </right>
      <top style="thin">
        <color indexed="30"/>
      </top>
      <bottom style="thin">
        <color indexed="30"/>
      </bottom>
      <diagonal/>
    </border>
    <border>
      <left style="thin">
        <color indexed="30"/>
      </left>
      <right style="thin">
        <color indexed="8"/>
      </right>
      <top style="thin">
        <color indexed="30"/>
      </top>
      <bottom style="hair">
        <color indexed="12"/>
      </bottom>
      <diagonal/>
    </border>
    <border>
      <left style="thin">
        <color indexed="8"/>
      </left>
      <right style="thin">
        <color indexed="30"/>
      </right>
      <top style="thin">
        <color indexed="30"/>
      </top>
      <bottom style="hair">
        <color indexed="12"/>
      </bottom>
      <diagonal/>
    </border>
    <border>
      <left style="thin">
        <color indexed="30"/>
      </left>
      <right style="thin">
        <color indexed="30"/>
      </right>
      <top style="thin">
        <color indexed="30"/>
      </top>
      <bottom style="thin">
        <color indexed="30"/>
      </bottom>
      <diagonal/>
    </border>
    <border>
      <left style="thin">
        <color indexed="8"/>
      </left>
      <right style="hair">
        <color indexed="12"/>
      </right>
      <top style="thin">
        <color indexed="30"/>
      </top>
      <bottom style="thin">
        <color indexed="30"/>
      </bottom>
      <diagonal/>
    </border>
    <border>
      <left style="thin">
        <color indexed="8"/>
      </left>
      <right style="thin">
        <color indexed="30"/>
      </right>
      <top style="hair">
        <color indexed="12"/>
      </top>
      <bottom style="hair">
        <color indexed="12"/>
      </bottom>
      <diagonal/>
    </border>
    <border>
      <left style="thin">
        <color indexed="8"/>
      </left>
      <right style="hair">
        <color indexed="12"/>
      </right>
      <top style="hair">
        <color indexed="12"/>
      </top>
      <bottom style="thin">
        <color indexed="30"/>
      </bottom>
      <diagonal/>
    </border>
    <border>
      <left style="hair">
        <color indexed="12"/>
      </left>
      <right style="thin">
        <color indexed="8"/>
      </right>
      <top style="hair">
        <color indexed="12"/>
      </top>
      <bottom style="thin">
        <color indexed="30"/>
      </bottom>
      <diagonal/>
    </border>
    <border>
      <left style="thin">
        <color indexed="30"/>
      </left>
      <right style="thin">
        <color indexed="8"/>
      </right>
      <top style="hair">
        <color indexed="12"/>
      </top>
      <bottom style="thin">
        <color indexed="11"/>
      </bottom>
      <diagonal/>
    </border>
    <border>
      <left style="thin">
        <color indexed="30"/>
      </left>
      <right style="thin">
        <color indexed="8"/>
      </right>
      <top style="thin">
        <color indexed="11"/>
      </top>
      <bottom style="thin">
        <color indexed="30"/>
      </bottom>
      <diagonal/>
    </border>
    <border>
      <left style="thin">
        <color indexed="30"/>
      </left>
      <right style="thin">
        <color indexed="8"/>
      </right>
      <top style="thin">
        <color indexed="30"/>
      </top>
      <bottom style="thin">
        <color indexed="8"/>
      </bottom>
      <diagonal/>
    </border>
    <border>
      <left style="thin">
        <color indexed="8"/>
      </left>
      <right style="thin">
        <color indexed="30"/>
      </right>
      <top style="thin">
        <color indexed="30"/>
      </top>
      <bottom style="thin">
        <color indexed="8"/>
      </bottom>
      <diagonal/>
    </border>
    <border>
      <left style="thin">
        <color indexed="30"/>
      </left>
      <right style="thin">
        <color indexed="30"/>
      </right>
      <top style="thin">
        <color indexed="30"/>
      </top>
      <bottom style="thin">
        <color indexed="8"/>
      </bottom>
      <diagonal/>
    </border>
    <border>
      <left style="thin">
        <color indexed="11"/>
      </left>
      <right style="thin">
        <color indexed="8"/>
      </right>
      <top style="thin">
        <color indexed="8"/>
      </top>
      <bottom/>
      <diagonal/>
    </border>
    <border>
      <left style="thin">
        <color indexed="31"/>
      </left>
      <right style="thin">
        <color indexed="31"/>
      </right>
      <top style="thin">
        <color indexed="8"/>
      </top>
      <bottom style="thin">
        <color indexed="31"/>
      </bottom>
      <diagonal/>
    </border>
    <border>
      <left style="thin">
        <color indexed="31"/>
      </left>
      <right style="thin">
        <color indexed="32"/>
      </right>
      <top style="thin">
        <color indexed="8"/>
      </top>
      <bottom style="thin">
        <color indexed="32"/>
      </bottom>
      <diagonal/>
    </border>
    <border>
      <left style="thin">
        <color indexed="32"/>
      </left>
      <right style="thin">
        <color indexed="11"/>
      </right>
      <top style="thin">
        <color indexed="8"/>
      </top>
      <bottom style="thin">
        <color indexed="11"/>
      </bottom>
      <diagonal/>
    </border>
    <border>
      <left style="thin">
        <color indexed="11"/>
      </left>
      <right style="thin">
        <color indexed="32"/>
      </right>
      <top style="thin">
        <color indexed="8"/>
      </top>
      <bottom style="thin">
        <color indexed="11"/>
      </bottom>
      <diagonal/>
    </border>
    <border>
      <left style="thin">
        <color indexed="32"/>
      </left>
      <right style="thin">
        <color indexed="9"/>
      </right>
      <top style="thin">
        <color indexed="8"/>
      </top>
      <bottom style="thin">
        <color indexed="31"/>
      </bottom>
      <diagonal/>
    </border>
    <border>
      <left style="thin">
        <color indexed="9"/>
      </left>
      <right style="thin">
        <color indexed="32"/>
      </right>
      <top style="thin">
        <color indexed="8"/>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2"/>
      </right>
      <top style="thin">
        <color indexed="32"/>
      </top>
      <bottom style="thin">
        <color indexed="32"/>
      </bottom>
      <diagonal/>
    </border>
    <border>
      <left style="thin">
        <color indexed="32"/>
      </left>
      <right style="thin">
        <color indexed="11"/>
      </right>
      <top style="thin">
        <color indexed="11"/>
      </top>
      <bottom style="thin">
        <color indexed="11"/>
      </bottom>
      <diagonal/>
    </border>
    <border>
      <left style="thin">
        <color indexed="11"/>
      </left>
      <right style="thin">
        <color indexed="32"/>
      </right>
      <top style="thin">
        <color indexed="11"/>
      </top>
      <bottom style="thin">
        <color indexed="11"/>
      </bottom>
      <diagonal/>
    </border>
    <border>
      <left style="thin">
        <color indexed="32"/>
      </left>
      <right style="thin">
        <color indexed="9"/>
      </right>
      <top style="thin">
        <color indexed="31"/>
      </top>
      <bottom style="thin">
        <color indexed="31"/>
      </bottom>
      <diagonal/>
    </border>
    <border>
      <left style="thin">
        <color indexed="9"/>
      </left>
      <right style="thin">
        <color indexed="32"/>
      </right>
      <top style="thin">
        <color indexed="31"/>
      </top>
      <bottom style="thin">
        <color indexed="31"/>
      </bottom>
      <diagonal/>
    </border>
    <border>
      <left style="thin">
        <color indexed="11"/>
      </left>
      <right style="thin">
        <color indexed="11"/>
      </right>
      <top style="thin">
        <color indexed="31"/>
      </top>
      <bottom style="thin">
        <color indexed="11"/>
      </bottom>
      <diagonal/>
    </border>
    <border>
      <left style="thin">
        <color indexed="11"/>
      </left>
      <right style="thin">
        <color indexed="11"/>
      </right>
      <top style="thin">
        <color indexed="32"/>
      </top>
      <bottom style="thin">
        <color indexed="11"/>
      </bottom>
      <diagonal/>
    </border>
  </borders>
  <cellStyleXfs count="1">
    <xf numFmtId="0" fontId="0" applyNumberFormat="0" applyFont="1" applyFill="0" applyBorder="0" applyAlignment="1" applyProtection="0">
      <alignment vertical="bottom"/>
    </xf>
  </cellStyleXfs>
  <cellXfs count="160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3" fillId="2" borderId="2" applyNumberFormat="0" applyFont="1" applyFill="1"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0" fillId="3" borderId="5" applyNumberFormat="1" applyFont="1" applyFill="1" applyBorder="1" applyAlignment="1" applyProtection="0">
      <alignment vertical="bottom"/>
    </xf>
    <xf numFmtId="0" fontId="5" fillId="3" borderId="6" applyNumberFormat="0" applyFont="1" applyFill="1" applyBorder="1" applyAlignment="1" applyProtection="0">
      <alignment vertical="bottom"/>
    </xf>
    <xf numFmtId="49" fontId="6" fillId="4" borderId="7" applyNumberFormat="1" applyFont="1" applyFill="1" applyBorder="1" applyAlignment="1" applyProtection="0">
      <alignment vertical="bottom"/>
    </xf>
    <xf numFmtId="0" fontId="0" borderId="7" applyNumberFormat="0" applyFont="1" applyFill="0" applyBorder="1" applyAlignment="1" applyProtection="0">
      <alignment vertical="bottom"/>
    </xf>
    <xf numFmtId="49" fontId="7" fillId="4" borderId="4" applyNumberFormat="1" applyFont="1" applyFill="1" applyBorder="1" applyAlignment="1" applyProtection="0">
      <alignment vertical="bottom"/>
    </xf>
    <xf numFmtId="0" fontId="8" fillId="4" borderId="4"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49" fontId="9" borderId="8" applyNumberFormat="1" applyFont="1" applyFill="0" applyBorder="1" applyAlignment="1" applyProtection="0">
      <alignment vertical="bottom"/>
    </xf>
    <xf numFmtId="0" fontId="9" borderId="8" applyNumberFormat="0" applyFont="1" applyFill="0" applyBorder="1" applyAlignment="1" applyProtection="0">
      <alignment vertical="bottom"/>
    </xf>
    <xf numFmtId="0" fontId="1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4" fillId="5" borderId="10" applyNumberFormat="1" applyFont="1" applyFill="1" applyBorder="1" applyAlignment="1" applyProtection="0">
      <alignment horizontal="center" vertical="bottom"/>
    </xf>
    <xf numFmtId="0" fontId="4" fillId="5" borderId="10" applyNumberFormat="0" applyFont="1" applyFill="1" applyBorder="1" applyAlignment="1" applyProtection="0">
      <alignment horizontal="center" vertical="bottom"/>
    </xf>
    <xf numFmtId="0" fontId="4" fillId="5" borderId="11" applyNumberFormat="0" applyFont="1" applyFill="1" applyBorder="1" applyAlignment="1" applyProtection="0">
      <alignment horizontal="center"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xf numFmtId="0" fontId="11" fillId="5" borderId="15" applyNumberFormat="1" applyFont="1" applyFill="1" applyBorder="1" applyAlignment="1" applyProtection="0">
      <alignment horizontal="center" vertical="bottom"/>
    </xf>
    <xf numFmtId="49" fontId="10" borderId="16" applyNumberFormat="1" applyFont="1" applyFill="0" applyBorder="1" applyAlignment="1" applyProtection="0">
      <alignment horizontal="left" vertical="bottom"/>
    </xf>
    <xf numFmtId="59" fontId="9" borderId="13" applyNumberFormat="1" applyFont="1" applyFill="0" applyBorder="1" applyAlignment="1" applyProtection="0">
      <alignment horizontal="center" vertical="bottom"/>
    </xf>
    <xf numFmtId="49" fontId="9" borderId="8" applyNumberFormat="1" applyFont="1" applyFill="0" applyBorder="1" applyAlignment="1" applyProtection="0">
      <alignment horizontal="center" vertical="bottom"/>
    </xf>
    <xf numFmtId="0" fontId="0" borderId="9" applyNumberFormat="1" applyFont="1" applyFill="0" applyBorder="1" applyAlignment="1" applyProtection="0">
      <alignment horizontal="center" vertical="bottom"/>
    </xf>
    <xf numFmtId="49" fontId="12" fillId="5" borderId="10" applyNumberFormat="1" applyFont="1" applyFill="1" applyBorder="1" applyAlignment="1" applyProtection="0">
      <alignment horizontal="left" vertical="bottom"/>
    </xf>
    <xf numFmtId="0" fontId="12" fillId="5" borderId="10" applyNumberFormat="0" applyFont="1" applyFill="1" applyBorder="1" applyAlignment="1" applyProtection="0">
      <alignment horizontal="left" vertical="bottom"/>
    </xf>
    <xf numFmtId="49" fontId="10" fillId="5" borderId="10" applyNumberFormat="1" applyFont="1" applyFill="1" applyBorder="1" applyAlignment="1" applyProtection="0">
      <alignment horizontal="center" vertical="bottom" wrapText="1"/>
    </xf>
    <xf numFmtId="0" fontId="10" fillId="5" borderId="10" applyNumberFormat="0" applyFont="1" applyFill="1" applyBorder="1" applyAlignment="1" applyProtection="0">
      <alignment horizontal="left" vertical="bottom" wrapText="1"/>
    </xf>
    <xf numFmtId="0" fontId="10" fillId="5" borderId="11" applyNumberFormat="0" applyFont="1" applyFill="1" applyBorder="1" applyAlignment="1" applyProtection="0">
      <alignment horizontal="left" vertical="bottom" wrapText="1"/>
    </xf>
    <xf numFmtId="0" fontId="12" fillId="5" borderId="17" applyNumberFormat="0" applyFont="1" applyFill="1" applyBorder="1" applyAlignment="1" applyProtection="0">
      <alignment horizontal="left" vertical="bottom"/>
    </xf>
    <xf numFmtId="60" fontId="10" fillId="5" borderId="17" applyNumberFormat="1" applyFont="1" applyFill="1" applyBorder="1" applyAlignment="1" applyProtection="0">
      <alignment horizontal="center" vertical="bottom" wrapText="1"/>
    </xf>
    <xf numFmtId="0" fontId="10" fillId="5" borderId="17" applyNumberFormat="0" applyFont="1" applyFill="1" applyBorder="1" applyAlignment="1" applyProtection="0">
      <alignment horizontal="left" vertical="bottom" wrapText="1"/>
    </xf>
    <xf numFmtId="0" fontId="10" fillId="5" borderId="18" applyNumberFormat="0" applyFont="1" applyFill="1" applyBorder="1" applyAlignment="1" applyProtection="0">
      <alignment horizontal="left" vertical="bottom" wrapText="1"/>
    </xf>
    <xf numFmtId="0" fontId="0" borderId="4" applyNumberFormat="0" applyFont="1" applyFill="0" applyBorder="1" applyAlignment="1" applyProtection="0">
      <alignment horizontal="center" vertical="bottom"/>
    </xf>
    <xf numFmtId="49" fontId="9" fillId="4" borderId="19" applyNumberFormat="1" applyFont="1" applyFill="1" applyBorder="1" applyAlignment="1" applyProtection="0">
      <alignment vertical="bottom" wrapText="1"/>
    </xf>
    <xf numFmtId="0" fontId="9" fillId="4" borderId="19" applyNumberFormat="0" applyFont="1" applyFill="1" applyBorder="1" applyAlignment="1" applyProtection="0">
      <alignment vertical="bottom" wrapText="1"/>
    </xf>
    <xf numFmtId="49" fontId="13" fillId="5" borderId="10" applyNumberFormat="1" applyFont="1" applyFill="1" applyBorder="1" applyAlignment="1" applyProtection="0">
      <alignment horizontal="left" vertical="bottom"/>
    </xf>
    <xf numFmtId="0" fontId="13" fillId="5" borderId="10" applyNumberFormat="0" applyFont="1" applyFill="1" applyBorder="1" applyAlignment="1" applyProtection="0">
      <alignment horizontal="left" vertical="bottom"/>
    </xf>
    <xf numFmtId="0" fontId="13" fillId="5" borderId="11" applyNumberFormat="0" applyFont="1" applyFill="1" applyBorder="1" applyAlignment="1" applyProtection="0">
      <alignment horizontal="left" vertical="bottom"/>
    </xf>
    <xf numFmtId="49" fontId="13" fillId="5" borderId="17" applyNumberFormat="1" applyFont="1" applyFill="1" applyBorder="1" applyAlignment="1" applyProtection="0">
      <alignment horizontal="left" vertical="bottom"/>
    </xf>
    <xf numFmtId="0" fontId="13" fillId="5" borderId="17" applyNumberFormat="0" applyFont="1" applyFill="1" applyBorder="1" applyAlignment="1" applyProtection="0">
      <alignment horizontal="left" vertical="bottom"/>
    </xf>
    <xf numFmtId="0" fontId="13" fillId="5" borderId="18" applyNumberFormat="0" applyFont="1" applyFill="1" applyBorder="1" applyAlignment="1" applyProtection="0">
      <alignment horizontal="left" vertical="bottom"/>
    </xf>
    <xf numFmtId="49" fontId="14" borderId="13" applyNumberFormat="1" applyFont="1" applyFill="0" applyBorder="1" applyAlignment="1" applyProtection="0">
      <alignment vertical="bottom"/>
    </xf>
    <xf numFmtId="0" fontId="14" borderId="4" applyNumberFormat="0" applyFont="1" applyFill="0" applyBorder="1" applyAlignment="1" applyProtection="0">
      <alignment vertical="bottom"/>
    </xf>
    <xf numFmtId="49" fontId="9" borderId="20" applyNumberFormat="1" applyFont="1" applyFill="0" applyBorder="1" applyAlignment="1" applyProtection="0">
      <alignment vertical="bottom"/>
    </xf>
    <xf numFmtId="49" fontId="12" fillId="5" borderId="15" applyNumberFormat="1" applyFont="1" applyFill="1" applyBorder="1" applyAlignment="1" applyProtection="0">
      <alignment horizontal="center" vertical="bottom"/>
    </xf>
    <xf numFmtId="0" fontId="10" borderId="12" applyNumberFormat="0" applyFont="1" applyFill="0" applyBorder="1" applyAlignment="1" applyProtection="0">
      <alignment horizontal="center" vertical="bottom"/>
    </xf>
    <xf numFmtId="49" fontId="10" borderId="4" applyNumberFormat="1" applyFont="1" applyFill="0" applyBorder="1" applyAlignment="1" applyProtection="0">
      <alignment vertical="bottom"/>
    </xf>
    <xf numFmtId="49" fontId="10" borderId="16" applyNumberFormat="1" applyFont="1" applyFill="0" applyBorder="1" applyAlignment="1" applyProtection="0">
      <alignment vertical="bottom"/>
    </xf>
    <xf numFmtId="0" fontId="0" applyNumberFormat="1" applyFont="1" applyFill="0" applyBorder="0" applyAlignment="1" applyProtection="0">
      <alignment vertical="bottom"/>
    </xf>
    <xf numFmtId="49" fontId="15" fillId="6" borderId="1" applyNumberFormat="1" applyFont="1" applyFill="1" applyBorder="1" applyAlignment="1" applyProtection="0">
      <alignment vertical="bottom"/>
    </xf>
    <xf numFmtId="49" fontId="10" fillId="4" borderId="4" applyNumberFormat="1" applyFont="1" applyFill="1" applyBorder="1" applyAlignment="1" applyProtection="0">
      <alignment vertical="bottom" wrapText="1"/>
    </xf>
    <xf numFmtId="0" fontId="0" borderId="21" applyNumberFormat="0" applyFont="1" applyFill="0" applyBorder="1" applyAlignment="1" applyProtection="0">
      <alignment vertical="bottom"/>
    </xf>
    <xf numFmtId="49" fontId="15" fillId="6" borderId="5" applyNumberFormat="1" applyFont="1" applyFill="1" applyBorder="1" applyAlignment="1" applyProtection="0">
      <alignment vertical="bottom"/>
    </xf>
    <xf numFmtId="49" fontId="12" fillId="5" borderId="5" applyNumberFormat="1" applyFont="1" applyFill="1" applyBorder="1" applyAlignment="1" applyProtection="0">
      <alignment vertical="bottom" wrapText="1"/>
    </xf>
    <xf numFmtId="0" fontId="0" fillId="4" borderId="22" applyNumberFormat="0" applyFont="1" applyFill="1" applyBorder="1" applyAlignment="1" applyProtection="0">
      <alignment vertical="bottom" wrapText="1"/>
    </xf>
    <xf numFmtId="49" fontId="16" fillId="7" borderId="5" applyNumberFormat="1" applyFont="1" applyFill="1" applyBorder="1" applyAlignment="1" applyProtection="0">
      <alignment vertical="bottom"/>
    </xf>
    <xf numFmtId="49" fontId="17" fillId="4" borderId="7" applyNumberFormat="1" applyFont="1" applyFill="1" applyBorder="1" applyAlignment="1" applyProtection="0">
      <alignment vertical="bottom" wrapText="1"/>
    </xf>
    <xf numFmtId="0" fontId="17" fillId="4" borderId="21" applyNumberFormat="0" applyFont="1" applyFill="1" applyBorder="1" applyAlignment="1" applyProtection="0">
      <alignment vertical="bottom" wrapText="1"/>
    </xf>
    <xf numFmtId="0" fontId="0" fillId="4" borderId="8" applyNumberFormat="0" applyFont="1" applyFill="1" applyBorder="1" applyAlignment="1" applyProtection="0">
      <alignment vertical="bottom" wrapText="1"/>
    </xf>
    <xf numFmtId="49" fontId="16" fillId="7" borderId="23" applyNumberFormat="1" applyFont="1" applyFill="1" applyBorder="1" applyAlignment="1" applyProtection="0">
      <alignment vertical="bottom"/>
    </xf>
    <xf numFmtId="49" fontId="16" fillId="7" borderId="24" applyNumberFormat="1" applyFont="1" applyFill="1" applyBorder="1" applyAlignment="1" applyProtection="0">
      <alignment vertical="bottom"/>
    </xf>
    <xf numFmtId="49" fontId="0" fillId="7" borderId="5" applyNumberFormat="1" applyFont="1" applyFill="1" applyBorder="1" applyAlignment="1" applyProtection="0">
      <alignment vertical="bottom" wrapText="1"/>
    </xf>
    <xf numFmtId="49" fontId="0" fillId="4" borderId="7" applyNumberFormat="1" applyFont="1" applyFill="1" applyBorder="1" applyAlignment="1" applyProtection="0">
      <alignment vertical="bottom" wrapText="1"/>
    </xf>
    <xf numFmtId="49" fontId="0" fillId="4" borderId="4" applyNumberFormat="1" applyFont="1" applyFill="1" applyBorder="1" applyAlignment="1" applyProtection="0">
      <alignment vertical="bottom" wrapText="1"/>
    </xf>
    <xf numFmtId="61" fontId="0" borderId="4" applyNumberFormat="1" applyFont="1" applyFill="0" applyBorder="1" applyAlignment="1" applyProtection="0">
      <alignment vertical="bottom"/>
    </xf>
    <xf numFmtId="49" fontId="0" borderId="4" applyNumberFormat="1" applyFont="1" applyFill="0" applyBorder="1" applyAlignment="1" applyProtection="0">
      <alignment vertical="bottom"/>
    </xf>
    <xf numFmtId="49" fontId="18" borderId="4" applyNumberFormat="1" applyFont="1" applyFill="0" applyBorder="1" applyAlignment="1" applyProtection="0">
      <alignment vertical="bottom"/>
    </xf>
    <xf numFmtId="49" fontId="17" fillId="4" borderId="22" applyNumberFormat="1" applyFont="1" applyFill="1" applyBorder="1" applyAlignment="1" applyProtection="0">
      <alignment vertical="bottom" wrapText="1"/>
    </xf>
    <xf numFmtId="49" fontId="0" fillId="7" borderId="5" applyNumberFormat="1" applyFont="1" applyFill="1" applyBorder="1" applyAlignment="1" applyProtection="0">
      <alignment vertical="bottom"/>
    </xf>
    <xf numFmtId="0" fontId="0" borderId="22" applyNumberFormat="0" applyFont="1" applyFill="0" applyBorder="1" applyAlignment="1" applyProtection="0">
      <alignment vertical="bottom"/>
    </xf>
    <xf numFmtId="49" fontId="17" fillId="4" borderId="4" applyNumberFormat="1" applyFont="1" applyFill="1" applyBorder="1" applyAlignment="1" applyProtection="0">
      <alignment vertical="bottom" wrapText="1"/>
    </xf>
    <xf numFmtId="0" fontId="0" fillId="4" borderId="21"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19" fillId="2" borderId="2" applyNumberFormat="0" applyFont="1" applyFill="1" applyBorder="1" applyAlignment="1" applyProtection="0">
      <alignment vertical="bottom"/>
    </xf>
    <xf numFmtId="0" fontId="19" fillId="4" borderId="3" applyNumberFormat="0" applyFont="1" applyFill="1" applyBorder="1" applyAlignment="1" applyProtection="0">
      <alignment vertical="bottom"/>
    </xf>
    <xf numFmtId="0" fontId="20" fillId="4" borderId="4" applyNumberFormat="0" applyFont="1" applyFill="1" applyBorder="1" applyAlignment="1" applyProtection="0">
      <alignment vertical="bottom"/>
    </xf>
    <xf numFmtId="49" fontId="21" fillId="3" borderId="5" applyNumberFormat="1" applyFont="1" applyFill="1" applyBorder="1" applyAlignment="1" applyProtection="0">
      <alignment vertical="bottom"/>
    </xf>
    <xf numFmtId="0" fontId="9" fillId="3" borderId="6" applyNumberFormat="0" applyFont="1" applyFill="1" applyBorder="1" applyAlignment="1" applyProtection="0">
      <alignment vertical="bottom"/>
    </xf>
    <xf numFmtId="0" fontId="9" fillId="4" borderId="3" applyNumberFormat="0" applyFont="1" applyFill="1" applyBorder="1" applyAlignment="1" applyProtection="0">
      <alignment vertical="bottom"/>
    </xf>
    <xf numFmtId="0" fontId="9" fillId="4" borderId="4" applyNumberFormat="0" applyFont="1" applyFill="1" applyBorder="1" applyAlignment="1" applyProtection="0">
      <alignment vertical="bottom"/>
    </xf>
    <xf numFmtId="49" fontId="20" fillId="4" borderId="7" applyNumberFormat="1" applyFont="1" applyFill="1" applyBorder="1" applyAlignment="1" applyProtection="0">
      <alignment vertical="bottom"/>
    </xf>
    <xf numFmtId="0" fontId="0" fillId="4" borderId="7" applyNumberFormat="0" applyFont="1" applyFill="1" applyBorder="1" applyAlignment="1" applyProtection="0">
      <alignment vertical="bottom"/>
    </xf>
    <xf numFmtId="49" fontId="22" fillId="4" borderId="4" applyNumberFormat="1" applyFont="1" applyFill="1" applyBorder="1" applyAlignment="1" applyProtection="0">
      <alignment vertical="bottom"/>
    </xf>
    <xf numFmtId="0" fontId="23" fillId="4" borderId="4" applyNumberFormat="0" applyFont="1" applyFill="1" applyBorder="1" applyAlignment="1" applyProtection="0">
      <alignment vertical="bottom"/>
    </xf>
    <xf numFmtId="0" fontId="9" fillId="4" borderId="8" applyNumberFormat="0" applyFont="1" applyFill="1" applyBorder="1" applyAlignment="1" applyProtection="0">
      <alignment horizontal="center" vertical="bottom"/>
    </xf>
    <xf numFmtId="49" fontId="9" fillId="4" borderId="8" applyNumberFormat="1" applyFont="1" applyFill="1" applyBorder="1" applyAlignment="1" applyProtection="0">
      <alignment horizontal="center" vertical="bottom"/>
    </xf>
    <xf numFmtId="0" fontId="9" fillId="4" borderId="25" applyNumberFormat="0" applyFont="1" applyFill="1" applyBorder="1" applyAlignment="1" applyProtection="0">
      <alignment vertical="bottom"/>
    </xf>
    <xf numFmtId="49" fontId="9" fillId="4" borderId="26" applyNumberFormat="1" applyFont="1" applyFill="1" applyBorder="1" applyAlignment="1" applyProtection="0">
      <alignment horizontal="center" vertical="bottom"/>
    </xf>
    <xf numFmtId="0" fontId="9" fillId="4" borderId="27" applyNumberFormat="0" applyFont="1" applyFill="1" applyBorder="1" applyAlignment="1" applyProtection="0">
      <alignment horizontal="center" vertical="bottom"/>
    </xf>
    <xf numFmtId="0" fontId="9" fillId="4" borderId="27" applyNumberFormat="1" applyFont="1" applyFill="1" applyBorder="1" applyAlignment="1" applyProtection="0">
      <alignment horizontal="center" vertical="bottom"/>
    </xf>
    <xf numFmtId="0" fontId="0" fillId="4" borderId="28" applyNumberFormat="0" applyFont="1" applyFill="1" applyBorder="1" applyAlignment="1" applyProtection="0">
      <alignment vertical="bottom"/>
    </xf>
    <xf numFmtId="0" fontId="9" fillId="4" borderId="29" applyNumberFormat="0" applyFont="1" applyFill="1" applyBorder="1" applyAlignment="1" applyProtection="0">
      <alignment horizontal="center" vertical="bottom"/>
    </xf>
    <xf numFmtId="0" fontId="9" fillId="4" borderId="26" applyNumberFormat="0" applyFont="1" applyFill="1" applyBorder="1" applyAlignment="1" applyProtection="0">
      <alignment horizontal="center" vertical="bottom"/>
    </xf>
    <xf numFmtId="0" fontId="9" fillId="4" borderId="30" applyNumberFormat="1" applyFont="1" applyFill="1" applyBorder="1" applyAlignment="1" applyProtection="0">
      <alignment horizontal="center" vertical="bottom"/>
    </xf>
    <xf numFmtId="0" fontId="9" fillId="4" borderId="31" applyNumberFormat="0" applyFont="1" applyFill="1" applyBorder="1" applyAlignment="1" applyProtection="0">
      <alignment horizontal="center" vertical="bottom"/>
    </xf>
    <xf numFmtId="0" fontId="9" fillId="4" borderId="8" applyNumberFormat="0" applyFont="1" applyFill="1" applyBorder="1" applyAlignment="1" applyProtection="0">
      <alignment vertical="bottom"/>
    </xf>
    <xf numFmtId="0" fontId="9" fillId="4" borderId="32" applyNumberFormat="0" applyFont="1" applyFill="1" applyBorder="1" applyAlignment="1" applyProtection="0">
      <alignment horizontal="center" vertical="bottom"/>
    </xf>
    <xf numFmtId="49" fontId="10" fillId="4" borderId="31" applyNumberFormat="1" applyFont="1" applyFill="1" applyBorder="1" applyAlignment="1" applyProtection="0">
      <alignment horizontal="left" vertical="bottom"/>
    </xf>
    <xf numFmtId="61" fontId="10" fillId="4" borderId="31" applyNumberFormat="1" applyFont="1" applyFill="1" applyBorder="1" applyAlignment="1" applyProtection="0">
      <alignment horizontal="center" vertical="bottom"/>
    </xf>
    <xf numFmtId="1" fontId="10" fillId="4" borderId="31" applyNumberFormat="1" applyFont="1" applyFill="1" applyBorder="1" applyAlignment="1" applyProtection="0">
      <alignment horizontal="center" vertical="bottom"/>
    </xf>
    <xf numFmtId="49" fontId="10" fillId="4" borderId="8" applyNumberFormat="1" applyFont="1" applyFill="1" applyBorder="1" applyAlignment="1" applyProtection="0">
      <alignment horizontal="left" vertical="bottom"/>
    </xf>
    <xf numFmtId="61" fontId="10" fillId="4" borderId="8" applyNumberFormat="1" applyFont="1" applyFill="1" applyBorder="1" applyAlignment="1" applyProtection="0">
      <alignment horizontal="center" vertical="top"/>
    </xf>
    <xf numFmtId="61" fontId="10" fillId="4" borderId="8" applyNumberFormat="1" applyFont="1" applyFill="1" applyBorder="1" applyAlignment="1" applyProtection="0">
      <alignment horizontal="center" vertical="bottom"/>
    </xf>
    <xf numFmtId="61" fontId="9" fillId="4" borderId="8" applyNumberFormat="1" applyFont="1" applyFill="1" applyBorder="1" applyAlignment="1" applyProtection="0">
      <alignment horizontal="center" vertical="top"/>
    </xf>
    <xf numFmtId="1" fontId="9" fillId="4" borderId="8" applyNumberFormat="1" applyFont="1" applyFill="1" applyBorder="1" applyAlignment="1" applyProtection="0">
      <alignment horizontal="center" vertical="top"/>
    </xf>
    <xf numFmtId="61" fontId="10" fillId="4" borderId="31" applyNumberFormat="1" applyFont="1" applyFill="1" applyBorder="1" applyAlignment="1" applyProtection="0">
      <alignment horizontal="center" vertical="top"/>
    </xf>
    <xf numFmtId="49" fontId="14" fillId="4" borderId="4" applyNumberFormat="1" applyFont="1" applyFill="1" applyBorder="1" applyAlignment="1" applyProtection="0">
      <alignment horizontal="left" vertical="bottom"/>
    </xf>
    <xf numFmtId="61" fontId="10" fillId="4" borderId="4" applyNumberFormat="1" applyFont="1" applyFill="1" applyBorder="1" applyAlignment="1" applyProtection="0">
      <alignment horizontal="center" vertical="top"/>
    </xf>
    <xf numFmtId="61" fontId="10" fillId="4" borderId="4" applyNumberFormat="1" applyFont="1" applyFill="1" applyBorder="1" applyAlignment="1" applyProtection="0">
      <alignment horizontal="center" vertical="bottom"/>
    </xf>
    <xf numFmtId="62" fontId="10" fillId="4" borderId="4" applyNumberFormat="1" applyFont="1" applyFill="1" applyBorder="1" applyAlignment="1" applyProtection="0">
      <alignment horizontal="center" vertical="bottom"/>
    </xf>
    <xf numFmtId="49" fontId="10" fillId="4" borderId="4" applyNumberFormat="1" applyFont="1" applyFill="1" applyBorder="1" applyAlignment="1" applyProtection="0">
      <alignment horizontal="left" vertical="bottom"/>
    </xf>
    <xf numFmtId="49" fontId="10" fillId="4" borderId="32" applyNumberFormat="1" applyFont="1" applyFill="1" applyBorder="1" applyAlignment="1" applyProtection="0">
      <alignment horizontal="left" vertical="bottom"/>
    </xf>
    <xf numFmtId="61" fontId="10" fillId="4" borderId="32" applyNumberFormat="1" applyFont="1" applyFill="1" applyBorder="1" applyAlignment="1" applyProtection="0">
      <alignment horizontal="center" vertical="top"/>
    </xf>
    <xf numFmtId="61" fontId="10" fillId="4" borderId="32" applyNumberFormat="1" applyFont="1" applyFill="1" applyBorder="1" applyAlignment="1" applyProtection="0">
      <alignment horizontal="center" vertical="bottom"/>
    </xf>
    <xf numFmtId="61" fontId="9" fillId="4" borderId="32" applyNumberFormat="1" applyFont="1" applyFill="1" applyBorder="1" applyAlignment="1" applyProtection="0">
      <alignment horizontal="center" vertical="bottom"/>
    </xf>
    <xf numFmtId="49" fontId="9" fillId="4" borderId="31" applyNumberFormat="1" applyFont="1" applyFill="1" applyBorder="1" applyAlignment="1" applyProtection="0">
      <alignment horizontal="left" vertical="bottom"/>
    </xf>
    <xf numFmtId="61" fontId="9" fillId="4" borderId="31" applyNumberFormat="1" applyFont="1" applyFill="1" applyBorder="1" applyAlignment="1" applyProtection="0">
      <alignment horizontal="center" vertical="bottom"/>
    </xf>
    <xf numFmtId="49" fontId="9" fillId="4" borderId="4" applyNumberFormat="1" applyFont="1" applyFill="1" applyBorder="1" applyAlignment="1" applyProtection="0">
      <alignment horizontal="left" vertical="bottom"/>
    </xf>
    <xf numFmtId="61" fontId="9" fillId="4" borderId="4" applyNumberFormat="1" applyFont="1" applyFill="1" applyBorder="1" applyAlignment="1" applyProtection="0">
      <alignment horizontal="center" vertical="bottom"/>
    </xf>
    <xf numFmtId="63" fontId="10" fillId="4" borderId="4" applyNumberFormat="1" applyFont="1" applyFill="1" applyBorder="1" applyAlignment="1" applyProtection="0">
      <alignment horizontal="center" vertical="top"/>
    </xf>
    <xf numFmtId="63" fontId="10" fillId="4" borderId="4" applyNumberFormat="1" applyFont="1" applyFill="1" applyBorder="1" applyAlignment="1" applyProtection="0">
      <alignment horizontal="center" vertical="bottom"/>
    </xf>
    <xf numFmtId="1" fontId="10" fillId="4" borderId="4" applyNumberFormat="1" applyFont="1" applyFill="1" applyBorder="1" applyAlignment="1" applyProtection="0">
      <alignment horizontal="left" vertical="bottom"/>
    </xf>
    <xf numFmtId="1" fontId="10" fillId="4" borderId="4" applyNumberFormat="1" applyFont="1" applyFill="1" applyBorder="1" applyAlignment="1" applyProtection="0">
      <alignment horizontal="center" vertical="top"/>
    </xf>
    <xf numFmtId="64" fontId="10" fillId="4" borderId="4" applyNumberFormat="1" applyFont="1" applyFill="1" applyBorder="1" applyAlignment="1" applyProtection="0">
      <alignment horizontal="center" vertical="top"/>
    </xf>
    <xf numFmtId="3" fontId="10" fillId="4" borderId="4" applyNumberFormat="1" applyFont="1" applyFill="1" applyBorder="1" applyAlignment="1" applyProtection="0">
      <alignment horizontal="center" vertical="top"/>
    </xf>
    <xf numFmtId="63" fontId="10" fillId="4" borderId="8" applyNumberFormat="1" applyFont="1" applyFill="1" applyBorder="1" applyAlignment="1" applyProtection="0">
      <alignment horizontal="center" vertical="top"/>
    </xf>
    <xf numFmtId="3" fontId="10" fillId="4" borderId="8" applyNumberFormat="1" applyFont="1" applyFill="1" applyBorder="1" applyAlignment="1" applyProtection="0">
      <alignment horizontal="center" vertical="top"/>
    </xf>
    <xf numFmtId="63" fontId="10" fillId="4" borderId="31" applyNumberFormat="1" applyFont="1" applyFill="1" applyBorder="1" applyAlignment="1" applyProtection="0">
      <alignment horizontal="center" vertical="top"/>
    </xf>
    <xf numFmtId="3" fontId="10" fillId="4" borderId="31" applyNumberFormat="1" applyFont="1" applyFill="1" applyBorder="1" applyAlignment="1" applyProtection="0">
      <alignment horizontal="center" vertical="top"/>
    </xf>
    <xf numFmtId="64" fontId="10" fillId="4" borderId="31" applyNumberFormat="1" applyFont="1" applyFill="1" applyBorder="1" applyAlignment="1" applyProtection="0">
      <alignment horizontal="center" vertical="top"/>
    </xf>
    <xf numFmtId="0" fontId="9" fillId="4" borderId="21" applyNumberFormat="0" applyFont="1" applyFill="1" applyBorder="1" applyAlignment="1" applyProtection="0">
      <alignment vertical="bottom"/>
    </xf>
    <xf numFmtId="65" fontId="10" fillId="4" borderId="21" applyNumberFormat="1" applyFont="1" applyFill="1" applyBorder="1" applyAlignment="1" applyProtection="0">
      <alignment horizontal="center" vertical="top"/>
    </xf>
    <xf numFmtId="65" fontId="10" fillId="4" borderId="4" applyNumberFormat="1" applyFont="1" applyFill="1" applyBorder="1" applyAlignment="1" applyProtection="0">
      <alignment horizontal="center" vertical="top"/>
    </xf>
    <xf numFmtId="0" fontId="0" fillId="4" borderId="9" applyNumberFormat="0" applyFont="1" applyFill="1" applyBorder="1" applyAlignment="1" applyProtection="0">
      <alignment vertical="bottom"/>
    </xf>
    <xf numFmtId="49" fontId="25" fillId="8" borderId="6" applyNumberFormat="1" applyFont="1" applyFill="1" applyBorder="1" applyAlignment="1" applyProtection="0">
      <alignment vertical="bottom"/>
    </xf>
    <xf numFmtId="49" fontId="9" fillId="8" borderId="6" applyNumberFormat="1" applyFont="1" applyFill="1" applyBorder="1" applyAlignment="1" applyProtection="0">
      <alignment horizontal="center" vertical="top"/>
    </xf>
    <xf numFmtId="65" fontId="10" fillId="8" borderId="6" applyNumberFormat="1" applyFont="1" applyFill="1" applyBorder="1" applyAlignment="1" applyProtection="0">
      <alignment horizontal="center" vertical="top"/>
    </xf>
    <xf numFmtId="65" fontId="10" fillId="4" borderId="3" applyNumberFormat="1" applyFont="1" applyFill="1" applyBorder="1" applyAlignment="1" applyProtection="0">
      <alignment horizontal="center" vertical="top"/>
    </xf>
    <xf numFmtId="49" fontId="0" fillId="4" borderId="7" applyNumberFormat="1" applyFont="1" applyFill="1" applyBorder="1" applyAlignment="1" applyProtection="0">
      <alignment vertical="bottom"/>
    </xf>
    <xf numFmtId="66" fontId="10" fillId="4" borderId="7" applyNumberFormat="1" applyFont="1" applyFill="1" applyBorder="1" applyAlignment="1" applyProtection="0">
      <alignment horizontal="center" vertical="top"/>
    </xf>
    <xf numFmtId="62" fontId="10" fillId="4" borderId="7" applyNumberFormat="1" applyFont="1" applyFill="1" applyBorder="1" applyAlignment="1" applyProtection="0">
      <alignment horizontal="center" vertical="top"/>
    </xf>
    <xf numFmtId="66" fontId="10" fillId="4" borderId="4" applyNumberFormat="1" applyFont="1" applyFill="1" applyBorder="1" applyAlignment="1" applyProtection="0">
      <alignment horizontal="center" vertical="top"/>
    </xf>
    <xf numFmtId="49" fontId="0" fillId="4" borderId="4" applyNumberFormat="1" applyFont="1" applyFill="1" applyBorder="1" applyAlignment="1" applyProtection="0">
      <alignment vertical="bottom"/>
    </xf>
    <xf numFmtId="67" fontId="10" fillId="4" borderId="4" applyNumberFormat="1" applyFont="1" applyFill="1" applyBorder="1" applyAlignment="1" applyProtection="0">
      <alignment horizontal="center" vertical="top"/>
    </xf>
    <xf numFmtId="62" fontId="10" fillId="4" borderId="4" applyNumberFormat="1" applyFont="1" applyFill="1" applyBorder="1" applyAlignment="1" applyProtection="0">
      <alignment horizontal="center" vertical="top"/>
    </xf>
    <xf numFmtId="49" fontId="0" fillId="4" borderId="8" applyNumberFormat="1" applyFont="1" applyFill="1" applyBorder="1" applyAlignment="1" applyProtection="0">
      <alignment vertical="bottom"/>
    </xf>
    <xf numFmtId="62" fontId="10" fillId="4" borderId="8" applyNumberFormat="1" applyFont="1" applyFill="1" applyBorder="1" applyAlignment="1" applyProtection="0">
      <alignment horizontal="center" vertical="top"/>
    </xf>
    <xf numFmtId="49" fontId="9" fillId="4" borderId="32" applyNumberFormat="1" applyFont="1" applyFill="1" applyBorder="1" applyAlignment="1" applyProtection="0">
      <alignment vertical="bottom"/>
    </xf>
    <xf numFmtId="66" fontId="9" fillId="4" borderId="32" applyNumberFormat="1" applyFont="1" applyFill="1" applyBorder="1" applyAlignment="1" applyProtection="0">
      <alignment horizontal="center" vertical="top"/>
    </xf>
    <xf numFmtId="62" fontId="9" fillId="4" borderId="32" applyNumberFormat="1" applyFont="1" applyFill="1" applyBorder="1" applyAlignment="1" applyProtection="0">
      <alignment horizontal="center" vertical="top"/>
    </xf>
    <xf numFmtId="63" fontId="9" fillId="4" borderId="32" applyNumberFormat="1" applyFont="1" applyFill="1" applyBorder="1" applyAlignment="1" applyProtection="0">
      <alignment horizontal="center" vertical="top"/>
    </xf>
    <xf numFmtId="0" fontId="0" fillId="4" borderId="33" applyNumberFormat="0" applyFont="1" applyFill="1" applyBorder="1" applyAlignment="1" applyProtection="0">
      <alignment vertical="bottom"/>
    </xf>
    <xf numFmtId="68" fontId="0" fillId="4" borderId="33" applyNumberFormat="1" applyFont="1" applyFill="1" applyBorder="1" applyAlignment="1" applyProtection="0">
      <alignment vertical="bottom"/>
    </xf>
    <xf numFmtId="68" fontId="0" fillId="4" borderId="31" applyNumberFormat="1" applyFont="1" applyFill="1" applyBorder="1" applyAlignment="1" applyProtection="0">
      <alignment vertical="bottom"/>
    </xf>
    <xf numFmtId="49" fontId="9" fillId="9" borderId="34" applyNumberFormat="1" applyFont="1" applyFill="1" applyBorder="1" applyAlignment="1" applyProtection="0">
      <alignment vertical="bottom"/>
    </xf>
    <xf numFmtId="49" fontId="9" fillId="9" borderId="34" applyNumberFormat="1" applyFont="1" applyFill="1" applyBorder="1" applyAlignment="1" applyProtection="0">
      <alignment horizontal="center" vertical="top"/>
    </xf>
    <xf numFmtId="68" fontId="0" fillId="9" borderId="34" applyNumberFormat="1" applyFont="1" applyFill="1" applyBorder="1" applyAlignment="1" applyProtection="0">
      <alignment vertical="bottom"/>
    </xf>
    <xf numFmtId="49" fontId="9" fillId="9" borderId="34" applyNumberFormat="1" applyFont="1" applyFill="1" applyBorder="1" applyAlignment="1" applyProtection="0">
      <alignment horizontal="center" vertical="bottom"/>
    </xf>
    <xf numFmtId="68" fontId="0" fillId="4" borderId="3" applyNumberFormat="1" applyFont="1" applyFill="1" applyBorder="1" applyAlignment="1" applyProtection="0">
      <alignment vertical="bottom"/>
    </xf>
    <xf numFmtId="49" fontId="0" fillId="4" borderId="31" applyNumberFormat="1" applyFont="1" applyFill="1" applyBorder="1" applyAlignment="1" applyProtection="0">
      <alignment vertical="bottom"/>
    </xf>
    <xf numFmtId="68" fontId="10" fillId="4" borderId="31" applyNumberFormat="1" applyFont="1" applyFill="1" applyBorder="1" applyAlignment="1" applyProtection="0">
      <alignment horizontal="center" vertical="top"/>
    </xf>
    <xf numFmtId="62" fontId="10" fillId="4" borderId="31" applyNumberFormat="1" applyFont="1" applyFill="1" applyBorder="1" applyAlignment="1" applyProtection="0">
      <alignment horizontal="center" vertical="top"/>
    </xf>
    <xf numFmtId="68" fontId="10" fillId="4" borderId="4" applyNumberFormat="1" applyFont="1" applyFill="1" applyBorder="1" applyAlignment="1" applyProtection="0">
      <alignment horizontal="center" vertical="top"/>
    </xf>
    <xf numFmtId="49" fontId="0" fillId="4" borderId="9" applyNumberFormat="1" applyFont="1" applyFill="1" applyBorder="1" applyAlignment="1" applyProtection="0">
      <alignment vertical="bottom"/>
    </xf>
    <xf numFmtId="61" fontId="10" fillId="10" borderId="6" applyNumberFormat="1" applyFont="1" applyFill="1" applyBorder="1" applyAlignment="1" applyProtection="0">
      <alignment horizontal="center" vertical="top"/>
    </xf>
    <xf numFmtId="62" fontId="10" fillId="10" borderId="6" applyNumberFormat="1" applyFont="1" applyFill="1" applyBorder="1" applyAlignment="1" applyProtection="0">
      <alignment horizontal="center" vertical="top"/>
    </xf>
    <xf numFmtId="61" fontId="10" fillId="4" borderId="3" applyNumberFormat="1" applyFont="1" applyFill="1" applyBorder="1" applyAlignment="1" applyProtection="0">
      <alignment horizontal="center" vertical="top"/>
    </xf>
    <xf numFmtId="49" fontId="9" fillId="4" borderId="4" applyNumberFormat="1" applyFont="1" applyFill="1" applyBorder="1" applyAlignment="1" applyProtection="0">
      <alignment vertical="bottom"/>
    </xf>
    <xf numFmtId="68" fontId="9" fillId="4" borderId="32" applyNumberFormat="1" applyFont="1" applyFill="1" applyBorder="1" applyAlignment="1" applyProtection="0">
      <alignment horizontal="center" vertical="top"/>
    </xf>
    <xf numFmtId="0" fontId="9" fillId="4" borderId="35" applyNumberFormat="0" applyFont="1" applyFill="1" applyBorder="1" applyAlignment="1" applyProtection="0">
      <alignment vertical="bottom"/>
    </xf>
    <xf numFmtId="68" fontId="9" fillId="4" borderId="36" applyNumberFormat="1" applyFont="1" applyFill="1" applyBorder="1" applyAlignment="1" applyProtection="0">
      <alignment horizontal="center" vertical="top"/>
    </xf>
    <xf numFmtId="62" fontId="9" fillId="4" borderId="36" applyNumberFormat="1" applyFont="1" applyFill="1" applyBorder="1" applyAlignment="1" applyProtection="0">
      <alignment horizontal="center" vertical="top"/>
    </xf>
    <xf numFmtId="0" fontId="0" fillId="4" borderId="37" applyNumberFormat="0" applyFont="1" applyFill="1" applyBorder="1" applyAlignment="1" applyProtection="0">
      <alignment vertical="bottom"/>
    </xf>
    <xf numFmtId="49" fontId="9" fillId="4" borderId="38" applyNumberFormat="1" applyFont="1" applyFill="1" applyBorder="1" applyAlignment="1" applyProtection="0">
      <alignment horizontal="left" vertical="bottom"/>
    </xf>
    <xf numFmtId="63" fontId="9" fillId="4" borderId="39" applyNumberFormat="1" applyFont="1" applyFill="1" applyBorder="1" applyAlignment="1" applyProtection="0">
      <alignment horizontal="center" vertical="bottom"/>
    </xf>
    <xf numFmtId="62" fontId="9" fillId="4" borderId="39" applyNumberFormat="1" applyFont="1" applyFill="1" applyBorder="1" applyAlignment="1" applyProtection="0">
      <alignment horizontal="center" vertical="bottom"/>
    </xf>
    <xf numFmtId="66" fontId="9" fillId="4" borderId="39" applyNumberFormat="1" applyFont="1" applyFill="1" applyBorder="1" applyAlignment="1" applyProtection="0">
      <alignment horizontal="center" vertical="bottom"/>
    </xf>
    <xf numFmtId="66" fontId="0" fillId="4" borderId="4" applyNumberFormat="1" applyFont="1" applyFill="1" applyBorder="1" applyAlignment="1" applyProtection="0">
      <alignment vertical="bottom"/>
    </xf>
    <xf numFmtId="69" fontId="0" fillId="4" borderId="4" applyNumberFormat="1" applyFont="1" applyFill="1" applyBorder="1" applyAlignment="1" applyProtection="0">
      <alignment vertical="bottom"/>
    </xf>
    <xf numFmtId="49" fontId="26" fillId="4" borderId="39" applyNumberFormat="1" applyFont="1" applyFill="1" applyBorder="1" applyAlignment="1" applyProtection="0">
      <alignment vertical="bottom"/>
    </xf>
    <xf numFmtId="68" fontId="14" fillId="4" borderId="39" applyNumberFormat="1" applyFont="1" applyFill="1" applyBorder="1" applyAlignment="1" applyProtection="0">
      <alignment horizontal="center" vertical="bottom"/>
    </xf>
    <xf numFmtId="63" fontId="26" fillId="4" borderId="39" applyNumberFormat="1" applyFont="1" applyFill="1" applyBorder="1" applyAlignment="1" applyProtection="0">
      <alignment horizontal="center" vertical="bottom"/>
    </xf>
    <xf numFmtId="68" fontId="26" fillId="4" borderId="40" applyNumberFormat="1" applyFont="1" applyFill="1" applyBorder="1" applyAlignment="1" applyProtection="0">
      <alignment horizontal="center" vertical="bottom"/>
    </xf>
    <xf numFmtId="49" fontId="26" fillId="4" borderId="38" applyNumberFormat="1" applyFont="1" applyFill="1" applyBorder="1" applyAlignment="1" applyProtection="0">
      <alignment horizontal="left" vertical="bottom"/>
    </xf>
    <xf numFmtId="68" fontId="26" fillId="4" borderId="4" applyNumberFormat="1" applyFont="1" applyFill="1" applyBorder="1" applyAlignment="1" applyProtection="0">
      <alignment horizontal="center" vertical="bottom"/>
    </xf>
    <xf numFmtId="63" fontId="0" fillId="4" borderId="4" applyNumberFormat="1" applyFont="1" applyFill="1" applyBorder="1" applyAlignment="1" applyProtection="0">
      <alignment vertical="bottom"/>
    </xf>
    <xf numFmtId="0" fontId="26" fillId="4" borderId="40" applyNumberFormat="0" applyFont="1" applyFill="1" applyBorder="1" applyAlignment="1" applyProtection="0">
      <alignment vertical="bottom"/>
    </xf>
    <xf numFmtId="68" fontId="14" fillId="4" borderId="40" applyNumberFormat="1" applyFont="1" applyFill="1" applyBorder="1" applyAlignment="1" applyProtection="0">
      <alignment horizontal="center" vertical="bottom"/>
    </xf>
    <xf numFmtId="49" fontId="26" fillId="4" borderId="4" applyNumberFormat="1" applyFont="1" applyFill="1" applyBorder="1" applyAlignment="1" applyProtection="0">
      <alignment vertical="bottom"/>
    </xf>
    <xf numFmtId="68" fontId="14" fillId="4" borderId="4" applyNumberFormat="1" applyFont="1" applyFill="1" applyBorder="1" applyAlignment="1" applyProtection="0">
      <alignment horizontal="center" vertical="bottom"/>
    </xf>
    <xf numFmtId="63" fontId="26" fillId="4" borderId="4" applyNumberFormat="1" applyFont="1" applyFill="1" applyBorder="1" applyAlignment="1" applyProtection="0">
      <alignment horizontal="center" vertical="bottom"/>
    </xf>
    <xf numFmtId="0" fontId="26" fillId="4" borderId="4" applyNumberFormat="0" applyFont="1" applyFill="1" applyBorder="1" applyAlignment="1" applyProtection="0">
      <alignment vertical="bottom"/>
    </xf>
    <xf numFmtId="61" fontId="26" fillId="4" borderId="4" applyNumberFormat="1" applyFont="1" applyFill="1" applyBorder="1" applyAlignment="1" applyProtection="0">
      <alignment horizontal="center" vertical="bottom"/>
    </xf>
    <xf numFmtId="0" fontId="26" fillId="4" borderId="8" applyNumberFormat="0" applyFont="1" applyFill="1" applyBorder="1" applyAlignment="1" applyProtection="0">
      <alignment vertical="bottom"/>
    </xf>
    <xf numFmtId="68" fontId="14" fillId="4" borderId="8" applyNumberFormat="1" applyFont="1" applyFill="1" applyBorder="1" applyAlignment="1" applyProtection="0">
      <alignment horizontal="center" vertical="bottom"/>
    </xf>
    <xf numFmtId="68" fontId="26" fillId="4" borderId="8" applyNumberFormat="1" applyFont="1" applyFill="1" applyBorder="1" applyAlignment="1" applyProtection="0">
      <alignment horizontal="center" vertical="bottom"/>
    </xf>
    <xf numFmtId="0" fontId="0" fillId="4" borderId="31"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70" fontId="9" fillId="4" borderId="8" applyNumberFormat="1" applyFont="1" applyFill="1" applyBorder="1" applyAlignment="1" applyProtection="0">
      <alignment horizontal="center" vertical="bottom"/>
    </xf>
    <xf numFmtId="70" fontId="9" fillId="4" borderId="4" applyNumberFormat="1" applyFont="1" applyFill="1" applyBorder="1" applyAlignment="1" applyProtection="0">
      <alignment horizontal="center" vertical="bottom"/>
    </xf>
    <xf numFmtId="66" fontId="10" fillId="4" borderId="31" applyNumberFormat="1" applyFont="1" applyFill="1" applyBorder="1" applyAlignment="1" applyProtection="0">
      <alignment horizontal="center" vertical="bottom"/>
    </xf>
    <xf numFmtId="66" fontId="10" fillId="4" borderId="4" applyNumberFormat="1" applyFont="1" applyFill="1" applyBorder="1" applyAlignment="1" applyProtection="0">
      <alignment horizontal="center" vertical="bottom"/>
    </xf>
    <xf numFmtId="0" fontId="0" fillId="4" borderId="21" applyNumberFormat="0" applyFont="1" applyFill="1" applyBorder="1" applyAlignment="1" applyProtection="0">
      <alignment vertical="bottom"/>
    </xf>
    <xf numFmtId="49" fontId="25" fillId="8" borderId="34" applyNumberFormat="1" applyFont="1" applyFill="1" applyBorder="1" applyAlignment="1" applyProtection="0">
      <alignment vertical="bottom"/>
    </xf>
    <xf numFmtId="0" fontId="0" fillId="8" borderId="34"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65" fontId="10" fillId="4" borderId="32" applyNumberFormat="1" applyFont="1" applyFill="1" applyBorder="1" applyAlignment="1" applyProtection="0">
      <alignment horizontal="center" vertical="top"/>
    </xf>
    <xf numFmtId="49" fontId="9" fillId="9" borderId="6" applyNumberFormat="1" applyFont="1" applyFill="1" applyBorder="1" applyAlignment="1" applyProtection="0">
      <alignment vertical="bottom"/>
    </xf>
    <xf numFmtId="68" fontId="0" fillId="9" borderId="6" applyNumberFormat="1" applyFont="1" applyFill="1" applyBorder="1" applyAlignment="1" applyProtection="0">
      <alignment vertical="bottom"/>
    </xf>
    <xf numFmtId="49" fontId="0" fillId="4" borderId="35" applyNumberFormat="1" applyFont="1" applyFill="1" applyBorder="1" applyAlignment="1" applyProtection="0">
      <alignment vertical="bottom"/>
    </xf>
    <xf numFmtId="62" fontId="10" fillId="4" borderId="35" applyNumberFormat="1" applyFont="1" applyFill="1" applyBorder="1" applyAlignment="1" applyProtection="0">
      <alignment horizontal="center" vertical="top"/>
    </xf>
    <xf numFmtId="49" fontId="26" fillId="4" borderId="40" applyNumberFormat="1" applyFont="1" applyFill="1" applyBorder="1" applyAlignment="1" applyProtection="0">
      <alignment vertical="bottom"/>
    </xf>
    <xf numFmtId="0" fontId="25" fillId="4" borderId="9" applyNumberFormat="0" applyFont="1" applyFill="1" applyBorder="1" applyAlignment="1" applyProtection="0">
      <alignment vertical="bottom"/>
    </xf>
    <xf numFmtId="49" fontId="25" fillId="11" borderId="34" applyNumberFormat="1" applyFont="1" applyFill="1" applyBorder="1" applyAlignment="1" applyProtection="0">
      <alignment vertical="bottom"/>
    </xf>
    <xf numFmtId="0" fontId="0" fillId="11" borderId="34" applyNumberFormat="0" applyFont="1" applyFill="1" applyBorder="1" applyAlignment="1" applyProtection="0">
      <alignment vertical="bottom"/>
    </xf>
    <xf numFmtId="49" fontId="9" fillId="8" borderId="41" applyNumberFormat="1" applyFont="1" applyFill="1" applyBorder="1" applyAlignment="1" applyProtection="0">
      <alignment vertical="bottom"/>
    </xf>
    <xf numFmtId="65" fontId="10" fillId="8" borderId="41" applyNumberFormat="1" applyFont="1" applyFill="1" applyBorder="1" applyAlignment="1" applyProtection="0">
      <alignment horizontal="center" vertical="top"/>
    </xf>
    <xf numFmtId="64" fontId="10" fillId="4" borderId="7" applyNumberFormat="1" applyFont="1" applyFill="1" applyBorder="1" applyAlignment="1" applyProtection="0">
      <alignment horizontal="center" vertical="top"/>
    </xf>
    <xf numFmtId="68" fontId="10" fillId="4" borderId="7" applyNumberFormat="1" applyFont="1" applyFill="1" applyBorder="1" applyAlignment="1" applyProtection="0">
      <alignment horizontal="center" vertical="top"/>
    </xf>
    <xf numFmtId="61" fontId="10" fillId="4" borderId="7" applyNumberFormat="1" applyFont="1" applyFill="1" applyBorder="1" applyAlignment="1" applyProtection="0">
      <alignment horizontal="center" vertical="top"/>
    </xf>
    <xf numFmtId="71" fontId="9" fillId="4" borderId="39" applyNumberFormat="1" applyFont="1" applyFill="1" applyBorder="1" applyAlignment="1" applyProtection="0">
      <alignment horizontal="center" vertical="bottom"/>
    </xf>
    <xf numFmtId="66" fontId="14" fillId="4" borderId="40" applyNumberFormat="1" applyFont="1" applyFill="1" applyBorder="1" applyAlignment="1" applyProtection="0">
      <alignment horizontal="center" vertical="bottom"/>
    </xf>
    <xf numFmtId="70" fontId="26" fillId="4" borderId="40" applyNumberFormat="1" applyFont="1" applyFill="1" applyBorder="1" applyAlignment="1" applyProtection="0">
      <alignment horizontal="center" vertical="bottom"/>
    </xf>
    <xf numFmtId="0" fontId="14" fillId="4" borderId="4" applyNumberFormat="0" applyFont="1" applyFill="1" applyBorder="1" applyAlignment="1" applyProtection="0">
      <alignment vertical="bottom"/>
    </xf>
    <xf numFmtId="66" fontId="14" fillId="4" borderId="4" applyNumberFormat="1" applyFont="1" applyFill="1" applyBorder="1" applyAlignment="1" applyProtection="0">
      <alignment horizontal="center" vertical="bottom"/>
    </xf>
    <xf numFmtId="68" fontId="0" fillId="4" borderId="4" applyNumberFormat="1" applyFont="1" applyFill="1" applyBorder="1" applyAlignment="1" applyProtection="0">
      <alignment vertical="bottom"/>
    </xf>
    <xf numFmtId="70" fontId="26" fillId="4" borderId="4"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27" fillId="2" borderId="1" applyNumberFormat="1" applyFont="1" applyFill="1" applyBorder="1" applyAlignment="1" applyProtection="0">
      <alignment vertical="bottom"/>
    </xf>
    <xf numFmtId="0" fontId="0" fillId="4" borderId="2" applyNumberFormat="0" applyFont="1" applyFill="1" applyBorder="1" applyAlignment="1" applyProtection="0">
      <alignment vertical="bottom"/>
    </xf>
    <xf numFmtId="0" fontId="20" fillId="4" borderId="2" applyNumberFormat="0" applyFont="1" applyFill="1" applyBorder="1" applyAlignment="1" applyProtection="0">
      <alignment vertical="bottom"/>
    </xf>
    <xf numFmtId="0" fontId="0" fillId="4" borderId="42"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43" applyNumberFormat="0" applyFont="1" applyFill="1" applyBorder="1" applyAlignment="1" applyProtection="0">
      <alignment vertical="bottom"/>
    </xf>
    <xf numFmtId="49" fontId="20" fillId="4" borderId="5" applyNumberFormat="1" applyFont="1" applyFill="1" applyBorder="1" applyAlignment="1" applyProtection="0">
      <alignment vertical="bottom"/>
    </xf>
    <xf numFmtId="0" fontId="9" fillId="4" borderId="6" applyNumberFormat="0" applyFont="1" applyFill="1" applyBorder="1" applyAlignment="1" applyProtection="0">
      <alignment vertical="bottom"/>
    </xf>
    <xf numFmtId="49" fontId="22" fillId="4" borderId="5" applyNumberFormat="1" applyFont="1" applyFill="1" applyBorder="1" applyAlignment="1" applyProtection="0">
      <alignment vertical="bottom"/>
    </xf>
    <xf numFmtId="0" fontId="23" fillId="4" borderId="5" applyNumberFormat="0" applyFont="1" applyFill="1" applyBorder="1" applyAlignment="1" applyProtection="0">
      <alignment vertical="bottom"/>
    </xf>
    <xf numFmtId="0" fontId="0" fillId="4" borderId="44" applyNumberFormat="0" applyFont="1" applyFill="1" applyBorder="1" applyAlignment="1" applyProtection="0">
      <alignment vertical="bottom"/>
    </xf>
    <xf numFmtId="0" fontId="10" fillId="4" borderId="5" applyNumberFormat="0" applyFont="1" applyFill="1" applyBorder="1" applyAlignment="1" applyProtection="0">
      <alignment horizontal="left" vertical="bottom"/>
    </xf>
    <xf numFmtId="49" fontId="9" fillId="4" borderId="6" applyNumberFormat="1" applyFont="1" applyFill="1" applyBorder="1" applyAlignment="1" applyProtection="0">
      <alignment horizontal="right" vertical="bottom"/>
    </xf>
    <xf numFmtId="0" fontId="9" fillId="4" borderId="6" applyNumberFormat="0" applyFont="1" applyFill="1" applyBorder="1" applyAlignment="1" applyProtection="0">
      <alignment horizontal="right" vertical="bottom"/>
    </xf>
    <xf numFmtId="0" fontId="0" fillId="4" borderId="45" applyNumberFormat="0" applyFont="1" applyFill="1" applyBorder="1" applyAlignment="1" applyProtection="0">
      <alignment vertical="bottom"/>
    </xf>
    <xf numFmtId="0" fontId="19" fillId="4" borderId="46" applyNumberFormat="1" applyFont="1" applyFill="1" applyBorder="1" applyAlignment="1" applyProtection="0">
      <alignment horizontal="center" vertical="top"/>
    </xf>
    <xf numFmtId="0" fontId="0" fillId="4" borderId="47" applyNumberFormat="0" applyFont="1" applyFill="1" applyBorder="1" applyAlignment="1" applyProtection="0">
      <alignment vertical="bottom"/>
    </xf>
    <xf numFmtId="49" fontId="9" fillId="4" borderId="6" applyNumberFormat="1" applyFont="1" applyFill="1" applyBorder="1" applyAlignment="1" applyProtection="0">
      <alignment horizontal="center" vertical="bottom"/>
    </xf>
    <xf numFmtId="0" fontId="9" fillId="4" borderId="6" applyNumberFormat="0" applyFont="1" applyFill="1" applyBorder="1" applyAlignment="1" applyProtection="0">
      <alignment horizontal="center" vertical="bottom"/>
    </xf>
    <xf numFmtId="0" fontId="0" fillId="4" borderId="34" applyNumberFormat="0" applyFont="1" applyFill="1" applyBorder="1" applyAlignment="1" applyProtection="0">
      <alignment vertical="bottom"/>
    </xf>
    <xf numFmtId="0" fontId="9" fillId="4" borderId="48" applyNumberFormat="1" applyFont="1" applyFill="1" applyBorder="1" applyAlignment="1" applyProtection="0">
      <alignment horizontal="center" vertical="bottom"/>
    </xf>
    <xf numFmtId="0" fontId="9" fillId="4" borderId="34" applyNumberFormat="0" applyFont="1" applyFill="1" applyBorder="1" applyAlignment="1" applyProtection="0">
      <alignment horizontal="center" vertical="bottom"/>
    </xf>
    <xf numFmtId="0" fontId="0" fillId="4" borderId="49" applyNumberFormat="0" applyFont="1" applyFill="1" applyBorder="1" applyAlignment="1" applyProtection="0">
      <alignment vertical="bottom"/>
    </xf>
    <xf numFmtId="0" fontId="9" fillId="4" borderId="50" applyNumberFormat="0" applyFont="1" applyFill="1" applyBorder="1" applyAlignment="1" applyProtection="0">
      <alignment horizontal="center" vertical="bottom"/>
    </xf>
    <xf numFmtId="49" fontId="9" fillId="4" borderId="41" applyNumberFormat="1" applyFont="1" applyFill="1" applyBorder="1" applyAlignment="1" applyProtection="0">
      <alignment vertical="bottom"/>
    </xf>
    <xf numFmtId="0" fontId="0" fillId="4" borderId="41" applyNumberFormat="0" applyFont="1" applyFill="1" applyBorder="1" applyAlignment="1" applyProtection="0">
      <alignment vertical="bottom"/>
    </xf>
    <xf numFmtId="0" fontId="0" fillId="4" borderId="51" applyNumberFormat="0" applyFont="1" applyFill="1" applyBorder="1" applyAlignment="1" applyProtection="0">
      <alignment vertical="bottom"/>
    </xf>
    <xf numFmtId="0" fontId="0" fillId="4" borderId="52" applyNumberFormat="0" applyFont="1" applyFill="1" applyBorder="1" applyAlignment="1" applyProtection="0">
      <alignment vertical="bottom"/>
    </xf>
    <xf numFmtId="49" fontId="9" fillId="4" borderId="53" applyNumberFormat="1" applyFont="1" applyFill="1" applyBorder="1" applyAlignment="1" applyProtection="0">
      <alignment horizontal="center" vertical="bottom"/>
    </xf>
    <xf numFmtId="49" fontId="9" fillId="4" borderId="34" applyNumberFormat="1" applyFont="1" applyFill="1" applyBorder="1" applyAlignment="1" applyProtection="0">
      <alignment horizontal="center" vertical="bottom"/>
    </xf>
    <xf numFmtId="49" fontId="9" fillId="4" borderId="54" applyNumberFormat="1" applyFont="1" applyFill="1" applyBorder="1" applyAlignment="1" applyProtection="0">
      <alignment horizontal="center" vertical="bottom"/>
    </xf>
    <xf numFmtId="49" fontId="22" fillId="4" borderId="6" applyNumberFormat="1" applyFont="1" applyFill="1" applyBorder="1" applyAlignment="1" applyProtection="0">
      <alignment horizontal="right" vertical="bottom" wrapText="1"/>
    </xf>
    <xf numFmtId="0" fontId="0" fillId="4" borderId="54" applyNumberFormat="0" applyFont="1" applyFill="1" applyBorder="1" applyAlignment="1" applyProtection="0">
      <alignment vertical="bottom"/>
    </xf>
    <xf numFmtId="0" fontId="28" fillId="4" borderId="29" applyNumberFormat="1" applyFont="1" applyFill="1" applyBorder="1" applyAlignment="1" applyProtection="0">
      <alignment horizontal="center" vertical="top"/>
    </xf>
    <xf numFmtId="0" fontId="28" fillId="4" borderId="55" applyNumberFormat="1" applyFont="1" applyFill="1" applyBorder="1" applyAlignment="1" applyProtection="0">
      <alignment horizontal="center" vertical="top"/>
    </xf>
    <xf numFmtId="0" fontId="28" fillId="4" borderId="56" applyNumberFormat="1" applyFont="1" applyFill="1" applyBorder="1" applyAlignment="1" applyProtection="0">
      <alignment horizontal="center" vertical="top"/>
    </xf>
    <xf numFmtId="0" fontId="28" fillId="4" borderId="57" applyNumberFormat="1" applyFont="1" applyFill="1" applyBorder="1" applyAlignment="1" applyProtection="0">
      <alignment horizontal="center" vertical="top"/>
    </xf>
    <xf numFmtId="0" fontId="22" fillId="4" borderId="49" applyNumberFormat="0" applyFont="1" applyFill="1" applyBorder="1" applyAlignment="1" applyProtection="0">
      <alignment horizontal="right" vertical="bottom" wrapText="1"/>
    </xf>
    <xf numFmtId="49" fontId="19" fillId="4" borderId="29" applyNumberFormat="1" applyFont="1" applyFill="1" applyBorder="1" applyAlignment="1" applyProtection="0">
      <alignment horizontal="center" vertical="top"/>
    </xf>
    <xf numFmtId="0" fontId="28" fillId="4" borderId="29" applyNumberFormat="0" applyFont="1" applyFill="1" applyBorder="1" applyAlignment="1" applyProtection="0">
      <alignment horizontal="center" vertical="top"/>
    </xf>
    <xf numFmtId="0" fontId="19" fillId="4" borderId="29" applyNumberFormat="1" applyFont="1" applyFill="1" applyBorder="1" applyAlignment="1" applyProtection="0">
      <alignment horizontal="center" vertical="top"/>
    </xf>
    <xf numFmtId="0" fontId="19" fillId="4" borderId="55" applyNumberFormat="1" applyFont="1" applyFill="1" applyBorder="1" applyAlignment="1" applyProtection="0">
      <alignment horizontal="center" vertical="top"/>
    </xf>
    <xf numFmtId="0" fontId="19" fillId="4" borderId="56" applyNumberFormat="1" applyFont="1" applyFill="1" applyBorder="1" applyAlignment="1" applyProtection="0">
      <alignment horizontal="center" vertical="top"/>
    </xf>
    <xf numFmtId="0" fontId="19" fillId="4" borderId="57" applyNumberFormat="1" applyFont="1" applyFill="1" applyBorder="1" applyAlignment="1" applyProtection="0">
      <alignment horizontal="center" vertical="top"/>
    </xf>
    <xf numFmtId="49" fontId="14" fillId="4" borderId="6" applyNumberFormat="1" applyFont="1" applyFill="1" applyBorder="1" applyAlignment="1" applyProtection="0">
      <alignment vertical="bottom"/>
    </xf>
    <xf numFmtId="0" fontId="28" fillId="4" borderId="41" applyNumberFormat="0" applyFont="1" applyFill="1" applyBorder="1" applyAlignment="1" applyProtection="0">
      <alignment horizontal="center" vertical="top"/>
    </xf>
    <xf numFmtId="0" fontId="19" fillId="4" borderId="41" applyNumberFormat="0" applyFont="1" applyFill="1" applyBorder="1" applyAlignment="1" applyProtection="0">
      <alignment horizontal="center" vertical="top"/>
    </xf>
    <xf numFmtId="0" fontId="10" fillId="4" borderId="5" applyNumberFormat="1" applyFont="1" applyFill="1" applyBorder="1" applyAlignment="1" applyProtection="0">
      <alignment horizontal="left" vertical="bottom"/>
    </xf>
    <xf numFmtId="49" fontId="9" fillId="8" borderId="34" applyNumberFormat="1" applyFont="1" applyFill="1" applyBorder="1" applyAlignment="1" applyProtection="0">
      <alignment vertical="bottom"/>
    </xf>
    <xf numFmtId="0" fontId="28" fillId="8" borderId="34" applyNumberFormat="0" applyFont="1" applyFill="1" applyBorder="1" applyAlignment="1" applyProtection="0">
      <alignment horizontal="center" vertical="top"/>
    </xf>
    <xf numFmtId="0" fontId="19" fillId="8" borderId="34" applyNumberFormat="0" applyFont="1" applyFill="1" applyBorder="1" applyAlignment="1" applyProtection="0">
      <alignment horizontal="center" vertical="top"/>
    </xf>
    <xf numFmtId="0" fontId="28" fillId="4" borderId="58" applyNumberFormat="0" applyFont="1" applyFill="1" applyBorder="1" applyAlignment="1" applyProtection="0">
      <alignment horizontal="center" vertical="top"/>
    </xf>
    <xf numFmtId="0" fontId="19" fillId="4" borderId="58" applyNumberFormat="0" applyFont="1" applyFill="1" applyBorder="1" applyAlignment="1" applyProtection="0">
      <alignment horizontal="center" vertical="top"/>
    </xf>
    <xf numFmtId="49" fontId="0" fillId="4" borderId="6" applyNumberFormat="1" applyFont="1" applyFill="1" applyBorder="1" applyAlignment="1" applyProtection="0">
      <alignment vertical="bottom"/>
    </xf>
    <xf numFmtId="0" fontId="10" fillId="4" borderId="59" applyNumberFormat="0" applyFont="1" applyFill="1" applyBorder="1" applyAlignment="1" applyProtection="0">
      <alignment horizontal="center" vertical="top"/>
    </xf>
    <xf numFmtId="61" fontId="10" fillId="4" borderId="56" applyNumberFormat="1" applyFont="1" applyFill="1" applyBorder="1" applyAlignment="1" applyProtection="0">
      <alignment horizontal="center" vertical="top"/>
    </xf>
    <xf numFmtId="61" fontId="10" fillId="4" borderId="57" applyNumberFormat="1" applyFont="1" applyFill="1" applyBorder="1" applyAlignment="1" applyProtection="0">
      <alignment horizontal="center" vertical="top"/>
    </xf>
    <xf numFmtId="49" fontId="0" fillId="4" borderId="34" applyNumberFormat="1" applyFont="1" applyFill="1" applyBorder="1" applyAlignment="1" applyProtection="0">
      <alignment vertical="bottom"/>
    </xf>
    <xf numFmtId="0" fontId="12" fillId="5" borderId="59" applyNumberFormat="0" applyFont="1" applyFill="1" applyBorder="1" applyAlignment="1" applyProtection="0">
      <alignment horizontal="center" vertical="top"/>
    </xf>
    <xf numFmtId="61" fontId="11" fillId="5" borderId="56" applyNumberFormat="1" applyFont="1" applyFill="1" applyBorder="1" applyAlignment="1" applyProtection="0">
      <alignment horizontal="center" vertical="top"/>
    </xf>
    <xf numFmtId="61" fontId="11" fillId="5" borderId="57" applyNumberFormat="1" applyFont="1" applyFill="1" applyBorder="1" applyAlignment="1" applyProtection="0">
      <alignment horizontal="center" vertical="top"/>
    </xf>
    <xf numFmtId="0" fontId="0" fillId="4" borderId="58" applyNumberFormat="0" applyFont="1" applyFill="1" applyBorder="1" applyAlignment="1" applyProtection="0">
      <alignment vertical="bottom"/>
    </xf>
    <xf numFmtId="0" fontId="10" fillId="4" borderId="58" applyNumberFormat="0" applyFont="1" applyFill="1" applyBorder="1" applyAlignment="1" applyProtection="0">
      <alignment horizontal="center" vertical="top"/>
    </xf>
    <xf numFmtId="49" fontId="0" fillId="4" borderId="10" applyNumberFormat="1" applyFont="1" applyFill="1" applyBorder="1" applyAlignment="1" applyProtection="0">
      <alignment vertical="bottom"/>
    </xf>
    <xf numFmtId="0" fontId="12" fillId="5" borderId="60" applyNumberFormat="0" applyFont="1" applyFill="1" applyBorder="1" applyAlignment="1" applyProtection="0">
      <alignment horizontal="center" vertical="top"/>
    </xf>
    <xf numFmtId="61" fontId="12" fillId="5" borderId="61" applyNumberFormat="1" applyFont="1" applyFill="1" applyBorder="1" applyAlignment="1" applyProtection="0">
      <alignment horizontal="center" vertical="top"/>
    </xf>
    <xf numFmtId="49" fontId="0" fillId="4" borderId="17" applyNumberFormat="1" applyFont="1" applyFill="1" applyBorder="1" applyAlignment="1" applyProtection="0">
      <alignment vertical="bottom"/>
    </xf>
    <xf numFmtId="0" fontId="12" fillId="5" borderId="62" applyNumberFormat="0" applyFont="1" applyFill="1" applyBorder="1" applyAlignment="1" applyProtection="0">
      <alignment horizontal="center" vertical="top"/>
    </xf>
    <xf numFmtId="61" fontId="12" fillId="5" borderId="46" applyNumberFormat="1" applyFont="1" applyFill="1" applyBorder="1" applyAlignment="1" applyProtection="0">
      <alignment horizontal="center" vertical="top"/>
    </xf>
    <xf numFmtId="61" fontId="12" fillId="5" borderId="63" applyNumberFormat="1" applyFont="1" applyFill="1" applyBorder="1" applyAlignment="1" applyProtection="0">
      <alignment horizontal="center" vertical="top"/>
    </xf>
    <xf numFmtId="61" fontId="12" fillId="5" borderId="56" applyNumberFormat="1" applyFont="1" applyFill="1" applyBorder="1" applyAlignment="1" applyProtection="0">
      <alignment horizontal="center" vertical="top"/>
    </xf>
    <xf numFmtId="1" fontId="12" fillId="5" borderId="62" applyNumberFormat="1" applyFont="1" applyFill="1" applyBorder="1" applyAlignment="1" applyProtection="0">
      <alignment horizontal="center" vertical="top"/>
    </xf>
    <xf numFmtId="49" fontId="0" fillId="4" borderId="64" applyNumberFormat="1" applyFont="1" applyFill="1" applyBorder="1" applyAlignment="1" applyProtection="0">
      <alignment vertical="bottom"/>
    </xf>
    <xf numFmtId="1" fontId="12" fillId="5" borderId="65" applyNumberFormat="1" applyFont="1" applyFill="1" applyBorder="1" applyAlignment="1" applyProtection="0">
      <alignment horizontal="center" vertical="top"/>
    </xf>
    <xf numFmtId="61" fontId="9" fillId="4" borderId="41" applyNumberFormat="1" applyFont="1" applyFill="1" applyBorder="1" applyAlignment="1" applyProtection="0">
      <alignment horizontal="center" vertical="bottom"/>
    </xf>
    <xf numFmtId="61" fontId="10" fillId="4" borderId="44" applyNumberFormat="1" applyFont="1" applyFill="1" applyBorder="1" applyAlignment="1" applyProtection="0">
      <alignment horizontal="center" vertical="top"/>
    </xf>
    <xf numFmtId="61" fontId="9" fillId="4" borderId="44" applyNumberFormat="1" applyFont="1" applyFill="1" applyBorder="1" applyAlignment="1" applyProtection="0">
      <alignment horizontal="center" vertical="top"/>
    </xf>
    <xf numFmtId="49" fontId="26" fillId="4" borderId="6" applyNumberFormat="1" applyFont="1" applyFill="1" applyBorder="1" applyAlignment="1" applyProtection="0">
      <alignment vertical="bottom"/>
    </xf>
    <xf numFmtId="9" fontId="9" fillId="4" borderId="62" applyNumberFormat="1" applyFont="1" applyFill="1" applyBorder="1" applyAlignment="1" applyProtection="0">
      <alignment horizontal="center" vertical="top"/>
    </xf>
    <xf numFmtId="9" fontId="11" fillId="5" borderId="46" applyNumberFormat="1" applyFont="1" applyFill="1" applyBorder="1" applyAlignment="1" applyProtection="0">
      <alignment horizontal="center" vertical="top"/>
    </xf>
    <xf numFmtId="0" fontId="9" fillId="4" borderId="66" applyNumberFormat="0" applyFont="1" applyFill="1" applyBorder="1" applyAlignment="1" applyProtection="0">
      <alignment horizontal="center" vertical="bottom"/>
    </xf>
    <xf numFmtId="0" fontId="10" fillId="4" borderId="66" applyNumberFormat="1" applyFont="1" applyFill="1" applyBorder="1" applyAlignment="1" applyProtection="0">
      <alignment horizontal="center" vertical="bottom"/>
    </xf>
    <xf numFmtId="0" fontId="26" fillId="4" borderId="67" applyNumberFormat="0" applyFont="1" applyFill="1" applyBorder="1" applyAlignment="1" applyProtection="0">
      <alignment vertical="bottom"/>
    </xf>
    <xf numFmtId="0" fontId="0" fillId="4" borderId="67" applyNumberFormat="0" applyFont="1" applyFill="1" applyBorder="1" applyAlignment="1" applyProtection="0">
      <alignment vertical="bottom"/>
    </xf>
    <xf numFmtId="0" fontId="9" fillId="4" borderId="67" applyNumberFormat="0" applyFont="1" applyFill="1" applyBorder="1" applyAlignment="1" applyProtection="0">
      <alignment horizontal="center" vertical="bottom"/>
    </xf>
    <xf numFmtId="0" fontId="0" fillId="4" borderId="17" applyNumberFormat="0" applyFont="1" applyFill="1" applyBorder="1" applyAlignment="1" applyProtection="0">
      <alignment vertical="bottom"/>
    </xf>
    <xf numFmtId="9" fontId="9" fillId="5" borderId="68" applyNumberFormat="1" applyFont="1" applyFill="1" applyBorder="1" applyAlignment="1" applyProtection="0">
      <alignment horizontal="center" vertical="top"/>
    </xf>
    <xf numFmtId="9" fontId="11" fillId="5" borderId="69" applyNumberFormat="1" applyFont="1" applyFill="1" applyBorder="1" applyAlignment="1" applyProtection="0">
      <alignment horizontal="center" vertical="top"/>
    </xf>
    <xf numFmtId="61" fontId="10" fillId="4" borderId="68" applyNumberFormat="1" applyFont="1" applyFill="1" applyBorder="1" applyAlignment="1" applyProtection="0">
      <alignment horizontal="center" vertical="top"/>
    </xf>
    <xf numFmtId="61" fontId="10" fillId="4" borderId="69" applyNumberFormat="1" applyFont="1" applyFill="1" applyBorder="1" applyAlignment="1" applyProtection="0">
      <alignment horizontal="center" vertical="top"/>
    </xf>
    <xf numFmtId="61" fontId="9" fillId="5" borderId="68" applyNumberFormat="1" applyFont="1" applyFill="1" applyBorder="1" applyAlignment="1" applyProtection="0">
      <alignment horizontal="center" vertical="top"/>
    </xf>
    <xf numFmtId="61" fontId="11" fillId="5" borderId="69" applyNumberFormat="1" applyFont="1" applyFill="1" applyBorder="1" applyAlignment="1" applyProtection="0">
      <alignment horizontal="center" vertical="top"/>
    </xf>
    <xf numFmtId="61" fontId="9" fillId="4" borderId="17" applyNumberFormat="1" applyFont="1" applyFill="1" applyBorder="1" applyAlignment="1" applyProtection="0">
      <alignment horizontal="center" vertical="top"/>
    </xf>
    <xf numFmtId="61" fontId="10" fillId="4" borderId="17" applyNumberFormat="1" applyFont="1" applyFill="1" applyBorder="1" applyAlignment="1" applyProtection="0">
      <alignment horizontal="center" vertical="top"/>
    </xf>
    <xf numFmtId="0" fontId="0" fillId="4" borderId="70" applyNumberFormat="0" applyFont="1" applyFill="1" applyBorder="1" applyAlignment="1" applyProtection="0">
      <alignment vertical="bottom"/>
    </xf>
    <xf numFmtId="0" fontId="0" fillId="4" borderId="71" applyNumberFormat="0" applyFont="1" applyFill="1" applyBorder="1" applyAlignment="1" applyProtection="0">
      <alignment vertical="bottom"/>
    </xf>
    <xf numFmtId="9" fontId="10" fillId="4" borderId="70" applyNumberFormat="1" applyFont="1" applyFill="1" applyBorder="1" applyAlignment="1" applyProtection="0">
      <alignment horizontal="center" vertical="top"/>
    </xf>
    <xf numFmtId="9" fontId="10" fillId="4" borderId="6" applyNumberFormat="1" applyFont="1" applyFill="1" applyBorder="1" applyAlignment="1" applyProtection="0">
      <alignment horizontal="center" vertical="top"/>
    </xf>
    <xf numFmtId="49" fontId="0" fillId="4" borderId="45" applyNumberFormat="1" applyFont="1" applyFill="1" applyBorder="1" applyAlignment="1" applyProtection="0">
      <alignment vertical="bottom"/>
    </xf>
    <xf numFmtId="68" fontId="10" fillId="4" borderId="46" applyNumberFormat="1" applyFont="1" applyFill="1" applyBorder="1" applyAlignment="1" applyProtection="0">
      <alignment horizontal="center" vertical="top"/>
    </xf>
    <xf numFmtId="49" fontId="0" fillId="4" borderId="47" applyNumberFormat="1" applyFont="1" applyFill="1" applyBorder="1" applyAlignment="1" applyProtection="0">
      <alignment vertical="bottom"/>
    </xf>
    <xf numFmtId="68" fontId="10" fillId="4" borderId="6" applyNumberFormat="1" applyFont="1" applyFill="1" applyBorder="1" applyAlignment="1" applyProtection="0">
      <alignment horizontal="center" vertical="top"/>
    </xf>
    <xf numFmtId="0" fontId="10" fillId="4" borderId="6" applyNumberFormat="0" applyFont="1" applyFill="1" applyBorder="1" applyAlignment="1" applyProtection="0">
      <alignment horizontal="center" vertical="top"/>
    </xf>
    <xf numFmtId="2" fontId="12" fillId="5" borderId="46" applyNumberFormat="1" applyFont="1" applyFill="1" applyBorder="1" applyAlignment="1" applyProtection="0">
      <alignment horizontal="center" vertical="top"/>
    </xf>
    <xf numFmtId="68" fontId="12" fillId="5" borderId="46" applyNumberFormat="1" applyFont="1" applyFill="1" applyBorder="1" applyAlignment="1" applyProtection="0">
      <alignment horizontal="center" vertical="top"/>
    </xf>
    <xf numFmtId="49" fontId="10" fillId="4" borderId="47" applyNumberFormat="1" applyFont="1" applyFill="1" applyBorder="1" applyAlignment="1" applyProtection="0">
      <alignment horizontal="left" vertical="bottom"/>
    </xf>
    <xf numFmtId="0" fontId="10" fillId="4" borderId="6" applyNumberFormat="0" applyFont="1" applyFill="1" applyBorder="1" applyAlignment="1" applyProtection="0">
      <alignment horizontal="left" vertical="bottom"/>
    </xf>
    <xf numFmtId="0" fontId="10" fillId="4" borderId="72" applyNumberFormat="0" applyFont="1" applyFill="1" applyBorder="1" applyAlignment="1" applyProtection="0">
      <alignment horizontal="center" vertical="bottom"/>
    </xf>
    <xf numFmtId="0" fontId="10" fillId="4" borderId="6" applyNumberFormat="0" applyFont="1" applyFill="1" applyBorder="1" applyAlignment="1" applyProtection="0">
      <alignment horizontal="center" vertical="bottom"/>
    </xf>
    <xf numFmtId="49" fontId="12" fillId="5" borderId="46" applyNumberFormat="1" applyFont="1" applyFill="1" applyBorder="1" applyAlignment="1" applyProtection="0">
      <alignment horizontal="center" vertical="top"/>
    </xf>
    <xf numFmtId="63" fontId="0" fillId="4" borderId="6" applyNumberFormat="1" applyFont="1" applyFill="1" applyBorder="1" applyAlignment="1" applyProtection="0">
      <alignment vertical="bottom"/>
    </xf>
    <xf numFmtId="65" fontId="12" fillId="5" borderId="46" applyNumberFormat="1" applyFont="1" applyFill="1" applyBorder="1" applyAlignment="1" applyProtection="0">
      <alignment horizontal="center" vertical="top"/>
    </xf>
    <xf numFmtId="65" fontId="12" fillId="5" borderId="73" applyNumberFormat="1" applyFont="1" applyFill="1" applyBorder="1" applyAlignment="1" applyProtection="0">
      <alignment horizontal="center" vertical="top"/>
    </xf>
    <xf numFmtId="61" fontId="0" fillId="4" borderId="6" applyNumberFormat="1" applyFont="1" applyFill="1" applyBorder="1" applyAlignment="1" applyProtection="0">
      <alignment vertical="bottom"/>
    </xf>
    <xf numFmtId="49" fontId="9" fillId="4" borderId="74" applyNumberFormat="1" applyFont="1" applyFill="1" applyBorder="1" applyAlignment="1" applyProtection="0">
      <alignment vertical="bottom"/>
    </xf>
    <xf numFmtId="49" fontId="10" fillId="5" borderId="15" applyNumberFormat="1" applyFont="1" applyFill="1" applyBorder="1" applyAlignment="1" applyProtection="0">
      <alignment horizontal="center" vertical="top"/>
    </xf>
    <xf numFmtId="0" fontId="10" fillId="4" borderId="75" applyNumberFormat="0" applyFont="1" applyFill="1" applyBorder="1" applyAlignment="1" applyProtection="0">
      <alignment horizontal="center" vertical="top"/>
    </xf>
    <xf numFmtId="0" fontId="9" fillId="4" borderId="70" applyNumberFormat="0" applyFont="1" applyFill="1" applyBorder="1" applyAlignment="1" applyProtection="0">
      <alignment vertical="bottom"/>
    </xf>
    <xf numFmtId="65" fontId="10" fillId="4" borderId="6" applyNumberFormat="1" applyFont="1" applyFill="1" applyBorder="1" applyAlignment="1" applyProtection="0">
      <alignment horizontal="center" vertical="top"/>
    </xf>
    <xf numFmtId="72" fontId="10" fillId="4" borderId="6" applyNumberFormat="1" applyFont="1" applyFill="1" applyBorder="1" applyAlignment="1" applyProtection="0">
      <alignment horizontal="center" vertical="top"/>
    </xf>
    <xf numFmtId="72" fontId="10" fillId="4" borderId="6" applyNumberFormat="1" applyFont="1" applyFill="1" applyBorder="1" applyAlignment="1" applyProtection="0">
      <alignment horizontal="right" vertical="top"/>
    </xf>
    <xf numFmtId="67" fontId="10" fillId="4" borderId="6" applyNumberFormat="1" applyFont="1" applyFill="1" applyBorder="1" applyAlignment="1" applyProtection="0">
      <alignment horizontal="left" vertical="bottom"/>
    </xf>
    <xf numFmtId="61" fontId="10" fillId="4" borderId="6" applyNumberFormat="1" applyFont="1" applyFill="1" applyBorder="1" applyAlignment="1" applyProtection="0">
      <alignment horizontal="center" vertical="top"/>
    </xf>
    <xf numFmtId="61" fontId="10" fillId="4" borderId="6" applyNumberFormat="1" applyFont="1" applyFill="1" applyBorder="1" applyAlignment="1" applyProtection="0">
      <alignment horizontal="right" vertical="top"/>
    </xf>
    <xf numFmtId="72" fontId="10" fillId="4" borderId="67" applyNumberFormat="1" applyFont="1" applyFill="1" applyBorder="1" applyAlignment="1" applyProtection="0">
      <alignment horizontal="center" vertical="top"/>
    </xf>
    <xf numFmtId="72" fontId="10" fillId="4" borderId="67" applyNumberFormat="1" applyFont="1" applyFill="1" applyBorder="1" applyAlignment="1" applyProtection="0">
      <alignment horizontal="right" vertical="top"/>
    </xf>
    <xf numFmtId="61" fontId="0" fillId="4" borderId="74" applyNumberFormat="1" applyFont="1" applyFill="1" applyBorder="1" applyAlignment="1" applyProtection="0">
      <alignment vertical="bottom"/>
    </xf>
    <xf numFmtId="63" fontId="12" fillId="5" borderId="15" applyNumberFormat="1" applyFont="1" applyFill="1" applyBorder="1" applyAlignment="1" applyProtection="0">
      <alignment horizontal="right" vertical="top"/>
    </xf>
    <xf numFmtId="0" fontId="0" fillId="4" borderId="75" applyNumberFormat="0" applyFont="1" applyFill="1" applyBorder="1" applyAlignment="1" applyProtection="0">
      <alignment vertical="bottom"/>
    </xf>
    <xf numFmtId="61" fontId="12" fillId="5" borderId="15" applyNumberFormat="1" applyFont="1" applyFill="1" applyBorder="1" applyAlignment="1" applyProtection="0">
      <alignment horizontal="right" vertical="top"/>
    </xf>
    <xf numFmtId="61" fontId="10" fillId="5" borderId="15" applyNumberFormat="1" applyFont="1" applyFill="1" applyBorder="1" applyAlignment="1" applyProtection="0">
      <alignment horizontal="right" vertical="top"/>
    </xf>
    <xf numFmtId="72" fontId="10" fillId="4" borderId="76" applyNumberFormat="1" applyFont="1" applyFill="1" applyBorder="1" applyAlignment="1" applyProtection="0">
      <alignment horizontal="right" vertical="top"/>
    </xf>
    <xf numFmtId="72" fontId="10" fillId="4" borderId="17" applyNumberFormat="1" applyFont="1" applyFill="1" applyBorder="1" applyAlignment="1" applyProtection="0">
      <alignment horizontal="right" vertical="top"/>
    </xf>
    <xf numFmtId="61" fontId="0" fillId="4" borderId="34" applyNumberFormat="1" applyFont="1" applyFill="1" applyBorder="1" applyAlignment="1" applyProtection="0">
      <alignment vertical="bottom"/>
    </xf>
    <xf numFmtId="61" fontId="0" fillId="4" borderId="77" applyNumberFormat="1" applyFont="1" applyFill="1" applyBorder="1" applyAlignment="1" applyProtection="0">
      <alignment vertical="bottom"/>
    </xf>
    <xf numFmtId="61" fontId="12" fillId="5" borderId="78" applyNumberFormat="1" applyFont="1" applyFill="1" applyBorder="1" applyAlignment="1" applyProtection="0">
      <alignment horizontal="right" vertical="top"/>
    </xf>
    <xf numFmtId="63" fontId="19" fillId="4" borderId="41" applyNumberFormat="1" applyFont="1" applyFill="1" applyBorder="1" applyAlignment="1" applyProtection="0">
      <alignment vertical="bottom"/>
    </xf>
    <xf numFmtId="63" fontId="28" fillId="4" borderId="41" applyNumberFormat="1" applyFont="1" applyFill="1" applyBorder="1" applyAlignment="1" applyProtection="0">
      <alignment vertical="bottom"/>
    </xf>
    <xf numFmtId="72" fontId="9" fillId="4" borderId="41" applyNumberFormat="1" applyFont="1" applyFill="1" applyBorder="1" applyAlignment="1" applyProtection="0">
      <alignment horizontal="center" vertical="top"/>
    </xf>
    <xf numFmtId="49" fontId="9" fillId="4" borderId="6" applyNumberFormat="1" applyFont="1" applyFill="1" applyBorder="1" applyAlignment="1" applyProtection="0">
      <alignment vertical="bottom"/>
    </xf>
    <xf numFmtId="72" fontId="9" fillId="4" borderId="6" applyNumberFormat="1" applyFont="1" applyFill="1" applyBorder="1" applyAlignment="1" applyProtection="0">
      <alignment horizontal="center" vertical="top"/>
    </xf>
    <xf numFmtId="0" fontId="9" fillId="9" borderId="6" applyNumberFormat="0" applyFont="1" applyFill="1" applyBorder="1" applyAlignment="1" applyProtection="0">
      <alignment vertical="bottom"/>
    </xf>
    <xf numFmtId="49" fontId="9" fillId="9" borderId="79" applyNumberFormat="1" applyFont="1" applyFill="1" applyBorder="1" applyAlignment="1" applyProtection="0">
      <alignment horizontal="center" vertical="bottom"/>
    </xf>
    <xf numFmtId="0" fontId="9" fillId="7" borderId="80" applyNumberFormat="1" applyFont="1" applyFill="1" applyBorder="1" applyAlignment="1" applyProtection="0">
      <alignment horizontal="center" vertical="bottom"/>
    </xf>
    <xf numFmtId="0" fontId="9" fillId="7" borderId="81" applyNumberFormat="1" applyFont="1" applyFill="1" applyBorder="1" applyAlignment="1" applyProtection="0">
      <alignment horizontal="center" vertical="bottom"/>
    </xf>
    <xf numFmtId="0" fontId="0" fillId="4" borderId="82" applyNumberFormat="0" applyFont="1" applyFill="1" applyBorder="1" applyAlignment="1" applyProtection="0">
      <alignment vertical="bottom"/>
    </xf>
    <xf numFmtId="49" fontId="9" fillId="4" borderId="83" applyNumberFormat="1" applyFont="1" applyFill="1" applyBorder="1" applyAlignment="1" applyProtection="0">
      <alignment vertical="bottom"/>
    </xf>
    <xf numFmtId="0" fontId="9" fillId="4" borderId="83" applyNumberFormat="0" applyFont="1" applyFill="1" applyBorder="1" applyAlignment="1" applyProtection="0">
      <alignment vertical="bottom"/>
    </xf>
    <xf numFmtId="0" fontId="9" fillId="4" borderId="84" applyNumberFormat="1" applyFont="1" applyFill="1" applyBorder="1" applyAlignment="1" applyProtection="0">
      <alignment horizontal="center" vertical="bottom"/>
    </xf>
    <xf numFmtId="0" fontId="9" fillId="4" borderId="85" applyNumberFormat="1" applyFont="1" applyFill="1" applyBorder="1" applyAlignment="1" applyProtection="0">
      <alignment horizontal="center" vertical="bottom"/>
    </xf>
    <xf numFmtId="0" fontId="9" fillId="4" borderId="86" applyNumberFormat="1" applyFont="1" applyFill="1" applyBorder="1" applyAlignment="1" applyProtection="0">
      <alignment horizontal="center" vertical="bottom"/>
    </xf>
    <xf numFmtId="0" fontId="10" fillId="4" borderId="87" applyNumberFormat="1" applyFont="1" applyFill="1" applyBorder="1" applyAlignment="1" applyProtection="0">
      <alignment horizontal="left" vertical="bottom"/>
    </xf>
    <xf numFmtId="49" fontId="9" fillId="4" borderId="88" applyNumberFormat="1" applyFont="1" applyFill="1" applyBorder="1" applyAlignment="1" applyProtection="0">
      <alignment vertical="bottom"/>
    </xf>
    <xf numFmtId="0" fontId="0" fillId="4" borderId="89" applyNumberFormat="0" applyFont="1" applyFill="1" applyBorder="1" applyAlignment="1" applyProtection="0">
      <alignment vertical="bottom"/>
    </xf>
    <xf numFmtId="9" fontId="9" fillId="4" borderId="89" applyNumberFormat="1" applyFont="1" applyFill="1" applyBorder="1" applyAlignment="1" applyProtection="0">
      <alignment horizontal="center" vertical="top"/>
    </xf>
    <xf numFmtId="10" fontId="10" fillId="4" borderId="89" applyNumberFormat="1" applyFont="1" applyFill="1" applyBorder="1" applyAlignment="1" applyProtection="0">
      <alignment horizontal="left" vertical="top"/>
    </xf>
    <xf numFmtId="49" fontId="26" fillId="4" borderId="90" applyNumberFormat="1" applyFont="1" applyFill="1" applyBorder="1" applyAlignment="1" applyProtection="0">
      <alignment vertical="bottom"/>
    </xf>
    <xf numFmtId="9" fontId="9" fillId="4" borderId="6" applyNumberFormat="1" applyFont="1" applyFill="1" applyBorder="1" applyAlignment="1" applyProtection="0">
      <alignment horizontal="center" vertical="top"/>
    </xf>
    <xf numFmtId="10" fontId="10" fillId="4" borderId="6" applyNumberFormat="1" applyFont="1" applyFill="1" applyBorder="1" applyAlignment="1" applyProtection="0">
      <alignment horizontal="left" vertical="top"/>
    </xf>
    <xf numFmtId="49" fontId="0" fillId="4" borderId="91" applyNumberFormat="1" applyFont="1" applyFill="1" applyBorder="1" applyAlignment="1" applyProtection="0">
      <alignment vertical="bottom"/>
    </xf>
    <xf numFmtId="49" fontId="10" fillId="4" borderId="47" applyNumberFormat="1" applyFont="1" applyFill="1" applyBorder="1" applyAlignment="1" applyProtection="0">
      <alignment horizontal="left" vertical="top"/>
    </xf>
    <xf numFmtId="9" fontId="12" fillId="5" borderId="46" applyNumberFormat="1" applyFont="1" applyFill="1" applyBorder="1" applyAlignment="1" applyProtection="0">
      <alignment horizontal="center" vertical="top"/>
    </xf>
    <xf numFmtId="10" fontId="10" fillId="4" borderId="47" applyNumberFormat="1" applyFont="1" applyFill="1" applyBorder="1" applyAlignment="1" applyProtection="0">
      <alignment horizontal="left" vertical="top"/>
    </xf>
    <xf numFmtId="49" fontId="0" fillId="4" borderId="90" applyNumberFormat="1" applyFont="1" applyFill="1" applyBorder="1" applyAlignment="1" applyProtection="0">
      <alignment vertical="bottom"/>
    </xf>
    <xf numFmtId="68" fontId="9" fillId="4" borderId="72" applyNumberFormat="1" applyFont="1" applyFill="1" applyBorder="1" applyAlignment="1" applyProtection="0">
      <alignment horizontal="center" vertical="top"/>
    </xf>
    <xf numFmtId="49" fontId="10" fillId="4" borderId="6" applyNumberFormat="1" applyFont="1" applyFill="1" applyBorder="1" applyAlignment="1" applyProtection="0">
      <alignment horizontal="left" vertical="top"/>
    </xf>
    <xf numFmtId="10" fontId="12" fillId="5" borderId="46" applyNumberFormat="1" applyFont="1" applyFill="1" applyBorder="1" applyAlignment="1" applyProtection="0">
      <alignment horizontal="center" vertical="top"/>
    </xf>
    <xf numFmtId="73" fontId="12" fillId="5" borderId="46" applyNumberFormat="1" applyFont="1" applyFill="1" applyBorder="1" applyAlignment="1" applyProtection="0">
      <alignment horizontal="center" vertical="top"/>
    </xf>
    <xf numFmtId="0" fontId="0" fillId="4" borderId="90" applyNumberFormat="0" applyFont="1" applyFill="1" applyBorder="1" applyAlignment="1" applyProtection="0">
      <alignment vertical="bottom"/>
    </xf>
    <xf numFmtId="10" fontId="10" fillId="4" borderId="72" applyNumberFormat="1" applyFont="1" applyFill="1" applyBorder="1" applyAlignment="1" applyProtection="0">
      <alignment horizontal="center" vertical="top"/>
    </xf>
    <xf numFmtId="0" fontId="9" fillId="4" borderId="66" applyNumberFormat="0" applyFont="1" applyFill="1" applyBorder="1" applyAlignment="1" applyProtection="0">
      <alignment vertical="bottom"/>
    </xf>
    <xf numFmtId="61" fontId="10" fillId="4" borderId="34" applyNumberFormat="1" applyFont="1" applyFill="1" applyBorder="1" applyAlignment="1" applyProtection="0">
      <alignment horizontal="center" vertical="top"/>
    </xf>
    <xf numFmtId="0" fontId="9" fillId="4" borderId="41" applyNumberFormat="0" applyFont="1" applyFill="1" applyBorder="1" applyAlignment="1" applyProtection="0">
      <alignment vertical="bottom"/>
    </xf>
    <xf numFmtId="61" fontId="10" fillId="4" borderId="41" applyNumberFormat="1" applyFont="1" applyFill="1" applyBorder="1" applyAlignment="1" applyProtection="0">
      <alignment horizontal="center" vertical="top"/>
    </xf>
    <xf numFmtId="49" fontId="0" fillId="4" borderId="74" applyNumberFormat="1" applyFont="1" applyFill="1" applyBorder="1" applyAlignment="1" applyProtection="0">
      <alignment vertical="bottom"/>
    </xf>
    <xf numFmtId="61" fontId="12" fillId="5" borderId="15" applyNumberFormat="1" applyFont="1" applyFill="1" applyBorder="1" applyAlignment="1" applyProtection="0">
      <alignment horizontal="center" vertical="bottom"/>
    </xf>
    <xf numFmtId="61" fontId="10" fillId="4" borderId="75" applyNumberFormat="1" applyFont="1" applyFill="1" applyBorder="1" applyAlignment="1" applyProtection="0">
      <alignment horizontal="center" vertical="bottom"/>
    </xf>
    <xf numFmtId="61" fontId="10" fillId="4" borderId="6" applyNumberFormat="1" applyFont="1" applyFill="1" applyBorder="1" applyAlignment="1" applyProtection="0">
      <alignment horizontal="center" vertical="bottom"/>
    </xf>
    <xf numFmtId="61" fontId="12" fillId="5" borderId="15" applyNumberFormat="1" applyFont="1" applyFill="1" applyBorder="1" applyAlignment="1" applyProtection="0">
      <alignment horizontal="center" vertical="top"/>
    </xf>
    <xf numFmtId="61" fontId="10" fillId="4" borderId="75" applyNumberFormat="1" applyFont="1" applyFill="1" applyBorder="1" applyAlignment="1" applyProtection="0">
      <alignment horizontal="center" vertical="top"/>
    </xf>
    <xf numFmtId="72" fontId="12" fillId="5" borderId="15" applyNumberFormat="1" applyFont="1" applyFill="1" applyBorder="1" applyAlignment="1" applyProtection="0">
      <alignment horizontal="center" vertical="top"/>
    </xf>
    <xf numFmtId="72" fontId="10" fillId="4" borderId="75" applyNumberFormat="1" applyFont="1" applyFill="1" applyBorder="1" applyAlignment="1" applyProtection="0">
      <alignment horizontal="center" vertical="top"/>
    </xf>
    <xf numFmtId="0" fontId="0" fillId="4" borderId="83" applyNumberFormat="0" applyFont="1" applyFill="1" applyBorder="1" applyAlignment="1" applyProtection="0">
      <alignment vertical="bottom"/>
    </xf>
    <xf numFmtId="65" fontId="10" fillId="4" borderId="89" applyNumberFormat="1" applyFont="1" applyFill="1" applyBorder="1" applyAlignment="1" applyProtection="0">
      <alignment horizontal="center" vertical="bottom"/>
    </xf>
    <xf numFmtId="65" fontId="10" fillId="4" borderId="6" applyNumberFormat="1" applyFont="1" applyFill="1" applyBorder="1" applyAlignment="1" applyProtection="0">
      <alignment horizontal="center" vertical="bottom"/>
    </xf>
    <xf numFmtId="49" fontId="9" fillId="4" borderId="34" applyNumberFormat="1" applyFont="1" applyFill="1" applyBorder="1" applyAlignment="1" applyProtection="0">
      <alignment horizontal="right" vertical="bottom"/>
    </xf>
    <xf numFmtId="0" fontId="9" fillId="4" borderId="34" applyNumberFormat="1" applyFont="1" applyFill="1" applyBorder="1" applyAlignment="1" applyProtection="0">
      <alignment horizontal="center" vertical="bottom"/>
    </xf>
    <xf numFmtId="49" fontId="10" fillId="4" borderId="34" applyNumberFormat="1" applyFont="1" applyFill="1" applyBorder="1" applyAlignment="1" applyProtection="0">
      <alignment horizontal="center" vertical="bottom" wrapText="1"/>
    </xf>
    <xf numFmtId="0" fontId="10" fillId="4" borderId="34" applyNumberFormat="0" applyFont="1" applyFill="1" applyBorder="1" applyAlignment="1" applyProtection="0">
      <alignment horizontal="center" vertical="bottom" wrapText="1"/>
    </xf>
    <xf numFmtId="0" fontId="9" fillId="11" borderId="41" applyNumberFormat="0" applyFont="1" applyFill="1" applyBorder="1" applyAlignment="1" applyProtection="0">
      <alignment horizontal="right" vertical="bottom"/>
    </xf>
    <xf numFmtId="0" fontId="9" fillId="11" borderId="41" applyNumberFormat="0" applyFont="1" applyFill="1" applyBorder="1" applyAlignment="1" applyProtection="0">
      <alignment horizontal="center" vertical="bottom"/>
    </xf>
    <xf numFmtId="0" fontId="10" fillId="11" borderId="41" applyNumberFormat="0" applyFont="1" applyFill="1" applyBorder="1" applyAlignment="1" applyProtection="0">
      <alignment horizontal="center" vertical="bottom" wrapText="1"/>
    </xf>
    <xf numFmtId="0" fontId="0" fillId="11" borderId="41" applyNumberFormat="0" applyFont="1" applyFill="1" applyBorder="1" applyAlignment="1" applyProtection="0">
      <alignment vertical="bottom"/>
    </xf>
    <xf numFmtId="49" fontId="9" fillId="4" borderId="34" applyNumberFormat="1" applyFont="1" applyFill="1" applyBorder="1" applyAlignment="1" applyProtection="0">
      <alignment vertical="bottom"/>
    </xf>
    <xf numFmtId="0" fontId="9" fillId="4" borderId="34" applyNumberFormat="0" applyFont="1" applyFill="1" applyBorder="1" applyAlignment="1" applyProtection="0">
      <alignment vertical="bottom"/>
    </xf>
    <xf numFmtId="0" fontId="10" fillId="4" borderId="92" applyNumberFormat="1" applyFont="1" applyFill="1" applyBorder="1" applyAlignment="1" applyProtection="0">
      <alignment horizontal="left" vertical="bottom"/>
    </xf>
    <xf numFmtId="49" fontId="12" fillId="5" borderId="93" applyNumberFormat="1" applyFont="1" applyFill="1" applyBorder="1" applyAlignment="1" applyProtection="0">
      <alignment vertical="bottom"/>
    </xf>
    <xf numFmtId="1" fontId="12" fillId="5" borderId="93" applyNumberFormat="1" applyFont="1" applyFill="1" applyBorder="1" applyAlignment="1" applyProtection="0">
      <alignment horizontal="center" vertical="bottom"/>
    </xf>
    <xf numFmtId="72" fontId="12" fillId="5" borderId="93" applyNumberFormat="1" applyFont="1" applyFill="1" applyBorder="1" applyAlignment="1" applyProtection="0">
      <alignment horizontal="center" vertical="bottom"/>
    </xf>
    <xf numFmtId="72" fontId="12" fillId="4" borderId="94" applyNumberFormat="1" applyFont="1" applyFill="1" applyBorder="1" applyAlignment="1" applyProtection="0">
      <alignment horizontal="center" vertical="bottom"/>
    </xf>
    <xf numFmtId="72" fontId="12" fillId="4" borderId="41" applyNumberFormat="1" applyFont="1" applyFill="1" applyBorder="1" applyAlignment="1" applyProtection="0">
      <alignment horizontal="center" vertical="bottom"/>
    </xf>
    <xf numFmtId="49" fontId="12" fillId="5" borderId="15" applyNumberFormat="1" applyFont="1" applyFill="1" applyBorder="1" applyAlignment="1" applyProtection="0">
      <alignment vertical="bottom"/>
    </xf>
    <xf numFmtId="1" fontId="12" fillId="5" borderId="15" applyNumberFormat="1" applyFont="1" applyFill="1" applyBorder="1" applyAlignment="1" applyProtection="0">
      <alignment horizontal="center" vertical="bottom"/>
    </xf>
    <xf numFmtId="61" fontId="12" fillId="5" borderId="15" applyNumberFormat="1" applyFont="1" applyFill="1" applyBorder="1" applyAlignment="1" applyProtection="0">
      <alignment horizontal="right" vertical="bottom"/>
    </xf>
    <xf numFmtId="61" fontId="12" fillId="4" borderId="75" applyNumberFormat="1" applyFont="1" applyFill="1" applyBorder="1" applyAlignment="1" applyProtection="0">
      <alignment horizontal="right" vertical="bottom"/>
    </xf>
    <xf numFmtId="61" fontId="12" fillId="4" borderId="6" applyNumberFormat="1" applyFont="1" applyFill="1" applyBorder="1" applyAlignment="1" applyProtection="0">
      <alignment horizontal="right" vertical="bottom"/>
    </xf>
    <xf numFmtId="0" fontId="12" fillId="5" borderId="15" applyNumberFormat="0" applyFont="1" applyFill="1" applyBorder="1" applyAlignment="1" applyProtection="0">
      <alignment vertical="bottom"/>
    </xf>
    <xf numFmtId="0" fontId="0" fillId="4" borderId="64" applyNumberFormat="0" applyFont="1" applyFill="1" applyBorder="1" applyAlignment="1" applyProtection="0">
      <alignment vertical="bottom"/>
    </xf>
    <xf numFmtId="1" fontId="10" fillId="4" borderId="64" applyNumberFormat="1" applyFont="1" applyFill="1" applyBorder="1" applyAlignment="1" applyProtection="0">
      <alignment horizontal="center" vertical="bottom"/>
    </xf>
    <xf numFmtId="72" fontId="10" fillId="4" borderId="64" applyNumberFormat="1" applyFont="1" applyFill="1" applyBorder="1" applyAlignment="1" applyProtection="0">
      <alignment horizontal="center" vertical="bottom"/>
    </xf>
    <xf numFmtId="72" fontId="10" fillId="4" borderId="34" applyNumberFormat="1" applyFont="1" applyFill="1" applyBorder="1" applyAlignment="1" applyProtection="0">
      <alignment horizontal="center" vertical="bottom"/>
    </xf>
    <xf numFmtId="72" fontId="10" fillId="4" borderId="41" applyNumberFormat="1" applyFont="1" applyFill="1" applyBorder="1" applyAlignment="1" applyProtection="0">
      <alignment horizontal="center" vertical="bottom"/>
    </xf>
    <xf numFmtId="61" fontId="9" fillId="4" borderId="41" applyNumberFormat="1" applyFont="1" applyFill="1" applyBorder="1" applyAlignment="1" applyProtection="0">
      <alignment horizontal="center" vertical="top"/>
    </xf>
    <xf numFmtId="0" fontId="0" fillId="11" borderId="6" applyNumberFormat="0" applyFont="1" applyFill="1" applyBorder="1" applyAlignment="1" applyProtection="0">
      <alignment vertical="bottom"/>
    </xf>
    <xf numFmtId="72" fontId="10" fillId="11" borderId="6" applyNumberFormat="1" applyFont="1" applyFill="1" applyBorder="1" applyAlignment="1" applyProtection="0">
      <alignment horizontal="center" vertical="bottom"/>
    </xf>
    <xf numFmtId="65" fontId="10" fillId="11" borderId="6" applyNumberFormat="1" applyFont="1" applyFill="1" applyBorder="1" applyAlignment="1" applyProtection="0">
      <alignment horizontal="center" vertical="bottom"/>
    </xf>
    <xf numFmtId="61" fontId="10" fillId="11" borderId="6" applyNumberFormat="1" applyFont="1" applyFill="1" applyBorder="1" applyAlignment="1" applyProtection="0">
      <alignment horizontal="center" vertical="top"/>
    </xf>
    <xf numFmtId="65" fontId="10" fillId="4" borderId="34" applyNumberFormat="1" applyFont="1" applyFill="1" applyBorder="1" applyAlignment="1" applyProtection="0">
      <alignment horizontal="center" vertical="bottom"/>
    </xf>
    <xf numFmtId="72" fontId="0" fillId="4" borderId="64" applyNumberFormat="1" applyFont="1" applyFill="1" applyBorder="1" applyAlignment="1" applyProtection="0">
      <alignment vertical="bottom"/>
    </xf>
    <xf numFmtId="72" fontId="0" fillId="4" borderId="34" applyNumberFormat="1" applyFont="1" applyFill="1" applyBorder="1" applyAlignment="1" applyProtection="0">
      <alignment vertical="bottom"/>
    </xf>
    <xf numFmtId="72" fontId="0" fillId="4" borderId="41" applyNumberFormat="1" applyFont="1" applyFill="1" applyBorder="1" applyAlignment="1" applyProtection="0">
      <alignment vertical="bottom"/>
    </xf>
    <xf numFmtId="72" fontId="0" fillId="11" borderId="6" applyNumberFormat="1" applyFont="1" applyFill="1" applyBorder="1" applyAlignment="1" applyProtection="0">
      <alignment vertical="bottom"/>
    </xf>
    <xf numFmtId="0" fontId="10" fillId="4" borderId="95" applyNumberFormat="1" applyFont="1" applyFill="1" applyBorder="1" applyAlignment="1" applyProtection="0">
      <alignment horizontal="left" vertical="bottom"/>
    </xf>
    <xf numFmtId="0" fontId="12" fillId="5" borderId="61" applyNumberFormat="0" applyFont="1" applyFill="1" applyBorder="1" applyAlignment="1" applyProtection="0">
      <alignment vertical="bottom"/>
    </xf>
    <xf numFmtId="49" fontId="12" fillId="5" borderId="61" applyNumberFormat="1" applyFont="1" applyFill="1" applyBorder="1" applyAlignment="1" applyProtection="0">
      <alignment horizontal="center" vertical="bottom"/>
    </xf>
    <xf numFmtId="72" fontId="12" fillId="5" borderId="61" applyNumberFormat="1" applyFont="1" applyFill="1" applyBorder="1" applyAlignment="1" applyProtection="0">
      <alignment horizontal="center" vertical="bottom"/>
    </xf>
    <xf numFmtId="72" fontId="12" fillId="4" borderId="96" applyNumberFormat="1" applyFont="1" applyFill="1" applyBorder="1" applyAlignment="1" applyProtection="0">
      <alignment horizontal="center" vertical="bottom"/>
    </xf>
    <xf numFmtId="0" fontId="12" fillId="5" borderId="46" applyNumberFormat="0" applyFont="1" applyFill="1" applyBorder="1" applyAlignment="1" applyProtection="0">
      <alignment vertical="bottom"/>
    </xf>
    <xf numFmtId="49" fontId="12" fillId="5" borderId="46" applyNumberFormat="1" applyFont="1" applyFill="1" applyBorder="1" applyAlignment="1" applyProtection="0">
      <alignment horizontal="center" vertical="bottom"/>
    </xf>
    <xf numFmtId="72" fontId="12" fillId="5" borderId="46" applyNumberFormat="1" applyFont="1" applyFill="1" applyBorder="1" applyAlignment="1" applyProtection="0">
      <alignment horizontal="center" vertical="bottom"/>
    </xf>
    <xf numFmtId="61" fontId="12" fillId="4" borderId="47" applyNumberFormat="1" applyFont="1" applyFill="1" applyBorder="1" applyAlignment="1" applyProtection="0">
      <alignment horizontal="right" vertical="bottom"/>
    </xf>
    <xf numFmtId="61" fontId="12" fillId="5" borderId="46" applyNumberFormat="1" applyFont="1" applyFill="1" applyBorder="1" applyAlignment="1" applyProtection="0">
      <alignment horizontal="right" vertical="bottom"/>
    </xf>
    <xf numFmtId="0" fontId="12" fillId="5" borderId="63" applyNumberFormat="0" applyFont="1" applyFill="1" applyBorder="1" applyAlignment="1" applyProtection="0">
      <alignment vertical="bottom"/>
    </xf>
    <xf numFmtId="49" fontId="12" fillId="5" borderId="63" applyNumberFormat="1" applyFont="1" applyFill="1" applyBorder="1" applyAlignment="1" applyProtection="0">
      <alignment horizontal="center" vertical="bottom"/>
    </xf>
    <xf numFmtId="61" fontId="12" fillId="5" borderId="63" applyNumberFormat="1" applyFont="1" applyFill="1" applyBorder="1" applyAlignment="1" applyProtection="0">
      <alignment horizontal="right" vertical="bottom"/>
    </xf>
    <xf numFmtId="61" fontId="12" fillId="4" borderId="97" applyNumberFormat="1" applyFont="1" applyFill="1" applyBorder="1" applyAlignment="1" applyProtection="0">
      <alignment horizontal="right" vertical="bottom"/>
    </xf>
    <xf numFmtId="61" fontId="12" fillId="4" borderId="34" applyNumberFormat="1" applyFont="1" applyFill="1" applyBorder="1" applyAlignment="1" applyProtection="0">
      <alignment horizontal="right" vertical="bottom"/>
    </xf>
    <xf numFmtId="0" fontId="9" fillId="11" borderId="6" applyNumberFormat="0" applyFont="1" applyFill="1" applyBorder="1" applyAlignment="1" applyProtection="0">
      <alignment vertical="bottom"/>
    </xf>
    <xf numFmtId="61" fontId="9" fillId="11" borderId="6" applyNumberFormat="1" applyFont="1" applyFill="1" applyBorder="1" applyAlignment="1" applyProtection="0">
      <alignment horizontal="center" vertical="top"/>
    </xf>
    <xf numFmtId="49" fontId="19" fillId="4" borderId="34" applyNumberFormat="1" applyFont="1" applyFill="1" applyBorder="1" applyAlignment="1" applyProtection="0">
      <alignment vertical="bottom"/>
    </xf>
    <xf numFmtId="49" fontId="19" fillId="4" borderId="44" applyNumberFormat="1" applyFont="1" applyFill="1" applyBorder="1" applyAlignment="1" applyProtection="0">
      <alignment vertical="bottom"/>
    </xf>
    <xf numFmtId="72" fontId="10" fillId="4" borderId="44" applyNumberFormat="1" applyFont="1" applyFill="1" applyBorder="1" applyAlignment="1" applyProtection="0">
      <alignment horizontal="center" vertical="bottom"/>
    </xf>
    <xf numFmtId="49" fontId="12" fillId="5" borderId="46" applyNumberFormat="1" applyFont="1" applyFill="1" applyBorder="1" applyAlignment="1" applyProtection="0">
      <alignment vertical="bottom"/>
    </xf>
    <xf numFmtId="1" fontId="12" fillId="5" borderId="46" applyNumberFormat="1" applyFont="1" applyFill="1" applyBorder="1" applyAlignment="1" applyProtection="0">
      <alignment horizontal="center" vertical="bottom"/>
    </xf>
    <xf numFmtId="61" fontId="12" fillId="4" borderId="96" applyNumberFormat="1" applyFont="1" applyFill="1" applyBorder="1" applyAlignment="1" applyProtection="0">
      <alignment horizontal="right" vertical="bottom"/>
    </xf>
    <xf numFmtId="61" fontId="12" fillId="4" borderId="41" applyNumberFormat="1" applyFont="1" applyFill="1" applyBorder="1" applyAlignment="1" applyProtection="0">
      <alignment horizontal="right" vertical="bottom"/>
    </xf>
    <xf numFmtId="1" fontId="12" fillId="5" borderId="46" applyNumberFormat="1" applyFont="1" applyFill="1" applyBorder="1" applyAlignment="1" applyProtection="0">
      <alignment horizontal="left" vertical="bottom"/>
    </xf>
    <xf numFmtId="49" fontId="9" fillId="4" borderId="41" applyNumberFormat="1" applyFont="1" applyFill="1" applyBorder="1" applyAlignment="1" applyProtection="0">
      <alignment horizontal="left" vertical="bottom"/>
    </xf>
    <xf numFmtId="49" fontId="9" fillId="4" borderId="41" applyNumberFormat="1" applyFont="1" applyFill="1" applyBorder="1" applyAlignment="1" applyProtection="0">
      <alignment horizontal="center" vertical="bottom"/>
    </xf>
    <xf numFmtId="49" fontId="10" fillId="4" borderId="41" applyNumberFormat="1" applyFont="1" applyFill="1" applyBorder="1" applyAlignment="1" applyProtection="0">
      <alignment horizontal="center" vertical="bottom" wrapText="1"/>
    </xf>
    <xf numFmtId="0" fontId="9" fillId="4" borderId="41" applyNumberFormat="0" applyFont="1" applyFill="1" applyBorder="1" applyAlignment="1" applyProtection="0">
      <alignment horizontal="left" vertical="bottom"/>
    </xf>
    <xf numFmtId="0" fontId="0" fillId="4" borderId="98" applyNumberFormat="0" applyFont="1" applyFill="1" applyBorder="1" applyAlignment="1" applyProtection="0">
      <alignment vertical="bottom"/>
    </xf>
    <xf numFmtId="0" fontId="10" fillId="4" borderId="98" applyNumberFormat="0" applyFont="1" applyFill="1" applyBorder="1" applyAlignment="1" applyProtection="0">
      <alignment horizontal="center" vertical="bottom"/>
    </xf>
    <xf numFmtId="0" fontId="9" fillId="4" borderId="98" applyNumberFormat="0" applyFont="1" applyFill="1" applyBorder="1" applyAlignment="1" applyProtection="0">
      <alignment vertical="bottom"/>
    </xf>
    <xf numFmtId="49" fontId="12" fillId="5" borderId="46" applyNumberFormat="1" applyFont="1" applyFill="1" applyBorder="1" applyAlignment="1" applyProtection="0">
      <alignment horizontal="left" vertical="bottom"/>
    </xf>
    <xf numFmtId="63" fontId="12" fillId="5" borderId="46" applyNumberFormat="1" applyFont="1" applyFill="1" applyBorder="1" applyAlignment="1" applyProtection="0">
      <alignment horizontal="right" vertical="bottom"/>
    </xf>
    <xf numFmtId="61" fontId="10" fillId="4" borderId="47" applyNumberFormat="1" applyFont="1" applyFill="1" applyBorder="1" applyAlignment="1" applyProtection="0">
      <alignment horizontal="center" vertical="top"/>
    </xf>
    <xf numFmtId="63" fontId="12" fillId="5" borderId="46" applyNumberFormat="1" applyFont="1" applyFill="1" applyBorder="1" applyAlignment="1" applyProtection="0">
      <alignment horizontal="center" vertical="bottom"/>
    </xf>
    <xf numFmtId="0" fontId="12" fillId="4" borderId="72" applyNumberFormat="0" applyFont="1" applyFill="1" applyBorder="1" applyAlignment="1" applyProtection="0">
      <alignment horizontal="left" vertical="bottom"/>
    </xf>
    <xf numFmtId="0" fontId="12" fillId="4" borderId="72" applyNumberFormat="0" applyFont="1" applyFill="1" applyBorder="1" applyAlignment="1" applyProtection="0">
      <alignment horizontal="center" vertical="bottom"/>
    </xf>
    <xf numFmtId="1" fontId="12" fillId="4" borderId="72" applyNumberFormat="1" applyFont="1" applyFill="1" applyBorder="1" applyAlignment="1" applyProtection="0">
      <alignment horizontal="right" vertical="bottom"/>
    </xf>
    <xf numFmtId="1" fontId="12" fillId="4" borderId="72" applyNumberFormat="1" applyFont="1" applyFill="1" applyBorder="1" applyAlignment="1" applyProtection="0">
      <alignment horizontal="center" vertical="bottom"/>
    </xf>
    <xf numFmtId="63" fontId="12" fillId="4" borderId="72" applyNumberFormat="1" applyFont="1" applyFill="1" applyBorder="1" applyAlignment="1" applyProtection="0">
      <alignment horizontal="center" vertical="bottom"/>
    </xf>
    <xf numFmtId="0" fontId="12" fillId="4" borderId="72" applyNumberFormat="0" applyFont="1" applyFill="1" applyBorder="1" applyAlignment="1" applyProtection="0">
      <alignment vertical="bottom"/>
    </xf>
    <xf numFmtId="63" fontId="12" fillId="5" borderId="73" applyNumberFormat="1" applyFont="1" applyFill="1" applyBorder="1" applyAlignment="1" applyProtection="0">
      <alignment horizontal="center" vertical="bottom"/>
    </xf>
    <xf numFmtId="61" fontId="12" fillId="5" borderId="99" applyNumberFormat="1" applyFont="1" applyFill="1" applyBorder="1" applyAlignment="1" applyProtection="0">
      <alignment horizontal="right" vertical="bottom"/>
    </xf>
    <xf numFmtId="63" fontId="12" fillId="5" borderId="15" applyNumberFormat="1" applyFont="1" applyFill="1" applyBorder="1" applyAlignment="1" applyProtection="0">
      <alignment horizontal="center" vertical="bottom"/>
    </xf>
    <xf numFmtId="0" fontId="0" fillId="4" borderId="72" applyNumberFormat="0" applyFont="1" applyFill="1" applyBorder="1" applyAlignment="1" applyProtection="0">
      <alignment vertical="bottom"/>
    </xf>
    <xf numFmtId="1" fontId="9" fillId="4" borderId="72" applyNumberFormat="1" applyFont="1" applyFill="1" applyBorder="1" applyAlignment="1" applyProtection="0">
      <alignment horizontal="center" vertical="bottom"/>
    </xf>
    <xf numFmtId="65" fontId="9" fillId="4" borderId="72" applyNumberFormat="1" applyFont="1" applyFill="1" applyBorder="1" applyAlignment="1" applyProtection="0">
      <alignment horizontal="center" vertical="bottom"/>
    </xf>
    <xf numFmtId="0" fontId="12" fillId="4" borderId="71" applyNumberFormat="0" applyFont="1" applyFill="1" applyBorder="1" applyAlignment="1" applyProtection="0">
      <alignment vertical="bottom"/>
    </xf>
    <xf numFmtId="63" fontId="12" fillId="4" borderId="72" applyNumberFormat="1" applyFont="1" applyFill="1" applyBorder="1" applyAlignment="1" applyProtection="0">
      <alignment vertical="bottom"/>
    </xf>
    <xf numFmtId="0" fontId="0" fillId="4" borderId="48" applyNumberFormat="0" applyFont="1" applyFill="1" applyBorder="1" applyAlignment="1" applyProtection="0">
      <alignment vertical="bottom"/>
    </xf>
    <xf numFmtId="1" fontId="9" fillId="4" borderId="48" applyNumberFormat="1" applyFont="1" applyFill="1" applyBorder="1" applyAlignment="1" applyProtection="0">
      <alignment horizontal="center" vertical="bottom"/>
    </xf>
    <xf numFmtId="65" fontId="9" fillId="4" borderId="48" applyNumberFormat="1" applyFont="1" applyFill="1" applyBorder="1" applyAlignment="1" applyProtection="0">
      <alignment horizontal="center" vertical="bottom"/>
    </xf>
    <xf numFmtId="49" fontId="0" fillId="4" borderId="41" applyNumberFormat="1" applyFont="1" applyFill="1" applyBorder="1" applyAlignment="1" applyProtection="0">
      <alignment vertical="bottom"/>
    </xf>
    <xf numFmtId="1" fontId="9" fillId="4" borderId="41" applyNumberFormat="1" applyFont="1" applyFill="1" applyBorder="1" applyAlignment="1" applyProtection="0">
      <alignment horizontal="center" vertical="bottom"/>
    </xf>
    <xf numFmtId="0" fontId="10" fillId="4" borderId="6" applyNumberFormat="0" applyFont="1" applyFill="1" applyBorder="1" applyAlignment="1" applyProtection="0">
      <alignment vertical="bottom"/>
    </xf>
    <xf numFmtId="0" fontId="10" fillId="4" borderId="43" applyNumberFormat="0" applyFont="1" applyFill="1" applyBorder="1" applyAlignment="1" applyProtection="0">
      <alignment vertical="bottom"/>
    </xf>
    <xf numFmtId="49" fontId="19" fillId="11" borderId="6" applyNumberFormat="1" applyFont="1" applyFill="1" applyBorder="1" applyAlignment="1" applyProtection="0">
      <alignment vertical="bottom"/>
    </xf>
    <xf numFmtId="0" fontId="19" fillId="11" borderId="6" applyNumberFormat="0" applyFont="1" applyFill="1" applyBorder="1" applyAlignment="1" applyProtection="0">
      <alignment vertical="bottom"/>
    </xf>
    <xf numFmtId="65" fontId="19" fillId="11" borderId="6" applyNumberFormat="1" applyFont="1" applyFill="1" applyBorder="1" applyAlignment="1" applyProtection="0">
      <alignment horizontal="center" vertical="bottom"/>
    </xf>
    <xf numFmtId="61" fontId="19" fillId="11" borderId="6" applyNumberFormat="1" applyFont="1" applyFill="1" applyBorder="1" applyAlignment="1" applyProtection="0">
      <alignment horizontal="center" vertical="bottom"/>
    </xf>
    <xf numFmtId="1" fontId="9" fillId="4" borderId="6" applyNumberFormat="1" applyFont="1" applyFill="1" applyBorder="1" applyAlignment="1" applyProtection="0">
      <alignment horizontal="left" vertical="bottom"/>
    </xf>
    <xf numFmtId="61" fontId="10" fillId="4" borderId="34" applyNumberFormat="1" applyFont="1" applyFill="1" applyBorder="1" applyAlignment="1" applyProtection="0">
      <alignment horizontal="center" vertical="bottom"/>
    </xf>
    <xf numFmtId="63" fontId="10" fillId="4" borderId="41" applyNumberFormat="1" applyFont="1" applyFill="1" applyBorder="1" applyAlignment="1" applyProtection="0">
      <alignment horizontal="right" vertical="bottom"/>
    </xf>
    <xf numFmtId="63" fontId="10" fillId="4" borderId="41" applyNumberFormat="1" applyFont="1" applyFill="1" applyBorder="1" applyAlignment="1" applyProtection="0">
      <alignment horizontal="center" vertical="bottom"/>
    </xf>
    <xf numFmtId="61" fontId="10" fillId="4" borderId="41" applyNumberFormat="1" applyFont="1" applyFill="1" applyBorder="1" applyAlignment="1" applyProtection="0">
      <alignment horizontal="center" vertical="bottom"/>
    </xf>
    <xf numFmtId="61" fontId="10" fillId="4" borderId="6" applyNumberFormat="1" applyFont="1" applyFill="1" applyBorder="1" applyAlignment="1" applyProtection="0">
      <alignment horizontal="right" vertical="bottom"/>
    </xf>
    <xf numFmtId="61" fontId="10" fillId="4" borderId="34" applyNumberFormat="1" applyFont="1" applyFill="1" applyBorder="1" applyAlignment="1" applyProtection="0">
      <alignment horizontal="right" vertical="bottom"/>
    </xf>
    <xf numFmtId="61" fontId="10" fillId="4" borderId="41" applyNumberFormat="1" applyFont="1" applyFill="1" applyBorder="1" applyAlignment="1" applyProtection="0">
      <alignment horizontal="right" vertical="bottom"/>
    </xf>
    <xf numFmtId="0" fontId="0" fillId="4" borderId="34" applyNumberFormat="1" applyFont="1" applyFill="1" applyBorder="1" applyAlignment="1" applyProtection="0">
      <alignment vertical="bottom"/>
    </xf>
    <xf numFmtId="61" fontId="10" fillId="4" borderId="41" applyNumberFormat="1" applyFont="1" applyFill="1" applyBorder="1" applyAlignment="1" applyProtection="0">
      <alignment horizontal="left" vertical="bottom"/>
    </xf>
    <xf numFmtId="61" fontId="10" fillId="4" borderId="6" applyNumberFormat="1" applyFont="1" applyFill="1" applyBorder="1" applyAlignment="1" applyProtection="0">
      <alignment horizontal="left" vertical="bottom"/>
    </xf>
    <xf numFmtId="61" fontId="10" fillId="4" borderId="34" applyNumberFormat="1" applyFont="1" applyFill="1" applyBorder="1" applyAlignment="1" applyProtection="0">
      <alignment horizontal="left" vertical="bottom"/>
    </xf>
    <xf numFmtId="63" fontId="9" fillId="4" borderId="41" applyNumberFormat="1" applyFont="1" applyFill="1" applyBorder="1" applyAlignment="1" applyProtection="0">
      <alignment horizontal="right" vertical="bottom"/>
    </xf>
    <xf numFmtId="49" fontId="10" fillId="4" borderId="41" applyNumberFormat="1" applyFont="1" applyFill="1" applyBorder="1" applyAlignment="1" applyProtection="0">
      <alignment horizontal="left" vertical="bottom"/>
    </xf>
    <xf numFmtId="49" fontId="10" fillId="4" borderId="6" applyNumberFormat="1" applyFont="1" applyFill="1" applyBorder="1" applyAlignment="1" applyProtection="0">
      <alignment horizontal="left" vertical="bottom"/>
    </xf>
    <xf numFmtId="0" fontId="0" fillId="4" borderId="100" applyNumberFormat="0" applyFont="1" applyFill="1" applyBorder="1" applyAlignment="1" applyProtection="0">
      <alignment vertical="bottom"/>
    </xf>
    <xf numFmtId="61" fontId="10" fillId="4" borderId="100" applyNumberFormat="1" applyFont="1" applyFill="1" applyBorder="1" applyAlignment="1" applyProtection="0">
      <alignment horizontal="center" vertical="bottom"/>
    </xf>
    <xf numFmtId="0" fontId="10" fillId="4" borderId="101" applyNumberFormat="0" applyFont="1" applyFill="1" applyBorder="1" applyAlignment="1" applyProtection="0">
      <alignment horizontal="left" vertical="bottom"/>
    </xf>
    <xf numFmtId="49" fontId="9" fillId="4" borderId="102" applyNumberFormat="1" applyFont="1" applyFill="1" applyBorder="1" applyAlignment="1" applyProtection="0">
      <alignment vertical="bottom"/>
    </xf>
    <xf numFmtId="63" fontId="9" fillId="4" borderId="103" applyNumberFormat="1" applyFont="1" applyFill="1" applyBorder="1" applyAlignment="1" applyProtection="0">
      <alignment horizontal="right" vertical="bottom"/>
    </xf>
    <xf numFmtId="61" fontId="9" fillId="4" borderId="103" applyNumberFormat="1" applyFont="1" applyFill="1" applyBorder="1" applyAlignment="1" applyProtection="0">
      <alignment horizontal="center" vertical="bottom"/>
    </xf>
    <xf numFmtId="0" fontId="0" fillId="4" borderId="104" applyNumberFormat="0" applyFont="1" applyFill="1" applyBorder="1" applyAlignment="1" applyProtection="0">
      <alignment vertical="bottom"/>
    </xf>
    <xf numFmtId="63" fontId="10" fillId="4" borderId="104" applyNumberFormat="1" applyFont="1" applyFill="1" applyBorder="1" applyAlignment="1" applyProtection="0">
      <alignment horizontal="right" vertical="bottom"/>
    </xf>
    <xf numFmtId="65" fontId="10" fillId="4" borderId="104" applyNumberFormat="1" applyFont="1" applyFill="1" applyBorder="1" applyAlignment="1" applyProtection="0">
      <alignment horizontal="center" vertical="bottom"/>
    </xf>
    <xf numFmtId="63" fontId="19" fillId="11" borderId="6" applyNumberFormat="1" applyFont="1" applyFill="1" applyBorder="1" applyAlignment="1" applyProtection="0">
      <alignment horizontal="right" vertical="bottom"/>
    </xf>
    <xf numFmtId="61" fontId="19" fillId="4" borderId="6" applyNumberFormat="1" applyFont="1" applyFill="1" applyBorder="1" applyAlignment="1" applyProtection="0">
      <alignment horizontal="center" vertical="bottom"/>
    </xf>
    <xf numFmtId="63" fontId="10" fillId="4" borderId="34" applyNumberFormat="1" applyFont="1" applyFill="1" applyBorder="1" applyAlignment="1" applyProtection="0">
      <alignment horizontal="right" vertical="bottom"/>
    </xf>
    <xf numFmtId="49" fontId="9" fillId="4" borderId="58" applyNumberFormat="1" applyFont="1" applyFill="1" applyBorder="1" applyAlignment="1" applyProtection="0">
      <alignment vertical="bottom"/>
    </xf>
    <xf numFmtId="63" fontId="10" fillId="4" borderId="58" applyNumberFormat="1" applyFont="1" applyFill="1" applyBorder="1" applyAlignment="1" applyProtection="0">
      <alignment horizontal="right" vertical="bottom"/>
    </xf>
    <xf numFmtId="65" fontId="10" fillId="4" borderId="58" applyNumberFormat="1" applyFont="1" applyFill="1" applyBorder="1" applyAlignment="1" applyProtection="0">
      <alignment horizontal="center" vertical="bottom"/>
    </xf>
    <xf numFmtId="65" fontId="10" fillId="4" borderId="41" applyNumberFormat="1" applyFont="1" applyFill="1" applyBorder="1" applyAlignment="1" applyProtection="0">
      <alignment horizontal="center" vertical="bottom"/>
    </xf>
    <xf numFmtId="63" fontId="10" fillId="4" borderId="6" applyNumberFormat="1" applyFont="1" applyFill="1" applyBorder="1" applyAlignment="1" applyProtection="0">
      <alignment horizontal="right" vertical="bottom"/>
    </xf>
    <xf numFmtId="0" fontId="0" fillId="4" borderId="6" applyNumberFormat="1" applyFont="1" applyFill="1" applyBorder="1" applyAlignment="1" applyProtection="0">
      <alignment vertical="bottom"/>
    </xf>
    <xf numFmtId="63" fontId="9" fillId="4" borderId="6" applyNumberFormat="1" applyFont="1" applyFill="1" applyBorder="1" applyAlignment="1" applyProtection="0">
      <alignment horizontal="right" vertical="bottom"/>
    </xf>
    <xf numFmtId="1" fontId="9" fillId="4" borderId="6" applyNumberFormat="1" applyFont="1" applyFill="1" applyBorder="1" applyAlignment="1" applyProtection="0">
      <alignment horizontal="center" vertical="bottom"/>
    </xf>
    <xf numFmtId="63" fontId="9" fillId="4" borderId="34" applyNumberFormat="1" applyFont="1" applyFill="1" applyBorder="1" applyAlignment="1" applyProtection="0">
      <alignment horizontal="right" vertical="bottom"/>
    </xf>
    <xf numFmtId="1" fontId="9" fillId="4" borderId="34" applyNumberFormat="1" applyFont="1" applyFill="1" applyBorder="1" applyAlignment="1" applyProtection="0">
      <alignment horizontal="center" vertical="bottom"/>
    </xf>
    <xf numFmtId="61" fontId="10" fillId="4" borderId="58" applyNumberFormat="1" applyFont="1" applyFill="1" applyBorder="1" applyAlignment="1" applyProtection="0">
      <alignment horizontal="center" vertical="bottom"/>
    </xf>
    <xf numFmtId="61" fontId="9" fillId="4" borderId="34" applyNumberFormat="1" applyFont="1" applyFill="1" applyBorder="1" applyAlignment="1" applyProtection="0">
      <alignment horizontal="left" vertical="bottom"/>
    </xf>
    <xf numFmtId="61" fontId="9" fillId="4" borderId="34" applyNumberFormat="1" applyFont="1" applyFill="1" applyBorder="1" applyAlignment="1" applyProtection="0">
      <alignment horizontal="center" vertical="bottom"/>
    </xf>
    <xf numFmtId="63" fontId="9" fillId="11" borderId="34" applyNumberFormat="1" applyFont="1" applyFill="1" applyBorder="1" applyAlignment="1" applyProtection="0">
      <alignment horizontal="right" vertical="bottom"/>
    </xf>
    <xf numFmtId="1" fontId="9" fillId="11" borderId="34" applyNumberFormat="1" applyFont="1" applyFill="1" applyBorder="1" applyAlignment="1" applyProtection="0">
      <alignment horizontal="center" vertical="bottom"/>
    </xf>
    <xf numFmtId="61" fontId="10" fillId="11" borderId="34" applyNumberFormat="1" applyFont="1" applyFill="1" applyBorder="1" applyAlignment="1" applyProtection="0">
      <alignment horizontal="center" vertical="top"/>
    </xf>
    <xf numFmtId="74" fontId="0" fillId="4" borderId="6" applyNumberFormat="1" applyFont="1" applyFill="1" applyBorder="1" applyAlignment="1" applyProtection="0">
      <alignment vertical="bottom"/>
    </xf>
    <xf numFmtId="67" fontId="0" fillId="4" borderId="6" applyNumberFormat="1" applyFont="1" applyFill="1" applyBorder="1" applyAlignment="1" applyProtection="0">
      <alignment vertical="bottom"/>
    </xf>
    <xf numFmtId="61" fontId="0" fillId="4" borderId="41" applyNumberFormat="1" applyFont="1" applyFill="1" applyBorder="1" applyAlignment="1" applyProtection="0">
      <alignment vertical="bottom"/>
    </xf>
    <xf numFmtId="49" fontId="10" fillId="4" borderId="6" applyNumberFormat="1" applyFont="1" applyFill="1" applyBorder="1" applyAlignment="1" applyProtection="0">
      <alignment horizontal="center" vertical="bottom"/>
    </xf>
    <xf numFmtId="63" fontId="9" fillId="4" borderId="58" applyNumberFormat="1" applyFont="1" applyFill="1" applyBorder="1" applyAlignment="1" applyProtection="0">
      <alignment horizontal="right" vertical="bottom"/>
    </xf>
    <xf numFmtId="1" fontId="9" fillId="4" borderId="58" applyNumberFormat="1" applyFont="1" applyFill="1" applyBorder="1" applyAlignment="1" applyProtection="0">
      <alignment horizontal="center" vertical="bottom"/>
    </xf>
    <xf numFmtId="61" fontId="10" fillId="4" borderId="58" applyNumberFormat="1" applyFont="1" applyFill="1" applyBorder="1" applyAlignment="1" applyProtection="0">
      <alignment horizontal="center" vertical="top"/>
    </xf>
    <xf numFmtId="49" fontId="10" fillId="4" borderId="41" applyNumberFormat="1" applyFont="1" applyFill="1" applyBorder="1" applyAlignment="1" applyProtection="0">
      <alignment horizontal="right" vertical="bottom"/>
    </xf>
    <xf numFmtId="49" fontId="10" fillId="4" borderId="6" applyNumberFormat="1" applyFont="1" applyFill="1" applyBorder="1" applyAlignment="1" applyProtection="0">
      <alignment horizontal="right" vertical="bottom"/>
    </xf>
    <xf numFmtId="0" fontId="0" fillId="4" borderId="41" applyNumberFormat="1" applyFont="1" applyFill="1" applyBorder="1" applyAlignment="1" applyProtection="0">
      <alignment vertical="bottom"/>
    </xf>
    <xf numFmtId="49" fontId="10" fillId="4" borderId="34" applyNumberFormat="1" applyFont="1" applyFill="1" applyBorder="1" applyAlignment="1" applyProtection="0">
      <alignment horizontal="right" vertical="bottom"/>
    </xf>
    <xf numFmtId="0" fontId="9" fillId="4" borderId="58" applyNumberFormat="0" applyFont="1" applyFill="1" applyBorder="1" applyAlignment="1" applyProtection="0">
      <alignment vertical="bottom"/>
    </xf>
    <xf numFmtId="61" fontId="9" fillId="4" borderId="58" applyNumberFormat="1" applyFont="1" applyFill="1" applyBorder="1" applyAlignment="1" applyProtection="0">
      <alignment horizontal="center" vertical="bottom"/>
    </xf>
    <xf numFmtId="49" fontId="19" fillId="4" borderId="41" applyNumberFormat="1" applyFont="1" applyFill="1" applyBorder="1" applyAlignment="1" applyProtection="0">
      <alignment vertical="bottom"/>
    </xf>
    <xf numFmtId="61" fontId="9" fillId="4" borderId="6" applyNumberFormat="1" applyFont="1" applyFill="1" applyBorder="1" applyAlignment="1" applyProtection="0">
      <alignment horizontal="center" vertical="bottom"/>
    </xf>
    <xf numFmtId="49" fontId="9" fillId="4" borderId="34" applyNumberFormat="1" applyFont="1" applyFill="1" applyBorder="1" applyAlignment="1" applyProtection="0">
      <alignment horizontal="left" vertical="bottom"/>
    </xf>
    <xf numFmtId="61" fontId="9" fillId="4" borderId="6" applyNumberFormat="1" applyFont="1" applyFill="1" applyBorder="1" applyAlignment="1" applyProtection="0">
      <alignment horizontal="left" vertical="bottom"/>
    </xf>
    <xf numFmtId="61" fontId="10" fillId="7" borderId="6" applyNumberFormat="1" applyFont="1" applyFill="1" applyBorder="1" applyAlignment="1" applyProtection="0">
      <alignment horizontal="left" vertical="bottom"/>
    </xf>
    <xf numFmtId="63" fontId="9" fillId="7" borderId="6" applyNumberFormat="1" applyFont="1" applyFill="1" applyBorder="1" applyAlignment="1" applyProtection="0">
      <alignment horizontal="right" vertical="bottom"/>
    </xf>
    <xf numFmtId="1" fontId="9" fillId="7" borderId="6" applyNumberFormat="1" applyFont="1" applyFill="1" applyBorder="1" applyAlignment="1" applyProtection="0">
      <alignment horizontal="center" vertical="bottom"/>
    </xf>
    <xf numFmtId="0" fontId="0" fillId="7" borderId="6" applyNumberFormat="0" applyFont="1" applyFill="1" applyBorder="1" applyAlignment="1" applyProtection="0">
      <alignment vertical="bottom"/>
    </xf>
    <xf numFmtId="61" fontId="10" fillId="7" borderId="6" applyNumberFormat="1" applyFont="1" applyFill="1" applyBorder="1" applyAlignment="1" applyProtection="0">
      <alignment horizontal="center" vertical="bottom"/>
    </xf>
    <xf numFmtId="49" fontId="10" fillId="4" borderId="34" applyNumberFormat="1" applyFont="1" applyFill="1" applyBorder="1" applyAlignment="1" applyProtection="0">
      <alignment horizontal="left" vertical="bottom"/>
    </xf>
    <xf numFmtId="75" fontId="9" fillId="4" borderId="41" applyNumberFormat="1" applyFont="1" applyFill="1" applyBorder="1" applyAlignment="1" applyProtection="0">
      <alignment horizontal="center" vertical="bottom"/>
    </xf>
    <xf numFmtId="63" fontId="14" fillId="4" borderId="6" applyNumberFormat="1" applyFont="1" applyFill="1" applyBorder="1" applyAlignment="1" applyProtection="0">
      <alignment horizontal="right" vertical="bottom"/>
    </xf>
    <xf numFmtId="62" fontId="14" fillId="4" borderId="6" applyNumberFormat="1" applyFont="1" applyFill="1" applyBorder="1" applyAlignment="1" applyProtection="0">
      <alignment horizontal="center" vertical="bottom"/>
    </xf>
    <xf numFmtId="61" fontId="0" fillId="4" borderId="44" applyNumberFormat="1" applyFont="1" applyFill="1" applyBorder="1" applyAlignment="1" applyProtection="0">
      <alignment vertical="bottom"/>
    </xf>
    <xf numFmtId="63" fontId="10" fillId="4" borderId="44" applyNumberFormat="1" applyFont="1" applyFill="1" applyBorder="1" applyAlignment="1" applyProtection="0">
      <alignment horizontal="right" vertical="bottom"/>
    </xf>
    <xf numFmtId="61" fontId="9" fillId="5" borderId="46" applyNumberFormat="1" applyFont="1" applyFill="1" applyBorder="1" applyAlignment="1" applyProtection="0">
      <alignment horizontal="center" vertical="bottom"/>
    </xf>
    <xf numFmtId="63" fontId="11" fillId="5" borderId="46" applyNumberFormat="1" applyFont="1" applyFill="1" applyBorder="1" applyAlignment="1" applyProtection="0">
      <alignment horizontal="right" vertical="bottom"/>
    </xf>
    <xf numFmtId="68" fontId="11" fillId="5" borderId="46" applyNumberFormat="1" applyFont="1" applyFill="1" applyBorder="1" applyAlignment="1" applyProtection="0">
      <alignment horizontal="center" vertical="bottom"/>
    </xf>
    <xf numFmtId="61" fontId="10" fillId="4" borderId="66" applyNumberFormat="1" applyFont="1" applyFill="1" applyBorder="1" applyAlignment="1" applyProtection="0">
      <alignment horizontal="center" vertical="top"/>
    </xf>
    <xf numFmtId="63" fontId="9" fillId="4" borderId="66" applyNumberFormat="1" applyFont="1" applyFill="1" applyBorder="1" applyAlignment="1" applyProtection="0">
      <alignment horizontal="right" vertical="bottom"/>
    </xf>
    <xf numFmtId="3" fontId="9" fillId="4" borderId="66" applyNumberFormat="1" applyFont="1" applyFill="1" applyBorder="1" applyAlignment="1" applyProtection="0">
      <alignment horizontal="center" vertical="bottom"/>
    </xf>
    <xf numFmtId="63" fontId="10" fillId="4" borderId="66" applyNumberFormat="1" applyFont="1" applyFill="1" applyBorder="1" applyAlignment="1" applyProtection="0">
      <alignment horizontal="right" vertical="bottom"/>
    </xf>
    <xf numFmtId="0" fontId="0" fillId="4" borderId="66" applyNumberFormat="0" applyFont="1" applyFill="1" applyBorder="1" applyAlignment="1" applyProtection="0">
      <alignment vertical="bottom"/>
    </xf>
    <xf numFmtId="63" fontId="9" fillId="5" borderId="46" applyNumberFormat="1" applyFont="1" applyFill="1" applyBorder="1" applyAlignment="1" applyProtection="0">
      <alignment horizontal="right" vertical="bottom"/>
    </xf>
    <xf numFmtId="68" fontId="9" fillId="5" borderId="46" applyNumberFormat="1" applyFont="1" applyFill="1" applyBorder="1" applyAlignment="1" applyProtection="0">
      <alignment horizontal="center" vertical="bottom"/>
    </xf>
    <xf numFmtId="63" fontId="10" fillId="4" borderId="105" applyNumberFormat="1" applyFont="1" applyFill="1" applyBorder="1" applyAlignment="1" applyProtection="0">
      <alignment horizontal="right" vertical="bottom"/>
    </xf>
    <xf numFmtId="0" fontId="0" fillId="4" borderId="105" applyNumberFormat="0" applyFont="1" applyFill="1" applyBorder="1" applyAlignment="1" applyProtection="0">
      <alignment vertical="bottom"/>
    </xf>
    <xf numFmtId="61" fontId="0" fillId="4" borderId="100" applyNumberFormat="1" applyFont="1" applyFill="1" applyBorder="1" applyAlignment="1" applyProtection="0">
      <alignment vertical="bottom"/>
    </xf>
    <xf numFmtId="0" fontId="10" fillId="4" borderId="101" applyNumberFormat="1" applyFont="1" applyFill="1" applyBorder="1" applyAlignment="1" applyProtection="0">
      <alignment horizontal="left" vertical="bottom"/>
    </xf>
    <xf numFmtId="0" fontId="9" fillId="4" borderId="103" applyNumberFormat="0" applyFont="1" applyFill="1" applyBorder="1" applyAlignment="1" applyProtection="0">
      <alignment vertical="bottom"/>
    </xf>
    <xf numFmtId="63" fontId="10" fillId="4" borderId="103" applyNumberFormat="1" applyFont="1" applyFill="1" applyBorder="1" applyAlignment="1" applyProtection="0">
      <alignment horizontal="right" vertical="bottom"/>
    </xf>
    <xf numFmtId="0" fontId="0" fillId="4" borderId="103" applyNumberFormat="0" applyFont="1" applyFill="1" applyBorder="1" applyAlignment="1" applyProtection="0">
      <alignment vertical="bottom"/>
    </xf>
    <xf numFmtId="0" fontId="9" fillId="4" borderId="49" applyNumberFormat="0" applyFont="1" applyFill="1" applyBorder="1" applyAlignment="1" applyProtection="0">
      <alignment vertical="bottom"/>
    </xf>
    <xf numFmtId="0" fontId="9" fillId="4" borderId="106" applyNumberFormat="1" applyFont="1" applyFill="1" applyBorder="1" applyAlignment="1" applyProtection="0">
      <alignment horizontal="center" vertical="bottom"/>
    </xf>
    <xf numFmtId="0" fontId="9" fillId="4" borderId="107" applyNumberFormat="1" applyFont="1" applyFill="1" applyBorder="1" applyAlignment="1" applyProtection="0">
      <alignment horizontal="center" vertical="bottom"/>
    </xf>
    <xf numFmtId="0" fontId="9" fillId="4" borderId="108" applyNumberFormat="1" applyFont="1" applyFill="1" applyBorder="1" applyAlignment="1" applyProtection="0">
      <alignment horizontal="center" vertical="bottom"/>
    </xf>
    <xf numFmtId="0" fontId="9" fillId="4" borderId="54" applyNumberFormat="0" applyFont="1" applyFill="1" applyBorder="1" applyAlignment="1" applyProtection="0">
      <alignment vertical="bottom"/>
    </xf>
    <xf numFmtId="0" fontId="9" fillId="4" borderId="109" applyNumberFormat="1" applyFont="1" applyFill="1" applyBorder="1" applyAlignment="1" applyProtection="0">
      <alignment horizontal="center" vertical="bottom"/>
    </xf>
    <xf numFmtId="0" fontId="9" fillId="4" borderId="110" applyNumberFormat="1" applyFont="1" applyFill="1" applyBorder="1" applyAlignment="1" applyProtection="0">
      <alignment horizontal="center" vertical="bottom"/>
    </xf>
    <xf numFmtId="0" fontId="9" fillId="4" borderId="111" applyNumberFormat="1" applyFont="1" applyFill="1" applyBorder="1" applyAlignment="1" applyProtection="0">
      <alignment horizontal="center" vertical="bottom"/>
    </xf>
    <xf numFmtId="49" fontId="9" fillId="11" borderId="41" applyNumberFormat="1" applyFont="1" applyFill="1" applyBorder="1" applyAlignment="1" applyProtection="0">
      <alignment vertical="bottom"/>
    </xf>
    <xf numFmtId="63" fontId="9" fillId="11" borderId="41" applyNumberFormat="1" applyFont="1" applyFill="1" applyBorder="1" applyAlignment="1" applyProtection="0">
      <alignment horizontal="right" vertical="bottom"/>
    </xf>
    <xf numFmtId="0" fontId="9" fillId="11" borderId="41" applyNumberFormat="0" applyFont="1" applyFill="1" applyBorder="1" applyAlignment="1" applyProtection="0">
      <alignment vertical="bottom"/>
    </xf>
    <xf numFmtId="49" fontId="9" fillId="4" borderId="67" applyNumberFormat="1" applyFont="1" applyFill="1" applyBorder="1" applyAlignment="1" applyProtection="0">
      <alignment vertical="bottom"/>
    </xf>
    <xf numFmtId="49" fontId="9" fillId="4" borderId="44" applyNumberFormat="1" applyFont="1" applyFill="1" applyBorder="1" applyAlignment="1" applyProtection="0">
      <alignment horizontal="right" vertical="bottom"/>
    </xf>
    <xf numFmtId="49" fontId="0" fillId="4" borderId="68" applyNumberFormat="1" applyFont="1" applyFill="1" applyBorder="1" applyAlignment="1" applyProtection="0">
      <alignment vertical="bottom"/>
    </xf>
    <xf numFmtId="63" fontId="10" fillId="4" borderId="46" applyNumberFormat="1" applyFont="1" applyFill="1" applyBorder="1" applyAlignment="1" applyProtection="0">
      <alignment horizontal="right" vertical="bottom"/>
    </xf>
    <xf numFmtId="0" fontId="10" fillId="4" borderId="47" applyNumberFormat="0" applyFont="1" applyFill="1" applyBorder="1" applyAlignment="1" applyProtection="0">
      <alignment horizontal="left" vertical="bottom"/>
    </xf>
    <xf numFmtId="62" fontId="12" fillId="5" borderId="46" applyNumberFormat="1" applyFont="1" applyFill="1" applyBorder="1" applyAlignment="1" applyProtection="0">
      <alignment horizontal="right" vertical="bottom"/>
    </xf>
    <xf numFmtId="49" fontId="12" fillId="5" borderId="46" applyNumberFormat="1" applyFont="1" applyFill="1" applyBorder="1" applyAlignment="1" applyProtection="0">
      <alignment horizontal="right" vertical="bottom"/>
    </xf>
    <xf numFmtId="68" fontId="0" fillId="4" borderId="6" applyNumberFormat="1" applyFont="1" applyFill="1" applyBorder="1" applyAlignment="1" applyProtection="0">
      <alignment vertical="bottom"/>
    </xf>
    <xf numFmtId="68" fontId="10" fillId="4" borderId="34" applyNumberFormat="1" applyFont="1" applyFill="1" applyBorder="1" applyAlignment="1" applyProtection="0">
      <alignment horizontal="center" vertical="top"/>
    </xf>
    <xf numFmtId="68" fontId="10" fillId="4" borderId="41" applyNumberFormat="1" applyFont="1" applyFill="1" applyBorder="1" applyAlignment="1" applyProtection="0">
      <alignment horizontal="center" vertical="top"/>
    </xf>
    <xf numFmtId="63" fontId="14" fillId="4" borderId="6" applyNumberFormat="1" applyFont="1" applyFill="1" applyBorder="1" applyAlignment="1" applyProtection="0">
      <alignment horizontal="center" vertical="top"/>
    </xf>
    <xf numFmtId="68" fontId="14" fillId="4" borderId="6" applyNumberFormat="1" applyFont="1" applyFill="1" applyBorder="1" applyAlignment="1" applyProtection="0">
      <alignment horizontal="center" vertical="top"/>
    </xf>
    <xf numFmtId="68" fontId="0" fillId="4" borderId="44" applyNumberFormat="1" applyFont="1" applyFill="1" applyBorder="1" applyAlignment="1" applyProtection="0">
      <alignment vertical="bottom"/>
    </xf>
    <xf numFmtId="68" fontId="9" fillId="5" borderId="112" applyNumberFormat="1" applyFont="1" applyFill="1" applyBorder="1" applyAlignment="1" applyProtection="0">
      <alignment horizontal="center" vertical="bottom"/>
    </xf>
    <xf numFmtId="63" fontId="9" fillId="4" borderId="72" applyNumberFormat="1" applyFont="1" applyFill="1" applyBorder="1" applyAlignment="1" applyProtection="0">
      <alignment horizontal="right" vertical="bottom"/>
    </xf>
    <xf numFmtId="68" fontId="9" fillId="4" borderId="72" applyNumberFormat="1" applyFont="1" applyFill="1" applyBorder="1" applyAlignment="1" applyProtection="0">
      <alignment horizontal="center" vertical="bottom"/>
    </xf>
    <xf numFmtId="68" fontId="0" fillId="4" borderId="66" applyNumberFormat="1" applyFont="1" applyFill="1" applyBorder="1" applyAlignment="1" applyProtection="0">
      <alignment vertical="bottom"/>
    </xf>
    <xf numFmtId="0" fontId="9" fillId="4" borderId="44" applyNumberFormat="0" applyFont="1" applyFill="1" applyBorder="1" applyAlignment="1" applyProtection="0">
      <alignment vertical="bottom"/>
    </xf>
    <xf numFmtId="65" fontId="12" fillId="5" borderId="46" applyNumberFormat="1" applyFont="1" applyFill="1" applyBorder="1" applyAlignment="1" applyProtection="0">
      <alignment horizontal="center" vertical="bottom"/>
    </xf>
    <xf numFmtId="65" fontId="10" fillId="5" borderId="46" applyNumberFormat="1" applyFont="1" applyFill="1" applyBorder="1" applyAlignment="1" applyProtection="0">
      <alignment horizontal="center" vertical="bottom"/>
    </xf>
    <xf numFmtId="68" fontId="10" fillId="4" borderId="47" applyNumberFormat="1" applyFont="1" applyFill="1" applyBorder="1" applyAlignment="1" applyProtection="0">
      <alignment horizontal="center" vertical="top"/>
    </xf>
    <xf numFmtId="49" fontId="12" fillId="5" borderId="46" applyNumberFormat="1" applyFont="1" applyFill="1" applyBorder="1" applyAlignment="1" applyProtection="0">
      <alignment horizontal="right" vertical="bottom" wrapText="1"/>
    </xf>
    <xf numFmtId="65" fontId="12" fillId="5" borderId="46" applyNumberFormat="1" applyFont="1" applyFill="1" applyBorder="1" applyAlignment="1" applyProtection="0">
      <alignment horizontal="center" vertical="bottom" wrapText="1"/>
    </xf>
    <xf numFmtId="65" fontId="10" fillId="5" borderId="46" applyNumberFormat="1" applyFont="1" applyFill="1" applyBorder="1" applyAlignment="1" applyProtection="0">
      <alignment horizontal="center" vertical="bottom" wrapText="1"/>
    </xf>
    <xf numFmtId="68" fontId="10" fillId="4" borderId="47" applyNumberFormat="1" applyFont="1" applyFill="1" applyBorder="1" applyAlignment="1" applyProtection="0">
      <alignment horizontal="center" vertical="top" wrapText="1"/>
    </xf>
    <xf numFmtId="63" fontId="10" fillId="4" borderId="100" applyNumberFormat="1" applyFont="1" applyFill="1" applyBorder="1" applyAlignment="1" applyProtection="0">
      <alignment horizontal="right" vertical="bottom"/>
    </xf>
    <xf numFmtId="68" fontId="10" fillId="4" borderId="100" applyNumberFormat="1" applyFont="1" applyFill="1" applyBorder="1" applyAlignment="1" applyProtection="0">
      <alignment horizontal="center" vertical="top"/>
    </xf>
    <xf numFmtId="49" fontId="9" fillId="12" borderId="102" applyNumberFormat="1" applyFont="1" applyFill="1" applyBorder="1" applyAlignment="1" applyProtection="0">
      <alignment vertical="bottom"/>
    </xf>
    <xf numFmtId="63" fontId="9" fillId="12" borderId="103" applyNumberFormat="1" applyFont="1" applyFill="1" applyBorder="1" applyAlignment="1" applyProtection="0">
      <alignment horizontal="right" vertical="bottom"/>
    </xf>
    <xf numFmtId="0" fontId="9" fillId="12" borderId="103" applyNumberFormat="0" applyFont="1" applyFill="1" applyBorder="1" applyAlignment="1" applyProtection="0">
      <alignment vertical="bottom"/>
    </xf>
    <xf numFmtId="63" fontId="9" fillId="12" borderId="103" applyNumberFormat="1" applyFont="1" applyFill="1" applyBorder="1" applyAlignment="1" applyProtection="0">
      <alignment horizontal="center" vertical="bottom"/>
    </xf>
    <xf numFmtId="0" fontId="9" fillId="4" borderId="104" applyNumberFormat="0" applyFont="1" applyFill="1" applyBorder="1" applyAlignment="1" applyProtection="0">
      <alignment vertical="bottom"/>
    </xf>
    <xf numFmtId="63" fontId="9" fillId="4" borderId="104" applyNumberFormat="1" applyFont="1" applyFill="1" applyBorder="1" applyAlignment="1" applyProtection="0">
      <alignment horizontal="right" vertical="bottom"/>
    </xf>
    <xf numFmtId="63" fontId="9" fillId="4" borderId="83" applyNumberFormat="1" applyFont="1" applyFill="1" applyBorder="1" applyAlignment="1" applyProtection="0">
      <alignment horizontal="right" vertical="bottom"/>
    </xf>
    <xf numFmtId="0" fontId="0" fillId="4" borderId="113" applyNumberFormat="0" applyFont="1" applyFill="1" applyBorder="1" applyAlignment="1" applyProtection="0">
      <alignment vertical="bottom"/>
    </xf>
    <xf numFmtId="0" fontId="9" fillId="4" borderId="113" applyNumberFormat="0" applyFont="1" applyFill="1" applyBorder="1" applyAlignment="1" applyProtection="0">
      <alignment horizontal="center" vertical="bottom"/>
    </xf>
    <xf numFmtId="0" fontId="9" fillId="4" borderId="83" applyNumberFormat="0" applyFont="1" applyFill="1" applyBorder="1" applyAlignment="1" applyProtection="0">
      <alignment horizontal="center" vertical="bottom"/>
    </xf>
    <xf numFmtId="49" fontId="0" fillId="4" borderId="88" applyNumberFormat="1" applyFont="1" applyFill="1" applyBorder="1" applyAlignment="1" applyProtection="0">
      <alignment vertical="bottom"/>
    </xf>
    <xf numFmtId="63" fontId="10" fillId="4" borderId="89" applyNumberFormat="1" applyFont="1" applyFill="1" applyBorder="1" applyAlignment="1" applyProtection="0">
      <alignment horizontal="right" vertical="bottom"/>
    </xf>
    <xf numFmtId="0" fontId="0" fillId="4" borderId="114" applyNumberFormat="0" applyFont="1" applyFill="1" applyBorder="1" applyAlignment="1" applyProtection="0">
      <alignment vertical="bottom"/>
    </xf>
    <xf numFmtId="9" fontId="11" fillId="5" borderId="115" applyNumberFormat="1" applyFont="1" applyFill="1" applyBorder="1" applyAlignment="1" applyProtection="0">
      <alignment horizontal="center" vertical="bottom"/>
    </xf>
    <xf numFmtId="0" fontId="0" fillId="4" borderId="116" applyNumberFormat="0" applyFont="1" applyFill="1" applyBorder="1" applyAlignment="1" applyProtection="0">
      <alignment vertical="bottom"/>
    </xf>
    <xf numFmtId="1" fontId="11" fillId="5" borderId="46" applyNumberFormat="1" applyFont="1" applyFill="1" applyBorder="1" applyAlignment="1" applyProtection="0">
      <alignment horizontal="center" vertical="top"/>
    </xf>
    <xf numFmtId="68" fontId="11" fillId="5" borderId="46" applyNumberFormat="1" applyFont="1" applyFill="1" applyBorder="1" applyAlignment="1" applyProtection="0">
      <alignment horizontal="center" vertical="top"/>
    </xf>
    <xf numFmtId="10" fontId="10" fillId="4" borderId="47" applyNumberFormat="1" applyFont="1" applyFill="1" applyBorder="1" applyAlignment="1" applyProtection="0">
      <alignment horizontal="center" vertical="bottom"/>
    </xf>
    <xf numFmtId="10" fontId="10" fillId="4" borderId="6" applyNumberFormat="1" applyFont="1" applyFill="1" applyBorder="1" applyAlignment="1" applyProtection="0">
      <alignment horizontal="center" vertical="bottom"/>
    </xf>
    <xf numFmtId="10" fontId="10" fillId="4" borderId="47" applyNumberFormat="1" applyFont="1" applyFill="1" applyBorder="1" applyAlignment="1" applyProtection="0">
      <alignment horizontal="center" vertical="top"/>
    </xf>
    <xf numFmtId="10" fontId="10" fillId="4" borderId="6" applyNumberFormat="1" applyFont="1" applyFill="1" applyBorder="1" applyAlignment="1" applyProtection="0">
      <alignment horizontal="center" vertical="top"/>
    </xf>
    <xf numFmtId="3" fontId="10" fillId="4" borderId="72" applyNumberFormat="1" applyFont="1" applyFill="1" applyBorder="1" applyAlignment="1" applyProtection="0">
      <alignment horizontal="center" vertical="top"/>
    </xf>
    <xf numFmtId="2" fontId="11" fillId="5" borderId="46" applyNumberFormat="1" applyFont="1" applyFill="1" applyBorder="1" applyAlignment="1" applyProtection="0">
      <alignment horizontal="center" vertical="top"/>
    </xf>
    <xf numFmtId="4" fontId="10" fillId="4" borderId="72" applyNumberFormat="1" applyFont="1" applyFill="1" applyBorder="1" applyAlignment="1" applyProtection="0">
      <alignment horizontal="center" vertical="top"/>
    </xf>
    <xf numFmtId="65" fontId="11" fillId="5" borderId="46" applyNumberFormat="1" applyFont="1" applyFill="1" applyBorder="1" applyAlignment="1" applyProtection="0">
      <alignment horizontal="center" vertical="top"/>
    </xf>
    <xf numFmtId="65" fontId="10" fillId="4" borderId="72" applyNumberFormat="1" applyFont="1" applyFill="1" applyBorder="1" applyAlignment="1" applyProtection="0">
      <alignment horizontal="center" vertical="top"/>
    </xf>
    <xf numFmtId="68" fontId="10" fillId="4" borderId="72" applyNumberFormat="1" applyFont="1" applyFill="1" applyBorder="1" applyAlignment="1" applyProtection="0">
      <alignment horizontal="center" vertical="bottom"/>
    </xf>
    <xf numFmtId="0" fontId="0" fillId="4" borderId="117" applyNumberFormat="0" applyFont="1" applyFill="1" applyBorder="1" applyAlignment="1" applyProtection="0">
      <alignment vertical="bottom"/>
    </xf>
    <xf numFmtId="63" fontId="10" fillId="4" borderId="83" applyNumberFormat="1" applyFont="1" applyFill="1" applyBorder="1" applyAlignment="1" applyProtection="0">
      <alignment horizontal="right" vertical="bottom"/>
    </xf>
    <xf numFmtId="0" fontId="0" fillId="4" borderId="118" applyNumberFormat="0" applyFont="1" applyFill="1" applyBorder="1" applyAlignment="1" applyProtection="0">
      <alignment vertical="bottom"/>
    </xf>
    <xf numFmtId="0" fontId="10" fillId="4" borderId="6" applyNumberFormat="1" applyFont="1" applyFill="1" applyBorder="1" applyAlignment="1" applyProtection="0">
      <alignment horizontal="center" vertical="bottom"/>
    </xf>
    <xf numFmtId="0" fontId="10" fillId="4" borderId="34" applyNumberFormat="0" applyFont="1" applyFill="1" applyBorder="1" applyAlignment="1" applyProtection="0">
      <alignment horizontal="center" vertical="bottom"/>
    </xf>
    <xf numFmtId="0" fontId="10" fillId="4" borderId="34" applyNumberFormat="1" applyFont="1" applyFill="1" applyBorder="1" applyAlignment="1" applyProtection="0">
      <alignment horizontal="center" vertical="bottom"/>
    </xf>
    <xf numFmtId="68" fontId="10" fillId="4" borderId="6" applyNumberFormat="1" applyFont="1" applyFill="1" applyBorder="1" applyAlignment="1" applyProtection="0">
      <alignment horizontal="center" vertical="bottom"/>
    </xf>
    <xf numFmtId="75" fontId="10" fillId="4" borderId="6" applyNumberFormat="1" applyFont="1" applyFill="1" applyBorder="1" applyAlignment="1" applyProtection="0">
      <alignment horizontal="center" vertical="bottom"/>
    </xf>
    <xf numFmtId="75" fontId="10" fillId="4" borderId="100" applyNumberFormat="1" applyFont="1" applyFill="1" applyBorder="1" applyAlignment="1" applyProtection="0">
      <alignment horizontal="center" vertical="bottom"/>
    </xf>
    <xf numFmtId="49" fontId="14" fillId="4" borderId="104" applyNumberFormat="1" applyFont="1" applyFill="1" applyBorder="1" applyAlignment="1" applyProtection="0">
      <alignment vertical="bottom"/>
    </xf>
    <xf numFmtId="63" fontId="14" fillId="4" borderId="104" applyNumberFormat="1" applyFont="1" applyFill="1" applyBorder="1" applyAlignment="1" applyProtection="0">
      <alignment horizontal="right" vertical="bottom"/>
    </xf>
    <xf numFmtId="0" fontId="14" fillId="4" borderId="104" applyNumberFormat="0" applyFont="1" applyFill="1" applyBorder="1" applyAlignment="1" applyProtection="0">
      <alignment vertical="bottom"/>
    </xf>
    <xf numFmtId="65" fontId="14" fillId="4" borderId="104" applyNumberFormat="1" applyFont="1" applyFill="1" applyBorder="1" applyAlignment="1" applyProtection="0">
      <alignment horizontal="center" vertical="bottom"/>
    </xf>
    <xf numFmtId="49" fontId="14" fillId="4" borderId="104" applyNumberFormat="1" applyFont="1" applyFill="1" applyBorder="1" applyAlignment="1" applyProtection="0">
      <alignment horizontal="center" vertical="bottom"/>
    </xf>
    <xf numFmtId="63" fontId="10" fillId="4" borderId="119" applyNumberFormat="1" applyFont="1" applyFill="1" applyBorder="1" applyAlignment="1" applyProtection="0">
      <alignment horizontal="right" vertical="bottom"/>
    </xf>
    <xf numFmtId="9" fontId="10" fillId="4" borderId="89" applyNumberFormat="1" applyFont="1" applyFill="1" applyBorder="1" applyAlignment="1" applyProtection="0">
      <alignment horizontal="center" vertical="bottom"/>
    </xf>
    <xf numFmtId="63" fontId="12" fillId="5" borderId="46" applyNumberFormat="1" applyFont="1" applyFill="1" applyBorder="1" applyAlignment="1" applyProtection="0">
      <alignment horizontal="right" vertical="top"/>
    </xf>
    <xf numFmtId="68" fontId="9" fillId="4" borderId="47" applyNumberFormat="1" applyFont="1" applyFill="1" applyBorder="1" applyAlignment="1" applyProtection="0">
      <alignment horizontal="center" vertical="top"/>
    </xf>
    <xf numFmtId="68" fontId="9" fillId="4" borderId="6" applyNumberFormat="1" applyFont="1" applyFill="1" applyBorder="1" applyAlignment="1" applyProtection="0">
      <alignment horizontal="center" vertical="top"/>
    </xf>
    <xf numFmtId="63" fontId="12" fillId="4" borderId="72" applyNumberFormat="1" applyFont="1" applyFill="1" applyBorder="1" applyAlignment="1" applyProtection="0">
      <alignment horizontal="right" vertical="top"/>
    </xf>
    <xf numFmtId="2" fontId="10" fillId="4" borderId="6" applyNumberFormat="1" applyFont="1" applyFill="1" applyBorder="1" applyAlignment="1" applyProtection="0">
      <alignment horizontal="center" vertical="top"/>
    </xf>
    <xf numFmtId="49" fontId="9" fillId="4" borderId="90" applyNumberFormat="1" applyFont="1" applyFill="1" applyBorder="1" applyAlignment="1" applyProtection="0">
      <alignment vertical="bottom"/>
    </xf>
    <xf numFmtId="63" fontId="12" fillId="4" borderId="66" applyNumberFormat="1" applyFont="1" applyFill="1" applyBorder="1" applyAlignment="1" applyProtection="0">
      <alignment horizontal="right" vertical="top"/>
    </xf>
    <xf numFmtId="63" fontId="12" fillId="4" borderId="83" applyNumberFormat="1" applyFont="1" applyFill="1" applyBorder="1" applyAlignment="1" applyProtection="0">
      <alignment horizontal="right" vertical="top"/>
    </xf>
    <xf numFmtId="68" fontId="10" fillId="4" borderId="83" applyNumberFormat="1" applyFont="1" applyFill="1" applyBorder="1" applyAlignment="1" applyProtection="0">
      <alignment horizontal="center" vertical="top"/>
    </xf>
    <xf numFmtId="0" fontId="10" fillId="4" borderId="83" applyNumberFormat="0" applyFont="1" applyFill="1" applyBorder="1" applyAlignment="1" applyProtection="0">
      <alignment horizontal="left" vertical="bottom"/>
    </xf>
    <xf numFmtId="63" fontId="12" fillId="4" borderId="119" applyNumberFormat="1" applyFont="1" applyFill="1" applyBorder="1" applyAlignment="1" applyProtection="0">
      <alignment horizontal="right" vertical="bottom"/>
    </xf>
    <xf numFmtId="65" fontId="10" fillId="4" borderId="83" applyNumberFormat="1" applyFont="1" applyFill="1" applyBorder="1" applyAlignment="1" applyProtection="0">
      <alignment horizontal="center" vertical="top"/>
    </xf>
    <xf numFmtId="0" fontId="9" fillId="4" borderId="117" applyNumberFormat="0" applyFont="1" applyFill="1" applyBorder="1" applyAlignment="1" applyProtection="0">
      <alignment vertical="bottom"/>
    </xf>
    <xf numFmtId="63" fontId="12" fillId="4" borderId="83" applyNumberFormat="1" applyFont="1" applyFill="1" applyBorder="1" applyAlignment="1" applyProtection="0">
      <alignment horizontal="right" vertical="bottom"/>
    </xf>
    <xf numFmtId="9" fontId="10" fillId="4" borderId="83" applyNumberFormat="1" applyFont="1" applyFill="1" applyBorder="1" applyAlignment="1" applyProtection="0">
      <alignment horizontal="center" vertical="bottom"/>
    </xf>
    <xf numFmtId="2" fontId="10" fillId="4" borderId="83" applyNumberFormat="1" applyFont="1" applyFill="1" applyBorder="1" applyAlignment="1" applyProtection="0">
      <alignment horizontal="center" vertical="top"/>
    </xf>
    <xf numFmtId="10" fontId="10" fillId="4" borderId="83" applyNumberFormat="1" applyFont="1" applyFill="1" applyBorder="1" applyAlignment="1" applyProtection="0">
      <alignment horizontal="center" vertical="top"/>
    </xf>
    <xf numFmtId="0" fontId="10" fillId="4" borderId="83" applyNumberFormat="0" applyFont="1" applyFill="1" applyBorder="1" applyAlignment="1" applyProtection="0">
      <alignment horizontal="center" vertical="bottom"/>
    </xf>
    <xf numFmtId="63" fontId="9" fillId="4" borderId="66" applyNumberFormat="1" applyFont="1" applyFill="1" applyBorder="1" applyAlignment="1" applyProtection="0">
      <alignment horizontal="right" vertical="top"/>
    </xf>
    <xf numFmtId="0" fontId="10" fillId="4" borderId="89" applyNumberFormat="0" applyFont="1" applyFill="1" applyBorder="1" applyAlignment="1" applyProtection="0">
      <alignment horizontal="center" vertical="bottom"/>
    </xf>
    <xf numFmtId="49" fontId="9" fillId="4" borderId="67" applyNumberFormat="1" applyFont="1" applyFill="1" applyBorder="1" applyAlignment="1" applyProtection="0">
      <alignment horizontal="right" vertical="bottom"/>
    </xf>
    <xf numFmtId="0" fontId="9" fillId="4" borderId="67" applyNumberFormat="0" applyFont="1" applyFill="1" applyBorder="1" applyAlignment="1" applyProtection="0">
      <alignment horizontal="right" vertical="bottom"/>
    </xf>
    <xf numFmtId="49" fontId="12" fillId="5" borderId="15" applyNumberFormat="1" applyFont="1" applyFill="1" applyBorder="1" applyAlignment="1" applyProtection="0">
      <alignment horizontal="right" vertical="bottom"/>
    </xf>
    <xf numFmtId="0" fontId="12" fillId="5" borderId="15" applyNumberFormat="0" applyFont="1" applyFill="1" applyBorder="1" applyAlignment="1" applyProtection="0">
      <alignment horizontal="center" vertical="bottom"/>
    </xf>
    <xf numFmtId="76" fontId="9" fillId="5" borderId="15" applyNumberFormat="1" applyFont="1" applyFill="1" applyBorder="1" applyAlignment="1" applyProtection="0">
      <alignment horizontal="center" vertical="bottom"/>
    </xf>
    <xf numFmtId="63" fontId="10" fillId="4" borderId="6" applyNumberFormat="1" applyFont="1" applyFill="1" applyBorder="1" applyAlignment="1" applyProtection="0">
      <alignment horizontal="center" vertical="top"/>
    </xf>
    <xf numFmtId="0" fontId="12" fillId="5" borderId="15" applyNumberFormat="1" applyFont="1" applyFill="1" applyBorder="1" applyAlignment="1" applyProtection="0">
      <alignment horizontal="center" vertical="bottom"/>
    </xf>
    <xf numFmtId="63" fontId="10" fillId="4" borderId="120" applyNumberFormat="1" applyFont="1" applyFill="1" applyBorder="1" applyAlignment="1" applyProtection="0">
      <alignment horizontal="right" vertical="bottom"/>
    </xf>
    <xf numFmtId="0" fontId="0" fillId="4" borderId="120" applyNumberFormat="0" applyFont="1" applyFill="1" applyBorder="1" applyAlignment="1" applyProtection="0">
      <alignment vertical="bottom"/>
    </xf>
    <xf numFmtId="63" fontId="9" fillId="4" borderId="103" applyNumberFormat="1" applyFont="1" applyFill="1" applyBorder="1" applyAlignment="1" applyProtection="0">
      <alignment horizontal="center" vertical="bottom"/>
    </xf>
    <xf numFmtId="49" fontId="0" fillId="4" borderId="102" applyNumberFormat="1" applyFont="1" applyFill="1" applyBorder="1" applyAlignment="1" applyProtection="0">
      <alignment vertical="bottom"/>
    </xf>
    <xf numFmtId="63" fontId="0" fillId="4" borderId="103" applyNumberFormat="1" applyFont="1" applyFill="1" applyBorder="1" applyAlignment="1" applyProtection="0">
      <alignment vertical="bottom"/>
    </xf>
    <xf numFmtId="65" fontId="0" fillId="4" borderId="100" applyNumberFormat="1" applyFont="1" applyFill="1" applyBorder="1" applyAlignment="1" applyProtection="0">
      <alignment vertical="bottom"/>
    </xf>
    <xf numFmtId="0" fontId="0" fillId="4" borderId="5" applyNumberFormat="0" applyFont="1" applyFill="1" applyBorder="1" applyAlignment="1" applyProtection="0">
      <alignment vertical="bottom"/>
    </xf>
    <xf numFmtId="63" fontId="0" fillId="4" borderId="104" applyNumberFormat="1" applyFont="1" applyFill="1" applyBorder="1" applyAlignment="1" applyProtection="0">
      <alignment vertical="bottom"/>
    </xf>
    <xf numFmtId="63" fontId="0" fillId="4" borderId="34" applyNumberFormat="1" applyFont="1" applyFill="1" applyBorder="1" applyAlignment="1" applyProtection="0">
      <alignment vertical="bottom"/>
    </xf>
    <xf numFmtId="75" fontId="0" fillId="4" borderId="41" applyNumberFormat="1" applyFont="1" applyFill="1" applyBorder="1" applyAlignment="1" applyProtection="0">
      <alignment vertical="bottom"/>
    </xf>
    <xf numFmtId="65" fontId="0" fillId="4" borderId="6" applyNumberFormat="1" applyFont="1" applyFill="1" applyBorder="1" applyAlignment="1" applyProtection="0">
      <alignment vertical="bottom"/>
    </xf>
    <xf numFmtId="0" fontId="0" fillId="4" borderId="121" applyNumberFormat="0" applyFont="1" applyFill="1" applyBorder="1" applyAlignment="1" applyProtection="0">
      <alignment vertical="bottom"/>
    </xf>
    <xf numFmtId="49" fontId="0" fillId="4" borderId="58" applyNumberFormat="1" applyFont="1" applyFill="1" applyBorder="1" applyAlignment="1" applyProtection="0">
      <alignment vertical="bottom"/>
    </xf>
    <xf numFmtId="63" fontId="0" fillId="4" borderId="58" applyNumberFormat="1" applyFont="1" applyFill="1" applyBorder="1" applyAlignment="1" applyProtection="0">
      <alignment vertical="bottom"/>
    </xf>
    <xf numFmtId="0" fontId="0" fillId="4" borderId="122" applyNumberFormat="0" applyFont="1" applyFill="1" applyBorder="1" applyAlignment="1" applyProtection="0">
      <alignment vertical="bottom"/>
    </xf>
    <xf numFmtId="0" fontId="0" fillId="4" borderId="123" applyNumberFormat="0" applyFont="1" applyFill="1" applyBorder="1" applyAlignment="1" applyProtection="0">
      <alignment vertical="bottom"/>
    </xf>
    <xf numFmtId="0" fontId="0" applyNumberFormat="1" applyFont="1" applyFill="0" applyBorder="0" applyAlignment="1" applyProtection="0">
      <alignment vertical="bottom"/>
    </xf>
    <xf numFmtId="0" fontId="21" fillId="2" borderId="2" applyNumberFormat="0" applyFont="1" applyFill="1" applyBorder="1" applyAlignment="1" applyProtection="0">
      <alignment vertical="bottom"/>
    </xf>
    <xf numFmtId="0" fontId="19" fillId="4" borderId="4" applyNumberFormat="0" applyFont="1" applyFill="1" applyBorder="1" applyAlignment="1" applyProtection="0">
      <alignment vertical="bottom"/>
    </xf>
    <xf numFmtId="49" fontId="9" fillId="4" borderId="124" applyNumberFormat="1" applyFont="1" applyFill="1" applyBorder="1" applyAlignment="1" applyProtection="0">
      <alignment horizontal="center" vertical="bottom"/>
    </xf>
    <xf numFmtId="0" fontId="0" fillId="4" borderId="25" applyNumberFormat="0" applyFont="1" applyFill="1" applyBorder="1" applyAlignment="1" applyProtection="0">
      <alignment vertical="bottom"/>
    </xf>
    <xf numFmtId="0" fontId="9" fillId="4" borderId="125" applyNumberFormat="1" applyFont="1" applyFill="1" applyBorder="1" applyAlignment="1" applyProtection="0">
      <alignment horizontal="center" vertical="bottom"/>
    </xf>
    <xf numFmtId="0" fontId="0" fillId="4" borderId="126" applyNumberFormat="0" applyFont="1" applyFill="1" applyBorder="1" applyAlignment="1" applyProtection="0">
      <alignment vertical="bottom"/>
    </xf>
    <xf numFmtId="0" fontId="9" fillId="4" borderId="127" applyNumberFormat="1" applyFont="1" applyFill="1" applyBorder="1" applyAlignment="1" applyProtection="0">
      <alignment horizontal="center" vertical="bottom"/>
    </xf>
    <xf numFmtId="0" fontId="9" fillId="4" borderId="128" applyNumberFormat="1" applyFont="1" applyFill="1" applyBorder="1" applyAlignment="1" applyProtection="0">
      <alignment horizontal="center" vertical="bottom"/>
    </xf>
    <xf numFmtId="0" fontId="9" fillId="4" borderId="129" applyNumberFormat="1" applyFont="1" applyFill="1" applyBorder="1" applyAlignment="1" applyProtection="0">
      <alignment horizontal="center" vertical="bottom"/>
    </xf>
    <xf numFmtId="0" fontId="9" fillId="4" borderId="130" applyNumberFormat="1" applyFont="1" applyFill="1" applyBorder="1" applyAlignment="1" applyProtection="0">
      <alignment horizontal="center" vertical="bottom"/>
    </xf>
    <xf numFmtId="0" fontId="0" fillId="4" borderId="131" applyNumberFormat="0" applyFont="1" applyFill="1" applyBorder="1" applyAlignment="1" applyProtection="0">
      <alignment vertical="bottom"/>
    </xf>
    <xf numFmtId="49" fontId="9" fillId="4" borderId="132" applyNumberFormat="1" applyFont="1" applyFill="1" applyBorder="1" applyAlignment="1" applyProtection="0">
      <alignment vertical="bottom"/>
    </xf>
    <xf numFmtId="0" fontId="9" fillId="4" borderId="133" applyNumberFormat="0" applyFont="1" applyFill="1" applyBorder="1" applyAlignment="1" applyProtection="0">
      <alignment vertical="bottom"/>
    </xf>
    <xf numFmtId="0" fontId="0" fillId="4" borderId="132" applyNumberFormat="0" applyFont="1" applyFill="1" applyBorder="1" applyAlignment="1" applyProtection="0">
      <alignment vertical="bottom"/>
    </xf>
    <xf numFmtId="0" fontId="9" fillId="4" borderId="132" applyNumberFormat="0" applyFont="1" applyFill="1" applyBorder="1" applyAlignment="1" applyProtection="0">
      <alignment horizontal="center" vertical="bottom"/>
    </xf>
    <xf numFmtId="0" fontId="9" fillId="4" borderId="134" applyNumberFormat="0" applyFont="1" applyFill="1" applyBorder="1" applyAlignment="1" applyProtection="0">
      <alignment horizontal="center" vertical="bottom"/>
    </xf>
    <xf numFmtId="0" fontId="0" fillId="4" borderId="135" applyNumberFormat="0" applyFont="1" applyFill="1" applyBorder="1" applyAlignment="1" applyProtection="0">
      <alignment vertical="bottom"/>
    </xf>
    <xf numFmtId="49" fontId="0" fillId="4" borderId="136" applyNumberFormat="1" applyFont="1" applyFill="1" applyBorder="1" applyAlignment="1" applyProtection="0">
      <alignment vertical="bottom"/>
    </xf>
    <xf numFmtId="49" fontId="0" fillId="4" borderId="116" applyNumberFormat="1" applyFont="1" applyFill="1" applyBorder="1" applyAlignment="1" applyProtection="0">
      <alignment vertical="bottom"/>
    </xf>
    <xf numFmtId="0" fontId="0" fillId="4" borderId="91" applyNumberFormat="0" applyFont="1" applyFill="1" applyBorder="1" applyAlignment="1" applyProtection="0">
      <alignment vertical="bottom"/>
    </xf>
    <xf numFmtId="3" fontId="12" fillId="5" borderId="46" applyNumberFormat="1" applyFont="1" applyFill="1" applyBorder="1" applyAlignment="1" applyProtection="0">
      <alignment horizontal="center" vertical="top"/>
    </xf>
    <xf numFmtId="68" fontId="10" fillId="4" borderId="72" applyNumberFormat="1" applyFont="1" applyFill="1" applyBorder="1" applyAlignment="1" applyProtection="0">
      <alignment horizontal="center" vertical="top"/>
    </xf>
    <xf numFmtId="10" fontId="10" fillId="4" borderId="6" applyNumberFormat="1" applyFont="1" applyFill="1" applyBorder="1" applyAlignment="1" applyProtection="0">
      <alignment horizontal="left" vertical="bottom"/>
    </xf>
    <xf numFmtId="68" fontId="10" fillId="4" borderId="118" applyNumberFormat="1" applyFont="1" applyFill="1" applyBorder="1" applyAlignment="1" applyProtection="0">
      <alignment horizontal="center" vertical="top"/>
    </xf>
    <xf numFmtId="49" fontId="0" fillId="4" borderId="137" applyNumberFormat="1" applyFont="1" applyFill="1" applyBorder="1" applyAlignment="1" applyProtection="0">
      <alignment vertical="bottom"/>
    </xf>
    <xf numFmtId="0" fontId="0" fillId="4" borderId="137" applyNumberFormat="0" applyFont="1" applyFill="1" applyBorder="1" applyAlignment="1" applyProtection="0">
      <alignment vertical="bottom"/>
    </xf>
    <xf numFmtId="61" fontId="10" fillId="4" borderId="137" applyNumberFormat="1" applyFont="1" applyFill="1" applyBorder="1" applyAlignment="1" applyProtection="0">
      <alignment horizontal="center" vertical="bottom"/>
    </xf>
    <xf numFmtId="61" fontId="10" fillId="4" borderId="138" applyNumberFormat="1" applyFont="1" applyFill="1" applyBorder="1" applyAlignment="1" applyProtection="0">
      <alignment horizontal="center" vertical="bottom"/>
    </xf>
    <xf numFmtId="65" fontId="0" fillId="4" borderId="43" applyNumberFormat="1" applyFont="1" applyFill="1" applyBorder="1" applyAlignment="1" applyProtection="0">
      <alignment vertical="bottom"/>
    </xf>
    <xf numFmtId="0" fontId="0" fillId="4" borderId="20" applyNumberFormat="0" applyFont="1" applyFill="1" applyBorder="1" applyAlignment="1" applyProtection="0">
      <alignment vertical="bottom"/>
    </xf>
    <xf numFmtId="65" fontId="9" fillId="4" borderId="4" applyNumberFormat="1" applyFont="1" applyFill="1" applyBorder="1" applyAlignment="1" applyProtection="0">
      <alignment horizontal="left" vertical="bottom"/>
    </xf>
    <xf numFmtId="0" fontId="0" fillId="4" borderId="14" applyNumberFormat="0" applyFont="1" applyFill="1" applyBorder="1" applyAlignment="1" applyProtection="0">
      <alignment vertical="bottom"/>
    </xf>
    <xf numFmtId="0" fontId="0" fillId="5" borderId="15" applyNumberFormat="0" applyFont="1" applyFill="1" applyBorder="1" applyAlignment="1" applyProtection="0">
      <alignment vertical="bottom"/>
    </xf>
    <xf numFmtId="61" fontId="10" fillId="4" borderId="16" applyNumberFormat="1" applyFont="1" applyFill="1" applyBorder="1" applyAlignment="1" applyProtection="0">
      <alignment horizontal="center" vertical="bottom"/>
    </xf>
    <xf numFmtId="61" fontId="10" fillId="4" borderId="9" applyNumberFormat="1" applyFont="1" applyFill="1" applyBorder="1" applyAlignment="1" applyProtection="0">
      <alignment horizontal="center" vertical="bottom"/>
    </xf>
    <xf numFmtId="65" fontId="9" fillId="4" borderId="133" applyNumberFormat="1" applyFont="1" applyFill="1" applyBorder="1" applyAlignment="1" applyProtection="0">
      <alignment horizontal="left" vertical="bottom"/>
    </xf>
    <xf numFmtId="0" fontId="0" fillId="4" borderId="139" applyNumberFormat="0" applyFont="1" applyFill="1" applyBorder="1" applyAlignment="1" applyProtection="0">
      <alignment vertical="bottom"/>
    </xf>
    <xf numFmtId="68" fontId="12" fillId="5" borderId="46" applyNumberFormat="1" applyFont="1" applyFill="1" applyBorder="1" applyAlignment="1" applyProtection="0">
      <alignment horizontal="center" vertical="bottom"/>
    </xf>
    <xf numFmtId="49" fontId="0" fillId="4" borderId="140" applyNumberFormat="1" applyFont="1" applyFill="1" applyBorder="1" applyAlignment="1" applyProtection="0">
      <alignment vertical="bottom"/>
    </xf>
    <xf numFmtId="61" fontId="10" fillId="4" borderId="16" applyNumberFormat="1" applyFont="1" applyFill="1" applyBorder="1" applyAlignment="1" applyProtection="0">
      <alignment horizontal="center" vertical="top"/>
    </xf>
    <xf numFmtId="61" fontId="10" fillId="4" borderId="9" applyNumberFormat="1" applyFont="1" applyFill="1" applyBorder="1" applyAlignment="1" applyProtection="0">
      <alignment horizontal="center" vertical="top"/>
    </xf>
    <xf numFmtId="49" fontId="10" fillId="4" borderId="46" applyNumberFormat="1" applyFont="1" applyFill="1" applyBorder="1" applyAlignment="1" applyProtection="0">
      <alignment horizontal="center" vertical="bottom"/>
    </xf>
    <xf numFmtId="0" fontId="0" fillId="4" borderId="140" applyNumberFormat="0" applyFont="1" applyFill="1" applyBorder="1" applyAlignment="1" applyProtection="0">
      <alignment vertical="bottom"/>
    </xf>
    <xf numFmtId="0" fontId="12" fillId="5" borderId="46" applyNumberFormat="1" applyFont="1" applyFill="1" applyBorder="1" applyAlignment="1" applyProtection="0">
      <alignment horizontal="center" vertical="bottom"/>
    </xf>
    <xf numFmtId="61" fontId="10" fillId="4" borderId="141" applyNumberFormat="1" applyFont="1" applyFill="1" applyBorder="1" applyAlignment="1" applyProtection="0">
      <alignment horizontal="center" vertical="top"/>
    </xf>
    <xf numFmtId="61" fontId="10" fillId="4" borderId="20" applyNumberFormat="1" applyFont="1" applyFill="1" applyBorder="1" applyAlignment="1" applyProtection="0">
      <alignment horizontal="center" vertical="top"/>
    </xf>
    <xf numFmtId="61" fontId="10" fillId="4" borderId="142" applyNumberFormat="1" applyFont="1" applyFill="1" applyBorder="1" applyAlignment="1" applyProtection="0">
      <alignment horizontal="center" vertical="top"/>
    </xf>
    <xf numFmtId="0" fontId="0" fillId="4" borderId="143" applyNumberFormat="0" applyFont="1" applyFill="1" applyBorder="1" applyAlignment="1" applyProtection="0">
      <alignment vertical="bottom"/>
    </xf>
    <xf numFmtId="61" fontId="10" fillId="4" borderId="144" applyNumberFormat="1" applyFont="1" applyFill="1" applyBorder="1" applyAlignment="1" applyProtection="0">
      <alignment horizontal="center" vertical="top"/>
    </xf>
    <xf numFmtId="61" fontId="10" fillId="4" borderId="13" applyNumberFormat="1" applyFont="1" applyFill="1" applyBorder="1" applyAlignment="1" applyProtection="0">
      <alignment horizontal="center" vertical="top"/>
    </xf>
    <xf numFmtId="61" fontId="10" fillId="4" borderId="145" applyNumberFormat="1" applyFont="1" applyFill="1" applyBorder="1" applyAlignment="1" applyProtection="0">
      <alignment horizontal="center" vertical="top"/>
    </xf>
    <xf numFmtId="0" fontId="0" fillId="4" borderId="35" applyNumberFormat="0" applyFont="1" applyFill="1" applyBorder="1" applyAlignment="1" applyProtection="0">
      <alignment vertical="bottom"/>
    </xf>
    <xf numFmtId="0" fontId="0" fillId="4" borderId="146" applyNumberFormat="0" applyFont="1" applyFill="1" applyBorder="1" applyAlignment="1" applyProtection="0">
      <alignment vertical="bottom"/>
    </xf>
    <xf numFmtId="0" fontId="0" fillId="4" borderId="147" applyNumberFormat="0" applyFont="1" applyFill="1" applyBorder="1" applyAlignment="1" applyProtection="0">
      <alignment vertical="bottom"/>
    </xf>
    <xf numFmtId="61" fontId="10" fillId="4" borderId="35" applyNumberFormat="1" applyFont="1" applyFill="1" applyBorder="1" applyAlignment="1" applyProtection="0">
      <alignment horizontal="center" vertical="top"/>
    </xf>
    <xf numFmtId="61" fontId="10" fillId="4" borderId="148" applyNumberFormat="1" applyFont="1" applyFill="1" applyBorder="1" applyAlignment="1" applyProtection="0">
      <alignment horizontal="center" vertical="top"/>
    </xf>
    <xf numFmtId="49" fontId="9" fillId="4" borderId="38" applyNumberFormat="1" applyFont="1" applyFill="1" applyBorder="1" applyAlignment="1" applyProtection="0">
      <alignment vertical="bottom"/>
    </xf>
    <xf numFmtId="0" fontId="9" fillId="4" borderId="39" applyNumberFormat="0" applyFont="1" applyFill="1" applyBorder="1" applyAlignment="1" applyProtection="0">
      <alignment vertical="bottom"/>
    </xf>
    <xf numFmtId="63" fontId="9" fillId="4" borderId="39" applyNumberFormat="1" applyFont="1" applyFill="1" applyBorder="1" applyAlignment="1" applyProtection="0">
      <alignment vertical="bottom"/>
    </xf>
    <xf numFmtId="64" fontId="9" fillId="4" borderId="39" applyNumberFormat="1" applyFont="1" applyFill="1" applyBorder="1" applyAlignment="1" applyProtection="0">
      <alignment horizontal="center" vertical="bottom"/>
    </xf>
    <xf numFmtId="64" fontId="9" fillId="4" borderId="149" applyNumberFormat="1" applyFont="1" applyFill="1" applyBorder="1" applyAlignment="1" applyProtection="0">
      <alignment horizontal="center" vertical="bottom"/>
    </xf>
    <xf numFmtId="64" fontId="9" fillId="12" borderId="103" applyNumberFormat="1" applyFont="1" applyFill="1" applyBorder="1" applyAlignment="1" applyProtection="0">
      <alignment vertical="bottom"/>
    </xf>
    <xf numFmtId="64" fontId="9" fillId="12" borderId="103" applyNumberFormat="1" applyFont="1" applyFill="1" applyBorder="1" applyAlignment="1" applyProtection="0">
      <alignment horizontal="center" vertical="bottom"/>
    </xf>
    <xf numFmtId="49" fontId="14" fillId="4" borderId="40" applyNumberFormat="1" applyFont="1" applyFill="1" applyBorder="1" applyAlignment="1" applyProtection="0">
      <alignment vertical="bottom"/>
    </xf>
    <xf numFmtId="0" fontId="14" fillId="4" borderId="40" applyNumberFormat="0" applyFont="1" applyFill="1" applyBorder="1" applyAlignment="1" applyProtection="0">
      <alignment vertical="bottom"/>
    </xf>
    <xf numFmtId="64" fontId="14" fillId="4" borderId="40" applyNumberFormat="1" applyFont="1" applyFill="1" applyBorder="1" applyAlignment="1" applyProtection="0">
      <alignment vertical="bottom"/>
    </xf>
    <xf numFmtId="49" fontId="14"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0" fontId="29" fillId="3" borderId="6" applyNumberFormat="0" applyFont="1" applyFill="1" applyBorder="1" applyAlignment="1" applyProtection="0">
      <alignment vertical="bottom"/>
    </xf>
    <xf numFmtId="61" fontId="0" fillId="4" borderId="4" applyNumberFormat="1" applyFont="1" applyFill="1" applyBorder="1" applyAlignment="1" applyProtection="0">
      <alignment vertical="bottom"/>
    </xf>
    <xf numFmtId="61" fontId="0" fillId="4" borderId="8" applyNumberFormat="1" applyFont="1" applyFill="1" applyBorder="1" applyAlignment="1" applyProtection="0">
      <alignment vertical="bottom"/>
    </xf>
    <xf numFmtId="61" fontId="0" fillId="4" borderId="25" applyNumberFormat="1" applyFont="1" applyFill="1" applyBorder="1" applyAlignment="1" applyProtection="0">
      <alignment vertical="bottom"/>
    </xf>
    <xf numFmtId="77" fontId="20" fillId="4" borderId="150" applyNumberFormat="1" applyFont="1" applyFill="1" applyBorder="1" applyAlignment="1" applyProtection="0">
      <alignment vertical="bottom"/>
    </xf>
    <xf numFmtId="61" fontId="0" fillId="4" borderId="151" applyNumberFormat="1" applyFont="1" applyFill="1" applyBorder="1" applyAlignment="1" applyProtection="0">
      <alignment vertical="bottom"/>
    </xf>
    <xf numFmtId="61" fontId="0" fillId="4" borderId="152" applyNumberFormat="1" applyFont="1" applyFill="1" applyBorder="1" applyAlignment="1" applyProtection="0">
      <alignment vertical="bottom"/>
    </xf>
    <xf numFmtId="78" fontId="20" fillId="4" borderId="153" applyNumberFormat="1" applyFont="1" applyFill="1" applyBorder="1" applyAlignment="1" applyProtection="0">
      <alignment vertical="bottom"/>
    </xf>
    <xf numFmtId="49" fontId="9" fillId="11" borderId="154" applyNumberFormat="1" applyFont="1" applyFill="1" applyBorder="1" applyAlignment="1" applyProtection="0">
      <alignment horizontal="center" vertical="center" wrapText="1"/>
    </xf>
    <xf numFmtId="0" fontId="9" fillId="11" borderId="58" applyNumberFormat="0" applyFont="1" applyFill="1" applyBorder="1" applyAlignment="1" applyProtection="0">
      <alignment horizontal="center" vertical="center" wrapText="1"/>
    </xf>
    <xf numFmtId="0" fontId="9" fillId="11" borderId="155" applyNumberFormat="0" applyFont="1" applyFill="1" applyBorder="1" applyAlignment="1" applyProtection="0">
      <alignment horizontal="center" vertical="center" wrapText="1"/>
    </xf>
    <xf numFmtId="49" fontId="9" fillId="8" borderId="29" applyNumberFormat="1" applyFont="1" applyFill="1" applyBorder="1" applyAlignment="1" applyProtection="0">
      <alignment horizontal="center" vertical="bottom" wrapText="1"/>
    </xf>
    <xf numFmtId="49" fontId="9" fillId="8" borderId="29" applyNumberFormat="1" applyFont="1" applyFill="1" applyBorder="1" applyAlignment="1" applyProtection="0">
      <alignment horizontal="center" vertical="bottom"/>
    </xf>
    <xf numFmtId="61" fontId="0" fillId="4" borderId="9" applyNumberFormat="1" applyFont="1" applyFill="1" applyBorder="1" applyAlignment="1" applyProtection="0">
      <alignment vertical="bottom"/>
    </xf>
    <xf numFmtId="49" fontId="12" fillId="5" borderId="156" applyNumberFormat="1" applyFont="1" applyFill="1" applyBorder="1" applyAlignment="1" applyProtection="0">
      <alignment vertical="bottom"/>
    </xf>
    <xf numFmtId="79" fontId="12" fillId="5" borderId="157" applyNumberFormat="1" applyFont="1" applyFill="1" applyBorder="1" applyAlignment="1" applyProtection="0">
      <alignment vertical="bottom"/>
    </xf>
    <xf numFmtId="63" fontId="12" fillId="5" borderId="157" applyNumberFormat="1" applyFont="1" applyFill="1" applyBorder="1" applyAlignment="1" applyProtection="0">
      <alignment vertical="bottom"/>
    </xf>
    <xf numFmtId="61" fontId="10" fillId="4" borderId="158" applyNumberFormat="1" applyFont="1" applyFill="1" applyBorder="1" applyAlignment="1" applyProtection="0">
      <alignment vertical="bottom"/>
    </xf>
    <xf numFmtId="49" fontId="12" fillId="5" borderId="159" applyNumberFormat="1" applyFont="1" applyFill="1" applyBorder="1" applyAlignment="1" applyProtection="0">
      <alignment vertical="bottom"/>
    </xf>
    <xf numFmtId="79" fontId="12" fillId="5" borderId="160" applyNumberFormat="1" applyFont="1" applyFill="1" applyBorder="1" applyAlignment="1" applyProtection="0">
      <alignment vertical="bottom"/>
    </xf>
    <xf numFmtId="61" fontId="12" fillId="5" borderId="160" applyNumberFormat="1" applyFont="1" applyFill="1" applyBorder="1" applyAlignment="1" applyProtection="0">
      <alignment vertical="bottom"/>
    </xf>
    <xf numFmtId="61" fontId="10" fillId="4" borderId="161" applyNumberFormat="1" applyFont="1" applyFill="1" applyBorder="1" applyAlignment="1" applyProtection="0">
      <alignment vertical="bottom"/>
    </xf>
    <xf numFmtId="0" fontId="12" fillId="5" borderId="162" applyNumberFormat="0" applyFont="1" applyFill="1" applyBorder="1" applyAlignment="1" applyProtection="0">
      <alignment vertical="bottom"/>
    </xf>
    <xf numFmtId="80" fontId="12" fillId="5" borderId="163" applyNumberFormat="1" applyFont="1" applyFill="1" applyBorder="1" applyAlignment="1" applyProtection="0">
      <alignment vertical="bottom"/>
    </xf>
    <xf numFmtId="66" fontId="12" fillId="5" borderId="163" applyNumberFormat="1" applyFont="1" applyFill="1" applyBorder="1" applyAlignment="1" applyProtection="0">
      <alignment vertical="bottom"/>
    </xf>
    <xf numFmtId="61" fontId="10" fillId="4" borderId="164" applyNumberFormat="1" applyFont="1" applyFill="1" applyBorder="1" applyAlignment="1" applyProtection="0">
      <alignment vertical="bottom"/>
    </xf>
    <xf numFmtId="49" fontId="10" fillId="4" borderId="31" applyNumberFormat="1" applyFont="1" applyFill="1" applyBorder="1" applyAlignment="1" applyProtection="0">
      <alignment vertical="bottom"/>
    </xf>
    <xf numFmtId="80" fontId="12" fillId="4" borderId="31" applyNumberFormat="1" applyFont="1" applyFill="1" applyBorder="1" applyAlignment="1" applyProtection="0">
      <alignment vertical="bottom"/>
    </xf>
    <xf numFmtId="66" fontId="12" fillId="4" borderId="31" applyNumberFormat="1" applyFont="1" applyFill="1" applyBorder="1" applyAlignment="1" applyProtection="0">
      <alignment vertical="bottom"/>
    </xf>
    <xf numFmtId="63" fontId="10" fillId="4" borderId="31" applyNumberFormat="1" applyFont="1" applyFill="1" applyBorder="1" applyAlignment="1" applyProtection="0">
      <alignment vertical="bottom"/>
    </xf>
    <xf numFmtId="0" fontId="10" fillId="4" borderId="20" applyNumberFormat="0" applyFont="1" applyFill="1" applyBorder="1" applyAlignment="1" applyProtection="0">
      <alignment vertical="bottom"/>
    </xf>
    <xf numFmtId="80" fontId="12" fillId="4" borderId="20" applyNumberFormat="1" applyFont="1" applyFill="1" applyBorder="1" applyAlignment="1" applyProtection="0">
      <alignment vertical="bottom"/>
    </xf>
    <xf numFmtId="66" fontId="12" fillId="4" borderId="20" applyNumberFormat="1" applyFont="1" applyFill="1" applyBorder="1" applyAlignment="1" applyProtection="0">
      <alignment vertical="bottom"/>
    </xf>
    <xf numFmtId="63" fontId="10" fillId="4" borderId="20" applyNumberFormat="1" applyFont="1" applyFill="1" applyBorder="1" applyAlignment="1" applyProtection="0">
      <alignment vertical="bottom"/>
    </xf>
    <xf numFmtId="49" fontId="12" fillId="5" borderId="165" applyNumberFormat="1" applyFont="1" applyFill="1" applyBorder="1" applyAlignment="1" applyProtection="0">
      <alignment vertical="bottom"/>
    </xf>
    <xf numFmtId="81" fontId="12" fillId="5" borderId="165" applyNumberFormat="1" applyFont="1" applyFill="1" applyBorder="1" applyAlignment="1" applyProtection="0">
      <alignment vertical="bottom"/>
    </xf>
    <xf numFmtId="66" fontId="12" fillId="5" borderId="165" applyNumberFormat="1" applyFont="1" applyFill="1" applyBorder="1" applyAlignment="1" applyProtection="0">
      <alignment vertical="bottom"/>
    </xf>
    <xf numFmtId="61" fontId="10" fillId="4" borderId="166" applyNumberFormat="1" applyFont="1" applyFill="1" applyBorder="1" applyAlignment="1" applyProtection="0">
      <alignment vertical="bottom"/>
    </xf>
    <xf numFmtId="49" fontId="12" fillId="5" borderId="167" applyNumberFormat="1" applyFont="1" applyFill="1" applyBorder="1" applyAlignment="1" applyProtection="0">
      <alignment vertical="bottom"/>
    </xf>
    <xf numFmtId="81" fontId="12" fillId="5" borderId="167" applyNumberFormat="1" applyFont="1" applyFill="1" applyBorder="1" applyAlignment="1" applyProtection="0">
      <alignment vertical="bottom"/>
    </xf>
    <xf numFmtId="66" fontId="12" fillId="5" borderId="167" applyNumberFormat="1" applyFont="1" applyFill="1" applyBorder="1" applyAlignment="1" applyProtection="0">
      <alignment vertical="bottom"/>
    </xf>
    <xf numFmtId="61" fontId="10" fillId="4" borderId="168" applyNumberFormat="1" applyFont="1" applyFill="1" applyBorder="1" applyAlignment="1" applyProtection="0">
      <alignment vertical="bottom"/>
    </xf>
    <xf numFmtId="49" fontId="12" fillId="5" borderId="169" applyNumberFormat="1" applyFont="1" applyFill="1" applyBorder="1" applyAlignment="1" applyProtection="0">
      <alignment vertical="bottom"/>
    </xf>
    <xf numFmtId="81" fontId="12" fillId="5" borderId="169" applyNumberFormat="1" applyFont="1" applyFill="1" applyBorder="1" applyAlignment="1" applyProtection="0">
      <alignment vertical="bottom"/>
    </xf>
    <xf numFmtId="66" fontId="12" fillId="5" borderId="169" applyNumberFormat="1" applyFont="1" applyFill="1" applyBorder="1" applyAlignment="1" applyProtection="0">
      <alignment vertical="bottom"/>
    </xf>
    <xf numFmtId="61" fontId="10" fillId="4" borderId="170" applyNumberFormat="1" applyFont="1" applyFill="1" applyBorder="1" applyAlignment="1" applyProtection="0">
      <alignment vertical="bottom"/>
    </xf>
    <xf numFmtId="81" fontId="10" fillId="4" borderId="31" applyNumberFormat="1" applyFont="1" applyFill="1" applyBorder="1" applyAlignment="1" applyProtection="0">
      <alignment vertical="bottom"/>
    </xf>
    <xf numFmtId="66" fontId="10" fillId="4" borderId="31" applyNumberFormat="1" applyFont="1" applyFill="1" applyBorder="1" applyAlignment="1" applyProtection="0">
      <alignment vertical="bottom"/>
    </xf>
    <xf numFmtId="63" fontId="9" fillId="4" borderId="31" applyNumberFormat="1" applyFont="1" applyFill="1" applyBorder="1" applyAlignment="1" applyProtection="0">
      <alignment vertical="bottom"/>
    </xf>
    <xf numFmtId="61" fontId="0" fillId="4" borderId="21" applyNumberFormat="1" applyFont="1" applyFill="1" applyBorder="1" applyAlignment="1" applyProtection="0">
      <alignment vertical="bottom"/>
    </xf>
    <xf numFmtId="49" fontId="12" fillId="5" borderId="171" applyNumberFormat="1" applyFont="1" applyFill="1" applyBorder="1" applyAlignment="1" applyProtection="0">
      <alignment vertical="bottom"/>
    </xf>
    <xf numFmtId="80" fontId="12" fillId="5" borderId="171" applyNumberFormat="1" applyFont="1" applyFill="1" applyBorder="1" applyAlignment="1" applyProtection="0">
      <alignment vertical="bottom"/>
    </xf>
    <xf numFmtId="66" fontId="12" fillId="5" borderId="171" applyNumberFormat="1" applyFont="1" applyFill="1" applyBorder="1" applyAlignment="1" applyProtection="0">
      <alignment vertical="bottom"/>
    </xf>
    <xf numFmtId="63" fontId="12" fillId="5" borderId="171" applyNumberFormat="1" applyFont="1" applyFill="1" applyBorder="1" applyAlignment="1" applyProtection="0">
      <alignment vertical="bottom"/>
    </xf>
    <xf numFmtId="61" fontId="30" fillId="4" borderId="3" applyNumberFormat="1" applyFont="1" applyFill="1" applyBorder="1" applyAlignment="1" applyProtection="0">
      <alignment vertical="bottom"/>
    </xf>
    <xf numFmtId="80" fontId="12" fillId="5" borderId="167" applyNumberFormat="1" applyFont="1" applyFill="1" applyBorder="1" applyAlignment="1" applyProtection="0">
      <alignment vertical="bottom"/>
    </xf>
    <xf numFmtId="61" fontId="12" fillId="5" borderId="167" applyNumberFormat="1" applyFont="1" applyFill="1" applyBorder="1" applyAlignment="1" applyProtection="0">
      <alignment vertical="bottom"/>
    </xf>
    <xf numFmtId="0" fontId="12" fillId="5" borderId="167" applyNumberFormat="0" applyFont="1" applyFill="1" applyBorder="1" applyAlignment="1" applyProtection="0">
      <alignment vertical="bottom"/>
    </xf>
    <xf numFmtId="0" fontId="10" fillId="4" borderId="172" applyNumberFormat="0" applyFont="1" applyFill="1" applyBorder="1" applyAlignment="1" applyProtection="0">
      <alignment vertical="bottom"/>
    </xf>
    <xf numFmtId="80" fontId="12" fillId="4" borderId="172" applyNumberFormat="1" applyFont="1" applyFill="1" applyBorder="1" applyAlignment="1" applyProtection="0">
      <alignment vertical="bottom"/>
    </xf>
    <xf numFmtId="66" fontId="12" fillId="4" borderId="172" applyNumberFormat="1" applyFont="1" applyFill="1" applyBorder="1" applyAlignment="1" applyProtection="0">
      <alignment vertical="bottom"/>
    </xf>
    <xf numFmtId="61" fontId="12" fillId="4" borderId="172" applyNumberFormat="1" applyFont="1" applyFill="1" applyBorder="1" applyAlignment="1" applyProtection="0">
      <alignment vertical="bottom"/>
    </xf>
    <xf numFmtId="61" fontId="30" fillId="4" borderId="4" applyNumberFormat="1" applyFont="1" applyFill="1" applyBorder="1" applyAlignment="1" applyProtection="0">
      <alignment vertical="bottom"/>
    </xf>
    <xf numFmtId="49" fontId="9" fillId="4" borderId="31" applyNumberFormat="1" applyFont="1" applyFill="1" applyBorder="1" applyAlignment="1" applyProtection="0">
      <alignment vertical="bottom"/>
    </xf>
    <xf numFmtId="0" fontId="9" fillId="4" borderId="31" applyNumberFormat="0" applyFont="1" applyFill="1" applyBorder="1" applyAlignment="1" applyProtection="0">
      <alignment vertical="bottom"/>
    </xf>
    <xf numFmtId="76" fontId="10" fillId="4" borderId="31" applyNumberFormat="1" applyFont="1" applyFill="1" applyBorder="1" applyAlignment="1" applyProtection="0">
      <alignment vertical="bottom"/>
    </xf>
    <xf numFmtId="49" fontId="9" fillId="4" borderId="8" applyNumberFormat="1" applyFont="1" applyFill="1" applyBorder="1" applyAlignment="1" applyProtection="0">
      <alignment vertical="bottom"/>
    </xf>
    <xf numFmtId="0" fontId="12" fillId="5" borderId="10" applyNumberFormat="0" applyFont="1" applyFill="1" applyBorder="1" applyAlignment="1" applyProtection="0">
      <alignment vertical="center"/>
    </xf>
    <xf numFmtId="61" fontId="12" fillId="5" borderId="10" applyNumberFormat="1" applyFont="1" applyFill="1" applyBorder="1" applyAlignment="1" applyProtection="0">
      <alignment vertical="bottom"/>
    </xf>
    <xf numFmtId="63" fontId="12" fillId="5" borderId="10" applyNumberFormat="1" applyFont="1" applyFill="1" applyBorder="1" applyAlignment="1" applyProtection="0">
      <alignment vertical="bottom"/>
    </xf>
    <xf numFmtId="61" fontId="12" fillId="4" borderId="3" applyNumberFormat="1" applyFont="1" applyFill="1" applyBorder="1" applyAlignment="1" applyProtection="0">
      <alignment vertical="bottom"/>
    </xf>
    <xf numFmtId="0" fontId="12" fillId="5" borderId="17" applyNumberFormat="0" applyFont="1" applyFill="1" applyBorder="1" applyAlignment="1" applyProtection="0">
      <alignment vertical="center"/>
    </xf>
    <xf numFmtId="61" fontId="12" fillId="5" borderId="17" applyNumberFormat="1" applyFont="1" applyFill="1" applyBorder="1" applyAlignment="1" applyProtection="0">
      <alignment vertical="bottom"/>
    </xf>
    <xf numFmtId="0" fontId="12" fillId="5" borderId="64" applyNumberFormat="0" applyFont="1" applyFill="1" applyBorder="1" applyAlignment="1" applyProtection="0">
      <alignment vertical="center"/>
    </xf>
    <xf numFmtId="61" fontId="12" fillId="5" borderId="64" applyNumberFormat="1" applyFont="1" applyFill="1" applyBorder="1" applyAlignment="1" applyProtection="0">
      <alignment vertical="bottom"/>
    </xf>
    <xf numFmtId="49" fontId="9" fillId="4" borderId="173" applyNumberFormat="1" applyFont="1" applyFill="1" applyBorder="1" applyAlignment="1" applyProtection="0">
      <alignment vertical="center"/>
    </xf>
    <xf numFmtId="61" fontId="9" fillId="4" borderId="31" applyNumberFormat="1" applyFont="1" applyFill="1" applyBorder="1" applyAlignment="1" applyProtection="0">
      <alignment vertical="bottom"/>
    </xf>
    <xf numFmtId="61" fontId="10" fillId="4" borderId="4" applyNumberFormat="1" applyFont="1" applyFill="1" applyBorder="1" applyAlignment="1" applyProtection="0">
      <alignment vertical="bottom"/>
    </xf>
    <xf numFmtId="0" fontId="10" fillId="4" borderId="19" applyNumberFormat="0" applyFont="1" applyFill="1" applyBorder="1" applyAlignment="1" applyProtection="0">
      <alignment vertical="center"/>
    </xf>
    <xf numFmtId="61" fontId="31" fillId="4" borderId="8" applyNumberFormat="1" applyFont="1" applyFill="1" applyBorder="1" applyAlignment="1" applyProtection="0">
      <alignment vertical="bottom"/>
    </xf>
    <xf numFmtId="49" fontId="9" fillId="4" borderId="32" applyNumberFormat="1" applyFont="1" applyFill="1" applyBorder="1" applyAlignment="1" applyProtection="0">
      <alignment vertical="center"/>
    </xf>
    <xf numFmtId="61" fontId="10" fillId="4" borderId="32" applyNumberFormat="1" applyFont="1" applyFill="1" applyBorder="1" applyAlignment="1" applyProtection="0">
      <alignment vertical="bottom"/>
    </xf>
    <xf numFmtId="63" fontId="10" fillId="4" borderId="32" applyNumberFormat="1" applyFont="1" applyFill="1" applyBorder="1" applyAlignment="1" applyProtection="0">
      <alignment vertical="bottom"/>
    </xf>
    <xf numFmtId="0" fontId="10" fillId="4" borderId="31" applyNumberFormat="0" applyFont="1" applyFill="1" applyBorder="1" applyAlignment="1" applyProtection="0">
      <alignment vertical="center"/>
    </xf>
    <xf numFmtId="61" fontId="31" fillId="4" borderId="31" applyNumberFormat="1" applyFont="1" applyFill="1" applyBorder="1" applyAlignment="1" applyProtection="0">
      <alignment vertical="bottom"/>
    </xf>
    <xf numFmtId="49" fontId="14" fillId="4" borderId="4" applyNumberFormat="1" applyFont="1" applyFill="1" applyBorder="1" applyAlignment="1" applyProtection="0">
      <alignment vertical="center"/>
    </xf>
    <xf numFmtId="0" fontId="10" fillId="4" borderId="4" applyNumberFormat="0" applyFont="1" applyFill="1" applyBorder="1" applyAlignment="1" applyProtection="0">
      <alignment vertical="center"/>
    </xf>
    <xf numFmtId="0" fontId="0" applyNumberFormat="1" applyFont="1" applyFill="0" applyBorder="0" applyAlignment="1" applyProtection="0">
      <alignment vertical="bottom"/>
    </xf>
    <xf numFmtId="49" fontId="9" fillId="4" borderId="174" applyNumberFormat="1" applyFont="1" applyFill="1" applyBorder="1" applyAlignment="1" applyProtection="0">
      <alignment vertical="bottom"/>
    </xf>
    <xf numFmtId="0" fontId="9" fillId="4" borderId="174" applyNumberFormat="0" applyFont="1" applyFill="1" applyBorder="1" applyAlignment="1" applyProtection="0">
      <alignment vertical="bottom"/>
    </xf>
    <xf numFmtId="0" fontId="0" fillId="4" borderId="174" applyNumberFormat="0" applyFont="1" applyFill="1" applyBorder="1" applyAlignment="1" applyProtection="0">
      <alignment vertical="bottom"/>
    </xf>
    <xf numFmtId="49" fontId="19" fillId="3" borderId="5" applyNumberFormat="1" applyFont="1" applyFill="1" applyBorder="1" applyAlignment="1" applyProtection="0">
      <alignment vertical="bottom"/>
    </xf>
    <xf numFmtId="49" fontId="9" fillId="4" borderId="58" applyNumberFormat="1" applyFont="1" applyFill="1" applyBorder="1" applyAlignment="1" applyProtection="0">
      <alignment horizontal="left" vertical="bottom"/>
    </xf>
    <xf numFmtId="0" fontId="9" fillId="4" borderId="58" applyNumberFormat="0" applyFont="1" applyFill="1" applyBorder="1" applyAlignment="1" applyProtection="0">
      <alignment horizontal="left" vertical="bottom"/>
    </xf>
    <xf numFmtId="0" fontId="0" fillId="4" borderId="101" applyNumberFormat="0" applyFont="1" applyFill="1" applyBorder="1" applyAlignment="1" applyProtection="0">
      <alignment vertical="bottom"/>
    </xf>
    <xf numFmtId="49" fontId="0" fillId="12" borderId="175" applyNumberFormat="1" applyFont="1" applyFill="1" applyBorder="1" applyAlignment="1" applyProtection="0">
      <alignment vertical="bottom"/>
    </xf>
    <xf numFmtId="0" fontId="0" fillId="12" borderId="176" applyNumberFormat="0" applyFont="1" applyFill="1" applyBorder="1" applyAlignment="1" applyProtection="0">
      <alignment vertical="bottom"/>
    </xf>
    <xf numFmtId="0" fontId="0" fillId="12" borderId="177" applyNumberFormat="0" applyFont="1" applyFill="1" applyBorder="1" applyAlignment="1" applyProtection="0">
      <alignment vertical="bottom"/>
    </xf>
    <xf numFmtId="0" fontId="0" fillId="4" borderId="178" applyNumberFormat="0" applyFont="1" applyFill="1" applyBorder="1" applyAlignment="1" applyProtection="0">
      <alignment vertical="bottom"/>
    </xf>
    <xf numFmtId="49" fontId="9" fillId="12" borderId="179" applyNumberFormat="1" applyFont="1" applyFill="1" applyBorder="1" applyAlignment="1" applyProtection="0">
      <alignment vertical="bottom"/>
    </xf>
    <xf numFmtId="49" fontId="12" fillId="5" borderId="180" applyNumberFormat="1" applyFont="1" applyFill="1" applyBorder="1" applyAlignment="1" applyProtection="0">
      <alignment horizontal="center" vertical="bottom"/>
    </xf>
    <xf numFmtId="0" fontId="9" fillId="12" borderId="181" applyNumberFormat="0" applyFont="1" applyFill="1" applyBorder="1" applyAlignment="1" applyProtection="0">
      <alignment vertical="bottom"/>
    </xf>
    <xf numFmtId="0" fontId="9" fillId="4" borderId="182" applyNumberFormat="1" applyFont="1" applyFill="1" applyBorder="1" applyAlignment="1" applyProtection="0">
      <alignment horizontal="center" vertical="bottom"/>
    </xf>
    <xf numFmtId="0" fontId="9" fillId="4" borderId="183" applyNumberFormat="1" applyFont="1" applyFill="1" applyBorder="1" applyAlignment="1" applyProtection="0">
      <alignment horizontal="center" vertical="bottom"/>
    </xf>
    <xf numFmtId="49" fontId="9" fillId="11" borderId="34" applyNumberFormat="1" applyFont="1" applyFill="1" applyBorder="1" applyAlignment="1" applyProtection="0">
      <alignment vertical="bottom"/>
    </xf>
    <xf numFmtId="82" fontId="9" fillId="4" borderId="44" applyNumberFormat="1" applyFont="1" applyFill="1" applyBorder="1" applyAlignment="1" applyProtection="0">
      <alignment horizontal="center" vertical="bottom"/>
    </xf>
    <xf numFmtId="83" fontId="11" fillId="5" borderId="46" applyNumberFormat="1" applyFont="1" applyFill="1" applyBorder="1" applyAlignment="1" applyProtection="0">
      <alignment horizontal="center" vertical="bottom"/>
    </xf>
    <xf numFmtId="0" fontId="9" fillId="4" borderId="41" applyNumberFormat="0" applyFont="1" applyFill="1" applyBorder="1" applyAlignment="1" applyProtection="0">
      <alignment horizontal="center" vertical="bottom"/>
    </xf>
    <xf numFmtId="84" fontId="12" fillId="5" borderId="46" applyNumberFormat="1" applyFont="1" applyFill="1" applyBorder="1" applyAlignment="1" applyProtection="0">
      <alignment horizontal="center" vertical="bottom"/>
    </xf>
    <xf numFmtId="49" fontId="0" fillId="4" borderId="6" applyNumberFormat="1" applyFont="1" applyFill="1" applyBorder="1" applyAlignment="1" applyProtection="0">
      <alignment vertical="bottom" wrapText="1"/>
    </xf>
    <xf numFmtId="62" fontId="12" fillId="5" borderId="46" applyNumberFormat="1" applyFont="1" applyFill="1" applyBorder="1" applyAlignment="1" applyProtection="0">
      <alignment horizontal="center" vertical="bottom"/>
    </xf>
    <xf numFmtId="0" fontId="10" fillId="4" borderId="6" applyNumberFormat="0" applyFont="1" applyFill="1" applyBorder="1" applyAlignment="1" applyProtection="0">
      <alignment horizontal="center" vertical="bottom" wrapText="1"/>
    </xf>
    <xf numFmtId="0" fontId="10" fillId="4" borderId="67" applyNumberFormat="0" applyFont="1" applyFill="1" applyBorder="1" applyAlignment="1" applyProtection="0">
      <alignment horizontal="center" vertical="bottom" wrapText="1"/>
    </xf>
    <xf numFmtId="85" fontId="10" fillId="4" borderId="66" applyNumberFormat="1" applyFont="1" applyFill="1" applyBorder="1" applyAlignment="1" applyProtection="0">
      <alignment horizontal="center" vertical="bottom"/>
    </xf>
    <xf numFmtId="49" fontId="10" fillId="4" borderId="6" applyNumberFormat="1" applyFont="1" applyFill="1" applyBorder="1" applyAlignment="1" applyProtection="0">
      <alignment horizontal="left" vertical="bottom" wrapText="1"/>
    </xf>
    <xf numFmtId="63" fontId="10" fillId="4" borderId="74" applyNumberFormat="1" applyFont="1" applyFill="1" applyBorder="1" applyAlignment="1" applyProtection="0">
      <alignment horizontal="right" vertical="bottom" wrapText="1"/>
    </xf>
    <xf numFmtId="63" fontId="12" fillId="5" borderId="15" applyNumberFormat="1" applyFont="1" applyFill="1" applyBorder="1" applyAlignment="1" applyProtection="0">
      <alignment horizontal="right" vertical="bottom" wrapText="1"/>
    </xf>
    <xf numFmtId="63" fontId="10" fillId="4" borderId="75" applyNumberFormat="1" applyFont="1" applyFill="1" applyBorder="1" applyAlignment="1" applyProtection="0">
      <alignment horizontal="right" vertical="bottom"/>
    </xf>
    <xf numFmtId="69" fontId="12" fillId="5" borderId="46" applyNumberFormat="1" applyFont="1" applyFill="1" applyBorder="1" applyAlignment="1" applyProtection="0">
      <alignment horizontal="center" vertical="bottom"/>
    </xf>
    <xf numFmtId="61" fontId="10" fillId="4" borderId="74" applyNumberFormat="1" applyFont="1" applyFill="1" applyBorder="1" applyAlignment="1" applyProtection="0">
      <alignment horizontal="right" vertical="bottom" wrapText="1"/>
    </xf>
    <xf numFmtId="61" fontId="12" fillId="5" borderId="15" applyNumberFormat="1" applyFont="1" applyFill="1" applyBorder="1" applyAlignment="1" applyProtection="0">
      <alignment horizontal="right" vertical="bottom" wrapText="1"/>
    </xf>
    <xf numFmtId="61" fontId="10" fillId="4" borderId="75" applyNumberFormat="1" applyFont="1" applyFill="1" applyBorder="1" applyAlignment="1" applyProtection="0">
      <alignment horizontal="right" vertical="bottom"/>
    </xf>
    <xf numFmtId="69" fontId="0" fillId="4" borderId="6" applyNumberFormat="1" applyFont="1" applyFill="1" applyBorder="1" applyAlignment="1" applyProtection="0">
      <alignment vertical="bottom"/>
    </xf>
    <xf numFmtId="66" fontId="10" fillId="4" borderId="43" applyNumberFormat="1" applyFont="1" applyFill="1" applyBorder="1" applyAlignment="1" applyProtection="0">
      <alignment horizontal="center" vertical="bottom"/>
    </xf>
    <xf numFmtId="66" fontId="0" fillId="4" borderId="43" applyNumberFormat="1" applyFont="1" applyFill="1" applyBorder="1" applyAlignment="1" applyProtection="0">
      <alignment vertical="bottom"/>
    </xf>
    <xf numFmtId="61" fontId="12" fillId="5" borderId="46" applyNumberFormat="1" applyFont="1" applyFill="1" applyBorder="1" applyAlignment="1" applyProtection="0">
      <alignment horizontal="center" vertical="bottom"/>
    </xf>
    <xf numFmtId="61" fontId="12" fillId="5" borderId="75" applyNumberFormat="1" applyFont="1" applyFill="1" applyBorder="1" applyAlignment="1" applyProtection="0">
      <alignment horizontal="right" vertical="bottom" wrapText="1"/>
    </xf>
    <xf numFmtId="61" fontId="12" fillId="5" borderId="6" applyNumberFormat="1" applyFont="1" applyFill="1" applyBorder="1" applyAlignment="1" applyProtection="0">
      <alignment horizontal="right" vertical="bottom"/>
    </xf>
    <xf numFmtId="61" fontId="12" fillId="4" borderId="46" applyNumberFormat="1" applyFont="1" applyFill="1" applyBorder="1" applyAlignment="1" applyProtection="0">
      <alignment horizontal="center" vertical="bottom"/>
    </xf>
    <xf numFmtId="61" fontId="10" fillId="4" borderId="6" applyNumberFormat="1" applyFont="1" applyFill="1" applyBorder="1" applyAlignment="1" applyProtection="0">
      <alignment horizontal="right" vertical="bottom" wrapText="1"/>
    </xf>
    <xf numFmtId="61" fontId="12" fillId="5" borderId="64" applyNumberFormat="1" applyFont="1" applyFill="1" applyBorder="1" applyAlignment="1" applyProtection="0">
      <alignment horizontal="right" vertical="bottom" wrapText="1"/>
    </xf>
    <xf numFmtId="61" fontId="12" fillId="5" borderId="34" applyNumberFormat="1" applyFont="1" applyFill="1" applyBorder="1" applyAlignment="1" applyProtection="0">
      <alignment horizontal="right" vertical="bottom" wrapText="1"/>
    </xf>
    <xf numFmtId="61" fontId="12" fillId="5" borderId="34" applyNumberFormat="1" applyFont="1" applyFill="1" applyBorder="1" applyAlignment="1" applyProtection="0">
      <alignment horizontal="right" vertical="bottom"/>
    </xf>
    <xf numFmtId="63" fontId="9" fillId="4" borderId="58" applyNumberFormat="1" applyFont="1" applyFill="1" applyBorder="1" applyAlignment="1" applyProtection="0">
      <alignment horizontal="right" vertical="bottom" wrapText="1"/>
    </xf>
    <xf numFmtId="63" fontId="9" fillId="12" borderId="41" applyNumberFormat="1" applyFont="1" applyFill="1" applyBorder="1" applyAlignment="1" applyProtection="0">
      <alignment horizontal="right" vertical="bottom" wrapText="1"/>
    </xf>
    <xf numFmtId="49" fontId="10" fillId="4" borderId="6" applyNumberFormat="1" applyFont="1" applyFill="1" applyBorder="1" applyAlignment="1" applyProtection="0">
      <alignment vertical="bottom"/>
    </xf>
    <xf numFmtId="66" fontId="9" fillId="4" borderId="6" applyNumberFormat="1" applyFont="1" applyFill="1" applyBorder="1" applyAlignment="1" applyProtection="0">
      <alignment horizontal="center" vertical="bottom" wrapText="1"/>
    </xf>
    <xf numFmtId="3" fontId="9" fillId="11" borderId="34" applyNumberFormat="1" applyFont="1" applyFill="1" applyBorder="1" applyAlignment="1" applyProtection="0">
      <alignment horizontal="center" vertical="bottom"/>
    </xf>
    <xf numFmtId="0" fontId="9" fillId="4" borderId="6" applyNumberFormat="0" applyFont="1" applyFill="1" applyBorder="1" applyAlignment="1" applyProtection="0">
      <alignment horizontal="center" vertical="bottom" wrapText="1"/>
    </xf>
    <xf numFmtId="3" fontId="9" fillId="4" borderId="98" applyNumberFormat="1" applyFont="1" applyFill="1" applyBorder="1" applyAlignment="1" applyProtection="0">
      <alignment horizontal="center" vertical="bottom"/>
    </xf>
    <xf numFmtId="3" fontId="10" fillId="5" borderId="46" applyNumberFormat="1" applyFont="1" applyFill="1" applyBorder="1" applyAlignment="1" applyProtection="0">
      <alignment horizontal="center" vertical="bottom"/>
    </xf>
    <xf numFmtId="0" fontId="9" fillId="4" borderId="72" applyNumberFormat="0" applyFont="1" applyFill="1" applyBorder="1" applyAlignment="1" applyProtection="0">
      <alignment vertical="bottom"/>
    </xf>
    <xf numFmtId="66" fontId="10" fillId="4" borderId="6" applyNumberFormat="1" applyFont="1" applyFill="1" applyBorder="1" applyAlignment="1" applyProtection="0">
      <alignment horizontal="center" vertical="bottom"/>
    </xf>
    <xf numFmtId="69" fontId="9" fillId="4" borderId="66" applyNumberFormat="1" applyFont="1" applyFill="1" applyBorder="1" applyAlignment="1" applyProtection="0">
      <alignment horizontal="center" vertical="bottom"/>
    </xf>
    <xf numFmtId="69" fontId="9" fillId="4" borderId="6" applyNumberFormat="1" applyFont="1" applyFill="1" applyBorder="1" applyAlignment="1" applyProtection="0">
      <alignment horizontal="center" vertical="bottom"/>
    </xf>
    <xf numFmtId="68" fontId="9" fillId="4" borderId="6" applyNumberFormat="1" applyFont="1" applyFill="1" applyBorder="1" applyAlignment="1" applyProtection="0">
      <alignment horizontal="center" vertical="bottom"/>
    </xf>
    <xf numFmtId="68" fontId="9" fillId="4" borderId="44" applyNumberFormat="1" applyFont="1" applyFill="1" applyBorder="1" applyAlignment="1" applyProtection="0">
      <alignment horizontal="center" vertical="bottom"/>
    </xf>
    <xf numFmtId="10" fontId="12" fillId="5" borderId="46" applyNumberFormat="1" applyFont="1" applyFill="1" applyBorder="1" applyAlignment="1" applyProtection="0">
      <alignment horizontal="center" vertical="bottom"/>
    </xf>
    <xf numFmtId="63" fontId="9" fillId="4" borderId="44" applyNumberFormat="1" applyFont="1" applyFill="1" applyBorder="1" applyAlignment="1" applyProtection="0">
      <alignment horizontal="center" vertical="bottom"/>
    </xf>
    <xf numFmtId="3" fontId="12" fillId="5" borderId="46" applyNumberFormat="1" applyFont="1" applyFill="1" applyBorder="1" applyAlignment="1" applyProtection="0">
      <alignment horizontal="center" vertical="bottom"/>
    </xf>
    <xf numFmtId="0" fontId="10" fillId="4" borderId="47" applyNumberFormat="0" applyFont="1" applyFill="1" applyBorder="1" applyAlignment="1" applyProtection="0">
      <alignment horizontal="center" vertical="bottom"/>
    </xf>
    <xf numFmtId="66" fontId="12" fillId="5" borderId="6" applyNumberFormat="1" applyFont="1" applyFill="1" applyBorder="1" applyAlignment="1" applyProtection="0">
      <alignment horizontal="center" vertical="bottom"/>
    </xf>
    <xf numFmtId="63" fontId="9" fillId="4" borderId="6" applyNumberFormat="1" applyFont="1" applyFill="1" applyBorder="1" applyAlignment="1" applyProtection="0">
      <alignment horizontal="center" vertical="bottom"/>
    </xf>
    <xf numFmtId="69" fontId="9" fillId="4" borderId="6" applyNumberFormat="1" applyFont="1" applyFill="1" applyBorder="1" applyAlignment="1" applyProtection="0">
      <alignment vertical="bottom"/>
    </xf>
    <xf numFmtId="61" fontId="12" fillId="4" borderId="6" applyNumberFormat="1" applyFont="1" applyFill="1" applyBorder="1" applyAlignment="1" applyProtection="0">
      <alignment vertical="bottom"/>
    </xf>
    <xf numFmtId="61" fontId="9" fillId="3" borderId="41" applyNumberFormat="1" applyFont="1" applyFill="1" applyBorder="1" applyAlignment="1" applyProtection="0">
      <alignment horizontal="center" vertical="bottom"/>
    </xf>
    <xf numFmtId="61" fontId="9" fillId="3" borderId="6" applyNumberFormat="1" applyFont="1" applyFill="1" applyBorder="1" applyAlignment="1" applyProtection="0">
      <alignment horizontal="center" vertical="bottom"/>
    </xf>
    <xf numFmtId="68" fontId="10" fillId="4" borderId="100" applyNumberFormat="1" applyFont="1" applyFill="1" applyBorder="1" applyAlignment="1" applyProtection="0">
      <alignment horizontal="center" vertical="bottom"/>
    </xf>
    <xf numFmtId="64" fontId="9" fillId="4" borderId="103" applyNumberFormat="1" applyFont="1" applyFill="1" applyBorder="1" applyAlignment="1" applyProtection="0">
      <alignment horizontal="center" vertical="bottom"/>
    </xf>
    <xf numFmtId="0" fontId="0" fillId="12" borderId="103" applyNumberFormat="0" applyFont="1" applyFill="1" applyBorder="1" applyAlignment="1" applyProtection="0">
      <alignment vertical="bottom"/>
    </xf>
    <xf numFmtId="0" fontId="0" fillId="12" borderId="184" applyNumberFormat="0" applyFont="1" applyFill="1" applyBorder="1" applyAlignment="1" applyProtection="0">
      <alignment vertical="bottom"/>
    </xf>
    <xf numFmtId="63" fontId="9" fillId="12" borderId="102" applyNumberFormat="1" applyFont="1" applyFill="1" applyBorder="1" applyAlignment="1" applyProtection="0">
      <alignment vertical="bottom"/>
    </xf>
    <xf numFmtId="49" fontId="0" fillId="4" borderId="104" applyNumberFormat="1" applyFont="1" applyFill="1" applyBorder="1" applyAlignment="1" applyProtection="0">
      <alignment vertical="bottom"/>
    </xf>
    <xf numFmtId="64" fontId="10" fillId="4" borderId="104" applyNumberFormat="1" applyFont="1" applyFill="1" applyBorder="1" applyAlignment="1" applyProtection="0">
      <alignment horizontal="center" vertical="bottom"/>
    </xf>
    <xf numFmtId="49" fontId="0" fillId="7" borderId="34" applyNumberFormat="1" applyFont="1" applyFill="1" applyBorder="1" applyAlignment="1" applyProtection="0">
      <alignment vertical="bottom"/>
    </xf>
    <xf numFmtId="0" fontId="0" fillId="7" borderId="34" applyNumberFormat="0" applyFont="1" applyFill="1" applyBorder="1" applyAlignment="1" applyProtection="0">
      <alignment vertical="bottom"/>
    </xf>
    <xf numFmtId="49" fontId="0" fillId="7" borderId="41" applyNumberFormat="1" applyFont="1" applyFill="1" applyBorder="1" applyAlignment="1" applyProtection="0">
      <alignment vertical="bottom"/>
    </xf>
    <xf numFmtId="0" fontId="0" fillId="7" borderId="41" applyNumberFormat="0" applyFont="1" applyFill="1" applyBorder="1" applyAlignment="1" applyProtection="0">
      <alignment vertical="bottom"/>
    </xf>
    <xf numFmtId="61" fontId="0" fillId="7" borderId="41" applyNumberFormat="1" applyFont="1" applyFill="1" applyBorder="1" applyAlignment="1" applyProtection="0">
      <alignment vertical="bottom"/>
    </xf>
    <xf numFmtId="49" fontId="31" fillId="7" borderId="6" applyNumberFormat="1" applyFont="1" applyFill="1" applyBorder="1" applyAlignment="1" applyProtection="0">
      <alignment vertical="bottom"/>
    </xf>
    <xf numFmtId="61" fontId="0" fillId="7" borderId="6" applyNumberFormat="1" applyFont="1" applyFill="1" applyBorder="1" applyAlignment="1" applyProtection="0">
      <alignment vertical="bottom"/>
    </xf>
    <xf numFmtId="49" fontId="31" fillId="4" borderId="122" applyNumberFormat="1" applyFont="1" applyFill="1" applyBorder="1" applyAlignment="1" applyProtection="0">
      <alignment vertical="bottom"/>
    </xf>
    <xf numFmtId="0" fontId="0" applyNumberFormat="1" applyFont="1" applyFill="0" applyBorder="0" applyAlignment="1" applyProtection="0">
      <alignment vertical="bottom"/>
    </xf>
    <xf numFmtId="0" fontId="9" fillId="4" borderId="2" applyNumberFormat="0" applyFont="1" applyFill="1" applyBorder="1" applyAlignment="1" applyProtection="0">
      <alignment vertical="bottom"/>
    </xf>
    <xf numFmtId="0" fontId="11" fillId="4" borderId="6" applyNumberFormat="0" applyFont="1" applyFill="1" applyBorder="1" applyAlignment="1" applyProtection="0">
      <alignment horizontal="left" vertical="bottom"/>
    </xf>
    <xf numFmtId="60" fontId="10" fillId="4" borderId="6" applyNumberFormat="1" applyFont="1" applyFill="1" applyBorder="1" applyAlignment="1" applyProtection="0">
      <alignment horizontal="center" vertical="bottom" wrapText="1"/>
    </xf>
    <xf numFmtId="0" fontId="10" fillId="4" borderId="6" applyNumberFormat="0" applyFont="1" applyFill="1" applyBorder="1" applyAlignment="1" applyProtection="0">
      <alignment horizontal="left" vertical="bottom" wrapText="1"/>
    </xf>
    <xf numFmtId="0" fontId="12" fillId="4" borderId="6" applyNumberFormat="0" applyFont="1" applyFill="1" applyBorder="1" applyAlignment="1" applyProtection="0">
      <alignment horizontal="left" vertical="bottom"/>
    </xf>
    <xf numFmtId="49" fontId="14" fillId="4" borderId="41" applyNumberFormat="1" applyFont="1" applyFill="1" applyBorder="1" applyAlignment="1" applyProtection="0">
      <alignment vertical="bottom"/>
    </xf>
    <xf numFmtId="0" fontId="9" fillId="4" borderId="6" applyNumberFormat="0" applyFont="1" applyFill="1" applyBorder="1" applyAlignment="1" applyProtection="0">
      <alignment horizontal="left" vertical="bottom"/>
    </xf>
    <xf numFmtId="0" fontId="9" fillId="4" borderId="34" applyNumberFormat="0" applyFont="1" applyFill="1" applyBorder="1" applyAlignment="1" applyProtection="0">
      <alignment horizontal="left" vertical="bottom"/>
    </xf>
    <xf numFmtId="59" fontId="19" fillId="4" borderId="56" applyNumberFormat="1" applyFont="1" applyFill="1" applyBorder="1" applyAlignment="1" applyProtection="0">
      <alignment horizontal="center" vertical="top"/>
    </xf>
    <xf numFmtId="59" fontId="19" fillId="4" borderId="57" applyNumberFormat="1" applyFont="1" applyFill="1" applyBorder="1" applyAlignment="1" applyProtection="0">
      <alignment horizontal="center" vertical="top"/>
    </xf>
    <xf numFmtId="0" fontId="19" fillId="4" borderId="52" applyNumberFormat="0" applyFont="1" applyFill="1" applyBorder="1" applyAlignment="1" applyProtection="0">
      <alignment horizontal="center" vertical="top"/>
    </xf>
    <xf numFmtId="0" fontId="19" fillId="4" borderId="6" applyNumberFormat="0" applyFont="1" applyFill="1" applyBorder="1" applyAlignment="1" applyProtection="0">
      <alignment horizontal="center" vertical="top"/>
    </xf>
    <xf numFmtId="59" fontId="19" fillId="4" borderId="29" applyNumberFormat="1" applyFont="1" applyFill="1" applyBorder="1" applyAlignment="1" applyProtection="0">
      <alignment horizontal="center" vertical="top"/>
    </xf>
    <xf numFmtId="59" fontId="19" fillId="4" borderId="55" applyNumberFormat="1" applyFont="1" applyFill="1" applyBorder="1" applyAlignment="1" applyProtection="0">
      <alignment horizontal="center" vertical="top"/>
    </xf>
    <xf numFmtId="59" fontId="19" fillId="4" borderId="52" applyNumberFormat="1" applyFont="1" applyFill="1" applyBorder="1" applyAlignment="1" applyProtection="0">
      <alignment horizontal="center" vertical="top"/>
    </xf>
    <xf numFmtId="59" fontId="19" fillId="4" borderId="6" applyNumberFormat="1" applyFont="1" applyFill="1" applyBorder="1" applyAlignment="1" applyProtection="0">
      <alignment horizontal="center" vertical="top"/>
    </xf>
    <xf numFmtId="61" fontId="10" fillId="4" borderId="29" applyNumberFormat="1" applyFont="1" applyFill="1" applyBorder="1" applyAlignment="1" applyProtection="0">
      <alignment horizontal="center" vertical="top"/>
    </xf>
    <xf numFmtId="61" fontId="10" fillId="4" borderId="55" applyNumberFormat="1" applyFont="1" applyFill="1" applyBorder="1" applyAlignment="1" applyProtection="0">
      <alignment horizontal="center" vertical="top"/>
    </xf>
    <xf numFmtId="0" fontId="10" fillId="4" borderId="52" applyNumberFormat="0" applyFont="1" applyFill="1" applyBorder="1" applyAlignment="1" applyProtection="0">
      <alignment horizontal="center" vertical="top"/>
    </xf>
    <xf numFmtId="61" fontId="10" fillId="5" borderId="29" applyNumberFormat="1" applyFont="1" applyFill="1" applyBorder="1" applyAlignment="1" applyProtection="0">
      <alignment horizontal="center" vertical="top"/>
    </xf>
    <xf numFmtId="61" fontId="10" fillId="4" borderId="60" applyNumberFormat="1" applyFont="1" applyFill="1" applyBorder="1" applyAlignment="1" applyProtection="0">
      <alignment horizontal="center" vertical="top"/>
    </xf>
    <xf numFmtId="61" fontId="10" fillId="4" borderId="61" applyNumberFormat="1" applyFont="1" applyFill="1" applyBorder="1" applyAlignment="1" applyProtection="0">
      <alignment horizontal="center" vertical="top"/>
    </xf>
    <xf numFmtId="61" fontId="10" fillId="4" borderId="62" applyNumberFormat="1" applyFont="1" applyFill="1" applyBorder="1" applyAlignment="1" applyProtection="0">
      <alignment horizontal="center" vertical="top"/>
    </xf>
    <xf numFmtId="61" fontId="10" fillId="4" borderId="46" applyNumberFormat="1" applyFont="1" applyFill="1" applyBorder="1" applyAlignment="1" applyProtection="0">
      <alignment horizontal="center" vertical="top"/>
    </xf>
    <xf numFmtId="61" fontId="10" fillId="4" borderId="65" applyNumberFormat="1" applyFont="1" applyFill="1" applyBorder="1" applyAlignment="1" applyProtection="0">
      <alignment horizontal="center" vertical="top"/>
    </xf>
    <xf numFmtId="61" fontId="10" fillId="4" borderId="63" applyNumberFormat="1" applyFont="1" applyFill="1" applyBorder="1" applyAlignment="1" applyProtection="0">
      <alignment horizontal="center" vertical="top"/>
    </xf>
    <xf numFmtId="49" fontId="19" fillId="4" borderId="5" applyNumberFormat="1" applyFont="1" applyFill="1" applyBorder="1" applyAlignment="1" applyProtection="0">
      <alignment horizontal="left" vertical="bottom"/>
    </xf>
    <xf numFmtId="0" fontId="19" fillId="4" borderId="5" applyNumberFormat="0" applyFont="1" applyFill="1" applyBorder="1" applyAlignment="1" applyProtection="0">
      <alignment horizontal="left" vertical="bottom"/>
    </xf>
    <xf numFmtId="0" fontId="9" fillId="4" borderId="185" applyNumberFormat="0" applyFont="1" applyFill="1" applyBorder="1" applyAlignment="1" applyProtection="0">
      <alignment horizontal="left" vertical="bottom"/>
    </xf>
    <xf numFmtId="61" fontId="19" fillId="4" borderId="34" applyNumberFormat="1" applyFont="1" applyFill="1" applyBorder="1" applyAlignment="1" applyProtection="0">
      <alignment vertical="bottom"/>
    </xf>
    <xf numFmtId="0" fontId="19" fillId="4" borderId="34" applyNumberFormat="0" applyFont="1" applyFill="1" applyBorder="1" applyAlignment="1" applyProtection="0">
      <alignment vertical="bottom"/>
    </xf>
    <xf numFmtId="0" fontId="10" fillId="4" borderId="154" applyNumberFormat="0" applyFont="1" applyFill="1" applyBorder="1" applyAlignment="1" applyProtection="0">
      <alignment horizontal="left" vertical="bottom"/>
    </xf>
    <xf numFmtId="49" fontId="9" fillId="4" borderId="58" applyNumberFormat="1" applyFont="1" applyFill="1" applyBorder="1" applyAlignment="1" applyProtection="0">
      <alignment vertical="bottom" wrapText="1"/>
    </xf>
    <xf numFmtId="0" fontId="9" fillId="4" borderId="58" applyNumberFormat="0" applyFont="1" applyFill="1" applyBorder="1" applyAlignment="1" applyProtection="0">
      <alignment vertical="bottom" wrapText="1"/>
    </xf>
    <xf numFmtId="49" fontId="9" fillId="4" borderId="10" applyNumberFormat="1" applyFont="1" applyFill="1" applyBorder="1" applyAlignment="1" applyProtection="0">
      <alignment horizontal="right" vertical="bottom"/>
    </xf>
    <xf numFmtId="49" fontId="9" fillId="4" borderId="10" applyNumberFormat="1" applyFont="1" applyFill="1" applyBorder="1" applyAlignment="1" applyProtection="0">
      <alignment horizontal="right" vertical="bottom" wrapText="1"/>
    </xf>
    <xf numFmtId="49" fontId="9" fillId="4" borderId="58" applyNumberFormat="1" applyFont="1" applyFill="1" applyBorder="1" applyAlignment="1" applyProtection="0">
      <alignment horizontal="right" vertical="bottom" wrapText="1"/>
    </xf>
    <xf numFmtId="49" fontId="9" fillId="4" borderId="155" applyNumberFormat="1" applyFont="1" applyFill="1" applyBorder="1" applyAlignment="1" applyProtection="0">
      <alignment horizontal="center" vertical="bottom" wrapText="1"/>
    </xf>
    <xf numFmtId="0" fontId="9" fillId="4" borderId="52" applyNumberFormat="0" applyFont="1" applyFill="1" applyBorder="1" applyAlignment="1" applyProtection="0">
      <alignment horizontal="center" vertical="bottom" wrapText="1"/>
    </xf>
    <xf numFmtId="49" fontId="9" fillId="4" borderId="34" applyNumberFormat="1" applyFont="1" applyFill="1" applyBorder="1" applyAlignment="1" applyProtection="0">
      <alignment horizontal="right" vertical="bottom" wrapText="1"/>
    </xf>
    <xf numFmtId="0" fontId="10" fillId="4" borderId="186" applyNumberFormat="1" applyFont="1" applyFill="1" applyBorder="1" applyAlignment="1" applyProtection="0">
      <alignment horizontal="left" vertical="bottom"/>
    </xf>
    <xf numFmtId="49" fontId="12" fillId="5" borderId="10" applyNumberFormat="1" applyFont="1" applyFill="1" applyBorder="1" applyAlignment="1" applyProtection="0">
      <alignment vertical="bottom"/>
    </xf>
    <xf numFmtId="0" fontId="12" fillId="5" borderId="10" applyNumberFormat="0" applyFont="1" applyFill="1" applyBorder="1" applyAlignment="1" applyProtection="0">
      <alignment vertical="bottom"/>
    </xf>
    <xf numFmtId="0" fontId="12" fillId="5" borderId="17" applyNumberFormat="1" applyFont="1" applyFill="1" applyBorder="1" applyAlignment="1" applyProtection="0">
      <alignment horizontal="center" vertical="bottom"/>
    </xf>
    <xf numFmtId="49" fontId="12" fillId="5" borderId="17" applyNumberFormat="1" applyFont="1" applyFill="1" applyBorder="1" applyAlignment="1" applyProtection="0">
      <alignment horizontal="center" vertical="bottom"/>
    </xf>
    <xf numFmtId="61" fontId="0" fillId="4" borderId="51" applyNumberFormat="1" applyFont="1" applyFill="1" applyBorder="1" applyAlignment="1" applyProtection="0">
      <alignment vertical="bottom"/>
    </xf>
    <xf numFmtId="49" fontId="12" fillId="5" borderId="187" applyNumberFormat="1" applyFont="1" applyFill="1" applyBorder="1" applyAlignment="1" applyProtection="0">
      <alignment horizontal="center" vertical="bottom"/>
    </xf>
    <xf numFmtId="62" fontId="12" fillId="5" borderId="17" applyNumberFormat="1" applyFont="1" applyFill="1" applyBorder="1" applyAlignment="1" applyProtection="0">
      <alignment vertical="bottom"/>
    </xf>
    <xf numFmtId="0" fontId="10" fillId="4" borderId="188" applyNumberFormat="1" applyFont="1" applyFill="1" applyBorder="1" applyAlignment="1" applyProtection="0">
      <alignment horizontal="left" vertical="bottom"/>
    </xf>
    <xf numFmtId="49" fontId="12" fillId="5" borderId="17" applyNumberFormat="1" applyFont="1" applyFill="1" applyBorder="1" applyAlignment="1" applyProtection="0">
      <alignment vertical="bottom"/>
    </xf>
    <xf numFmtId="0" fontId="12" fillId="5" borderId="17" applyNumberFormat="0" applyFont="1" applyFill="1" applyBorder="1" applyAlignment="1" applyProtection="0">
      <alignment vertical="bottom"/>
    </xf>
    <xf numFmtId="61" fontId="0" fillId="4" borderId="49" applyNumberFormat="1" applyFont="1" applyFill="1" applyBorder="1" applyAlignment="1" applyProtection="0">
      <alignment vertical="bottom"/>
    </xf>
    <xf numFmtId="49" fontId="12" fillId="5" borderId="189" applyNumberFormat="1" applyFont="1" applyFill="1" applyBorder="1" applyAlignment="1" applyProtection="0">
      <alignment horizontal="center" vertical="bottom"/>
    </xf>
    <xf numFmtId="0" fontId="10" fillId="4" borderId="190" applyNumberFormat="1" applyFont="1" applyFill="1" applyBorder="1" applyAlignment="1" applyProtection="0">
      <alignment horizontal="left" vertical="bottom"/>
    </xf>
    <xf numFmtId="61" fontId="0" fillId="4" borderId="54" applyNumberFormat="1" applyFont="1" applyFill="1" applyBorder="1" applyAlignment="1" applyProtection="0">
      <alignment vertical="bottom"/>
    </xf>
    <xf numFmtId="62" fontId="12" fillId="5" borderId="64" applyNumberFormat="1" applyFont="1" applyFill="1" applyBorder="1" applyAlignment="1" applyProtection="0">
      <alignment vertical="bottom"/>
    </xf>
    <xf numFmtId="0" fontId="10" fillId="4" borderId="24" applyNumberFormat="0" applyFont="1" applyFill="1" applyBorder="1" applyAlignment="1" applyProtection="0">
      <alignment horizontal="left" vertical="bottom"/>
    </xf>
    <xf numFmtId="61" fontId="0" fillId="4" borderId="70" applyNumberFormat="1" applyFont="1" applyFill="1" applyBorder="1" applyAlignment="1" applyProtection="0">
      <alignment vertical="bottom"/>
    </xf>
    <xf numFmtId="86" fontId="10" fillId="4" borderId="70" applyNumberFormat="1" applyFont="1" applyFill="1" applyBorder="1" applyAlignment="1" applyProtection="0">
      <alignment horizontal="center" vertical="bottom"/>
    </xf>
    <xf numFmtId="61" fontId="9" fillId="4" borderId="6" applyNumberFormat="1" applyFont="1" applyFill="1" applyBorder="1" applyAlignment="1" applyProtection="0">
      <alignment horizontal="center" vertical="bottom" wrapText="1"/>
    </xf>
    <xf numFmtId="0" fontId="14" fillId="4" borderId="34" applyNumberFormat="0" applyFont="1" applyFill="1" applyBorder="1" applyAlignment="1" applyProtection="0">
      <alignment vertical="bottom"/>
    </xf>
    <xf numFmtId="0" fontId="10" fillId="4" borderId="191" applyNumberFormat="0" applyFont="1" applyFill="1" applyBorder="1" applyAlignment="1" applyProtection="0">
      <alignment horizontal="left" vertical="bottom"/>
    </xf>
    <xf numFmtId="0" fontId="14" fillId="4" borderId="154" applyNumberFormat="0" applyFont="1" applyFill="1" applyBorder="1" applyAlignment="1" applyProtection="0">
      <alignment vertical="bottom"/>
    </xf>
    <xf numFmtId="49" fontId="22" fillId="4" borderId="58" applyNumberFormat="1" applyFont="1" applyFill="1" applyBorder="1" applyAlignment="1" applyProtection="0">
      <alignment horizontal="left" vertical="bottom"/>
    </xf>
    <xf numFmtId="0" fontId="22" fillId="4" borderId="58" applyNumberFormat="0" applyFont="1" applyFill="1" applyBorder="1" applyAlignment="1" applyProtection="0">
      <alignment vertical="bottom"/>
    </xf>
    <xf numFmtId="49" fontId="20" fillId="4" borderId="58" applyNumberFormat="1" applyFont="1" applyFill="1" applyBorder="1" applyAlignment="1" applyProtection="0">
      <alignment vertical="bottom"/>
    </xf>
    <xf numFmtId="61" fontId="31" fillId="4" borderId="58" applyNumberFormat="1" applyFont="1" applyFill="1" applyBorder="1" applyAlignment="1" applyProtection="0">
      <alignment vertical="bottom"/>
    </xf>
    <xf numFmtId="61" fontId="32" fillId="4" borderId="155" applyNumberFormat="1" applyFont="1" applyFill="1" applyBorder="1" applyAlignment="1" applyProtection="0">
      <alignment vertical="bottom"/>
    </xf>
    <xf numFmtId="9" fontId="10" fillId="4" borderId="52" applyNumberFormat="1" applyFont="1" applyFill="1" applyBorder="1" applyAlignment="1" applyProtection="0">
      <alignment horizontal="center" vertical="top"/>
    </xf>
    <xf numFmtId="49" fontId="22" fillId="4" borderId="58" applyNumberFormat="1" applyFont="1" applyFill="1" applyBorder="1" applyAlignment="1" applyProtection="0">
      <alignment horizontal="center" vertical="center" wrapText="1"/>
    </xf>
    <xf numFmtId="49" fontId="22" fillId="4" borderId="192" applyNumberFormat="1" applyFont="1" applyFill="1" applyBorder="1" applyAlignment="1" applyProtection="0">
      <alignment horizontal="center" vertical="center" wrapText="1"/>
    </xf>
    <xf numFmtId="49" fontId="22" fillId="4" borderId="193" applyNumberFormat="1" applyFont="1" applyFill="1" applyBorder="1" applyAlignment="1" applyProtection="0">
      <alignment horizontal="center" vertical="center" wrapText="1"/>
    </xf>
    <xf numFmtId="49" fontId="33" fillId="4" borderId="194" applyNumberFormat="1" applyFont="1" applyFill="1" applyBorder="1" applyAlignment="1" applyProtection="0">
      <alignment horizontal="center" vertical="center" wrapText="1"/>
    </xf>
    <xf numFmtId="0" fontId="10" fillId="4" borderId="191" applyNumberFormat="1" applyFont="1" applyFill="1" applyBorder="1" applyAlignment="1" applyProtection="0">
      <alignment horizontal="left" vertical="bottom"/>
    </xf>
    <xf numFmtId="49" fontId="10" fillId="4" borderId="195" applyNumberFormat="1" applyFont="1" applyFill="1" applyBorder="1" applyAlignment="1" applyProtection="0">
      <alignment horizontal="left" vertical="bottom"/>
    </xf>
    <xf numFmtId="87" fontId="34" fillId="5" borderId="93" applyNumberFormat="1" applyFont="1" applyFill="1" applyBorder="1" applyAlignment="1" applyProtection="0">
      <alignment horizontal="center" vertical="center"/>
    </xf>
    <xf numFmtId="87" fontId="34" fillId="5" borderId="196" applyNumberFormat="1" applyFont="1" applyFill="1" applyBorder="1" applyAlignment="1" applyProtection="0">
      <alignment horizontal="center" vertical="center"/>
    </xf>
    <xf numFmtId="49" fontId="10" fillId="4" borderId="197" applyNumberFormat="1" applyFont="1" applyFill="1" applyBorder="1" applyAlignment="1" applyProtection="0">
      <alignment horizontal="left" vertical="bottom"/>
    </xf>
    <xf numFmtId="87" fontId="34" fillId="5" borderId="15" applyNumberFormat="1" applyFont="1" applyFill="1" applyBorder="1" applyAlignment="1" applyProtection="0">
      <alignment horizontal="center" vertical="center"/>
    </xf>
    <xf numFmtId="87" fontId="34" fillId="5" borderId="198" applyNumberFormat="1" applyFont="1" applyFill="1" applyBorder="1" applyAlignment="1" applyProtection="0">
      <alignment horizontal="center" vertical="center"/>
    </xf>
    <xf numFmtId="49" fontId="10" fillId="4" borderId="199" applyNumberFormat="1" applyFont="1" applyFill="1" applyBorder="1" applyAlignment="1" applyProtection="0">
      <alignment horizontal="left" vertical="bottom"/>
    </xf>
    <xf numFmtId="87" fontId="34" fillId="5" borderId="200" applyNumberFormat="1" applyFont="1" applyFill="1" applyBorder="1" applyAlignment="1" applyProtection="0">
      <alignment horizontal="center" vertical="center"/>
    </xf>
    <xf numFmtId="0" fontId="9" fillId="4" borderId="5" applyNumberFormat="0" applyFont="1" applyFill="1" applyBorder="1" applyAlignment="1" applyProtection="0">
      <alignment horizontal="left" vertical="bottom"/>
    </xf>
    <xf numFmtId="0" fontId="12" fillId="5" borderId="17" applyNumberFormat="0" applyFont="1" applyFill="1" applyBorder="1" applyAlignment="1" applyProtection="0">
      <alignment horizontal="center" vertical="bottom"/>
    </xf>
    <xf numFmtId="86" fontId="12" fillId="5" borderId="187" applyNumberFormat="1" applyFont="1" applyFill="1" applyBorder="1" applyAlignment="1" applyProtection="0">
      <alignment horizontal="center" vertical="bottom"/>
    </xf>
    <xf numFmtId="79" fontId="12" fillId="5" borderId="189" applyNumberFormat="1" applyFont="1" applyFill="1" applyBorder="1" applyAlignment="1" applyProtection="0">
      <alignment horizontal="center" vertical="bottom"/>
    </xf>
    <xf numFmtId="0" fontId="12" fillId="5" borderId="64" applyNumberFormat="0" applyFont="1" applyFill="1" applyBorder="1" applyAlignment="1" applyProtection="0">
      <alignment vertical="bottom"/>
    </xf>
    <xf numFmtId="0" fontId="12" fillId="5" borderId="64" applyNumberFormat="0" applyFont="1" applyFill="1" applyBorder="1" applyAlignment="1" applyProtection="0">
      <alignment horizontal="center" vertical="bottom"/>
    </xf>
    <xf numFmtId="49" fontId="12" fillId="5" borderId="64" applyNumberFormat="1" applyFont="1" applyFill="1" applyBorder="1" applyAlignment="1" applyProtection="0">
      <alignment horizontal="center" vertical="bottom"/>
    </xf>
    <xf numFmtId="79" fontId="12" fillId="5" borderId="201" applyNumberFormat="1" applyFont="1" applyFill="1" applyBorder="1" applyAlignment="1" applyProtection="0">
      <alignment horizontal="center" vertical="bottom"/>
    </xf>
    <xf numFmtId="86" fontId="10" fillId="4" borderId="41" applyNumberFormat="1" applyFont="1" applyFill="1" applyBorder="1" applyAlignment="1" applyProtection="0">
      <alignment horizontal="center" vertical="bottom"/>
    </xf>
    <xf numFmtId="86" fontId="10" fillId="4" borderId="100" applyNumberFormat="1" applyFont="1" applyFill="1" applyBorder="1" applyAlignment="1" applyProtection="0">
      <alignment horizontal="center" vertical="bottom"/>
    </xf>
    <xf numFmtId="49" fontId="22" fillId="4" borderId="202" applyNumberFormat="1" applyFont="1" applyFill="1" applyBorder="1" applyAlignment="1" applyProtection="0">
      <alignment horizontal="left" vertical="bottom"/>
    </xf>
    <xf numFmtId="0" fontId="22" fillId="4" borderId="103" applyNumberFormat="0" applyFont="1" applyFill="1" applyBorder="1" applyAlignment="1" applyProtection="0">
      <alignment vertical="bottom"/>
    </xf>
    <xf numFmtId="0" fontId="22" fillId="4" borderId="203" applyNumberFormat="0" applyFont="1" applyFill="1" applyBorder="1" applyAlignment="1" applyProtection="0">
      <alignment vertical="bottom"/>
    </xf>
    <xf numFmtId="49" fontId="20" fillId="4" borderId="202" applyNumberFormat="1" applyFont="1" applyFill="1" applyBorder="1" applyAlignment="1" applyProtection="0">
      <alignment vertical="bottom"/>
    </xf>
    <xf numFmtId="61" fontId="31" fillId="4" borderId="103" applyNumberFormat="1" applyFont="1" applyFill="1" applyBorder="1" applyAlignment="1" applyProtection="0">
      <alignment vertical="bottom"/>
    </xf>
    <xf numFmtId="61" fontId="32" fillId="4" borderId="184" applyNumberFormat="1" applyFont="1" applyFill="1" applyBorder="1" applyAlignment="1" applyProtection="0">
      <alignment vertical="bottom"/>
    </xf>
    <xf numFmtId="0" fontId="0" fillId="4" borderId="204" applyNumberFormat="0" applyFont="1" applyFill="1" applyBorder="1" applyAlignment="1" applyProtection="0">
      <alignment vertical="bottom"/>
    </xf>
    <xf numFmtId="0" fontId="0" fillId="4" borderId="205" applyNumberFormat="0" applyFont="1" applyFill="1" applyBorder="1" applyAlignment="1" applyProtection="0">
      <alignment vertical="bottom"/>
    </xf>
    <xf numFmtId="49" fontId="22" fillId="4" borderId="206" applyNumberFormat="1" applyFont="1" applyFill="1" applyBorder="1" applyAlignment="1" applyProtection="0">
      <alignment horizontal="center" vertical="center" wrapText="1"/>
    </xf>
    <xf numFmtId="49" fontId="22" fillId="4" borderId="207" applyNumberFormat="1" applyFont="1" applyFill="1" applyBorder="1" applyAlignment="1" applyProtection="0">
      <alignment horizontal="center" vertical="center" wrapText="1"/>
    </xf>
    <xf numFmtId="49" fontId="22" fillId="4" borderId="208" applyNumberFormat="1" applyFont="1" applyFill="1" applyBorder="1" applyAlignment="1" applyProtection="0">
      <alignment horizontal="center" vertical="center" wrapText="1"/>
    </xf>
    <xf numFmtId="49" fontId="33" fillId="4" borderId="208" applyNumberFormat="1" applyFont="1" applyFill="1" applyBorder="1" applyAlignment="1" applyProtection="0">
      <alignment horizontal="center" vertical="center" wrapText="1"/>
    </xf>
    <xf numFmtId="0" fontId="0" fillId="4" borderId="209" applyNumberFormat="1" applyFont="1" applyFill="1" applyBorder="1" applyAlignment="1" applyProtection="0">
      <alignment vertical="bottom"/>
    </xf>
    <xf numFmtId="61" fontId="10" fillId="4" borderId="210" applyNumberFormat="1" applyFont="1" applyFill="1" applyBorder="1" applyAlignment="1" applyProtection="0">
      <alignment horizontal="left" vertical="bottom"/>
    </xf>
    <xf numFmtId="87" fontId="34" fillId="5" borderId="195" applyNumberFormat="1" applyFont="1" applyFill="1" applyBorder="1" applyAlignment="1" applyProtection="0">
      <alignment horizontal="center" vertical="center"/>
    </xf>
    <xf numFmtId="87" fontId="34" fillId="5" borderId="197" applyNumberFormat="1" applyFont="1" applyFill="1" applyBorder="1" applyAlignment="1" applyProtection="0">
      <alignment horizontal="center" vertical="center"/>
    </xf>
    <xf numFmtId="87" fontId="34" fillId="5" borderId="199" applyNumberFormat="1" applyFont="1" applyFill="1" applyBorder="1" applyAlignment="1" applyProtection="0">
      <alignment horizontal="center" vertical="center"/>
    </xf>
    <xf numFmtId="87" fontId="34" fillId="5" borderId="78" applyNumberFormat="1" applyFont="1" applyFill="1" applyBorder="1" applyAlignment="1" applyProtection="0">
      <alignment horizontal="center" vertical="center"/>
    </xf>
    <xf numFmtId="0" fontId="0" fillId="4" borderId="211" applyNumberFormat="0" applyFont="1" applyFill="1" applyBorder="1" applyAlignment="1" applyProtection="0">
      <alignment vertical="bottom"/>
    </xf>
    <xf numFmtId="0" fontId="0" applyNumberFormat="1" applyFont="1" applyFill="0" applyBorder="0" applyAlignment="1" applyProtection="0">
      <alignment vertical="bottom"/>
    </xf>
    <xf numFmtId="49" fontId="9" fillId="4" borderId="2" applyNumberFormat="1" applyFont="1" applyFill="1" applyBorder="1" applyAlignment="1" applyProtection="0">
      <alignment horizontal="right" vertical="bottom"/>
    </xf>
    <xf numFmtId="0" fontId="19" fillId="4" borderId="2" applyNumberFormat="1" applyFont="1" applyFill="1" applyBorder="1" applyAlignment="1" applyProtection="0">
      <alignment horizontal="center" vertical="top"/>
    </xf>
    <xf numFmtId="49" fontId="21" fillId="7" borderId="5" applyNumberFormat="1" applyFont="1" applyFill="1" applyBorder="1" applyAlignment="1" applyProtection="0">
      <alignment vertical="bottom"/>
    </xf>
    <xf numFmtId="0" fontId="21" fillId="7" borderId="6" applyNumberFormat="0" applyFont="1" applyFill="1" applyBorder="1" applyAlignment="1" applyProtection="0">
      <alignment vertical="bottom"/>
    </xf>
    <xf numFmtId="0" fontId="9" fillId="4" borderId="6" applyNumberFormat="1" applyFont="1" applyFill="1" applyBorder="1" applyAlignment="1" applyProtection="0">
      <alignment horizontal="center" vertical="bottom"/>
    </xf>
    <xf numFmtId="0" fontId="9" fillId="4" borderId="182" applyNumberFormat="0" applyFont="1" applyFill="1" applyBorder="1" applyAlignment="1" applyProtection="0">
      <alignment vertical="bottom"/>
    </xf>
    <xf numFmtId="49" fontId="9" fillId="4" borderId="50" applyNumberFormat="1" applyFont="1" applyFill="1" applyBorder="1" applyAlignment="1" applyProtection="0">
      <alignment vertical="bottom"/>
    </xf>
    <xf numFmtId="49" fontId="9" fillId="4" borderId="183" applyNumberFormat="1" applyFont="1" applyFill="1" applyBorder="1" applyAlignment="1" applyProtection="0">
      <alignment horizontal="center" vertical="bottom"/>
    </xf>
    <xf numFmtId="0" fontId="22" fillId="4" borderId="6" applyNumberFormat="0" applyFont="1" applyFill="1" applyBorder="1" applyAlignment="1" applyProtection="0">
      <alignment horizontal="right" vertical="bottom" wrapText="1"/>
    </xf>
    <xf numFmtId="59" fontId="28" fillId="4" borderId="56" applyNumberFormat="1" applyFont="1" applyFill="1" applyBorder="1" applyAlignment="1" applyProtection="0">
      <alignment horizontal="center" vertical="top"/>
    </xf>
    <xf numFmtId="59" fontId="28" fillId="4" borderId="57" applyNumberFormat="1" applyFont="1" applyFill="1" applyBorder="1" applyAlignment="1" applyProtection="0">
      <alignment horizontal="center" vertical="top"/>
    </xf>
    <xf numFmtId="49" fontId="25" fillId="4" borderId="6" applyNumberFormat="1" applyFont="1" applyFill="1" applyBorder="1" applyAlignment="1" applyProtection="0">
      <alignment vertical="bottom"/>
    </xf>
    <xf numFmtId="0" fontId="35" fillId="4" borderId="6" applyNumberFormat="0" applyFont="1" applyFill="1" applyBorder="1" applyAlignment="1" applyProtection="0">
      <alignment vertical="bottom" wrapText="1"/>
    </xf>
    <xf numFmtId="61" fontId="10" fillId="5" borderId="155" applyNumberFormat="1" applyFont="1" applyFill="1" applyBorder="1" applyAlignment="1" applyProtection="0">
      <alignment horizontal="center" vertical="top"/>
    </xf>
    <xf numFmtId="0" fontId="10" fillId="4" borderId="55" applyNumberFormat="1" applyFont="1" applyFill="1" applyBorder="1" applyAlignment="1" applyProtection="0">
      <alignment horizontal="center" vertical="top"/>
    </xf>
    <xf numFmtId="0" fontId="10" fillId="4" borderId="56" applyNumberFormat="1" applyFont="1" applyFill="1" applyBorder="1" applyAlignment="1" applyProtection="0">
      <alignment horizontal="center" vertical="top"/>
    </xf>
    <xf numFmtId="0" fontId="10" fillId="4" borderId="57" applyNumberFormat="1" applyFont="1" applyFill="1" applyBorder="1" applyAlignment="1" applyProtection="0">
      <alignment horizontal="center" vertical="top"/>
    </xf>
    <xf numFmtId="65" fontId="10" fillId="4" borderId="34" applyNumberFormat="1" applyFont="1" applyFill="1" applyBorder="1" applyAlignment="1" applyProtection="0">
      <alignment horizontal="center" vertical="top"/>
    </xf>
    <xf numFmtId="65" fontId="10" fillId="4" borderId="58" applyNumberFormat="1" applyFont="1" applyFill="1" applyBorder="1" applyAlignment="1" applyProtection="0">
      <alignment horizontal="center" vertical="top"/>
    </xf>
    <xf numFmtId="65" fontId="10" fillId="4" borderId="10" applyNumberFormat="1" applyFont="1" applyFill="1" applyBorder="1" applyAlignment="1" applyProtection="0">
      <alignment horizontal="center" vertical="top"/>
    </xf>
    <xf numFmtId="0" fontId="0" fillId="4" borderId="10" applyNumberFormat="0" applyFont="1" applyFill="1" applyBorder="1" applyAlignment="1" applyProtection="0">
      <alignment vertical="bottom"/>
    </xf>
    <xf numFmtId="0" fontId="10" fillId="5" borderId="10" applyNumberFormat="0" applyFont="1" applyFill="1" applyBorder="1" applyAlignment="1" applyProtection="0">
      <alignment horizontal="center" vertical="top"/>
    </xf>
    <xf numFmtId="61" fontId="10" fillId="4" borderId="212" applyNumberFormat="1" applyFont="1" applyFill="1" applyBorder="1" applyAlignment="1" applyProtection="0">
      <alignment horizontal="center" vertical="top"/>
    </xf>
    <xf numFmtId="61" fontId="10" fillId="4" borderId="213" applyNumberFormat="1" applyFont="1" applyFill="1" applyBorder="1" applyAlignment="1" applyProtection="0">
      <alignment horizontal="center" vertical="top"/>
    </xf>
    <xf numFmtId="0" fontId="0" fillId="4" borderId="214" applyNumberFormat="0" applyFont="1" applyFill="1" applyBorder="1" applyAlignment="1" applyProtection="0">
      <alignment vertical="bottom"/>
    </xf>
    <xf numFmtId="65" fontId="10" fillId="4" borderId="17" applyNumberFormat="1" applyFont="1" applyFill="1" applyBorder="1" applyAlignment="1" applyProtection="0">
      <alignment horizontal="center" vertical="top"/>
    </xf>
    <xf numFmtId="0" fontId="10" fillId="5" borderId="17" applyNumberFormat="0" applyFont="1" applyFill="1" applyBorder="1" applyAlignment="1" applyProtection="0">
      <alignment horizontal="center" vertical="top"/>
    </xf>
    <xf numFmtId="65" fontId="10" fillId="4" borderId="64" applyNumberFormat="1" applyFont="1" applyFill="1" applyBorder="1" applyAlignment="1" applyProtection="0">
      <alignment horizontal="center" vertical="top"/>
    </xf>
    <xf numFmtId="0" fontId="10" fillId="5" borderId="64" applyNumberFormat="0" applyFont="1" applyFill="1" applyBorder="1" applyAlignment="1" applyProtection="0">
      <alignment horizontal="center" vertical="top"/>
    </xf>
    <xf numFmtId="61" fontId="10" fillId="4" borderId="215" applyNumberFormat="1" applyFont="1" applyFill="1" applyBorder="1" applyAlignment="1" applyProtection="0">
      <alignment horizontal="center" vertical="top"/>
    </xf>
    <xf numFmtId="61" fontId="10" fillId="4" borderId="216" applyNumberFormat="1" applyFont="1" applyFill="1" applyBorder="1" applyAlignment="1" applyProtection="0">
      <alignment horizontal="center" vertical="top"/>
    </xf>
    <xf numFmtId="49" fontId="25" fillId="4" borderId="6" applyNumberFormat="1" applyFont="1" applyFill="1" applyBorder="1" applyAlignment="1" applyProtection="0">
      <alignment horizontal="left" vertical="bottom"/>
    </xf>
    <xf numFmtId="0" fontId="25" fillId="4" borderId="6" applyNumberFormat="0" applyFont="1" applyFill="1" applyBorder="1" applyAlignment="1" applyProtection="0">
      <alignment horizontal="left" vertical="bottom"/>
    </xf>
    <xf numFmtId="59" fontId="9" fillId="4" borderId="34" applyNumberFormat="1" applyFont="1" applyFill="1" applyBorder="1" applyAlignment="1" applyProtection="0">
      <alignment horizontal="center" vertical="bottom" wrapText="1"/>
    </xf>
    <xf numFmtId="0" fontId="0" fillId="4" borderId="191" applyNumberFormat="0" applyFont="1" applyFill="1" applyBorder="1" applyAlignment="1" applyProtection="0">
      <alignment vertical="bottom"/>
    </xf>
    <xf numFmtId="49" fontId="12" fillId="5" borderId="186" applyNumberFormat="1" applyFont="1" applyFill="1" applyBorder="1" applyAlignment="1" applyProtection="0">
      <alignment vertical="bottom"/>
    </xf>
    <xf numFmtId="0" fontId="12" fillId="5" borderId="217" applyNumberFormat="0" applyFont="1" applyFill="1" applyBorder="1" applyAlignment="1" applyProtection="0">
      <alignment vertical="bottom"/>
    </xf>
    <xf numFmtId="63" fontId="0" fillId="4" borderId="187" applyNumberFormat="1" applyFont="1" applyFill="1" applyBorder="1" applyAlignment="1" applyProtection="0">
      <alignment vertical="bottom"/>
    </xf>
    <xf numFmtId="63" fontId="12" fillId="5" borderId="187" applyNumberFormat="1" applyFont="1" applyFill="1" applyBorder="1" applyAlignment="1" applyProtection="0">
      <alignment vertical="bottom"/>
    </xf>
    <xf numFmtId="63" fontId="12" fillId="5" borderId="186" applyNumberFormat="1" applyFont="1" applyFill="1" applyBorder="1" applyAlignment="1" applyProtection="0">
      <alignment vertical="bottom"/>
    </xf>
    <xf numFmtId="0" fontId="12" fillId="5" borderId="188" applyNumberFormat="0" applyFont="1" applyFill="1" applyBorder="1" applyAlignment="1" applyProtection="0">
      <alignment vertical="bottom"/>
    </xf>
    <xf numFmtId="0" fontId="12" fillId="5" borderId="210" applyNumberFormat="0" applyFont="1" applyFill="1" applyBorder="1" applyAlignment="1" applyProtection="0">
      <alignment vertical="bottom"/>
    </xf>
    <xf numFmtId="61" fontId="0" fillId="4" borderId="189" applyNumberFormat="1" applyFont="1" applyFill="1" applyBorder="1" applyAlignment="1" applyProtection="0">
      <alignment vertical="bottom"/>
    </xf>
    <xf numFmtId="61" fontId="12" fillId="5" borderId="188" applyNumberFormat="1" applyFont="1" applyFill="1" applyBorder="1" applyAlignment="1" applyProtection="0">
      <alignment vertical="bottom"/>
    </xf>
    <xf numFmtId="61" fontId="12" fillId="5" borderId="210" applyNumberFormat="1" applyFont="1" applyFill="1" applyBorder="1" applyAlignment="1" applyProtection="0">
      <alignment vertical="bottom"/>
    </xf>
    <xf numFmtId="0" fontId="12" fillId="5" borderId="190" applyNumberFormat="0" applyFont="1" applyFill="1" applyBorder="1" applyAlignment="1" applyProtection="0">
      <alignment vertical="bottom"/>
    </xf>
    <xf numFmtId="0" fontId="12" fillId="5" borderId="218" applyNumberFormat="0" applyFont="1" applyFill="1" applyBorder="1" applyAlignment="1" applyProtection="0">
      <alignment vertical="bottom"/>
    </xf>
    <xf numFmtId="61" fontId="0" fillId="4" borderId="201" applyNumberFormat="1" applyFont="1" applyFill="1" applyBorder="1" applyAlignment="1" applyProtection="0">
      <alignment vertical="bottom"/>
    </xf>
    <xf numFmtId="61" fontId="0" fillId="5" borderId="190" applyNumberFormat="1" applyFont="1" applyFill="1" applyBorder="1" applyAlignment="1" applyProtection="0">
      <alignment vertical="bottom"/>
    </xf>
    <xf numFmtId="61" fontId="0" fillId="5" borderId="64" applyNumberFormat="1" applyFont="1" applyFill="1" applyBorder="1" applyAlignment="1" applyProtection="0">
      <alignment vertical="bottom"/>
    </xf>
    <xf numFmtId="61" fontId="0" fillId="5" borderId="218" applyNumberFormat="1" applyFont="1" applyFill="1" applyBorder="1" applyAlignment="1" applyProtection="0">
      <alignment vertical="bottom"/>
    </xf>
    <xf numFmtId="88" fontId="0" fillId="4" borderId="41" applyNumberFormat="1" applyFont="1" applyFill="1" applyBorder="1" applyAlignment="1" applyProtection="0">
      <alignment vertical="bottom"/>
    </xf>
    <xf numFmtId="63" fontId="9" fillId="4" borderId="41" applyNumberFormat="1" applyFont="1" applyFill="1" applyBorder="1" applyAlignment="1" applyProtection="0">
      <alignment vertical="bottom"/>
    </xf>
    <xf numFmtId="62" fontId="0" fillId="4" borderId="122" applyNumberFormat="1" applyFont="1" applyFill="1" applyBorder="1" applyAlignment="1" applyProtection="0">
      <alignment vertical="bottom"/>
    </xf>
    <xf numFmtId="0" fontId="0" applyNumberFormat="1" applyFont="1" applyFill="0" applyBorder="0" applyAlignment="1" applyProtection="0">
      <alignment vertical="bottom"/>
    </xf>
    <xf numFmtId="49" fontId="19" fillId="7" borderId="5" applyNumberFormat="1" applyFont="1" applyFill="1" applyBorder="1" applyAlignment="1" applyProtection="0">
      <alignment vertical="bottom"/>
    </xf>
    <xf numFmtId="0" fontId="9" fillId="7" borderId="6" applyNumberFormat="0" applyFont="1" applyFill="1" applyBorder="1" applyAlignment="1" applyProtection="0">
      <alignment vertical="bottom"/>
    </xf>
    <xf numFmtId="0" fontId="0" fillId="4" borderId="219" applyNumberFormat="0" applyFont="1" applyFill="1" applyBorder="1" applyAlignment="1" applyProtection="0">
      <alignment vertical="bottom"/>
    </xf>
    <xf numFmtId="49" fontId="9" fillId="4" borderId="31" applyNumberFormat="1" applyFont="1" applyFill="1" applyBorder="1" applyAlignment="1" applyProtection="0">
      <alignment horizontal="center" vertical="bottom"/>
    </xf>
    <xf numFmtId="49" fontId="9" fillId="4" borderId="32" applyNumberFormat="1" applyFont="1" applyFill="1" applyBorder="1" applyAlignment="1" applyProtection="0">
      <alignment horizontal="center" vertical="bottom"/>
    </xf>
    <xf numFmtId="0" fontId="0" fillId="4" borderId="32" applyNumberFormat="0" applyFont="1" applyFill="1" applyBorder="1" applyAlignment="1" applyProtection="0">
      <alignment vertical="bottom"/>
    </xf>
    <xf numFmtId="59" fontId="9" fillId="4" borderId="32" applyNumberFormat="1" applyFont="1" applyFill="1" applyBorder="1" applyAlignment="1" applyProtection="0">
      <alignment horizontal="center" vertical="bottom"/>
    </xf>
    <xf numFmtId="90" fontId="9" fillId="4" borderId="32" applyNumberFormat="1" applyFont="1" applyFill="1" applyBorder="1" applyAlignment="1" applyProtection="0">
      <alignment horizontal="center" vertical="bottom"/>
    </xf>
    <xf numFmtId="90" fontId="9" fillId="4" borderId="220" applyNumberFormat="1" applyFont="1" applyFill="1" applyBorder="1" applyAlignment="1" applyProtection="0">
      <alignment horizontal="center" vertical="bottom"/>
    </xf>
    <xf numFmtId="0" fontId="0" fillId="4" borderId="151" applyNumberFormat="0" applyFont="1" applyFill="1" applyBorder="1" applyAlignment="1" applyProtection="0">
      <alignment vertical="bottom"/>
    </xf>
    <xf numFmtId="49" fontId="19" fillId="4" borderId="221" applyNumberFormat="1" applyFont="1" applyFill="1" applyBorder="1" applyAlignment="1" applyProtection="0">
      <alignment vertical="bottom"/>
    </xf>
    <xf numFmtId="0" fontId="10" fillId="4" borderId="152" applyNumberFormat="0" applyFont="1" applyFill="1" applyBorder="1" applyAlignment="1" applyProtection="0">
      <alignment vertical="bottom"/>
    </xf>
    <xf numFmtId="49" fontId="9" fillId="4" borderId="29" applyNumberFormat="1" applyFont="1" applyFill="1" applyBorder="1" applyAlignment="1" applyProtection="0">
      <alignment horizontal="center" vertical="bottom"/>
    </xf>
    <xf numFmtId="0" fontId="0" fillId="4" borderId="221" applyNumberFormat="0" applyFont="1" applyFill="1" applyBorder="1" applyAlignment="1" applyProtection="0">
      <alignment vertical="bottom"/>
    </xf>
    <xf numFmtId="0" fontId="0" fillId="4" borderId="152" applyNumberFormat="0" applyFont="1" applyFill="1" applyBorder="1" applyAlignment="1" applyProtection="0">
      <alignment vertical="bottom"/>
    </xf>
    <xf numFmtId="59" fontId="9" fillId="4" borderId="187" applyNumberFormat="1" applyFont="1" applyFill="1" applyBorder="1" applyAlignment="1" applyProtection="0">
      <alignment horizontal="center" vertical="bottom"/>
    </xf>
    <xf numFmtId="59" fontId="9" fillId="4" borderId="222" applyNumberFormat="1" applyFont="1" applyFill="1" applyBorder="1" applyAlignment="1" applyProtection="0">
      <alignment horizontal="center" vertical="bottom"/>
    </xf>
    <xf numFmtId="59" fontId="9" fillId="4" borderId="220" applyNumberFormat="1" applyFont="1" applyFill="1" applyBorder="1" applyAlignment="1" applyProtection="0">
      <alignment horizontal="center" vertical="bottom"/>
    </xf>
    <xf numFmtId="0" fontId="40" fillId="4" borderId="9" applyNumberFormat="1" applyFont="1" applyFill="1" applyBorder="1" applyAlignment="1" applyProtection="0">
      <alignment horizontal="center" vertical="bottom"/>
    </xf>
    <xf numFmtId="49" fontId="12" fillId="5" borderId="223" applyNumberFormat="1" applyFont="1" applyFill="1" applyBorder="1" applyAlignment="1" applyProtection="0">
      <alignment vertical="bottom"/>
    </xf>
    <xf numFmtId="0" fontId="12" fillId="5" borderId="93" applyNumberFormat="0" applyFont="1" applyFill="1" applyBorder="1" applyAlignment="1" applyProtection="0">
      <alignment vertical="bottom"/>
    </xf>
    <xf numFmtId="63" fontId="12" fillId="5" borderId="224" applyNumberFormat="1" applyFont="1" applyFill="1" applyBorder="1" applyAlignment="1" applyProtection="0">
      <alignment vertical="bottom"/>
    </xf>
    <xf numFmtId="0" fontId="0" fillId="4" borderId="225" applyNumberFormat="0" applyFont="1" applyFill="1" applyBorder="1" applyAlignment="1" applyProtection="0">
      <alignment vertical="bottom"/>
    </xf>
    <xf numFmtId="63" fontId="0" fillId="4" borderId="226" applyNumberFormat="1" applyFont="1" applyFill="1" applyBorder="1" applyAlignment="1" applyProtection="0">
      <alignment vertical="bottom"/>
    </xf>
    <xf numFmtId="63" fontId="12" fillId="5" borderId="197" applyNumberFormat="1" applyFont="1" applyFill="1" applyBorder="1" applyAlignment="1" applyProtection="0">
      <alignment vertical="bottom"/>
    </xf>
    <xf numFmtId="63" fontId="0" fillId="4" borderId="227" applyNumberFormat="1" applyFont="1" applyFill="1" applyBorder="1" applyAlignment="1" applyProtection="0">
      <alignment vertical="bottom"/>
    </xf>
    <xf numFmtId="63" fontId="0" fillId="4" borderId="31" applyNumberFormat="1" applyFont="1" applyFill="1" applyBorder="1" applyAlignment="1" applyProtection="0">
      <alignment vertical="bottom"/>
    </xf>
    <xf numFmtId="63" fontId="12" fillId="5" borderId="228" applyNumberFormat="1" applyFont="1" applyFill="1" applyBorder="1" applyAlignment="1" applyProtection="0">
      <alignment vertical="bottom"/>
    </xf>
    <xf numFmtId="63" fontId="12" fillId="5" borderId="15" applyNumberFormat="1" applyFont="1" applyFill="1" applyBorder="1" applyAlignment="1" applyProtection="0">
      <alignment vertical="bottom"/>
    </xf>
    <xf numFmtId="61" fontId="12" fillId="5" borderId="76" applyNumberFormat="1" applyFont="1" applyFill="1" applyBorder="1" applyAlignment="1" applyProtection="0">
      <alignment vertical="bottom"/>
    </xf>
    <xf numFmtId="61" fontId="0" fillId="4" borderId="3" applyNumberFormat="1" applyFont="1" applyFill="1" applyBorder="1" applyAlignment="1" applyProtection="0">
      <alignment vertical="bottom"/>
    </xf>
    <xf numFmtId="61" fontId="0" fillId="4" borderId="229" applyNumberFormat="1" applyFont="1" applyFill="1" applyBorder="1" applyAlignment="1" applyProtection="0">
      <alignment vertical="bottom"/>
    </xf>
    <xf numFmtId="61" fontId="12" fillId="5" borderId="197" applyNumberFormat="1" applyFont="1" applyFill="1" applyBorder="1" applyAlignment="1" applyProtection="0">
      <alignment vertical="bottom"/>
    </xf>
    <xf numFmtId="61" fontId="0" fillId="4" borderId="16" applyNumberFormat="1" applyFont="1" applyFill="1" applyBorder="1" applyAlignment="1" applyProtection="0">
      <alignment vertical="bottom"/>
    </xf>
    <xf numFmtId="61" fontId="12" fillId="5" borderId="228" applyNumberFormat="1" applyFont="1" applyFill="1" applyBorder="1" applyAlignment="1" applyProtection="0">
      <alignment vertical="bottom"/>
    </xf>
    <xf numFmtId="61" fontId="12" fillId="5" borderId="15" applyNumberFormat="1" applyFont="1" applyFill="1" applyBorder="1" applyAlignment="1" applyProtection="0">
      <alignment vertical="bottom"/>
    </xf>
    <xf numFmtId="49" fontId="12" fillId="5" borderId="17" applyNumberFormat="1" applyFont="1" applyFill="1" applyBorder="1" applyAlignment="1" applyProtection="0">
      <alignment vertical="center"/>
    </xf>
    <xf numFmtId="49" fontId="41" fillId="5" borderId="17" applyNumberFormat="1" applyFont="1" applyFill="1" applyBorder="1" applyAlignment="1" applyProtection="0">
      <alignment vertical="bottom"/>
    </xf>
    <xf numFmtId="0" fontId="12" fillId="5" borderId="228" applyNumberFormat="0" applyFont="1" applyFill="1" applyBorder="1" applyAlignment="1" applyProtection="0">
      <alignment vertical="bottom"/>
    </xf>
    <xf numFmtId="61" fontId="12" fillId="5" borderId="17" applyNumberFormat="1" applyFont="1" applyFill="1" applyBorder="1" applyAlignment="1" applyProtection="0">
      <alignment vertical="bottom" wrapText="1"/>
    </xf>
    <xf numFmtId="61" fontId="12" fillId="5" borderId="230" applyNumberFormat="1" applyFont="1" applyFill="1" applyBorder="1" applyAlignment="1" applyProtection="0">
      <alignment vertical="bottom"/>
    </xf>
    <xf numFmtId="61" fontId="0" fillId="4" borderId="231" applyNumberFormat="1" applyFont="1" applyFill="1" applyBorder="1" applyAlignment="1" applyProtection="0">
      <alignment vertical="bottom"/>
    </xf>
    <xf numFmtId="61" fontId="0" fillId="4" borderId="232" applyNumberFormat="1" applyFont="1" applyFill="1" applyBorder="1" applyAlignment="1" applyProtection="0">
      <alignment vertical="bottom"/>
    </xf>
    <xf numFmtId="61" fontId="12" fillId="5" borderId="199" applyNumberFormat="1" applyFont="1" applyFill="1" applyBorder="1" applyAlignment="1" applyProtection="0">
      <alignment vertical="bottom"/>
    </xf>
    <xf numFmtId="61" fontId="0" fillId="4" borderId="233"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63" fontId="0" fillId="4" borderId="131" applyNumberFormat="1" applyFont="1" applyFill="1" applyBorder="1" applyAlignment="1" applyProtection="0">
      <alignment vertical="bottom"/>
    </xf>
    <xf numFmtId="63" fontId="19" fillId="12" borderId="51" applyNumberFormat="1" applyFont="1" applyFill="1" applyBorder="1" applyAlignment="1" applyProtection="0">
      <alignment vertical="bottom"/>
    </xf>
    <xf numFmtId="63" fontId="19" fillId="12" borderId="195" applyNumberFormat="1" applyFont="1" applyFill="1" applyBorder="1" applyAlignment="1" applyProtection="0">
      <alignment vertical="bottom"/>
    </xf>
    <xf numFmtId="63" fontId="19" fillId="12" borderId="94" applyNumberFormat="1" applyFont="1" applyFill="1" applyBorder="1" applyAlignment="1" applyProtection="0">
      <alignment vertical="bottom"/>
    </xf>
    <xf numFmtId="63" fontId="19" fillId="12" borderId="41" applyNumberFormat="1" applyFont="1" applyFill="1" applyBorder="1" applyAlignment="1" applyProtection="0">
      <alignment vertical="bottom"/>
    </xf>
    <xf numFmtId="0" fontId="0" applyNumberFormat="1" applyFont="1" applyFill="0" applyBorder="0" applyAlignment="1" applyProtection="0">
      <alignment vertical="bottom"/>
    </xf>
    <xf numFmtId="0" fontId="19" fillId="3" borderId="6" applyNumberFormat="0" applyFont="1" applyFill="1" applyBorder="1" applyAlignment="1" applyProtection="0">
      <alignment vertical="bottom"/>
    </xf>
    <xf numFmtId="0" fontId="20" fillId="4" borderId="7" applyNumberFormat="0" applyFont="1" applyFill="1" applyBorder="1" applyAlignment="1" applyProtection="0">
      <alignment vertical="bottom"/>
    </xf>
    <xf numFmtId="0" fontId="22" fillId="4" borderId="4" applyNumberFormat="0" applyFont="1" applyFill="1" applyBorder="1" applyAlignment="1" applyProtection="0">
      <alignment vertical="bottom"/>
    </xf>
    <xf numFmtId="49" fontId="22" fillId="4" borderId="4" applyNumberFormat="1" applyFont="1" applyFill="1" applyBorder="1" applyAlignment="1" applyProtection="0">
      <alignment horizontal="right" vertical="bottom" wrapText="1"/>
    </xf>
    <xf numFmtId="0" fontId="22" fillId="4" borderId="4" applyNumberFormat="0" applyFont="1" applyFill="1" applyBorder="1" applyAlignment="1" applyProtection="0">
      <alignment horizontal="right" vertical="bottom" wrapText="1"/>
    </xf>
    <xf numFmtId="0" fontId="20" fillId="4" borderId="4" applyNumberFormat="1" applyFont="1" applyFill="1" applyBorder="1" applyAlignment="1" applyProtection="0">
      <alignment horizontal="center" vertical="bottom"/>
    </xf>
    <xf numFmtId="49" fontId="25" fillId="4" borderId="4" applyNumberFormat="1" applyFont="1" applyFill="1" applyBorder="1" applyAlignment="1" applyProtection="0">
      <alignment vertical="bottom"/>
    </xf>
    <xf numFmtId="0" fontId="31" fillId="4" borderId="4" applyNumberFormat="0" applyFont="1" applyFill="1" applyBorder="1" applyAlignment="1" applyProtection="0">
      <alignment vertical="bottom"/>
    </xf>
    <xf numFmtId="88" fontId="9" fillId="4" borderId="4" applyNumberFormat="1" applyFont="1" applyFill="1" applyBorder="1" applyAlignment="1" applyProtection="0">
      <alignment horizontal="center" vertical="bottom"/>
    </xf>
    <xf numFmtId="10" fontId="20" fillId="4" borderId="4" applyNumberFormat="1" applyFont="1" applyFill="1" applyBorder="1" applyAlignment="1" applyProtection="0">
      <alignment horizontal="center" vertical="bottom"/>
    </xf>
    <xf numFmtId="0" fontId="14" fillId="4" borderId="35" applyNumberFormat="0" applyFont="1" applyFill="1" applyBorder="1" applyAlignment="1" applyProtection="0">
      <alignment vertical="bottom"/>
    </xf>
    <xf numFmtId="0" fontId="31" fillId="4" borderId="35" applyNumberFormat="0" applyFont="1" applyFill="1" applyBorder="1" applyAlignment="1" applyProtection="0">
      <alignment vertical="bottom"/>
    </xf>
    <xf numFmtId="88" fontId="20" fillId="4" borderId="35" applyNumberFormat="1" applyFont="1" applyFill="1" applyBorder="1" applyAlignment="1" applyProtection="0">
      <alignment vertical="bottom"/>
    </xf>
    <xf numFmtId="49" fontId="20" fillId="4" borderId="234" applyNumberFormat="1" applyFont="1" applyFill="1" applyBorder="1" applyAlignment="1" applyProtection="0">
      <alignment horizontal="center" vertical="bottom" wrapText="1"/>
    </xf>
    <xf numFmtId="0" fontId="20" fillId="4" borderId="234" applyNumberFormat="0" applyFont="1" applyFill="1" applyBorder="1" applyAlignment="1" applyProtection="0">
      <alignment horizontal="center" vertical="bottom" wrapText="1"/>
    </xf>
    <xf numFmtId="49" fontId="31" fillId="4" borderId="234" applyNumberFormat="1" applyFont="1" applyFill="1" applyBorder="1" applyAlignment="1" applyProtection="0">
      <alignment horizontal="center" vertical="bottom"/>
    </xf>
    <xf numFmtId="49" fontId="31" fillId="13" borderId="235" applyNumberFormat="1" applyFont="1" applyFill="1" applyBorder="1" applyAlignment="1" applyProtection="0">
      <alignment horizontal="center" vertical="bottom"/>
    </xf>
    <xf numFmtId="0" fontId="20" fillId="4" borderId="236" applyNumberFormat="0" applyFont="1" applyFill="1" applyBorder="1" applyAlignment="1" applyProtection="0">
      <alignment vertical="bottom"/>
    </xf>
    <xf numFmtId="49" fontId="20" fillId="4" borderId="237" applyNumberFormat="1" applyFont="1" applyFill="1" applyBorder="1" applyAlignment="1" applyProtection="0">
      <alignment horizontal="center" vertical="bottom" wrapText="1"/>
    </xf>
    <xf numFmtId="0" fontId="20" fillId="4" borderId="237" applyNumberFormat="1" applyFont="1" applyFill="1" applyBorder="1" applyAlignment="1" applyProtection="0">
      <alignment horizontal="center" vertical="bottom" wrapText="1"/>
    </xf>
    <xf numFmtId="49" fontId="20" fillId="4" borderId="237" applyNumberFormat="1" applyFont="1" applyFill="1" applyBorder="1" applyAlignment="1" applyProtection="0">
      <alignment horizontal="center" vertical="bottom"/>
    </xf>
    <xf numFmtId="49" fontId="20" fillId="13" borderId="238" applyNumberFormat="1" applyFont="1" applyFill="1" applyBorder="1" applyAlignment="1" applyProtection="0">
      <alignment horizontal="center" vertical="bottom"/>
    </xf>
    <xf numFmtId="49" fontId="20" fillId="8" borderId="5" applyNumberFormat="1" applyFont="1" applyFill="1" applyBorder="1" applyAlignment="1" applyProtection="0">
      <alignment vertical="bottom"/>
    </xf>
    <xf numFmtId="0" fontId="20" fillId="8" borderId="104" applyNumberFormat="0" applyFont="1" applyFill="1" applyBorder="1" applyAlignment="1" applyProtection="0">
      <alignment vertical="bottom"/>
    </xf>
    <xf numFmtId="0" fontId="20" fillId="8" borderId="239" applyNumberFormat="0" applyFont="1" applyFill="1" applyBorder="1" applyAlignment="1" applyProtection="0">
      <alignment horizontal="center" vertical="bottom" wrapText="1"/>
    </xf>
    <xf numFmtId="88" fontId="20" fillId="8" borderId="240" applyNumberFormat="1" applyFont="1" applyFill="1" applyBorder="1" applyAlignment="1" applyProtection="0">
      <alignment horizontal="center" vertical="bottom"/>
    </xf>
    <xf numFmtId="49" fontId="31" fillId="4" borderId="7" applyNumberFormat="1" applyFont="1" applyFill="1" applyBorder="1" applyAlignment="1" applyProtection="0">
      <alignment vertical="bottom"/>
    </xf>
    <xf numFmtId="63" fontId="31" fillId="4" borderId="7" applyNumberFormat="1" applyFont="1" applyFill="1" applyBorder="1" applyAlignment="1" applyProtection="0">
      <alignment vertical="bottom"/>
    </xf>
    <xf numFmtId="63" fontId="31" fillId="4" borderId="241" applyNumberFormat="1" applyFont="1" applyFill="1" applyBorder="1" applyAlignment="1" applyProtection="0">
      <alignment vertical="bottom"/>
    </xf>
    <xf numFmtId="63" fontId="31" fillId="4" borderId="242" applyNumberFormat="1" applyFont="1" applyFill="1" applyBorder="1" applyAlignment="1" applyProtection="0">
      <alignment vertical="bottom"/>
    </xf>
    <xf numFmtId="63" fontId="42" fillId="5" borderId="243" applyNumberFormat="1" applyFont="1" applyFill="1" applyBorder="1" applyAlignment="1" applyProtection="0">
      <alignment vertical="bottom"/>
    </xf>
    <xf numFmtId="63" fontId="42" fillId="5" borderId="126" applyNumberFormat="1" applyFont="1" applyFill="1" applyBorder="1" applyAlignment="1" applyProtection="0">
      <alignment vertical="bottom"/>
    </xf>
    <xf numFmtId="49" fontId="31" fillId="4" borderId="4" applyNumberFormat="1" applyFont="1" applyFill="1" applyBorder="1" applyAlignment="1" applyProtection="0">
      <alignment vertical="bottom"/>
    </xf>
    <xf numFmtId="61" fontId="31" fillId="4" borderId="4" applyNumberFormat="1" applyFont="1" applyFill="1" applyBorder="1" applyAlignment="1" applyProtection="0">
      <alignment vertical="bottom"/>
    </xf>
    <xf numFmtId="61" fontId="31" fillId="4" borderId="25" applyNumberFormat="1" applyFont="1" applyFill="1" applyBorder="1" applyAlignment="1" applyProtection="0">
      <alignment vertical="bottom"/>
    </xf>
    <xf numFmtId="61" fontId="31" fillId="4" borderId="244" applyNumberFormat="1" applyFont="1" applyFill="1" applyBorder="1" applyAlignment="1" applyProtection="0">
      <alignment vertical="bottom"/>
    </xf>
    <xf numFmtId="61" fontId="42" fillId="5" borderId="243" applyNumberFormat="1" applyFont="1" applyFill="1" applyBorder="1" applyAlignment="1" applyProtection="0">
      <alignment vertical="bottom"/>
    </xf>
    <xf numFmtId="61" fontId="42" fillId="5" borderId="126" applyNumberFormat="1" applyFont="1" applyFill="1" applyBorder="1" applyAlignment="1" applyProtection="0">
      <alignment vertical="bottom"/>
    </xf>
    <xf numFmtId="61" fontId="31" fillId="4" borderId="152" applyNumberFormat="1" applyFont="1" applyFill="1" applyBorder="1" applyAlignment="1" applyProtection="0">
      <alignment vertical="bottom"/>
    </xf>
    <xf numFmtId="61" fontId="31" fillId="4" borderId="153" applyNumberFormat="1" applyFont="1" applyFill="1" applyBorder="1" applyAlignment="1" applyProtection="0">
      <alignment vertical="bottom"/>
    </xf>
    <xf numFmtId="61" fontId="42" fillId="5" borderId="183" applyNumberFormat="1" applyFont="1" applyFill="1" applyBorder="1" applyAlignment="1" applyProtection="0">
      <alignment vertical="bottom"/>
    </xf>
    <xf numFmtId="49" fontId="20" fillId="4" borderId="25" applyNumberFormat="1" applyFont="1" applyFill="1" applyBorder="1" applyAlignment="1" applyProtection="0">
      <alignment vertical="bottom"/>
    </xf>
    <xf numFmtId="63" fontId="20" fillId="4" borderId="245" applyNumberFormat="1" applyFont="1" applyFill="1" applyBorder="1" applyAlignment="1" applyProtection="0">
      <alignment horizontal="right" vertical="bottom"/>
    </xf>
    <xf numFmtId="61" fontId="20" fillId="4" borderId="29" applyNumberFormat="1" applyFont="1" applyFill="1" applyBorder="1" applyAlignment="1" applyProtection="0">
      <alignment vertical="bottom"/>
    </xf>
    <xf numFmtId="63" fontId="20" fillId="4" borderId="29" applyNumberFormat="1" applyFont="1" applyFill="1" applyBorder="1" applyAlignment="1" applyProtection="0">
      <alignment horizontal="right" vertical="bottom"/>
    </xf>
    <xf numFmtId="49" fontId="20" fillId="4" borderId="4" applyNumberFormat="1" applyFont="1" applyFill="1" applyBorder="1" applyAlignment="1" applyProtection="0">
      <alignment vertical="bottom"/>
    </xf>
    <xf numFmtId="0" fontId="20" fillId="4" borderId="40" applyNumberFormat="0" applyFont="1" applyFill="1" applyBorder="1" applyAlignment="1" applyProtection="0">
      <alignment vertical="bottom"/>
    </xf>
    <xf numFmtId="61" fontId="43" fillId="4" borderId="246" applyNumberFormat="1" applyFont="1" applyFill="1" applyBorder="1" applyAlignment="1" applyProtection="0">
      <alignment horizontal="center" vertical="bottom"/>
    </xf>
    <xf numFmtId="91" fontId="31" fillId="4" borderId="29" applyNumberFormat="1" applyFont="1" applyFill="1" applyBorder="1" applyAlignment="1" applyProtection="0">
      <alignment vertical="bottom"/>
    </xf>
    <xf numFmtId="61" fontId="31" fillId="4" borderId="29" applyNumberFormat="1" applyFont="1" applyFill="1" applyBorder="1" applyAlignment="1" applyProtection="0">
      <alignment vertical="bottom"/>
    </xf>
    <xf numFmtId="61" fontId="31" fillId="4" borderId="222" applyNumberFormat="1" applyFont="1" applyFill="1" applyBorder="1" applyAlignment="1" applyProtection="0">
      <alignment vertical="bottom"/>
    </xf>
    <xf numFmtId="9" fontId="20" fillId="4" borderId="4" applyNumberFormat="1" applyFont="1" applyFill="1" applyBorder="1" applyAlignment="1" applyProtection="0">
      <alignment vertical="bottom"/>
    </xf>
    <xf numFmtId="61" fontId="20" fillId="4" borderId="25" applyNumberFormat="1" applyFont="1" applyFill="1" applyBorder="1" applyAlignment="1" applyProtection="0">
      <alignment horizontal="center" vertical="bottom"/>
    </xf>
    <xf numFmtId="0" fontId="31" fillId="4" borderId="150" applyNumberFormat="0" applyFont="1" applyFill="1" applyBorder="1" applyAlignment="1" applyProtection="0">
      <alignment vertical="bottom"/>
    </xf>
    <xf numFmtId="62" fontId="20" fillId="4" borderId="29" applyNumberFormat="1" applyFont="1" applyFill="1" applyBorder="1" applyAlignment="1" applyProtection="0">
      <alignment vertical="bottom"/>
    </xf>
    <xf numFmtId="0" fontId="31" fillId="4" borderId="21" applyNumberFormat="0" applyFont="1" applyFill="1" applyBorder="1" applyAlignment="1" applyProtection="0">
      <alignment vertical="bottom"/>
    </xf>
    <xf numFmtId="0" fontId="31" fillId="4" borderId="247" applyNumberFormat="0" applyFont="1" applyFill="1" applyBorder="1" applyAlignment="1" applyProtection="0">
      <alignment vertical="bottom"/>
    </xf>
    <xf numFmtId="0" fontId="31" fillId="4" borderId="248" applyNumberFormat="0" applyFont="1" applyFill="1" applyBorder="1" applyAlignment="1" applyProtection="0">
      <alignment vertical="bottom"/>
    </xf>
    <xf numFmtId="88" fontId="31" fillId="4" borderId="182" applyNumberFormat="1" applyFont="1" applyFill="1" applyBorder="1" applyAlignment="1" applyProtection="0">
      <alignment vertical="bottom"/>
    </xf>
    <xf numFmtId="88" fontId="31" fillId="4" borderId="182" applyNumberFormat="1" applyFont="1" applyFill="1" applyBorder="1" applyAlignment="1" applyProtection="0">
      <alignment horizontal="right" vertical="bottom"/>
    </xf>
    <xf numFmtId="88" fontId="31" fillId="4" borderId="249" applyNumberFormat="1" applyFont="1" applyFill="1" applyBorder="1" applyAlignment="1" applyProtection="0">
      <alignment horizontal="right" vertical="bottom"/>
    </xf>
    <xf numFmtId="49" fontId="20" fillId="9" borderId="5" applyNumberFormat="1" applyFont="1" applyFill="1" applyBorder="1" applyAlignment="1" applyProtection="0">
      <alignment vertical="bottom"/>
    </xf>
    <xf numFmtId="0" fontId="20" fillId="9" borderId="6" applyNumberFormat="0" applyFont="1" applyFill="1" applyBorder="1" applyAlignment="1" applyProtection="0">
      <alignment vertical="bottom"/>
    </xf>
    <xf numFmtId="0" fontId="20" fillId="9" borderId="49" applyNumberFormat="0" applyFont="1" applyFill="1" applyBorder="1" applyAlignment="1" applyProtection="0">
      <alignment vertical="bottom"/>
    </xf>
    <xf numFmtId="0" fontId="31" fillId="9" borderId="243" applyNumberFormat="0" applyFont="1" applyFill="1" applyBorder="1" applyAlignment="1" applyProtection="0">
      <alignment vertical="bottom"/>
    </xf>
    <xf numFmtId="88" fontId="31" fillId="9" borderId="243" applyNumberFormat="1" applyFont="1" applyFill="1" applyBorder="1" applyAlignment="1" applyProtection="0">
      <alignment vertical="bottom"/>
    </xf>
    <xf numFmtId="88" fontId="31" fillId="9" borderId="126" applyNumberFormat="1" applyFont="1" applyFill="1" applyBorder="1" applyAlignment="1" applyProtection="0">
      <alignment vertical="bottom"/>
    </xf>
    <xf numFmtId="63" fontId="20" fillId="4" borderId="32" applyNumberFormat="1" applyFont="1" applyFill="1" applyBorder="1" applyAlignment="1" applyProtection="0">
      <alignment vertical="bottom"/>
    </xf>
    <xf numFmtId="63" fontId="20" fillId="4" borderId="220" applyNumberFormat="1" applyFont="1" applyFill="1" applyBorder="1" applyAlignment="1" applyProtection="0">
      <alignment vertical="bottom"/>
    </xf>
    <xf numFmtId="63" fontId="20" fillId="4" borderId="29" applyNumberFormat="1" applyFont="1" applyFill="1" applyBorder="1" applyAlignment="1" applyProtection="0">
      <alignment vertical="bottom"/>
    </xf>
    <xf numFmtId="61" fontId="0" fillId="4" borderId="31" applyNumberFormat="1" applyFont="1" applyFill="1" applyBorder="1" applyAlignment="1" applyProtection="0">
      <alignment vertical="bottom"/>
    </xf>
    <xf numFmtId="61" fontId="43" fillId="4" borderId="31" applyNumberFormat="1" applyFont="1" applyFill="1" applyBorder="1" applyAlignment="1" applyProtection="0">
      <alignment horizontal="center" vertical="bottom"/>
    </xf>
    <xf numFmtId="63" fontId="0" fillId="4" borderId="32" applyNumberFormat="1" applyFont="1" applyFill="1" applyBorder="1" applyAlignment="1" applyProtection="0">
      <alignment vertical="bottom"/>
    </xf>
    <xf numFmtId="0" fontId="20" fillId="4" borderId="25" applyNumberFormat="0" applyFont="1" applyFill="1" applyBorder="1" applyAlignment="1" applyProtection="0">
      <alignment vertical="bottom"/>
    </xf>
    <xf numFmtId="91" fontId="31" fillId="4" borderId="150" applyNumberFormat="1" applyFont="1" applyFill="1" applyBorder="1" applyAlignment="1" applyProtection="0">
      <alignment vertical="bottom"/>
    </xf>
    <xf numFmtId="61" fontId="31" fillId="4" borderId="150" applyNumberFormat="1" applyFont="1" applyFill="1" applyBorder="1" applyAlignment="1" applyProtection="0">
      <alignment vertical="bottom"/>
    </xf>
    <xf numFmtId="9" fontId="20" fillId="4" borderId="25" applyNumberFormat="1" applyFont="1" applyFill="1" applyBorder="1" applyAlignment="1" applyProtection="0">
      <alignment vertical="bottom"/>
    </xf>
    <xf numFmtId="9" fontId="31" fillId="4" borderId="153" applyNumberFormat="1" applyFont="1" applyFill="1" applyBorder="1" applyAlignment="1" applyProtection="0">
      <alignment vertical="bottom"/>
    </xf>
    <xf numFmtId="62" fontId="20" fillId="4" borderId="153" applyNumberFormat="1" applyFont="1" applyFill="1" applyBorder="1" applyAlignment="1" applyProtection="0">
      <alignment vertical="bottom"/>
    </xf>
    <xf numFmtId="88" fontId="31" fillId="4" borderId="31" applyNumberFormat="1" applyFont="1" applyFill="1" applyBorder="1" applyAlignment="1" applyProtection="0">
      <alignment vertical="bottom"/>
    </xf>
    <xf numFmtId="79" fontId="31" fillId="4" borderId="31" applyNumberFormat="1" applyFont="1" applyFill="1" applyBorder="1" applyAlignment="1" applyProtection="0">
      <alignment vertical="bottom"/>
    </xf>
    <xf numFmtId="88" fontId="31" fillId="4" borderId="4" applyNumberFormat="1" applyFont="1" applyFill="1" applyBorder="1" applyAlignment="1" applyProtection="0">
      <alignment vertical="bottom"/>
    </xf>
    <xf numFmtId="79" fontId="31" fillId="4" borderId="4" applyNumberFormat="1" applyFont="1" applyFill="1" applyBorder="1" applyAlignment="1" applyProtection="0">
      <alignment vertical="bottom"/>
    </xf>
    <xf numFmtId="0" fontId="20" fillId="4" borderId="21" applyNumberFormat="0" applyFont="1" applyFill="1" applyBorder="1" applyAlignment="1" applyProtection="0">
      <alignment vertical="bottom"/>
    </xf>
    <xf numFmtId="88" fontId="31" fillId="4" borderId="21" applyNumberFormat="1" applyFont="1" applyFill="1" applyBorder="1" applyAlignment="1" applyProtection="0">
      <alignment vertical="bottom"/>
    </xf>
    <xf numFmtId="79" fontId="31" fillId="4" borderId="21" applyNumberFormat="1" applyFont="1" applyFill="1" applyBorder="1" applyAlignment="1" applyProtection="0">
      <alignment vertical="bottom"/>
    </xf>
    <xf numFmtId="49" fontId="20" fillId="12" borderId="5" applyNumberFormat="1" applyFont="1" applyFill="1" applyBorder="1" applyAlignment="1" applyProtection="0">
      <alignment vertical="bottom"/>
    </xf>
    <xf numFmtId="0" fontId="20" fillId="12" borderId="6" applyNumberFormat="0" applyFont="1" applyFill="1" applyBorder="1" applyAlignment="1" applyProtection="0">
      <alignment vertical="bottom"/>
    </xf>
    <xf numFmtId="88" fontId="31" fillId="12" borderId="100" applyNumberFormat="1" applyFont="1" applyFill="1" applyBorder="1" applyAlignment="1" applyProtection="0">
      <alignment vertical="bottom"/>
    </xf>
    <xf numFmtId="79" fontId="31" fillId="12" borderId="100" applyNumberFormat="1" applyFont="1" applyFill="1" applyBorder="1" applyAlignment="1" applyProtection="0">
      <alignment vertical="bottom"/>
    </xf>
    <xf numFmtId="79" fontId="31" fillId="12" borderId="250" applyNumberFormat="1" applyFont="1" applyFill="1" applyBorder="1" applyAlignment="1" applyProtection="0">
      <alignment vertical="bottom"/>
    </xf>
    <xf numFmtId="0" fontId="20" fillId="4" borderId="251" applyNumberFormat="0" applyFont="1" applyFill="1" applyBorder="1" applyAlignment="1" applyProtection="0">
      <alignment vertical="bottom"/>
    </xf>
    <xf numFmtId="0" fontId="20" fillId="4" borderId="37" applyNumberFormat="0" applyFont="1" applyFill="1" applyBorder="1" applyAlignment="1" applyProtection="0">
      <alignment vertical="bottom"/>
    </xf>
    <xf numFmtId="88" fontId="20" fillId="4" borderId="237" applyNumberFormat="1" applyFont="1" applyFill="1" applyBorder="1" applyAlignment="1" applyProtection="0">
      <alignment horizontal="center" vertical="bottom" wrapText="1"/>
    </xf>
    <xf numFmtId="88" fontId="31" fillId="4" borderId="252" applyNumberFormat="1" applyFont="1" applyFill="1" applyBorder="1" applyAlignment="1" applyProtection="0">
      <alignment vertical="bottom"/>
    </xf>
    <xf numFmtId="61" fontId="42" fillId="5" borderId="252" applyNumberFormat="1" applyFont="1" applyFill="1" applyBorder="1" applyAlignment="1" applyProtection="0">
      <alignment vertical="bottom"/>
    </xf>
    <xf numFmtId="88" fontId="31" fillId="4" borderId="29" applyNumberFormat="1" applyFont="1" applyFill="1" applyBorder="1" applyAlignment="1" applyProtection="0">
      <alignment vertical="bottom"/>
    </xf>
    <xf numFmtId="61" fontId="42" fillId="5" borderId="29" applyNumberFormat="1" applyFont="1" applyFill="1" applyBorder="1" applyAlignment="1" applyProtection="0">
      <alignment vertical="bottom"/>
    </xf>
    <xf numFmtId="88" fontId="31" fillId="4" borderId="245" applyNumberFormat="1" applyFont="1" applyFill="1" applyBorder="1" applyAlignment="1" applyProtection="0">
      <alignment vertical="bottom"/>
    </xf>
    <xf numFmtId="61" fontId="31" fillId="4" borderId="245" applyNumberFormat="1" applyFont="1" applyFill="1" applyBorder="1" applyAlignment="1" applyProtection="0">
      <alignment vertical="bottom"/>
    </xf>
    <xf numFmtId="79" fontId="31" fillId="4" borderId="252" applyNumberFormat="1" applyFont="1" applyFill="1" applyBorder="1" applyAlignment="1" applyProtection="0">
      <alignment vertical="bottom"/>
    </xf>
    <xf numFmtId="61" fontId="31" fillId="4" borderId="252" applyNumberFormat="1" applyFont="1" applyFill="1" applyBorder="1" applyAlignment="1" applyProtection="0">
      <alignment vertical="bottom"/>
    </xf>
    <xf numFmtId="0" fontId="9" fillId="4" borderId="4" applyNumberFormat="0" applyFont="1" applyFill="1" applyBorder="1" applyAlignment="1" applyProtection="0">
      <alignment horizontal="center" vertical="bottom"/>
    </xf>
    <xf numFmtId="88" fontId="31" fillId="4" borderId="8" applyNumberFormat="1" applyFont="1" applyFill="1" applyBorder="1" applyAlignment="1" applyProtection="0">
      <alignment vertical="bottom"/>
    </xf>
    <xf numFmtId="0" fontId="31" fillId="4" borderId="25" applyNumberFormat="0" applyFont="1" applyFill="1" applyBorder="1" applyAlignment="1" applyProtection="0">
      <alignment vertical="bottom"/>
    </xf>
    <xf numFmtId="91" fontId="31" fillId="4" borderId="248" applyNumberFormat="1" applyFont="1" applyFill="1" applyBorder="1" applyAlignment="1" applyProtection="0">
      <alignment vertical="bottom"/>
    </xf>
    <xf numFmtId="91" fontId="31" fillId="4" borderId="244" applyNumberFormat="1" applyFont="1" applyFill="1" applyBorder="1" applyAlignment="1" applyProtection="0">
      <alignment vertical="bottom"/>
    </xf>
    <xf numFmtId="91" fontId="31" fillId="3" borderId="243" applyNumberFormat="1" applyFont="1" applyFill="1" applyBorder="1" applyAlignment="1" applyProtection="0">
      <alignment vertical="bottom"/>
    </xf>
    <xf numFmtId="91" fontId="42" fillId="5" borderId="243" applyNumberFormat="1" applyFont="1" applyFill="1" applyBorder="1" applyAlignment="1" applyProtection="0">
      <alignment vertical="bottom"/>
    </xf>
    <xf numFmtId="91" fontId="31" fillId="4" borderId="183" applyNumberFormat="1" applyFont="1" applyFill="1" applyBorder="1" applyAlignment="1" applyProtection="0">
      <alignment vertical="bottom"/>
    </xf>
    <xf numFmtId="91" fontId="31" fillId="4" borderId="153" applyNumberFormat="1" applyFont="1" applyFill="1" applyBorder="1" applyAlignment="1" applyProtection="0">
      <alignment vertical="bottom"/>
    </xf>
    <xf numFmtId="91" fontId="20" fillId="4" borderId="29" applyNumberFormat="1" applyFont="1" applyFill="1" applyBorder="1" applyAlignment="1" applyProtection="0">
      <alignment vertical="bottom"/>
    </xf>
    <xf numFmtId="88" fontId="20" fillId="4" borderId="33" applyNumberFormat="1" applyFont="1" applyFill="1" applyBorder="1" applyAlignment="1" applyProtection="0">
      <alignment vertical="bottom"/>
    </xf>
    <xf numFmtId="49" fontId="20" fillId="14" borderId="5" applyNumberFormat="1" applyFont="1" applyFill="1" applyBorder="1" applyAlignment="1" applyProtection="0">
      <alignment vertical="bottom"/>
    </xf>
    <xf numFmtId="0" fontId="20" fillId="14" borderId="6" applyNumberFormat="0" applyFont="1" applyFill="1" applyBorder="1" applyAlignment="1" applyProtection="0">
      <alignment vertical="bottom"/>
    </xf>
    <xf numFmtId="88" fontId="20" fillId="14" borderId="6" applyNumberFormat="1" applyFont="1" applyFill="1" applyBorder="1" applyAlignment="1" applyProtection="0">
      <alignment vertical="bottom"/>
    </xf>
    <xf numFmtId="79" fontId="20" fillId="14" borderId="6" applyNumberFormat="1" applyFont="1" applyFill="1" applyBorder="1" applyAlignment="1" applyProtection="0">
      <alignment vertical="bottom"/>
    </xf>
    <xf numFmtId="79" fontId="20" fillId="14" borderId="43" applyNumberFormat="1" applyFont="1" applyFill="1" applyBorder="1" applyAlignment="1" applyProtection="0">
      <alignment vertical="bottom"/>
    </xf>
    <xf numFmtId="88" fontId="20" fillId="4" borderId="7" applyNumberFormat="1" applyFont="1" applyFill="1" applyBorder="1" applyAlignment="1" applyProtection="0">
      <alignment vertical="bottom"/>
    </xf>
    <xf numFmtId="0" fontId="25" fillId="4" borderId="4" applyNumberFormat="0" applyFont="1" applyFill="1" applyBorder="1" applyAlignment="1" applyProtection="0">
      <alignment vertical="bottom"/>
    </xf>
    <xf numFmtId="0" fontId="20" fillId="8" borderId="6" applyNumberFormat="0" applyFont="1" applyFill="1" applyBorder="1" applyAlignment="1" applyProtection="0">
      <alignment vertical="bottom"/>
    </xf>
    <xf numFmtId="0" fontId="20" fillId="8" borderId="6" applyNumberFormat="0" applyFont="1" applyFill="1" applyBorder="1" applyAlignment="1" applyProtection="0">
      <alignment horizontal="center" vertical="bottom" wrapText="1"/>
    </xf>
    <xf numFmtId="88" fontId="20" fillId="8" borderId="6" applyNumberFormat="1" applyFont="1" applyFill="1" applyBorder="1" applyAlignment="1" applyProtection="0">
      <alignment horizontal="center" vertical="bottom"/>
    </xf>
    <xf numFmtId="88" fontId="20" fillId="8" borderId="43" applyNumberFormat="1" applyFont="1" applyFill="1" applyBorder="1" applyAlignment="1" applyProtection="0">
      <alignment horizontal="center" vertical="bottom"/>
    </xf>
    <xf numFmtId="0" fontId="31" fillId="4" borderId="7" applyNumberFormat="0" applyFont="1" applyFill="1" applyBorder="1" applyAlignment="1" applyProtection="0">
      <alignment vertical="bottom"/>
    </xf>
    <xf numFmtId="0" fontId="31" fillId="4" borderId="241" applyNumberFormat="0" applyFont="1" applyFill="1" applyBorder="1" applyAlignment="1" applyProtection="0">
      <alignment vertical="bottom"/>
    </xf>
    <xf numFmtId="62" fontId="31" fillId="4" borderId="242" applyNumberFormat="1" applyFont="1" applyFill="1" applyBorder="1" applyAlignment="1" applyProtection="0">
      <alignment vertical="bottom"/>
    </xf>
    <xf numFmtId="62" fontId="31" fillId="4" borderId="253" applyNumberFormat="1" applyFont="1" applyFill="1" applyBorder="1" applyAlignment="1" applyProtection="0">
      <alignment vertical="bottom"/>
    </xf>
    <xf numFmtId="62" fontId="31" fillId="4" borderId="244" applyNumberFormat="1" applyFont="1" applyFill="1" applyBorder="1" applyAlignment="1" applyProtection="0">
      <alignment vertical="bottom"/>
    </xf>
    <xf numFmtId="62" fontId="31" fillId="4" borderId="151" applyNumberFormat="1" applyFont="1" applyFill="1" applyBorder="1" applyAlignment="1" applyProtection="0">
      <alignment vertical="bottom"/>
    </xf>
    <xf numFmtId="62" fontId="31" fillId="4" borderId="153" applyNumberFormat="1" applyFont="1" applyFill="1" applyBorder="1" applyAlignment="1" applyProtection="0">
      <alignment vertical="bottom"/>
    </xf>
    <xf numFmtId="62" fontId="31" fillId="4" borderId="221" applyNumberFormat="1" applyFont="1" applyFill="1" applyBorder="1" applyAlignment="1" applyProtection="0">
      <alignment vertical="bottom"/>
    </xf>
    <xf numFmtId="62" fontId="31" fillId="4" borderId="29" applyNumberFormat="1" applyFont="1" applyFill="1" applyBorder="1" applyAlignment="1" applyProtection="0">
      <alignment horizontal="right" vertical="bottom"/>
    </xf>
    <xf numFmtId="9" fontId="31" fillId="4" borderId="29" applyNumberFormat="1" applyFont="1" applyFill="1" applyBorder="1" applyAlignment="1" applyProtection="0">
      <alignment vertical="bottom"/>
    </xf>
    <xf numFmtId="9" fontId="31" fillId="4" borderId="150" applyNumberFormat="1" applyFont="1" applyFill="1" applyBorder="1" applyAlignment="1" applyProtection="0">
      <alignment vertical="bottom"/>
    </xf>
    <xf numFmtId="9" fontId="31" fillId="4" borderId="219" applyNumberFormat="1" applyFont="1" applyFill="1" applyBorder="1" applyAlignment="1" applyProtection="0">
      <alignment vertical="bottom"/>
    </xf>
    <xf numFmtId="9" fontId="31" fillId="4" borderId="244" applyNumberFormat="1" applyFont="1" applyFill="1" applyBorder="1" applyAlignment="1" applyProtection="0">
      <alignment vertical="bottom"/>
    </xf>
    <xf numFmtId="9" fontId="31" fillId="4" borderId="151" applyNumberFormat="1" applyFont="1" applyFill="1" applyBorder="1" applyAlignment="1" applyProtection="0">
      <alignment vertical="bottom"/>
    </xf>
    <xf numFmtId="88" fontId="31" fillId="4" borderId="248" applyNumberFormat="1" applyFont="1" applyFill="1" applyBorder="1" applyAlignment="1" applyProtection="0">
      <alignment horizontal="right" vertical="bottom"/>
    </xf>
    <xf numFmtId="88" fontId="31" fillId="4" borderId="248" applyNumberFormat="1" applyFont="1" applyFill="1" applyBorder="1" applyAlignment="1" applyProtection="0">
      <alignment vertical="bottom"/>
    </xf>
    <xf numFmtId="88" fontId="31" fillId="4" borderId="254" applyNumberFormat="1" applyFont="1" applyFill="1" applyBorder="1" applyAlignment="1" applyProtection="0">
      <alignment horizontal="right" vertical="bottom"/>
    </xf>
    <xf numFmtId="0" fontId="20" fillId="8" borderId="49" applyNumberFormat="0" applyFont="1" applyFill="1" applyBorder="1" applyAlignment="1" applyProtection="0">
      <alignment vertical="bottom"/>
    </xf>
    <xf numFmtId="88" fontId="31" fillId="8" borderId="243" applyNumberFormat="1" applyFont="1" applyFill="1" applyBorder="1" applyAlignment="1" applyProtection="0">
      <alignment vertical="bottom"/>
    </xf>
    <xf numFmtId="88" fontId="31" fillId="8" borderId="126" applyNumberFormat="1" applyFont="1" applyFill="1" applyBorder="1" applyAlignment="1" applyProtection="0">
      <alignment vertical="bottom"/>
    </xf>
    <xf numFmtId="9" fontId="31" fillId="4" borderId="4" applyNumberFormat="1" applyFont="1" applyFill="1" applyBorder="1" applyAlignment="1" applyProtection="0">
      <alignment vertical="bottom"/>
    </xf>
    <xf numFmtId="9" fontId="31" fillId="4" borderId="25" applyNumberFormat="1" applyFont="1" applyFill="1" applyBorder="1" applyAlignment="1" applyProtection="0">
      <alignment vertical="bottom"/>
    </xf>
    <xf numFmtId="10" fontId="31" fillId="4" borderId="244" applyNumberFormat="1" applyFont="1" applyFill="1" applyBorder="1" applyAlignment="1" applyProtection="0">
      <alignment vertical="bottom"/>
    </xf>
    <xf numFmtId="88" fontId="31" fillId="4" borderId="153" applyNumberFormat="1" applyFont="1" applyFill="1" applyBorder="1" applyAlignment="1" applyProtection="0">
      <alignment vertical="bottom"/>
    </xf>
    <xf numFmtId="10" fontId="31" fillId="4" borderId="153" applyNumberFormat="1" applyFont="1" applyFill="1" applyBorder="1" applyAlignment="1" applyProtection="0">
      <alignment vertical="bottom"/>
    </xf>
    <xf numFmtId="62" fontId="31" fillId="4" borderId="150" applyNumberFormat="1" applyFont="1" applyFill="1" applyBorder="1" applyAlignment="1" applyProtection="0">
      <alignment vertical="bottom"/>
    </xf>
    <xf numFmtId="91" fontId="31" fillId="5" borderId="243" applyNumberFormat="1" applyFont="1" applyFill="1" applyBorder="1" applyAlignment="1" applyProtection="0">
      <alignment vertical="bottom"/>
    </xf>
    <xf numFmtId="70" fontId="0"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49" fontId="14" fillId="4" borderId="2" applyNumberFormat="1" applyFont="1" applyFill="1" applyBorder="1" applyAlignment="1" applyProtection="0">
      <alignment vertical="bottom"/>
    </xf>
    <xf numFmtId="0" fontId="9" fillId="4" borderId="6" applyNumberFormat="1" applyFont="1" applyFill="1" applyBorder="1" applyAlignment="1" applyProtection="0">
      <alignment horizontal="center" vertical="top"/>
    </xf>
    <xf numFmtId="0" fontId="9" fillId="4" borderId="53" applyNumberFormat="0" applyFont="1" applyFill="1" applyBorder="1" applyAlignment="1" applyProtection="0">
      <alignment horizontal="center" vertical="bottom"/>
    </xf>
    <xf numFmtId="0" fontId="28" fillId="4" borderId="50" applyNumberFormat="0" applyFont="1" applyFill="1" applyBorder="1" applyAlignment="1" applyProtection="0">
      <alignment horizontal="center" vertical="top"/>
    </xf>
    <xf numFmtId="0" fontId="28" fillId="4" borderId="41" applyNumberFormat="1" applyFont="1" applyFill="1" applyBorder="1" applyAlignment="1" applyProtection="0">
      <alignment horizontal="center" vertical="top"/>
    </xf>
    <xf numFmtId="0" fontId="28" fillId="4" borderId="51" applyNumberFormat="1" applyFont="1" applyFill="1" applyBorder="1" applyAlignment="1" applyProtection="0">
      <alignment horizontal="center" vertical="top"/>
    </xf>
    <xf numFmtId="49" fontId="28" fillId="4" borderId="53" applyNumberFormat="1" applyFont="1" applyFill="1" applyBorder="1" applyAlignment="1" applyProtection="0">
      <alignment horizontal="center" vertical="top"/>
    </xf>
    <xf numFmtId="0" fontId="28" fillId="4" borderId="34" applyNumberFormat="1" applyFont="1" applyFill="1" applyBorder="1" applyAlignment="1" applyProtection="0">
      <alignment horizontal="center" vertical="top"/>
    </xf>
    <xf numFmtId="0" fontId="19" fillId="4" borderId="34" applyNumberFormat="1" applyFont="1" applyFill="1" applyBorder="1" applyAlignment="1" applyProtection="0">
      <alignment horizontal="center" vertical="top"/>
    </xf>
    <xf numFmtId="0" fontId="19" fillId="4" borderId="54" applyNumberFormat="1" applyFont="1" applyFill="1" applyBorder="1" applyAlignment="1" applyProtection="0">
      <alignment horizontal="center" vertical="top"/>
    </xf>
    <xf numFmtId="0" fontId="28" fillId="4" borderId="154" applyNumberFormat="0" applyFont="1" applyFill="1" applyBorder="1" applyAlignment="1" applyProtection="0">
      <alignment horizontal="center" vertical="top"/>
    </xf>
    <xf numFmtId="61" fontId="19" fillId="4" borderId="58" applyNumberFormat="1" applyFont="1" applyFill="1" applyBorder="1" applyAlignment="1" applyProtection="0">
      <alignment horizontal="center" vertical="top"/>
    </xf>
    <xf numFmtId="61" fontId="19" fillId="4" borderId="155" applyNumberFormat="1" applyFont="1" applyFill="1" applyBorder="1" applyAlignment="1" applyProtection="0">
      <alignment horizontal="center" vertical="top"/>
    </xf>
    <xf numFmtId="63" fontId="19" fillId="4" borderId="154" applyNumberFormat="1" applyFont="1" applyFill="1" applyBorder="1" applyAlignment="1" applyProtection="0">
      <alignment horizontal="center" vertical="top"/>
    </xf>
    <xf numFmtId="63" fontId="19" fillId="4" borderId="58" applyNumberFormat="1" applyFont="1" applyFill="1" applyBorder="1" applyAlignment="1" applyProtection="0">
      <alignment horizontal="center" vertical="top"/>
    </xf>
    <xf numFmtId="0" fontId="19" fillId="4" borderId="155" applyNumberFormat="0" applyFont="1" applyFill="1" applyBorder="1" applyAlignment="1" applyProtection="0">
      <alignment horizontal="center" vertical="top"/>
    </xf>
    <xf numFmtId="49" fontId="0" fillId="4" borderId="54" applyNumberFormat="1" applyFont="1" applyFill="1" applyBorder="1" applyAlignment="1" applyProtection="0">
      <alignment vertical="bottom"/>
    </xf>
    <xf numFmtId="0" fontId="10" fillId="4" borderId="49" applyNumberFormat="0" applyFont="1" applyFill="1" applyBorder="1" applyAlignment="1" applyProtection="0">
      <alignment horizontal="center" vertical="top"/>
    </xf>
    <xf numFmtId="61" fontId="9" fillId="4" borderId="56" applyNumberFormat="1" applyFont="1" applyFill="1" applyBorder="1" applyAlignment="1" applyProtection="0">
      <alignment horizontal="center" vertical="top"/>
    </xf>
    <xf numFmtId="61" fontId="9" fillId="4" borderId="57" applyNumberFormat="1" applyFont="1" applyFill="1" applyBorder="1" applyAlignment="1" applyProtection="0">
      <alignment horizontal="center" vertical="top"/>
    </xf>
    <xf numFmtId="61" fontId="0" fillId="4" borderId="43" applyNumberFormat="1" applyFont="1" applyFill="1" applyBorder="1" applyAlignment="1" applyProtection="0">
      <alignment vertical="bottom"/>
    </xf>
    <xf numFmtId="49" fontId="26" fillId="4" borderId="58" applyNumberFormat="1" applyFont="1" applyFill="1" applyBorder="1" applyAlignment="1" applyProtection="0">
      <alignment vertical="bottom"/>
    </xf>
    <xf numFmtId="0" fontId="0" fillId="4" borderId="155" applyNumberFormat="0" applyFont="1" applyFill="1" applyBorder="1" applyAlignment="1" applyProtection="0">
      <alignment vertical="bottom" wrapText="1"/>
    </xf>
    <xf numFmtId="0" fontId="10" fillId="4" borderId="53" applyNumberFormat="0" applyFont="1" applyFill="1" applyBorder="1" applyAlignment="1" applyProtection="0">
      <alignment horizontal="center" vertical="top"/>
    </xf>
    <xf numFmtId="0" fontId="10" fillId="4" borderId="67" applyNumberFormat="0" applyFont="1" applyFill="1" applyBorder="1" applyAlignment="1" applyProtection="0">
      <alignment horizontal="center" vertical="top"/>
    </xf>
    <xf numFmtId="0" fontId="10" fillId="4" borderId="10" applyNumberFormat="0" applyFont="1" applyFill="1" applyBorder="1" applyAlignment="1" applyProtection="0">
      <alignment horizontal="center" vertical="top"/>
    </xf>
    <xf numFmtId="0" fontId="10" fillId="4" borderId="217" applyNumberFormat="0" applyFont="1" applyFill="1" applyBorder="1" applyAlignment="1" applyProtection="0">
      <alignment horizontal="center" vertical="top"/>
    </xf>
    <xf numFmtId="63" fontId="12" fillId="5" borderId="255" applyNumberFormat="1" applyFont="1" applyFill="1" applyBorder="1" applyAlignment="1" applyProtection="0">
      <alignment vertical="bottom"/>
    </xf>
    <xf numFmtId="63" fontId="10" fillId="4" borderId="256" applyNumberFormat="1" applyFont="1" applyFill="1" applyBorder="1" applyAlignment="1" applyProtection="0">
      <alignment horizontal="center" vertical="top"/>
    </xf>
    <xf numFmtId="49" fontId="12" fillId="5" borderId="228" applyNumberFormat="1" applyFont="1" applyFill="1" applyBorder="1" applyAlignment="1" applyProtection="0">
      <alignment vertical="bottom"/>
    </xf>
    <xf numFmtId="63" fontId="12" fillId="5" borderId="257" applyNumberFormat="1" applyFont="1" applyFill="1" applyBorder="1" applyAlignment="1" applyProtection="0">
      <alignment vertical="bottom"/>
    </xf>
    <xf numFmtId="63" fontId="10" fillId="4" borderId="258" applyNumberFormat="1" applyFont="1" applyFill="1" applyBorder="1" applyAlignment="1" applyProtection="0">
      <alignment horizontal="center" vertical="top"/>
    </xf>
    <xf numFmtId="49" fontId="11" fillId="5" borderId="228" applyNumberFormat="1" applyFont="1" applyFill="1" applyBorder="1" applyAlignment="1" applyProtection="0">
      <alignment vertical="bottom"/>
    </xf>
    <xf numFmtId="62" fontId="12" fillId="5" borderId="257" applyNumberFormat="1" applyFont="1" applyFill="1" applyBorder="1" applyAlignment="1" applyProtection="0">
      <alignment vertical="bottom"/>
    </xf>
    <xf numFmtId="62" fontId="12" fillId="5" borderId="259" applyNumberFormat="1" applyFont="1" applyFill="1" applyBorder="1" applyAlignment="1" applyProtection="0">
      <alignment vertical="bottom"/>
    </xf>
    <xf numFmtId="62" fontId="12" fillId="5" borderId="198" applyNumberFormat="1" applyFont="1" applyFill="1" applyBorder="1" applyAlignment="1" applyProtection="0">
      <alignment vertical="bottom"/>
    </xf>
    <xf numFmtId="63" fontId="10" fillId="4" borderId="260" applyNumberFormat="1" applyFont="1" applyFill="1" applyBorder="1" applyAlignment="1" applyProtection="0">
      <alignment horizontal="center" vertical="top"/>
    </xf>
    <xf numFmtId="61" fontId="12" fillId="5" borderId="78" applyNumberFormat="1" applyFont="1" applyFill="1" applyBorder="1" applyAlignment="1" applyProtection="0">
      <alignment horizontal="center" vertical="top"/>
    </xf>
    <xf numFmtId="0" fontId="12" fillId="4" borderId="70" applyNumberFormat="0" applyFont="1" applyFill="1" applyBorder="1" applyAlignment="1" applyProtection="0">
      <alignment vertical="bottom"/>
    </xf>
    <xf numFmtId="62" fontId="12" fillId="4" borderId="70" applyNumberFormat="1" applyFont="1" applyFill="1" applyBorder="1" applyAlignment="1" applyProtection="0">
      <alignment vertical="bottom"/>
    </xf>
    <xf numFmtId="63" fontId="9" fillId="4" borderId="41" applyNumberFormat="1" applyFont="1" applyFill="1" applyBorder="1" applyAlignment="1" applyProtection="0">
      <alignment horizontal="center" vertical="bottom"/>
    </xf>
    <xf numFmtId="0" fontId="12" fillId="4" borderId="6" applyNumberFormat="0" applyFont="1" applyFill="1" applyBorder="1" applyAlignment="1" applyProtection="0">
      <alignment vertical="bottom"/>
    </xf>
    <xf numFmtId="62" fontId="12" fillId="4" borderId="6" applyNumberFormat="1" applyFont="1" applyFill="1" applyBorder="1" applyAlignment="1" applyProtection="0">
      <alignment vertical="bottom"/>
    </xf>
    <xf numFmtId="49" fontId="0" fillId="4" borderId="10" applyNumberFormat="1" applyFont="1" applyFill="1" applyBorder="1" applyAlignment="1" applyProtection="0">
      <alignment vertical="bottom" wrapText="1"/>
    </xf>
    <xf numFmtId="0" fontId="0" fillId="4" borderId="223" applyNumberFormat="0" applyFont="1" applyFill="1" applyBorder="1" applyAlignment="1" applyProtection="0">
      <alignment vertical="bottom"/>
    </xf>
    <xf numFmtId="49" fontId="12" fillId="5" borderId="93" applyNumberFormat="1" applyFont="1" applyFill="1" applyBorder="1" applyAlignment="1" applyProtection="0">
      <alignment horizontal="center" vertical="bottom"/>
    </xf>
    <xf numFmtId="49" fontId="12" fillId="5" borderId="196" applyNumberFormat="1" applyFont="1" applyFill="1" applyBorder="1" applyAlignment="1" applyProtection="0">
      <alignment horizontal="center" vertical="bottom"/>
    </xf>
    <xf numFmtId="63" fontId="10" fillId="4" borderId="52" applyNumberFormat="1" applyFont="1" applyFill="1" applyBorder="1" applyAlignment="1" applyProtection="0">
      <alignment horizontal="center" vertical="top"/>
    </xf>
    <xf numFmtId="0" fontId="0" fillId="4" borderId="228" applyNumberFormat="0" applyFont="1" applyFill="1" applyBorder="1" applyAlignment="1" applyProtection="0">
      <alignment vertical="bottom"/>
    </xf>
    <xf numFmtId="49" fontId="12" fillId="5" borderId="198" applyNumberFormat="1" applyFont="1" applyFill="1" applyBorder="1" applyAlignment="1" applyProtection="0">
      <alignment horizontal="center" vertical="bottom"/>
    </xf>
    <xf numFmtId="0" fontId="10" fillId="4" borderId="5" applyNumberFormat="1" applyFont="1" applyFill="1" applyBorder="1" applyAlignment="1" applyProtection="0">
      <alignment horizontal="left" vertical="center"/>
    </xf>
    <xf numFmtId="49" fontId="12" fillId="5" borderId="15" applyNumberFormat="1" applyFont="1" applyFill="1" applyBorder="1" applyAlignment="1" applyProtection="0">
      <alignment horizontal="center" vertical="center"/>
    </xf>
    <xf numFmtId="49" fontId="12" fillId="5" borderId="198" applyNumberFormat="1" applyFont="1" applyFill="1" applyBorder="1" applyAlignment="1" applyProtection="0">
      <alignment horizontal="center" vertical="center"/>
    </xf>
    <xf numFmtId="49" fontId="12" fillId="5" borderId="64" applyNumberFormat="1" applyFont="1" applyFill="1" applyBorder="1" applyAlignment="1" applyProtection="0">
      <alignment vertical="bottom"/>
    </xf>
    <xf numFmtId="0" fontId="12" fillId="5" borderId="261" applyNumberFormat="0" applyFont="1" applyFill="1" applyBorder="1" applyAlignment="1" applyProtection="0">
      <alignment vertical="bottom"/>
    </xf>
    <xf numFmtId="49" fontId="12" fillId="5" borderId="78" applyNumberFormat="1" applyFont="1" applyFill="1" applyBorder="1" applyAlignment="1" applyProtection="0">
      <alignment horizontal="center" vertical="bottom"/>
    </xf>
    <xf numFmtId="49" fontId="12" fillId="5" borderId="200"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92" fontId="3" fillId="2" borderId="2" applyNumberFormat="1" applyFont="1" applyFill="1" applyBorder="1" applyAlignment="1" applyProtection="0">
      <alignment vertical="bottom"/>
    </xf>
    <xf numFmtId="49" fontId="44" fillId="4" borderId="4" applyNumberFormat="1" applyFont="1" applyFill="1" applyBorder="1" applyAlignment="1" applyProtection="0">
      <alignment vertical="bottom"/>
    </xf>
    <xf numFmtId="92" fontId="5" fillId="3" borderId="6" applyNumberFormat="1" applyFont="1" applyFill="1" applyBorder="1" applyAlignment="1" applyProtection="0">
      <alignment vertical="bottom"/>
    </xf>
    <xf numFmtId="0" fontId="45" fillId="4" borderId="4" applyNumberFormat="0" applyFont="1" applyFill="1" applyBorder="1" applyAlignment="1" applyProtection="0">
      <alignment vertical="bottom"/>
    </xf>
    <xf numFmtId="0" fontId="46" fillId="4" borderId="8" applyNumberFormat="0" applyFont="1" applyFill="1" applyBorder="1" applyAlignment="1" applyProtection="0">
      <alignment horizontal="left" vertical="bottom"/>
    </xf>
    <xf numFmtId="0" fontId="46" fillId="4" borderId="8" applyNumberFormat="0" applyFont="1" applyFill="1" applyBorder="1" applyAlignment="1" applyProtection="0">
      <alignment horizontal="center" vertical="bottom"/>
    </xf>
    <xf numFmtId="0" fontId="46" fillId="4" borderId="4" applyNumberFormat="0" applyFont="1" applyFill="1" applyBorder="1" applyAlignment="1" applyProtection="0">
      <alignment horizontal="center" vertical="bottom"/>
    </xf>
    <xf numFmtId="49" fontId="47" fillId="4" borderId="219" applyNumberFormat="1" applyFont="1" applyFill="1" applyBorder="1" applyAlignment="1" applyProtection="0">
      <alignment horizontal="center" vertical="bottom"/>
    </xf>
    <xf numFmtId="0" fontId="47" fillId="4" borderId="262" applyNumberFormat="0" applyFont="1" applyFill="1" applyBorder="1" applyAlignment="1" applyProtection="0">
      <alignment horizontal="center" vertical="bottom"/>
    </xf>
    <xf numFmtId="0" fontId="47" fillId="4" borderId="151" applyNumberFormat="0" applyFont="1" applyFill="1" applyBorder="1" applyAlignment="1" applyProtection="0">
      <alignment horizontal="center" vertical="bottom"/>
    </xf>
    <xf numFmtId="0" fontId="47" fillId="4" borderId="4" applyNumberFormat="0" applyFont="1" applyFill="1" applyBorder="1" applyAlignment="1" applyProtection="0">
      <alignment horizontal="center" vertical="bottom"/>
    </xf>
    <xf numFmtId="49" fontId="0" borderId="4" applyNumberFormat="1" applyFont="1" applyFill="0" applyBorder="1" applyAlignment="1" applyProtection="0">
      <alignment horizontal="center" vertical="bottom"/>
    </xf>
    <xf numFmtId="0" fontId="0" fillId="4" borderId="4" applyNumberFormat="0" applyFont="1" applyFill="1" applyBorder="1" applyAlignment="1" applyProtection="0">
      <alignment horizontal="center" vertical="bottom"/>
    </xf>
    <xf numFmtId="49" fontId="0" fillId="4" borderId="152" applyNumberFormat="1" applyFont="1" applyFill="1" applyBorder="1" applyAlignment="1" applyProtection="0">
      <alignment vertical="bottom"/>
    </xf>
    <xf numFmtId="49" fontId="0" fillId="4" borderId="221" applyNumberFormat="1" applyFont="1" applyFill="1" applyBorder="1" applyAlignment="1" applyProtection="0">
      <alignment horizontal="center" vertical="bottom"/>
    </xf>
    <xf numFmtId="49" fontId="0" fillId="4" borderId="152" applyNumberFormat="1" applyFont="1" applyFill="1" applyBorder="1" applyAlignment="1" applyProtection="0">
      <alignment horizontal="center" vertical="bottom" wrapText="1"/>
    </xf>
    <xf numFmtId="49" fontId="0" fillId="4" borderId="221" applyNumberFormat="1" applyFont="1" applyFill="1" applyBorder="1" applyAlignment="1" applyProtection="0">
      <alignment horizontal="center" vertical="bottom" wrapText="1"/>
    </xf>
    <xf numFmtId="49" fontId="47" fillId="4" borderId="8" applyNumberFormat="1" applyFont="1" applyFill="1" applyBorder="1" applyAlignment="1" applyProtection="0">
      <alignment horizontal="center" vertical="bottom" wrapText="1"/>
    </xf>
    <xf numFmtId="49" fontId="46" fillId="4" borderId="8" applyNumberFormat="1" applyFont="1" applyFill="1" applyBorder="1" applyAlignment="1" applyProtection="0">
      <alignment horizontal="center" vertical="bottom"/>
    </xf>
    <xf numFmtId="49" fontId="0" fillId="4" borderId="8" applyNumberFormat="1" applyFont="1" applyFill="1" applyBorder="1" applyAlignment="1" applyProtection="0">
      <alignment horizontal="right" vertical="bottom" wrapText="1"/>
    </xf>
    <xf numFmtId="49" fontId="0" fillId="4" borderId="8" applyNumberFormat="1" applyFont="1" applyFill="1" applyBorder="1" applyAlignment="1" applyProtection="0">
      <alignment horizontal="center" vertical="bottom"/>
    </xf>
    <xf numFmtId="49" fontId="0" borderId="8" applyNumberFormat="1" applyFont="1" applyFill="0" applyBorder="1" applyAlignment="1" applyProtection="0">
      <alignment horizontal="center" vertical="bottom"/>
    </xf>
    <xf numFmtId="49" fontId="48" fillId="4" borderId="31" applyNumberFormat="1" applyFont="1" applyFill="1" applyBorder="1" applyAlignment="1" applyProtection="0">
      <alignment horizontal="right" vertical="bottom"/>
    </xf>
    <xf numFmtId="93" fontId="48" fillId="4" borderId="31" applyNumberFormat="1" applyFont="1" applyFill="1" applyBorder="1" applyAlignment="1" applyProtection="0">
      <alignment horizontal="center" vertical="bottom"/>
    </xf>
    <xf numFmtId="93" fontId="48" fillId="4" borderId="31" applyNumberFormat="1" applyFont="1" applyFill="1" applyBorder="1" applyAlignment="1" applyProtection="0">
      <alignment vertical="bottom"/>
    </xf>
    <xf numFmtId="93" fontId="48" fillId="4" borderId="263" applyNumberFormat="1" applyFont="1" applyFill="1" applyBorder="1" applyAlignment="1" applyProtection="0">
      <alignment vertical="bottom"/>
    </xf>
    <xf numFmtId="3" fontId="12" fillId="5" borderId="61" applyNumberFormat="1" applyFont="1" applyFill="1" applyBorder="1" applyAlignment="1" applyProtection="0">
      <alignment horizontal="center" vertical="bottom"/>
    </xf>
    <xf numFmtId="63" fontId="48" fillId="4" borderId="264" applyNumberFormat="1" applyFont="1" applyFill="1" applyBorder="1" applyAlignment="1" applyProtection="0">
      <alignment vertical="bottom"/>
    </xf>
    <xf numFmtId="61" fontId="0" fillId="4" borderId="31" applyNumberFormat="1" applyFont="1" applyFill="1" applyBorder="1" applyAlignment="1" applyProtection="0">
      <alignment horizontal="right" vertical="bottom"/>
    </xf>
    <xf numFmtId="62" fontId="0" fillId="4" borderId="31" applyNumberFormat="1" applyFont="1" applyFill="1" applyBorder="1" applyAlignment="1" applyProtection="0">
      <alignment vertical="bottom"/>
    </xf>
    <xf numFmtId="63" fontId="0" borderId="31" applyNumberFormat="1" applyFont="1" applyFill="0" applyBorder="1" applyAlignment="1" applyProtection="0">
      <alignment vertical="bottom"/>
    </xf>
    <xf numFmtId="49" fontId="48" fillId="4" borderId="4" applyNumberFormat="1" applyFont="1" applyFill="1" applyBorder="1" applyAlignment="1" applyProtection="0">
      <alignment horizontal="right" vertical="bottom"/>
    </xf>
    <xf numFmtId="61" fontId="48" fillId="4" borderId="4" applyNumberFormat="1" applyFont="1" applyFill="1" applyBorder="1" applyAlignment="1" applyProtection="0">
      <alignment horizontal="right" vertical="bottom"/>
    </xf>
    <xf numFmtId="61" fontId="48" fillId="4" borderId="139" applyNumberFormat="1" applyFont="1" applyFill="1" applyBorder="1" applyAlignment="1" applyProtection="0">
      <alignment horizontal="right" vertical="bottom"/>
    </xf>
    <xf numFmtId="61" fontId="48" fillId="4" borderId="140" applyNumberFormat="1" applyFont="1" applyFill="1" applyBorder="1" applyAlignment="1" applyProtection="0">
      <alignment vertical="bottom"/>
    </xf>
    <xf numFmtId="61" fontId="0" fillId="4" borderId="4" applyNumberFormat="1" applyFont="1" applyFill="1" applyBorder="1" applyAlignment="1" applyProtection="0">
      <alignment horizontal="right" vertical="bottom"/>
    </xf>
    <xf numFmtId="62" fontId="0" fillId="4" borderId="4" applyNumberFormat="1" applyFont="1" applyFill="1" applyBorder="1" applyAlignment="1" applyProtection="0">
      <alignment vertical="bottom"/>
    </xf>
    <xf numFmtId="49" fontId="22" fillId="4" borderId="4" applyNumberFormat="1" applyFont="1" applyFill="1" applyBorder="1" applyAlignment="1" applyProtection="0">
      <alignment horizontal="right" vertical="bottom"/>
    </xf>
    <xf numFmtId="61" fontId="22" fillId="4" borderId="4" applyNumberFormat="1" applyFont="1" applyFill="1" applyBorder="1" applyAlignment="1" applyProtection="0">
      <alignment horizontal="right" vertical="bottom"/>
    </xf>
    <xf numFmtId="61" fontId="22" fillId="4" borderId="139" applyNumberFormat="1" applyFont="1" applyFill="1" applyBorder="1" applyAlignment="1" applyProtection="0">
      <alignment horizontal="right" vertical="bottom"/>
    </xf>
    <xf numFmtId="61" fontId="11" fillId="5" borderId="46" applyNumberFormat="1" applyFont="1" applyFill="1" applyBorder="1" applyAlignment="1" applyProtection="0">
      <alignment horizontal="center" vertical="bottom"/>
    </xf>
    <xf numFmtId="61" fontId="22" fillId="4" borderId="140" applyNumberFormat="1" applyFont="1" applyFill="1" applyBorder="1" applyAlignment="1" applyProtection="0">
      <alignment vertical="bottom"/>
    </xf>
    <xf numFmtId="49" fontId="0" fillId="4" borderId="4" applyNumberFormat="1" applyFont="1" applyFill="1" applyBorder="1" applyAlignment="1" applyProtection="0">
      <alignment horizontal="right" vertical="bottom"/>
    </xf>
    <xf numFmtId="62" fontId="18" fillId="4" borderId="4" applyNumberFormat="1" applyFont="1" applyFill="1" applyBorder="1" applyAlignment="1" applyProtection="0">
      <alignment vertical="bottom"/>
    </xf>
    <xf numFmtId="49" fontId="48" fillId="4" borderId="21" applyNumberFormat="1" applyFont="1" applyFill="1" applyBorder="1" applyAlignment="1" applyProtection="0">
      <alignment horizontal="right" vertical="bottom"/>
    </xf>
    <xf numFmtId="61" fontId="48" fillId="4" borderId="21" applyNumberFormat="1" applyFont="1" applyFill="1" applyBorder="1" applyAlignment="1" applyProtection="0">
      <alignment horizontal="right" vertical="bottom"/>
    </xf>
    <xf numFmtId="61" fontId="48" fillId="4" borderId="265" applyNumberFormat="1" applyFont="1" applyFill="1" applyBorder="1" applyAlignment="1" applyProtection="0">
      <alignment horizontal="right" vertical="bottom"/>
    </xf>
    <xf numFmtId="61" fontId="48" fillId="4" borderId="266" applyNumberFormat="1" applyFont="1" applyFill="1" applyBorder="1" applyAlignment="1" applyProtection="0">
      <alignment vertical="bottom"/>
    </xf>
    <xf numFmtId="61" fontId="0" fillId="4" borderId="21" applyNumberFormat="1" applyFont="1" applyFill="1" applyBorder="1" applyAlignment="1" applyProtection="0">
      <alignment horizontal="right" vertical="bottom"/>
    </xf>
    <xf numFmtId="62" fontId="0" fillId="4" borderId="21" applyNumberFormat="1" applyFont="1" applyFill="1" applyBorder="1" applyAlignment="1" applyProtection="0">
      <alignment vertical="bottom"/>
    </xf>
    <xf numFmtId="49" fontId="22" fillId="12" borderId="5" applyNumberFormat="1" applyFont="1" applyFill="1" applyBorder="1" applyAlignment="1" applyProtection="0">
      <alignment horizontal="right" vertical="bottom"/>
    </xf>
    <xf numFmtId="61" fontId="22" fillId="12" borderId="6" applyNumberFormat="1" applyFont="1" applyFill="1" applyBorder="1" applyAlignment="1" applyProtection="0">
      <alignment horizontal="right" vertical="bottom"/>
    </xf>
    <xf numFmtId="61" fontId="22" fillId="12" borderId="45" applyNumberFormat="1" applyFont="1" applyFill="1" applyBorder="1" applyAlignment="1" applyProtection="0">
      <alignment horizontal="right" vertical="bottom"/>
    </xf>
    <xf numFmtId="61" fontId="11" fillId="12" borderId="46" applyNumberFormat="1" applyFont="1" applyFill="1" applyBorder="1" applyAlignment="1" applyProtection="0">
      <alignment horizontal="center" vertical="bottom"/>
    </xf>
    <xf numFmtId="61" fontId="22" fillId="12" borderId="47" applyNumberFormat="1" applyFont="1" applyFill="1" applyBorder="1" applyAlignment="1" applyProtection="0">
      <alignment vertical="bottom"/>
    </xf>
    <xf numFmtId="61" fontId="0" fillId="12" borderId="6" applyNumberFormat="1" applyFont="1" applyFill="1" applyBorder="1" applyAlignment="1" applyProtection="0">
      <alignment horizontal="right" vertical="bottom"/>
    </xf>
    <xf numFmtId="62" fontId="18" fillId="12" borderId="6" applyNumberFormat="1" applyFont="1" applyFill="1" applyBorder="1" applyAlignment="1" applyProtection="0">
      <alignment vertical="bottom"/>
    </xf>
    <xf numFmtId="61" fontId="0" borderId="3" applyNumberFormat="1" applyFont="1" applyFill="0" applyBorder="1" applyAlignment="1" applyProtection="0">
      <alignment vertical="bottom"/>
    </xf>
    <xf numFmtId="49" fontId="48" fillId="4" borderId="7" applyNumberFormat="1" applyFont="1" applyFill="1" applyBorder="1" applyAlignment="1" applyProtection="0">
      <alignment horizontal="right" vertical="bottom"/>
    </xf>
    <xf numFmtId="61" fontId="48" fillId="4" borderId="267" applyNumberFormat="1" applyFont="1" applyFill="1" applyBorder="1" applyAlignment="1" applyProtection="0">
      <alignment horizontal="right" vertical="bottom"/>
    </xf>
    <xf numFmtId="61" fontId="48" fillId="4" borderId="268" applyNumberFormat="1" applyFont="1" applyFill="1" applyBorder="1" applyAlignment="1" applyProtection="0">
      <alignment horizontal="right" vertical="bottom"/>
    </xf>
    <xf numFmtId="61" fontId="12" fillId="5" borderId="63" applyNumberFormat="1" applyFont="1" applyFill="1" applyBorder="1" applyAlignment="1" applyProtection="0">
      <alignment horizontal="center" vertical="bottom"/>
    </xf>
    <xf numFmtId="61" fontId="48" fillId="4" borderId="269" applyNumberFormat="1" applyFont="1" applyFill="1" applyBorder="1" applyAlignment="1" applyProtection="0">
      <alignment vertical="bottom"/>
    </xf>
    <xf numFmtId="61" fontId="0" fillId="4" borderId="267" applyNumberFormat="1" applyFont="1" applyFill="1" applyBorder="1" applyAlignment="1" applyProtection="0">
      <alignment horizontal="right" vertical="bottom"/>
    </xf>
    <xf numFmtId="62" fontId="0" fillId="4" borderId="267" applyNumberFormat="1" applyFont="1" applyFill="1" applyBorder="1" applyAlignment="1" applyProtection="0">
      <alignment vertical="bottom"/>
    </xf>
    <xf numFmtId="61" fontId="0" borderId="8" applyNumberFormat="1" applyFont="1" applyFill="0" applyBorder="1" applyAlignment="1" applyProtection="0">
      <alignment vertical="bottom"/>
    </xf>
    <xf numFmtId="92" fontId="10" fillId="4" borderId="31" applyNumberFormat="1" applyFont="1" applyFill="1" applyBorder="1" applyAlignment="1" applyProtection="0">
      <alignment vertical="bottom"/>
    </xf>
    <xf numFmtId="61" fontId="48" fillId="4" borderId="31" applyNumberFormat="1" applyFont="1" applyFill="1" applyBorder="1" applyAlignment="1" applyProtection="0">
      <alignment horizontal="center" vertical="bottom"/>
    </xf>
    <xf numFmtId="63" fontId="48" fillId="4" borderId="31" applyNumberFormat="1" applyFont="1" applyFill="1" applyBorder="1" applyAlignment="1" applyProtection="0">
      <alignment horizontal="right" vertical="bottom"/>
    </xf>
    <xf numFmtId="92" fontId="0" fillId="4" borderId="31" applyNumberFormat="1" applyFont="1" applyFill="1" applyBorder="1" applyAlignment="1" applyProtection="0">
      <alignment vertical="bottom"/>
    </xf>
    <xf numFmtId="0" fontId="0" borderId="31" applyNumberFormat="0" applyFont="1" applyFill="0" applyBorder="1" applyAlignment="1" applyProtection="0">
      <alignment vertical="bottom"/>
    </xf>
    <xf numFmtId="0" fontId="48" fillId="4" borderId="4" applyNumberFormat="0" applyFont="1" applyFill="1" applyBorder="1" applyAlignment="1" applyProtection="0">
      <alignment horizontal="right" vertical="bottom"/>
    </xf>
    <xf numFmtId="94" fontId="48" fillId="4" borderId="4" applyNumberFormat="1" applyFont="1" applyFill="1" applyBorder="1" applyAlignment="1" applyProtection="0">
      <alignment vertical="bottom"/>
    </xf>
    <xf numFmtId="92" fontId="0"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top"/>
    </xf>
    <xf numFmtId="0" fontId="3" fillId="2" borderId="2" applyNumberFormat="0" applyFont="1" applyFill="1" applyBorder="1" applyAlignment="1" applyProtection="0">
      <alignment horizontal="left" vertical="top"/>
    </xf>
    <xf numFmtId="0" fontId="0" fillId="4" borderId="3" applyNumberFormat="0" applyFont="1" applyFill="1" applyBorder="1" applyAlignment="1" applyProtection="0">
      <alignment vertical="top"/>
    </xf>
    <xf numFmtId="0" fontId="0" fillId="4" borderId="4" applyNumberFormat="0" applyFont="1" applyFill="1" applyBorder="1" applyAlignment="1" applyProtection="0">
      <alignment vertical="top"/>
    </xf>
    <xf numFmtId="49" fontId="9" fillId="4" borderId="152" applyNumberFormat="1" applyFont="1" applyFill="1" applyBorder="1" applyAlignment="1" applyProtection="0">
      <alignment horizontal="center" vertical="bottom"/>
    </xf>
    <xf numFmtId="0" fontId="0" fillId="4" borderId="151" applyNumberFormat="0" applyFont="1" applyFill="1" applyBorder="1" applyAlignment="1" applyProtection="0">
      <alignment vertical="top"/>
    </xf>
    <xf numFmtId="49" fontId="21" fillId="3" borderId="5" applyNumberFormat="1" applyFont="1" applyFill="1" applyBorder="1" applyAlignment="1" applyProtection="0">
      <alignment horizontal="left" vertical="top"/>
    </xf>
    <xf numFmtId="0" fontId="21" fillId="3" borderId="6" applyNumberFormat="0" applyFont="1" applyFill="1" applyBorder="1" applyAlignment="1" applyProtection="0">
      <alignment horizontal="left" vertical="top"/>
    </xf>
    <xf numFmtId="0" fontId="0" fillId="4" borderId="25" applyNumberFormat="0" applyFont="1" applyFill="1" applyBorder="1" applyAlignment="1" applyProtection="0">
      <alignment vertical="top"/>
    </xf>
    <xf numFmtId="49" fontId="6" fillId="4" borderId="7" applyNumberFormat="1" applyFont="1" applyFill="1" applyBorder="1" applyAlignment="1" applyProtection="0">
      <alignment horizontal="left" vertical="top"/>
    </xf>
    <xf numFmtId="0" fontId="0" fillId="4" borderId="7" applyNumberFormat="0" applyFont="1" applyFill="1" applyBorder="1" applyAlignment="1" applyProtection="0">
      <alignment vertical="top"/>
    </xf>
    <xf numFmtId="0" fontId="19" fillId="4" borderId="270" applyNumberFormat="1" applyFont="1" applyFill="1" applyBorder="1" applyAlignment="1" applyProtection="0">
      <alignment horizontal="center" vertical="top"/>
    </xf>
    <xf numFmtId="0" fontId="19" fillId="4" borderId="213" applyNumberFormat="1" applyFont="1" applyFill="1" applyBorder="1" applyAlignment="1" applyProtection="0">
      <alignment horizontal="center" vertical="top"/>
    </xf>
    <xf numFmtId="0" fontId="19" fillId="4" borderId="271" applyNumberFormat="1" applyFont="1" applyFill="1" applyBorder="1" applyAlignment="1" applyProtection="0">
      <alignment horizontal="center" vertical="top"/>
    </xf>
    <xf numFmtId="49" fontId="7" fillId="4" borderId="4" applyNumberFormat="1" applyFont="1" applyFill="1" applyBorder="1" applyAlignment="1" applyProtection="0">
      <alignment horizontal="left" vertical="top"/>
    </xf>
    <xf numFmtId="49" fontId="0" fillId="4" borderId="4" applyNumberFormat="1" applyFont="1" applyFill="1" applyBorder="1" applyAlignment="1" applyProtection="0">
      <alignment vertical="top"/>
    </xf>
    <xf numFmtId="0" fontId="0" fillId="4" borderId="14" applyNumberFormat="0" applyFont="1" applyFill="1" applyBorder="1" applyAlignment="1" applyProtection="0">
      <alignment vertical="top"/>
    </xf>
    <xf numFmtId="61" fontId="10" fillId="4" borderId="15" applyNumberFormat="1" applyFont="1" applyFill="1" applyBorder="1" applyAlignment="1" applyProtection="0">
      <alignment horizontal="center" vertical="top"/>
    </xf>
    <xf numFmtId="0" fontId="0" fillId="4" borderId="16" applyNumberFormat="0" applyFont="1" applyFill="1" applyBorder="1" applyAlignment="1" applyProtection="0">
      <alignment vertical="top"/>
    </xf>
    <xf numFmtId="0" fontId="49" fillId="4" borderId="4" applyNumberFormat="0" applyFont="1" applyFill="1" applyBorder="1" applyAlignment="1" applyProtection="0">
      <alignment horizontal="left" vertical="top"/>
    </xf>
    <xf numFmtId="0" fontId="0" fillId="4" borderId="21" applyNumberFormat="0" applyFont="1" applyFill="1" applyBorder="1" applyAlignment="1" applyProtection="0">
      <alignment vertical="top"/>
    </xf>
    <xf numFmtId="49" fontId="0" fillId="4" borderId="21" applyNumberFormat="1" applyFont="1" applyFill="1" applyBorder="1" applyAlignment="1" applyProtection="0">
      <alignment vertical="top"/>
    </xf>
    <xf numFmtId="0" fontId="0" fillId="4" borderId="272" applyNumberFormat="0" applyFont="1" applyFill="1" applyBorder="1" applyAlignment="1" applyProtection="0">
      <alignment vertical="top"/>
    </xf>
    <xf numFmtId="49" fontId="19" fillId="12" borderId="273" applyNumberFormat="1" applyFont="1" applyFill="1" applyBorder="1" applyAlignment="1" applyProtection="0">
      <alignment horizontal="left" vertical="top"/>
    </xf>
    <xf numFmtId="0" fontId="50" fillId="12" borderId="34" applyNumberFormat="0" applyFont="1" applyFill="1" applyBorder="1" applyAlignment="1" applyProtection="0">
      <alignment horizontal="left" vertical="top" wrapText="1"/>
    </xf>
    <xf numFmtId="0" fontId="50" fillId="12" borderId="64" applyNumberFormat="0" applyFont="1" applyFill="1" applyBorder="1" applyAlignment="1" applyProtection="0">
      <alignment horizontal="left" vertical="top" wrapText="1"/>
    </xf>
    <xf numFmtId="0" fontId="50" fillId="4" borderId="3" applyNumberFormat="0" applyFont="1" applyFill="1" applyBorder="1" applyAlignment="1" applyProtection="0">
      <alignment horizontal="left" vertical="top" wrapText="1"/>
    </xf>
    <xf numFmtId="49" fontId="21" fillId="11" borderId="274" applyNumberFormat="1" applyFont="1" applyFill="1" applyBorder="1" applyAlignment="1" applyProtection="0">
      <alignment horizontal="left" vertical="top" wrapText="1"/>
    </xf>
    <xf numFmtId="49" fontId="21" fillId="11" borderId="275" applyNumberFormat="1" applyFont="1" applyFill="1" applyBorder="1" applyAlignment="1" applyProtection="0">
      <alignment horizontal="center" vertical="top" wrapText="1"/>
    </xf>
    <xf numFmtId="49" fontId="21" fillId="11" borderId="276" applyNumberFormat="1" applyFont="1" applyFill="1" applyBorder="1" applyAlignment="1" applyProtection="0">
      <alignment horizontal="center" vertical="top" wrapText="1"/>
    </xf>
    <xf numFmtId="49" fontId="21" fillId="11" borderId="277" applyNumberFormat="1" applyFont="1" applyFill="1" applyBorder="1" applyAlignment="1" applyProtection="0">
      <alignment horizontal="center" vertical="top" wrapText="1"/>
    </xf>
    <xf numFmtId="49" fontId="21" fillId="11" borderId="278" applyNumberFormat="1" applyFont="1" applyFill="1" applyBorder="1" applyAlignment="1" applyProtection="0">
      <alignment horizontal="center" vertical="top" wrapText="1"/>
    </xf>
    <xf numFmtId="0" fontId="21" fillId="11" borderId="279" applyNumberFormat="0" applyFont="1" applyFill="1" applyBorder="1" applyAlignment="1" applyProtection="0">
      <alignment horizontal="center" vertical="top" wrapText="1"/>
    </xf>
    <xf numFmtId="49" fontId="9" fillId="4" borderId="274" applyNumberFormat="1" applyFont="1" applyFill="1" applyBorder="1" applyAlignment="1" applyProtection="0">
      <alignment horizontal="left" vertical="center" wrapText="1"/>
    </xf>
    <xf numFmtId="49" fontId="10" fillId="7" borderId="280" applyNumberFormat="1" applyFont="1" applyFill="1" applyBorder="1" applyAlignment="1" applyProtection="0">
      <alignment vertical="center" wrapText="1"/>
    </xf>
    <xf numFmtId="0" fontId="10" fillId="7" borderId="281" applyNumberFormat="0" applyFont="1" applyFill="1" applyBorder="1" applyAlignment="1" applyProtection="0">
      <alignment vertical="center" wrapText="1"/>
    </xf>
    <xf numFmtId="0" fontId="10" fillId="4" borderId="282" applyNumberFormat="0" applyFont="1" applyFill="1" applyBorder="1" applyAlignment="1" applyProtection="0">
      <alignment vertical="center" wrapText="1"/>
    </xf>
    <xf numFmtId="0" fontId="12" fillId="5" borderId="283" applyNumberFormat="1" applyFont="1" applyFill="1" applyBorder="1" applyAlignment="1" applyProtection="0">
      <alignment horizontal="right" vertical="center" wrapText="1"/>
    </xf>
    <xf numFmtId="0" fontId="10" fillId="4" borderId="284" applyNumberFormat="0" applyFont="1" applyFill="1" applyBorder="1" applyAlignment="1" applyProtection="0">
      <alignment horizontal="left" vertical="center"/>
    </xf>
    <xf numFmtId="0" fontId="12" fillId="5" borderId="285" applyNumberFormat="1" applyFont="1" applyFill="1" applyBorder="1" applyAlignment="1" applyProtection="0">
      <alignment horizontal="right" vertical="center" wrapText="1"/>
    </xf>
    <xf numFmtId="0" fontId="10" fillId="4" borderId="284" applyNumberFormat="0" applyFont="1" applyFill="1" applyBorder="1" applyAlignment="1" applyProtection="0">
      <alignment horizontal="right" vertical="center" wrapText="1"/>
    </xf>
    <xf numFmtId="61" fontId="12" fillId="5" borderId="285" applyNumberFormat="1" applyFont="1" applyFill="1" applyBorder="1" applyAlignment="1" applyProtection="0">
      <alignment horizontal="right" vertical="center" wrapText="1"/>
    </xf>
    <xf numFmtId="0" fontId="10" fillId="4" borderId="274" applyNumberFormat="0" applyFont="1" applyFill="1" applyBorder="1" applyAlignment="1" applyProtection="0">
      <alignment horizontal="right" vertical="center" wrapText="1"/>
    </xf>
    <xf numFmtId="49" fontId="10" fillId="4" borderId="274" applyNumberFormat="1" applyFont="1" applyFill="1" applyBorder="1" applyAlignment="1" applyProtection="0">
      <alignment horizontal="left" vertical="center" wrapText="1"/>
    </xf>
    <xf numFmtId="49" fontId="10" fillId="7" borderId="283" applyNumberFormat="1" applyFont="1" applyFill="1" applyBorder="1" applyAlignment="1" applyProtection="0">
      <alignment vertical="center" wrapText="1"/>
    </xf>
    <xf numFmtId="0" fontId="10" fillId="7" borderId="286" applyNumberFormat="0" applyFont="1" applyFill="1" applyBorder="1" applyAlignment="1" applyProtection="0">
      <alignment vertical="center" wrapText="1"/>
    </xf>
    <xf numFmtId="0" fontId="10" fillId="4" borderId="274" applyNumberFormat="0" applyFont="1" applyFill="1" applyBorder="1" applyAlignment="1" applyProtection="0">
      <alignment vertical="center" wrapText="1"/>
    </xf>
    <xf numFmtId="0" fontId="10" fillId="4" borderId="287" applyNumberFormat="0" applyFont="1" applyFill="1" applyBorder="1" applyAlignment="1" applyProtection="0">
      <alignment horizontal="right" vertical="center" wrapText="1"/>
    </xf>
    <xf numFmtId="0" fontId="10" fillId="4" borderId="198" applyNumberFormat="0" applyFont="1" applyFill="1" applyBorder="1" applyAlignment="1" applyProtection="0">
      <alignment horizontal="left" vertical="center"/>
    </xf>
    <xf numFmtId="0" fontId="10" fillId="4" borderId="197" applyNumberFormat="0" applyFont="1" applyFill="1" applyBorder="1" applyAlignment="1" applyProtection="0">
      <alignment horizontal="right" vertical="center" wrapText="1"/>
    </xf>
    <xf numFmtId="0" fontId="10" fillId="4" borderId="198" applyNumberFormat="0" applyFont="1" applyFill="1" applyBorder="1" applyAlignment="1" applyProtection="0">
      <alignment horizontal="right" vertical="center" wrapText="1"/>
    </xf>
    <xf numFmtId="0" fontId="10" fillId="4" borderId="288" applyNumberFormat="0" applyFont="1" applyFill="1" applyBorder="1" applyAlignment="1" applyProtection="0">
      <alignment horizontal="right" vertical="center" wrapText="1"/>
    </xf>
    <xf numFmtId="0" fontId="12" fillId="5" borderId="287" applyNumberFormat="1" applyFont="1" applyFill="1" applyBorder="1" applyAlignment="1" applyProtection="0">
      <alignment horizontal="right" vertical="center" wrapText="1"/>
    </xf>
    <xf numFmtId="0" fontId="12" fillId="5" borderId="197" applyNumberFormat="1" applyFont="1" applyFill="1" applyBorder="1" applyAlignment="1" applyProtection="0">
      <alignment horizontal="right" vertical="center" wrapText="1"/>
    </xf>
    <xf numFmtId="61" fontId="12" fillId="5" borderId="197" applyNumberFormat="1" applyFont="1" applyFill="1" applyBorder="1" applyAlignment="1" applyProtection="0">
      <alignment horizontal="right" vertical="center" wrapText="1"/>
    </xf>
    <xf numFmtId="61" fontId="12" fillId="5" borderId="288" applyNumberFormat="1" applyFont="1" applyFill="1" applyBorder="1" applyAlignment="1" applyProtection="0">
      <alignment horizontal="right" vertical="center" wrapText="1"/>
    </xf>
    <xf numFmtId="83" fontId="10" fillId="7" borderId="286" applyNumberFormat="1" applyFont="1" applyFill="1" applyBorder="1" applyAlignment="1" applyProtection="0">
      <alignment vertical="center" wrapText="1"/>
    </xf>
    <xf numFmtId="83" fontId="10" fillId="5" borderId="274" applyNumberFormat="1" applyFont="1" applyFill="1" applyBorder="1" applyAlignment="1" applyProtection="0">
      <alignment vertical="center" wrapText="1"/>
    </xf>
    <xf numFmtId="95" fontId="12" fillId="5" borderId="287" applyNumberFormat="1" applyFont="1" applyFill="1" applyBorder="1" applyAlignment="1" applyProtection="0">
      <alignment horizontal="right" vertical="center" wrapText="1"/>
    </xf>
    <xf numFmtId="61" fontId="10" fillId="4" borderId="198" applyNumberFormat="1" applyFont="1" applyFill="1" applyBorder="1" applyAlignment="1" applyProtection="0">
      <alignment horizontal="right" vertical="center"/>
    </xf>
    <xf numFmtId="95" fontId="12" fillId="5" borderId="289" applyNumberFormat="1" applyFont="1" applyFill="1" applyBorder="1" applyAlignment="1" applyProtection="0">
      <alignment horizontal="right" vertical="center" wrapText="1"/>
    </xf>
    <xf numFmtId="61" fontId="10" fillId="4" borderId="290" applyNumberFormat="1" applyFont="1" applyFill="1" applyBorder="1" applyAlignment="1" applyProtection="0">
      <alignment horizontal="right" vertical="center"/>
    </xf>
    <xf numFmtId="0" fontId="10" fillId="4" borderId="274" applyNumberFormat="0" applyFont="1" applyFill="1" applyBorder="1" applyAlignment="1" applyProtection="0">
      <alignment horizontal="left" vertical="center" wrapText="1"/>
    </xf>
    <xf numFmtId="0" fontId="10" fillId="7" borderId="283" applyNumberFormat="0" applyFont="1" applyFill="1" applyBorder="1" applyAlignment="1" applyProtection="0">
      <alignment vertical="center" wrapText="1"/>
    </xf>
    <xf numFmtId="61" fontId="10" fillId="4" borderId="274" applyNumberFormat="1" applyFont="1" applyFill="1" applyBorder="1" applyAlignment="1" applyProtection="0">
      <alignment vertical="center" wrapText="1"/>
    </xf>
    <xf numFmtId="0" fontId="12" fillId="4" borderId="283" applyNumberFormat="0" applyFont="1" applyFill="1" applyBorder="1" applyAlignment="1" applyProtection="0">
      <alignment horizontal="right" vertical="center" wrapText="1"/>
    </xf>
    <xf numFmtId="0" fontId="10" fillId="4" borderId="291" applyNumberFormat="0" applyFont="1" applyFill="1" applyBorder="1" applyAlignment="1" applyProtection="0">
      <alignment horizontal="left" vertical="center"/>
    </xf>
    <xf numFmtId="0" fontId="10" fillId="4" borderId="283" applyNumberFormat="0" applyFont="1" applyFill="1" applyBorder="1" applyAlignment="1" applyProtection="0">
      <alignment horizontal="right" vertical="center" wrapText="1"/>
    </xf>
    <xf numFmtId="0" fontId="10" fillId="4" borderId="292" applyNumberFormat="0" applyFont="1" applyFill="1" applyBorder="1" applyAlignment="1" applyProtection="0">
      <alignment horizontal="left" vertical="center"/>
    </xf>
    <xf numFmtId="61" fontId="10" fillId="7" borderId="286" applyNumberFormat="1" applyFont="1" applyFill="1" applyBorder="1" applyAlignment="1" applyProtection="0">
      <alignment vertical="center" wrapText="1"/>
    </xf>
    <xf numFmtId="61" fontId="10" fillId="5" borderId="274" applyNumberFormat="1" applyFont="1" applyFill="1" applyBorder="1" applyAlignment="1" applyProtection="0">
      <alignment vertical="center" wrapText="1"/>
    </xf>
    <xf numFmtId="0" fontId="10" fillId="4" borderId="283" applyNumberFormat="1" applyFont="1" applyFill="1" applyBorder="1" applyAlignment="1" applyProtection="0">
      <alignment horizontal="right" vertical="center" wrapText="1"/>
    </xf>
    <xf numFmtId="83" fontId="10" fillId="4" borderId="274" applyNumberFormat="1" applyFont="1" applyFill="1" applyBorder="1" applyAlignment="1" applyProtection="0">
      <alignment horizontal="right" vertical="center" wrapText="1"/>
    </xf>
    <xf numFmtId="61" fontId="10" fillId="4" borderId="283" applyNumberFormat="1" applyFont="1" applyFill="1" applyBorder="1" applyAlignment="1" applyProtection="0">
      <alignment horizontal="right" vertical="center" wrapText="1"/>
    </xf>
    <xf numFmtId="61" fontId="12" fillId="5" borderId="283" applyNumberFormat="1" applyFont="1" applyFill="1" applyBorder="1" applyAlignment="1" applyProtection="0">
      <alignment horizontal="right" vertical="center" wrapText="1"/>
    </xf>
    <xf numFmtId="61" fontId="10" fillId="4" borderId="274" applyNumberFormat="1" applyFont="1" applyFill="1" applyBorder="1" applyAlignment="1" applyProtection="0">
      <alignment horizontal="right" vertical="center" wrapText="1"/>
    </xf>
    <xf numFmtId="79" fontId="12" fillId="5" borderId="283" applyNumberFormat="1" applyFont="1" applyFill="1" applyBorder="1" applyAlignment="1" applyProtection="0">
      <alignment horizontal="right" vertical="center" wrapText="1"/>
    </xf>
    <xf numFmtId="0" fontId="12" fillId="5" borderId="283" applyNumberFormat="1" applyFont="1" applyFill="1" applyBorder="1" applyAlignment="1" applyProtection="0">
      <alignment vertical="center" wrapText="1"/>
    </xf>
    <xf numFmtId="49" fontId="10" fillId="4" borderId="274" applyNumberFormat="1" applyFont="1" applyFill="1" applyBorder="1" applyAlignment="1" applyProtection="0">
      <alignment vertical="center" wrapText="1"/>
    </xf>
    <xf numFmtId="96" fontId="12" fillId="5" borderId="283" applyNumberFormat="1" applyFont="1" applyFill="1" applyBorder="1" applyAlignment="1" applyProtection="0">
      <alignment vertical="center" wrapText="1"/>
    </xf>
    <xf numFmtId="49" fontId="10" fillId="4" borderId="293" applyNumberFormat="1" applyFont="1" applyFill="1" applyBorder="1" applyAlignment="1" applyProtection="0">
      <alignment horizontal="left" vertical="center" wrapText="1"/>
    </xf>
    <xf numFmtId="49" fontId="10" fillId="7" borderId="294" applyNumberFormat="1" applyFont="1" applyFill="1" applyBorder="1" applyAlignment="1" applyProtection="0">
      <alignment vertical="center" wrapText="1"/>
    </xf>
    <xf numFmtId="61" fontId="10" fillId="7" borderId="295" applyNumberFormat="1" applyFont="1" applyFill="1" applyBorder="1" applyAlignment="1" applyProtection="0">
      <alignment vertical="center" wrapText="1"/>
    </xf>
    <xf numFmtId="61" fontId="10" fillId="5" borderId="293" applyNumberFormat="1" applyFont="1" applyFill="1" applyBorder="1" applyAlignment="1" applyProtection="0">
      <alignment vertical="center" wrapText="1"/>
    </xf>
    <xf numFmtId="0" fontId="12" fillId="5" borderId="294" applyNumberFormat="1" applyFont="1" applyFill="1" applyBorder="1" applyAlignment="1" applyProtection="0">
      <alignment vertical="center" wrapText="1"/>
    </xf>
    <xf numFmtId="61" fontId="10" fillId="4" borderId="293" applyNumberFormat="1" applyFont="1" applyFill="1" applyBorder="1" applyAlignment="1" applyProtection="0">
      <alignment horizontal="right" vertical="center" wrapText="1"/>
    </xf>
    <xf numFmtId="0" fontId="12" fillId="5" borderId="294" applyNumberFormat="1" applyFont="1" applyFill="1" applyBorder="1" applyAlignment="1" applyProtection="0">
      <alignment horizontal="right" vertical="center" wrapText="1"/>
    </xf>
    <xf numFmtId="79" fontId="12" fillId="5" borderId="294" applyNumberFormat="1" applyFont="1" applyFill="1" applyBorder="1" applyAlignment="1" applyProtection="0">
      <alignment horizontal="right" vertical="center" wrapText="1"/>
    </xf>
    <xf numFmtId="49" fontId="10" fillId="4" borderId="262" applyNumberFormat="1" applyFont="1" applyFill="1" applyBorder="1" applyAlignment="1" applyProtection="0">
      <alignment horizontal="left" vertical="top" wrapText="1"/>
    </xf>
    <xf numFmtId="0" fontId="10" fillId="4" borderId="219" applyNumberFormat="0" applyFont="1" applyFill="1" applyBorder="1" applyAlignment="1" applyProtection="0">
      <alignment vertical="top" wrapText="1"/>
    </xf>
    <xf numFmtId="61" fontId="10" fillId="4" borderId="31" applyNumberFormat="1" applyFont="1" applyFill="1" applyBorder="1" applyAlignment="1" applyProtection="0">
      <alignment vertical="top" wrapText="1"/>
    </xf>
    <xf numFmtId="0" fontId="10" fillId="4" borderId="296" applyNumberFormat="0" applyFont="1" applyFill="1" applyBorder="1" applyAlignment="1" applyProtection="0">
      <alignment vertical="top" wrapText="1"/>
    </xf>
    <xf numFmtId="61" fontId="10" fillId="4" borderId="31" applyNumberFormat="1" applyFont="1" applyFill="1" applyBorder="1" applyAlignment="1" applyProtection="0">
      <alignment horizontal="right" vertical="top" wrapText="1"/>
    </xf>
    <xf numFmtId="0" fontId="10" fillId="4" borderId="31" applyNumberFormat="0" applyFont="1" applyFill="1" applyBorder="1" applyAlignment="1" applyProtection="0">
      <alignment horizontal="right" vertical="top" wrapText="1"/>
    </xf>
    <xf numFmtId="49" fontId="10" fillId="4" borderId="152" applyNumberFormat="1" applyFont="1" applyFill="1" applyBorder="1" applyAlignment="1" applyProtection="0">
      <alignment horizontal="left" vertical="top" wrapText="1"/>
    </xf>
    <xf numFmtId="49" fontId="10" fillId="4" borderId="221" applyNumberFormat="1" applyFont="1" applyFill="1" applyBorder="1" applyAlignment="1" applyProtection="0">
      <alignment vertical="top" wrapText="1"/>
    </xf>
    <xf numFmtId="61" fontId="10" fillId="4" borderId="8" applyNumberFormat="1" applyFont="1" applyFill="1" applyBorder="1" applyAlignment="1" applyProtection="0">
      <alignment vertical="top" wrapText="1"/>
    </xf>
    <xf numFmtId="61" fontId="10" fillId="4" borderId="124" applyNumberFormat="1" applyFont="1" applyFill="1" applyBorder="1" applyAlignment="1" applyProtection="0">
      <alignment vertical="top" wrapText="1"/>
    </xf>
    <xf numFmtId="62" fontId="12" fillId="5" borderId="54" applyNumberFormat="1" applyFont="1" applyFill="1" applyBorder="1" applyAlignment="1" applyProtection="0">
      <alignment vertical="top" wrapText="1"/>
    </xf>
    <xf numFmtId="0" fontId="10" fillId="4" borderId="221" applyNumberFormat="0" applyFont="1" applyFill="1" applyBorder="1" applyAlignment="1" applyProtection="0">
      <alignment vertical="top" wrapText="1"/>
    </xf>
    <xf numFmtId="61" fontId="10" fillId="4" borderId="8" applyNumberFormat="1" applyFont="1" applyFill="1" applyBorder="1" applyAlignment="1" applyProtection="0">
      <alignment horizontal="right" vertical="top" wrapText="1"/>
    </xf>
    <xf numFmtId="0" fontId="10" fillId="4" borderId="8" applyNumberFormat="0" applyFont="1" applyFill="1" applyBorder="1" applyAlignment="1" applyProtection="0">
      <alignment horizontal="right" vertical="top" wrapText="1"/>
    </xf>
    <xf numFmtId="49" fontId="10" fillId="4" borderId="297" applyNumberFormat="1" applyFont="1" applyFill="1" applyBorder="1" applyAlignment="1" applyProtection="0">
      <alignment horizontal="left" vertical="top" wrapText="1"/>
    </xf>
    <xf numFmtId="49" fontId="10" fillId="4" borderId="298" applyNumberFormat="1" applyFont="1" applyFill="1" applyBorder="1" applyAlignment="1" applyProtection="0">
      <alignment vertical="top" wrapText="1"/>
    </xf>
    <xf numFmtId="0" fontId="51" fillId="4" borderId="299" applyNumberFormat="0" applyFont="1" applyFill="1" applyBorder="1" applyAlignment="1" applyProtection="0">
      <alignment vertical="top" wrapText="1"/>
    </xf>
    <xf numFmtId="0" fontId="51" fillId="4" borderId="31" applyNumberFormat="0" applyFont="1" applyFill="1" applyBorder="1" applyAlignment="1" applyProtection="0">
      <alignment vertical="top" wrapText="1"/>
    </xf>
    <xf numFmtId="0" fontId="51" fillId="4" borderId="300" applyNumberFormat="0" applyFont="1" applyFill="1" applyBorder="1" applyAlignment="1" applyProtection="0">
      <alignment vertical="top" wrapText="1"/>
    </xf>
    <xf numFmtId="83" fontId="9" fillId="4" borderId="301" applyNumberFormat="1" applyFont="1" applyFill="1" applyBorder="1" applyAlignment="1" applyProtection="0">
      <alignment horizontal="right" vertical="top" wrapText="1"/>
    </xf>
    <xf numFmtId="0" fontId="9" fillId="4" borderId="302" applyNumberFormat="0" applyFont="1" applyFill="1" applyBorder="1" applyAlignment="1" applyProtection="0">
      <alignment horizontal="left" vertical="top" wrapText="1"/>
    </xf>
    <xf numFmtId="0" fontId="0" fillId="4" borderId="28" applyNumberFormat="0" applyFont="1" applyFill="1" applyBorder="1" applyAlignment="1" applyProtection="0">
      <alignment vertical="top"/>
    </xf>
    <xf numFmtId="49" fontId="10" fillId="4" borderId="303" applyNumberFormat="1" applyFont="1" applyFill="1" applyBorder="1" applyAlignment="1" applyProtection="0">
      <alignment horizontal="left" vertical="top" wrapText="1"/>
    </xf>
    <xf numFmtId="49" fontId="10" fillId="4" borderId="304" applyNumberFormat="1" applyFont="1" applyFill="1" applyBorder="1" applyAlignment="1" applyProtection="0">
      <alignment vertical="top" wrapText="1"/>
    </xf>
    <xf numFmtId="0" fontId="51" fillId="4" borderId="305" applyNumberFormat="0" applyFont="1" applyFill="1" applyBorder="1" applyAlignment="1" applyProtection="0">
      <alignment vertical="top" wrapText="1"/>
    </xf>
    <xf numFmtId="0" fontId="51" fillId="4" borderId="4" applyNumberFormat="0" applyFont="1" applyFill="1" applyBorder="1" applyAlignment="1" applyProtection="0">
      <alignment vertical="top" wrapText="1"/>
    </xf>
    <xf numFmtId="0" fontId="51" fillId="4" borderId="306" applyNumberFormat="0" applyFont="1" applyFill="1" applyBorder="1" applyAlignment="1" applyProtection="0">
      <alignment vertical="top" wrapText="1"/>
    </xf>
    <xf numFmtId="97" fontId="10" fillId="4" borderId="307" applyNumberFormat="1" applyFont="1" applyFill="1" applyBorder="1" applyAlignment="1" applyProtection="0">
      <alignment horizontal="right" vertical="top" wrapText="1"/>
    </xf>
    <xf numFmtId="0" fontId="10" fillId="4" borderId="308" applyNumberFormat="0" applyFont="1" applyFill="1" applyBorder="1" applyAlignment="1" applyProtection="0">
      <alignment horizontal="left" vertical="top" wrapText="1"/>
    </xf>
    <xf numFmtId="0" fontId="0" fillId="4" borderId="309" applyNumberFormat="0" applyFont="1" applyFill="1" applyBorder="1" applyAlignment="1" applyProtection="0">
      <alignment vertical="top"/>
    </xf>
    <xf numFmtId="0" fontId="0" fillId="4" borderId="310" applyNumberFormat="0" applyFont="1" applyFill="1" applyBorder="1" applyAlignment="1" applyProtection="0">
      <alignment vertical="top"/>
    </xf>
    <xf numFmtId="49" fontId="0" fillId="4" borderId="8" applyNumberFormat="1" applyFont="1" applyFill="1" applyBorder="1" applyAlignment="1" applyProtection="0">
      <alignment vertical="top"/>
    </xf>
    <xf numFmtId="49" fontId="0" fillId="4" borderId="31" applyNumberFormat="1" applyFont="1" applyFill="1" applyBorder="1" applyAlignment="1" applyProtection="0">
      <alignment vertical="top"/>
    </xf>
    <xf numFmtId="0" fontId="0" applyNumberFormat="1" applyFont="1" applyFill="0" applyBorder="0" applyAlignment="1" applyProtection="0">
      <alignment vertical="bottom"/>
    </xf>
    <xf numFmtId="0" fontId="21" fillId="11" borderId="1" applyNumberFormat="0" applyFont="1" applyFill="1" applyBorder="1" applyAlignment="1" applyProtection="0">
      <alignment vertical="bottom"/>
    </xf>
    <xf numFmtId="0" fontId="21" fillId="11" borderId="2" applyNumberFormat="0" applyFont="1" applyFill="1" applyBorder="1" applyAlignment="1" applyProtection="0">
      <alignment vertical="bottom"/>
    </xf>
    <xf numFmtId="0" fontId="21" fillId="3" borderId="5" applyNumberFormat="0" applyFont="1" applyFill="1" applyBorder="1" applyAlignment="1" applyProtection="0">
      <alignment vertical="bottom"/>
    </xf>
    <xf numFmtId="0" fontId="44" fillId="3" borderId="6" applyNumberFormat="0" applyFont="1" applyFill="1" applyBorder="1" applyAlignment="1" applyProtection="0">
      <alignment vertical="bottom"/>
    </xf>
    <xf numFmtId="49" fontId="6" fillId="4" borderId="5" applyNumberFormat="1" applyFont="1" applyFill="1" applyBorder="1" applyAlignment="1" applyProtection="0">
      <alignment vertical="bottom"/>
    </xf>
    <xf numFmtId="49" fontId="7" fillId="4" borderId="5" applyNumberFormat="1" applyFont="1" applyFill="1" applyBorder="1" applyAlignment="1" applyProtection="0">
      <alignment vertical="bottom"/>
    </xf>
    <xf numFmtId="0" fontId="8" fillId="4" borderId="5" applyNumberFormat="0" applyFont="1" applyFill="1" applyBorder="1" applyAlignment="1" applyProtection="0">
      <alignment vertical="bottom"/>
    </xf>
    <xf numFmtId="61" fontId="0" fillId="4" borderId="5" applyNumberFormat="1" applyFont="1" applyFill="1" applyBorder="1" applyAlignment="1" applyProtection="0">
      <alignment vertical="bottom"/>
    </xf>
    <xf numFmtId="61" fontId="0" fillId="4" borderId="121" applyNumberFormat="1" applyFont="1" applyFill="1" applyBorder="1" applyAlignment="1" applyProtection="0">
      <alignment vertical="bottom"/>
    </xf>
    <xf numFmtId="61" fontId="0" fillId="4" borderId="122" applyNumberFormat="1" applyFont="1" applyFill="1" applyBorder="1" applyAlignment="1" applyProtection="0">
      <alignment vertical="bottom"/>
    </xf>
    <xf numFmtId="61" fontId="0" fillId="4" borderId="123"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36">
    <dxf>
      <fill>
        <patternFill patternType="solid">
          <fgColor indexed="16"/>
          <bgColor indexed="12"/>
        </patternFill>
      </fill>
    </dxf>
    <dxf>
      <font>
        <color rgb="ffff0000"/>
      </font>
    </dxf>
    <dxf>
      <font>
        <color rgb="ffff0000"/>
      </font>
    </dxf>
    <dxf>
      <font>
        <color rgb="ffff0000"/>
      </font>
    </dxf>
    <dxf>
      <fill>
        <patternFill patternType="solid">
          <fgColor indexed="16"/>
          <bgColor indexed="18"/>
        </patternFill>
      </fill>
    </dxf>
    <dxf>
      <font>
        <color rgb="ffff0000"/>
      </font>
    </dxf>
    <dxf>
      <font>
        <color rgb="ffff0000"/>
      </font>
    </dxf>
    <dxf>
      <fill>
        <patternFill patternType="solid">
          <fgColor indexed="16"/>
          <bgColor indexed="12"/>
        </patternFill>
      </fill>
    </dxf>
    <dxf>
      <font>
        <color rgb="ffff0000"/>
      </font>
    </dxf>
    <dxf>
      <font>
        <color rgb="ffff0000"/>
      </font>
    </dxf>
    <dxf>
      <font>
        <color rgb="ffff0000"/>
      </font>
    </dxf>
    <dxf>
      <font>
        <color rgb="ffff0000"/>
      </font>
    </dxf>
    <dxf>
      <fill>
        <patternFill patternType="solid">
          <fgColor indexed="16"/>
          <bgColor indexed="18"/>
        </patternFill>
      </fill>
    </dxf>
    <dxf>
      <font>
        <color rgb="ffff0000"/>
      </font>
    </dxf>
    <dxf>
      <font>
        <color rgb="ffff0000"/>
      </font>
    </dxf>
    <dxf>
      <fill>
        <patternFill patternType="solid">
          <fgColor indexed="16"/>
          <bgColor indexed="18"/>
        </patternFill>
      </fill>
    </dxf>
    <dxf>
      <font>
        <color rgb="ffff0000"/>
      </font>
    </dxf>
    <dxf>
      <fill>
        <patternFill patternType="solid">
          <fgColor indexed="16"/>
          <bgColor indexed="12"/>
        </patternFill>
      </fill>
    </dxf>
    <dxf>
      <fill>
        <patternFill patternType="solid">
          <fgColor indexed="16"/>
          <bgColor indexed="12"/>
        </patternFill>
      </fill>
    </dxf>
    <dxf>
      <fill>
        <patternFill patternType="solid">
          <fgColor indexed="16"/>
          <bgColor indexed="18"/>
        </patternFill>
      </fill>
    </dxf>
    <dxf>
      <font>
        <color rgb="ffff0000"/>
      </font>
    </dxf>
    <dxf>
      <fill>
        <patternFill patternType="solid">
          <fgColor indexed="16"/>
          <bgColor indexed="18"/>
        </patternFill>
      </fill>
    </dxf>
    <dxf>
      <fill>
        <patternFill patternType="solid">
          <fgColor indexed="16"/>
          <bgColor indexed="12"/>
        </patternFill>
      </fill>
    </dxf>
    <dxf>
      <font>
        <color rgb="ffff0000"/>
      </font>
    </dxf>
    <dxf>
      <font>
        <color rgb="ffff0000"/>
      </font>
    </dxf>
    <dxf>
      <font>
        <color rgb="ffff0000"/>
      </font>
    </dxf>
    <dxf>
      <fill>
        <patternFill patternType="solid">
          <fgColor indexed="16"/>
          <bgColor indexed="18"/>
        </patternFill>
      </fill>
    </dxf>
    <dxf>
      <font>
        <color rgb="ffff0000"/>
      </font>
    </dxf>
    <dxf>
      <fill>
        <patternFill patternType="solid">
          <fgColor indexed="16"/>
          <bgColor indexed="18"/>
        </patternFill>
      </fill>
    </dxf>
    <dxf>
      <font>
        <color rgb="ffff0000"/>
      </font>
    </dxf>
    <dxf>
      <font>
        <color rgb="ffff0000"/>
      </font>
    </dxf>
    <dxf>
      <fill>
        <patternFill patternType="solid">
          <fgColor indexed="16"/>
          <bgColor indexed="12"/>
        </patternFill>
      </fill>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000090"/>
      <rgbColor rgb="ffaaaaaa"/>
      <rgbColor rgb="ffc0c0c0"/>
      <rgbColor rgb="ff0000ff"/>
      <rgbColor rgb="ff808080"/>
      <rgbColor rgb="ffffff99"/>
      <rgbColor rgb="00000000"/>
      <rgbColor rgb="ff0070c0"/>
      <rgbColor rgb="fff0f0f0"/>
      <rgbColor rgb="ffff0000"/>
      <rgbColor rgb="ffccffcc"/>
      <rgbColor rgb="ffff8080"/>
      <rgbColor rgb="ffff99cc"/>
      <rgbColor rgb="ffffcc00"/>
      <rgbColor rgb="ffccffff"/>
      <rgbColor rgb="ffd8d8d8"/>
      <rgbColor rgb="ff595959"/>
      <rgbColor rgb="ffa5a5a5"/>
      <rgbColor rgb="ffffcc99"/>
      <rgbColor rgb="fffcf305"/>
      <rgbColor rgb="ffa1afc9"/>
      <rgbColor rgb="ff163861"/>
      <rgbColor rgb="ff03040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400" u="none">
                <a:solidFill>
                  <a:srgbClr val="595959"/>
                </a:solidFill>
                <a:latin typeface="Calibri"/>
              </a:defRPr>
            </a:pPr>
            <a:r>
              <a:rPr b="0" i="0" strike="noStrike" sz="1400" u="none">
                <a:solidFill>
                  <a:srgbClr val="595959"/>
                </a:solidFill>
                <a:latin typeface="Calibri"/>
              </a:rPr>
              <a:t>Distribution of Marketing Costs over Years</a:t>
            </a:r>
          </a:p>
        </c:rich>
      </c:tx>
      <c:layout>
        <c:manualLayout>
          <c:xMode val="edge"/>
          <c:yMode val="edge"/>
          <c:x val="0.314582"/>
          <c:y val="0"/>
          <c:w val="0.370836"/>
          <c:h val="0.229756"/>
        </c:manualLayout>
      </c:layout>
      <c:overlay val="1"/>
      <c:spPr>
        <a:noFill/>
        <a:effectLst/>
      </c:spPr>
    </c:title>
    <c:autoTitleDeleted val="1"/>
    <c:plotArea>
      <c:layout>
        <c:manualLayout>
          <c:layoutTarget val="inner"/>
          <c:xMode val="edge"/>
          <c:yMode val="edge"/>
          <c:x val="0.0417017"/>
          <c:y val="0.229756"/>
          <c:w val="0.953298"/>
          <c:h val="0.634716"/>
        </c:manualLayout>
      </c:layout>
      <c:barChart>
        <c:barDir val="col"/>
        <c:grouping val="clustered"/>
        <c:varyColors val="0"/>
        <c:ser>
          <c:idx val="0"/>
          <c:order val="0"/>
          <c:tx>
            <c:v>Series1</c:v>
          </c:tx>
          <c:spPr>
            <a:solidFill>
              <a:schemeClr val="accent1"/>
            </a:solidFill>
            <a:ln w="12700" cap="flat">
              <a:noFill/>
              <a:miter lim="400000"/>
            </a:ln>
            <a:effectLst/>
          </c:spPr>
          <c:invertIfNegative val="0"/>
          <c:dLbls>
            <c:numFmt formatCode="0%_);[Red]\(0%\)" sourceLinked="0"/>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Ref>
              <c:f>'Marketing'!$H$35:$N$35</c:f>
              <c:strCache>
                <c:ptCount val="7"/>
                <c:pt idx="0">
                  <c:v>SYE 2021</c:v>
                </c:pt>
                <c:pt idx="1">
                  <c:v>SYE 2022</c:v>
                </c:pt>
                <c:pt idx="2">
                  <c:v>SYE 2023</c:v>
                </c:pt>
                <c:pt idx="3">
                  <c:v>SYE 2024</c:v>
                </c:pt>
                <c:pt idx="4">
                  <c:v>SYE 2025</c:v>
                </c:pt>
                <c:pt idx="5">
                  <c:v>SYE 2026</c:v>
                </c:pt>
                <c:pt idx="6">
                  <c:v>SYE 2027</c:v>
                </c:pt>
              </c:strCache>
            </c:strRef>
          </c:cat>
          <c:val>
            <c:numRef>
              <c:f>'Marketing'!$H$45:$N$45</c:f>
              <c:numCache>
                <c:ptCount val="7"/>
                <c:pt idx="0">
                  <c:v>0.142857</c:v>
                </c:pt>
                <c:pt idx="1">
                  <c:v>0.142857</c:v>
                </c:pt>
                <c:pt idx="2">
                  <c:v>0.142857</c:v>
                </c:pt>
                <c:pt idx="3">
                  <c:v>0.142857</c:v>
                </c:pt>
                <c:pt idx="4">
                  <c:v>0.142857</c:v>
                </c:pt>
                <c:pt idx="5">
                  <c:v>0.142857</c:v>
                </c:pt>
                <c:pt idx="6">
                  <c:v>0.142857</c:v>
                </c:pt>
              </c:numCache>
            </c:numRef>
          </c:val>
        </c:ser>
        <c:gapWidth val="219"/>
        <c:overlap val="-27"/>
        <c:axId val="2094734552"/>
        <c:axId val="2094734553"/>
      </c:barChart>
      <c:catAx>
        <c:axId val="2094734552"/>
        <c:scaling>
          <c:orientation val="minMax"/>
        </c:scaling>
        <c:delete val="0"/>
        <c:axPos val="b"/>
        <c:numFmt formatCode="&quot;SYE &quot;?.#" sourceLinked="0"/>
        <c:majorTickMark val="none"/>
        <c:minorTickMark val="none"/>
        <c:tickLblPos val="low"/>
        <c:spPr>
          <a:ln w="12700" cap="flat">
            <a:solidFill>
              <a:srgbClr val="D9D9D9"/>
            </a:solidFill>
            <a:prstDash val="solid"/>
            <a:round/>
          </a:ln>
        </c:spPr>
        <c:txPr>
          <a:bodyPr rot="0"/>
          <a:lstStyle/>
          <a:p>
            <a:pPr>
              <a:defRPr b="0" i="0" strike="noStrike" sz="900" u="none">
                <a:solidFill>
                  <a:srgbClr val="595959"/>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D9D9D9"/>
              </a:solidFill>
              <a:prstDash val="solid"/>
              <a:round/>
            </a:ln>
          </c:spPr>
        </c:majorGridlines>
        <c:numFmt formatCode="General" sourceLinked="1"/>
        <c:majorTickMark val="none"/>
        <c:minorTickMark val="none"/>
        <c:tickLblPos val="nextTo"/>
        <c:spPr>
          <a:ln w="12700" cap="flat">
            <a:noFill/>
            <a:prstDash val="solid"/>
            <a:round/>
          </a:ln>
        </c:spPr>
        <c:txPr>
          <a:bodyPr rot="0"/>
          <a:lstStyle/>
          <a:p>
            <a:pPr>
              <a:defRPr b="0" i="0" strike="noStrike" sz="900" u="none">
                <a:solidFill>
                  <a:srgbClr val="595959"/>
                </a:solidFill>
                <a:latin typeface="Calibri"/>
              </a:defRPr>
            </a:pPr>
          </a:p>
        </c:txPr>
        <c:crossAx val="2094734552"/>
        <c:crosses val="autoZero"/>
        <c:crossBetween val="between"/>
        <c:majorUnit val="0.05"/>
        <c:minorUnit val="0.025"/>
      </c:valAx>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drawings/_rels/drawing6.xml.rels><?xml version="1.0" encoding="UTF-8"?>
<Relationships xmlns="http://schemas.openxmlformats.org/package/2006/relationships"><Relationship Id="rId1" Type="http://schemas.openxmlformats.org/officeDocument/2006/relationships/chart" Target="../charts/chart1.xml"/></Relationships>

</file>

<file path=xl/drawings/_rels/drawing9.xml.rels><?xml version="1.0" encoding="UTF-8"?>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690248</xdr:colOff>
      <xdr:row>0</xdr:row>
      <xdr:rowOff>213041</xdr:rowOff>
    </xdr:from>
    <xdr:to>
      <xdr:col>13</xdr:col>
      <xdr:colOff>1079500</xdr:colOff>
      <xdr:row>8</xdr:row>
      <xdr:rowOff>189143</xdr:rowOff>
    </xdr:to>
    <xdr:graphicFrame>
      <xdr:nvGraphicFramePr>
        <xdr:cNvPr id="39" name="Chart 2"/>
        <xdr:cNvGraphicFramePr/>
      </xdr:nvGraphicFramePr>
      <xdr:xfrm>
        <a:off x="8259448" y="213041"/>
        <a:ext cx="8237852" cy="1547728"/>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9.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96907</xdr:colOff>
      <xdr:row>3</xdr:row>
      <xdr:rowOff>134385</xdr:rowOff>
    </xdr:from>
    <xdr:to>
      <xdr:col>8</xdr:col>
      <xdr:colOff>416614</xdr:colOff>
      <xdr:row>26</xdr:row>
      <xdr:rowOff>77236</xdr:rowOff>
    </xdr:to>
    <xdr:sp>
      <xdr:nvSpPr>
        <xdr:cNvPr id="49" name="TextBox 1">
          <a:hlinkClick r:id="rId1" invalidUrl="" action="" tgtFrame="" tooltip="" history="1" highlightClick="0" endSnd="0"/>
        </xdr:cNvPr>
        <xdr:cNvSpPr txBox="1"/>
      </xdr:nvSpPr>
      <xdr:spPr>
        <a:xfrm>
          <a:off x="96906" y="696360"/>
          <a:ext cx="6022010" cy="366712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Times New Roman"/>
              <a:ea typeface="Times New Roman"/>
              <a:cs typeface="Times New Roman"/>
              <a:sym typeface="Times New Roman"/>
            </a:defRPr>
          </a:pPr>
          <a:r>
            <a:rPr b="1" baseline="0" cap="none" i="0" spc="0" strike="noStrike" sz="1100" u="none">
              <a:solidFill>
                <a:srgbClr val="000000"/>
              </a:solidFill>
              <a:uFillTx/>
              <a:latin typeface="Times New Roman"/>
              <a:ea typeface="Times New Roman"/>
              <a:cs typeface="Times New Roman"/>
              <a:sym typeface="Times New Roman"/>
              <a:hlinkClick r:id="rId1" invalidUrl="" action="" tgtFrame="" tooltip="" history="1" highlightClick="0" endSnd="0"/>
            </a:rPr>
            <a:t>Generic Facilities and FFE narrative</a:t>
          </a:r>
          <a:endParaRPr b="1" baseline="0" cap="none" i="0" spc="0" strike="noStrike" sz="11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Times New Roman"/>
              <a:ea typeface="Times New Roman"/>
              <a:cs typeface="Times New Roman"/>
              <a:sym typeface="Times New Roman"/>
            </a:defRPr>
          </a:pP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Times New Roman"/>
              <a:ea typeface="Times New Roman"/>
              <a:cs typeface="Times New Roman"/>
              <a:sym typeface="Times New Roman"/>
            </a:defRPr>
          </a:pPr>
          <a:r>
            <a:rPr b="0" baseline="0" cap="none" i="0" spc="0" strike="noStrike" sz="1100" u="none">
              <a:solidFill>
                <a:srgbClr val="000000"/>
              </a:solidFill>
              <a:uFillTx/>
              <a:latin typeface="Times New Roman"/>
              <a:ea typeface="Times New Roman"/>
              <a:cs typeface="Times New Roman"/>
              <a:sym typeface="Times New Roman"/>
              <a:hlinkClick r:id="rId1" invalidUrl="" action="" tgtFrame="" tooltip="" history="1" highlightClick="0" endSnd="0"/>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https://tax.nv.gov/LocalGovt/PolicyPub/ArchiveFiles/PersonalPropertyManual/2020-2021_Personal_Property_Manual_rev_03282019/ .  The values used come from the Information Systems section on page 11, and the Office Furniture, Retail Sales Equipment, Other section on page 16.</a:t>
          </a: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Times New Roman"/>
              <a:ea typeface="Times New Roman"/>
              <a:cs typeface="Times New Roman"/>
              <a:sym typeface="Times New Roman"/>
            </a:defRPr>
          </a:pP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Times New Roman"/>
              <a:ea typeface="Times New Roman"/>
              <a:cs typeface="Times New Roman"/>
              <a:sym typeface="Times New Roman"/>
            </a:defRPr>
          </a:pPr>
          <a:r>
            <a:rPr b="0" baseline="0" cap="none" i="0" spc="0" strike="noStrike" sz="1100" u="none">
              <a:solidFill>
                <a:srgbClr val="000000"/>
              </a:solidFill>
              <a:uFillTx/>
              <a:latin typeface="Times New Roman"/>
              <a:ea typeface="Times New Roman"/>
              <a:cs typeface="Times New Roman"/>
              <a:sym typeface="Times New Roman"/>
              <a:hlinkClick r:id="rId1" invalidUrl="" action="" tgtFrame="" tooltip="" history="1" highlightClick="0" endSnd="0"/>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Times New Roman"/>
              <a:ea typeface="Times New Roman"/>
              <a:cs typeface="Times New Roman"/>
              <a:sym typeface="Times New Roman"/>
            </a:defRPr>
          </a:pPr>
          <a:r>
            <a:rPr b="0" baseline="0" cap="none" i="0" spc="0" strike="noStrike" sz="1100" u="none">
              <a:solidFill>
                <a:srgbClr val="000000"/>
              </a:solidFill>
              <a:uFillTx/>
              <a:latin typeface="Times New Roman"/>
              <a:ea typeface="Times New Roman"/>
              <a:cs typeface="Times New Roman"/>
              <a:sym typeface="Times New Roman"/>
              <a:hlinkClick r:id="rId1" invalidUrl="" action="" tgtFrame="" tooltip="" history="1" highlightClick="0" endSnd="0"/>
            </a:rPr>
            <a:t>sdf</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1.xml.rels><?xml version="1.0" encoding="UTF-8"?>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13.xml.rels><?xml version="1.0" encoding="UTF-8"?>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6.xml.rels><?xml version="1.0" encoding="UTF-8"?>
<Relationships xmlns="http://schemas.openxmlformats.org/package/2006/relationships"><Relationship Id="rId1" Type="http://schemas.openxmlformats.org/officeDocument/2006/relationships/drawing" Target="../drawings/drawing9.xml"/></Relationships>

</file>

<file path=xl/worksheets/_rels/sheet3.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7.xml.rels><?xml version="1.0" encoding="UTF-8"?>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8.xml.rels><?xml version="1.0" encoding="UTF-8"?>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9.xml.rels><?xml version="1.0" encoding="UTF-8"?>
<Relationships xmlns="http://schemas.openxmlformats.org/package/2006/relationships"><Relationship Id="rId1" Type="http://schemas.openxmlformats.org/officeDocument/2006/relationships/drawing" Target="../drawings/drawing6.xml"/></Relationships>

</file>

<file path=xl/worksheets/sheet1.xml><?xml version="1.0" encoding="utf-8"?>
<worksheet xmlns:r="http://schemas.openxmlformats.org/officeDocument/2006/relationships" xmlns="http://schemas.openxmlformats.org/spreadsheetml/2006/main">
  <dimension ref="A1:G26"/>
  <sheetViews>
    <sheetView workbookViewId="0" showGridLines="0" defaultGridColor="1"/>
  </sheetViews>
  <sheetFormatPr defaultColWidth="8.83333" defaultRowHeight="15.75" customHeight="1" outlineLevelRow="0" outlineLevelCol="0"/>
  <cols>
    <col min="1" max="1" width="1.35156" style="1" customWidth="1"/>
    <col min="2" max="2" width="3.35156" style="1" customWidth="1"/>
    <col min="3" max="3" width="19" style="1" customWidth="1"/>
    <col min="4" max="4" width="26.6719" style="1" customWidth="1"/>
    <col min="5" max="5" width="24.5" style="1" customWidth="1"/>
    <col min="6" max="6" width="19.5" style="1" customWidth="1"/>
    <col min="7" max="7" width="7.5" style="1" customWidth="1"/>
    <col min="8" max="16384" width="8.85156" style="1" customWidth="1"/>
  </cols>
  <sheetData>
    <row r="1" ht="16.6" customHeight="1">
      <c r="A1" t="s" s="2">
        <v>0</v>
      </c>
      <c r="B1" s="3"/>
      <c r="C1" s="3"/>
      <c r="D1" s="4"/>
      <c r="E1" s="5"/>
      <c r="F1" s="5"/>
      <c r="G1" s="5"/>
    </row>
    <row r="2" ht="33.8" customHeight="1">
      <c r="A2" t="s" s="6">
        <f>$C$8</f>
        <v>1</v>
      </c>
      <c r="B2" s="7"/>
      <c r="C2" s="7"/>
      <c r="D2" s="4"/>
      <c r="E2" s="5"/>
      <c r="F2" s="5"/>
      <c r="G2" s="5"/>
    </row>
    <row r="3" ht="15" customHeight="1">
      <c r="A3" t="s" s="8">
        <v>2</v>
      </c>
      <c r="B3" s="9"/>
      <c r="C3" s="9"/>
      <c r="D3" s="5"/>
      <c r="E3" s="5"/>
      <c r="F3" s="5"/>
      <c r="G3" s="5"/>
    </row>
    <row r="4" ht="15" customHeight="1">
      <c r="A4" t="s" s="10">
        <v>3</v>
      </c>
      <c r="B4" s="5"/>
      <c r="C4" s="5"/>
      <c r="D4" s="5"/>
      <c r="E4" s="5"/>
      <c r="F4" s="5"/>
      <c r="G4" s="5"/>
    </row>
    <row r="5" ht="15" customHeight="1">
      <c r="A5" s="11"/>
      <c r="B5" s="5"/>
      <c r="C5" s="5"/>
      <c r="D5" s="5"/>
      <c r="E5" s="5"/>
      <c r="F5" s="5"/>
      <c r="G5" s="5"/>
    </row>
    <row r="6" ht="16" customHeight="1">
      <c r="A6" s="12"/>
      <c r="B6" s="5"/>
      <c r="C6" s="5"/>
      <c r="D6" s="5"/>
      <c r="E6" s="5"/>
      <c r="F6" s="5"/>
      <c r="G6" s="5"/>
    </row>
    <row r="7" ht="16" customHeight="1">
      <c r="A7" s="12"/>
      <c r="B7" s="5"/>
      <c r="C7" t="s" s="13">
        <v>4</v>
      </c>
      <c r="D7" s="14"/>
      <c r="E7" s="14"/>
      <c r="F7" s="15"/>
      <c r="G7" s="15"/>
    </row>
    <row r="8" ht="34.5" customHeight="1">
      <c r="A8" s="12"/>
      <c r="B8" s="16"/>
      <c r="C8" t="s" s="17">
        <v>5</v>
      </c>
      <c r="D8" s="18"/>
      <c r="E8" s="18"/>
      <c r="F8" s="18"/>
      <c r="G8" s="19"/>
    </row>
    <row r="9" ht="16" customHeight="1">
      <c r="A9" s="12"/>
      <c r="B9" s="5"/>
      <c r="C9" s="20"/>
      <c r="D9" s="21"/>
      <c r="E9" s="21"/>
      <c r="F9" s="21"/>
      <c r="G9" s="21"/>
    </row>
    <row r="10" ht="16" customHeight="1">
      <c r="A10" s="12"/>
      <c r="B10" s="22"/>
      <c r="C10" s="23">
        <v>2021</v>
      </c>
      <c r="D10" t="s" s="24">
        <v>6</v>
      </c>
      <c r="E10" s="5"/>
      <c r="F10" s="5"/>
      <c r="G10" s="5"/>
    </row>
    <row r="11" ht="16" customHeight="1">
      <c r="A11" s="12"/>
      <c r="B11" s="5"/>
      <c r="C11" s="25">
        <f>C10+1</f>
        <v>2022</v>
      </c>
      <c r="D11" s="5"/>
      <c r="E11" s="5"/>
      <c r="F11" s="5"/>
      <c r="G11" s="5"/>
    </row>
    <row r="12" ht="16" customHeight="1">
      <c r="A12" s="12"/>
      <c r="B12" s="5"/>
      <c r="C12" s="5"/>
      <c r="D12" s="5"/>
      <c r="E12" s="5"/>
      <c r="F12" s="5"/>
      <c r="G12" s="5"/>
    </row>
    <row r="13" ht="16" customHeight="1">
      <c r="A13" s="12"/>
      <c r="B13" s="5"/>
      <c r="C13" t="s" s="13">
        <v>7</v>
      </c>
      <c r="D13" s="14"/>
      <c r="E13" t="s" s="26">
        <v>8</v>
      </c>
      <c r="F13" t="s" s="13">
        <v>9</v>
      </c>
      <c r="G13" s="14"/>
    </row>
    <row r="14" ht="16" customHeight="1">
      <c r="A14" s="12"/>
      <c r="B14" s="27">
        <v>1</v>
      </c>
      <c r="C14" t="s" s="28">
        <v>10</v>
      </c>
      <c r="D14" s="29"/>
      <c r="E14" t="s" s="30">
        <v>11</v>
      </c>
      <c r="F14" s="31"/>
      <c r="G14" s="32"/>
    </row>
    <row r="15" ht="16" customHeight="1">
      <c r="A15" s="12"/>
      <c r="B15" s="27">
        <v>2</v>
      </c>
      <c r="C15" s="33"/>
      <c r="D15" s="33"/>
      <c r="E15" s="34"/>
      <c r="F15" s="35"/>
      <c r="G15" s="36"/>
    </row>
    <row r="16" ht="30.75" customHeight="1">
      <c r="A16" s="12"/>
      <c r="B16" s="37"/>
      <c r="C16" t="s" s="38">
        <v>12</v>
      </c>
      <c r="D16" s="39"/>
      <c r="E16" s="39"/>
      <c r="F16" s="39"/>
      <c r="G16" s="39"/>
    </row>
    <row r="17" ht="18" customHeight="1">
      <c r="A17" s="12"/>
      <c r="B17" s="27">
        <v>1</v>
      </c>
      <c r="C17" t="s" s="40">
        <v>13</v>
      </c>
      <c r="D17" s="41"/>
      <c r="E17" s="41"/>
      <c r="F17" s="41"/>
      <c r="G17" s="42"/>
    </row>
    <row r="18" ht="18" customHeight="1">
      <c r="A18" s="12"/>
      <c r="B18" s="27">
        <v>2</v>
      </c>
      <c r="C18" t="s" s="43">
        <v>14</v>
      </c>
      <c r="D18" s="44"/>
      <c r="E18" s="44"/>
      <c r="F18" s="44"/>
      <c r="G18" s="45"/>
    </row>
    <row r="19" ht="16" customHeight="1">
      <c r="A19" s="12"/>
      <c r="B19" s="5"/>
      <c r="C19" t="s" s="46">
        <v>15</v>
      </c>
      <c r="D19" s="21"/>
      <c r="E19" s="21"/>
      <c r="F19" s="21"/>
      <c r="G19" s="21"/>
    </row>
    <row r="20" ht="16" customHeight="1">
      <c r="A20" s="12"/>
      <c r="B20" s="5"/>
      <c r="C20" s="47"/>
      <c r="D20" s="5"/>
      <c r="E20" s="5"/>
      <c r="F20" s="5"/>
      <c r="G20" s="5"/>
    </row>
    <row r="21" ht="16" customHeight="1">
      <c r="A21" s="12"/>
      <c r="B21" s="5"/>
      <c r="C21" t="s" s="48">
        <v>16</v>
      </c>
      <c r="D21" s="5"/>
      <c r="E21" s="5"/>
      <c r="F21" s="5"/>
      <c r="G21" s="5"/>
    </row>
    <row r="22" ht="16" customHeight="1">
      <c r="A22" s="12"/>
      <c r="B22" s="22"/>
      <c r="C22" t="s" s="49">
        <v>17</v>
      </c>
      <c r="D22" t="s" s="24">
        <v>18</v>
      </c>
      <c r="E22" s="5"/>
      <c r="F22" s="5"/>
      <c r="G22" s="5"/>
    </row>
    <row r="23" ht="16" customHeight="1">
      <c r="A23" s="12"/>
      <c r="B23" s="5"/>
      <c r="C23" s="50"/>
      <c r="D23" t="s" s="51">
        <v>19</v>
      </c>
      <c r="E23" s="5"/>
      <c r="F23" s="5"/>
      <c r="G23" s="5"/>
    </row>
    <row r="24" ht="16" customHeight="1">
      <c r="A24" s="12"/>
      <c r="B24" s="22"/>
      <c r="C24" t="s" s="49">
        <v>17</v>
      </c>
      <c r="D24" t="s" s="52">
        <v>20</v>
      </c>
      <c r="E24" s="5"/>
      <c r="F24" s="5"/>
      <c r="G24" s="5"/>
    </row>
    <row r="25" ht="16" customHeight="1">
      <c r="A25" s="12"/>
      <c r="B25" s="5"/>
      <c r="C25" s="50"/>
      <c r="D25" s="5"/>
      <c r="E25" s="5"/>
      <c r="F25" s="5"/>
      <c r="G25" s="5"/>
    </row>
    <row r="26" ht="16" customHeight="1">
      <c r="A26" s="12"/>
      <c r="B26" s="22"/>
      <c r="C26" t="s" s="49">
        <v>17</v>
      </c>
      <c r="D26" t="s" s="52">
        <v>21</v>
      </c>
      <c r="E26" s="5"/>
      <c r="F26" s="5"/>
      <c r="G26" s="5"/>
    </row>
  </sheetData>
  <mergeCells count="9">
    <mergeCell ref="C18:G18"/>
    <mergeCell ref="C8:G8"/>
    <mergeCell ref="C16:G16"/>
    <mergeCell ref="F13:G13"/>
    <mergeCell ref="C14:D14"/>
    <mergeCell ref="F14:G14"/>
    <mergeCell ref="C15:D15"/>
    <mergeCell ref="F15:G15"/>
    <mergeCell ref="C17:G17"/>
  </mergeCells>
  <conditionalFormatting sqref="D10 D22">
    <cfRule type="cellIs" dxfId="0" priority="1" operator="equal" stopIfTrue="1">
      <formula>0</formula>
    </cfRule>
  </conditionalFormatting>
  <pageMargins left="0.35" right="0.25" top="0.32" bottom="0.5" header="0.32" footer="0.3"/>
  <pageSetup firstPageNumber="1" fitToHeight="1" fitToWidth="1" scale="98" useFirstPageNumber="0" orientation="portrait" pageOrder="downThenOver"/>
  <headerFooter>
    <oddFooter>&amp;L&amp;"Calibri,Regular"&amp;7&amp;K0000007/15/20  at 4:16 PM Mike 702.486.8879&amp;C&amp;"Calibri,Regular"&amp;11&amp;K000000&amp;7&amp;P of &amp;N&amp;R&amp;"Calibri,Regular"&amp;7&amp;K0000002020 LVMCA Financial-Plan-Academy-2019-11-15-3-PM.xlsx  Cover</oddFooter>
  </headerFooter>
</worksheet>
</file>

<file path=xl/worksheets/sheet10.xml><?xml version="1.0" encoding="utf-8"?>
<worksheet xmlns:r="http://schemas.openxmlformats.org/officeDocument/2006/relationships" xmlns="http://schemas.openxmlformats.org/spreadsheetml/2006/main">
  <dimension ref="A1:R62"/>
  <sheetViews>
    <sheetView workbookViewId="0" showGridLines="0" defaultGridColor="1"/>
  </sheetViews>
  <sheetFormatPr defaultColWidth="8.83333" defaultRowHeight="15" customHeight="1" outlineLevelRow="0" outlineLevelCol="0"/>
  <cols>
    <col min="1" max="1" width="5.5" style="1136" customWidth="1"/>
    <col min="2" max="2" width="54.1719" style="1136" customWidth="1"/>
    <col min="3" max="3" width="14.3516" style="1136" customWidth="1"/>
    <col min="4" max="4" width="12.8516" style="1136" customWidth="1"/>
    <col min="5" max="5" width="13.6719" style="1136" customWidth="1"/>
    <col min="6" max="6" width="13.1719" style="1136" customWidth="1"/>
    <col min="7" max="9" hidden="1" width="8.83333" style="1136" customWidth="1"/>
    <col min="10" max="10" width="11.5" style="1136" customWidth="1"/>
    <col min="11" max="12" width="12.8516" style="1136" customWidth="1"/>
    <col min="13" max="13" width="12.5" style="1136" customWidth="1"/>
    <col min="14" max="17" width="12.8516" style="1136" customWidth="1"/>
    <col min="18" max="18" width="27.8516" style="1136" customWidth="1"/>
    <col min="19" max="16384" width="8.85156" style="1136" customWidth="1"/>
  </cols>
  <sheetData>
    <row r="1" ht="15.75" customHeight="1">
      <c r="A1" t="s" s="2">
        <v>771</v>
      </c>
      <c r="B1" s="729"/>
      <c r="C1" s="210"/>
      <c r="D1" t="s" s="795">
        <v>772</v>
      </c>
      <c r="E1" s="12"/>
      <c r="F1" s="12"/>
      <c r="G1" s="12"/>
      <c r="H1" s="12"/>
      <c r="I1" s="12"/>
      <c r="J1" s="12"/>
      <c r="K1" s="12"/>
      <c r="L1" s="12"/>
      <c r="M1" s="12"/>
      <c r="N1" s="12"/>
      <c r="O1" s="12"/>
      <c r="P1" s="80"/>
      <c r="Q1" s="12"/>
      <c r="R1" s="12"/>
    </row>
    <row r="2" ht="15.75" customHeight="1">
      <c r="A2" t="s" s="1137">
        <f>'Cover'!$C$8</f>
        <v>631</v>
      </c>
      <c r="B2" s="1138"/>
      <c r="C2" s="210"/>
      <c r="D2" s="12"/>
      <c r="E2" s="12"/>
      <c r="F2" s="12"/>
      <c r="G2" s="12"/>
      <c r="H2" s="12"/>
      <c r="I2" s="12"/>
      <c r="J2" s="12"/>
      <c r="K2" s="12"/>
      <c r="L2" s="12"/>
      <c r="M2" s="12"/>
      <c r="N2" s="12"/>
      <c r="O2" s="12"/>
      <c r="P2" s="12"/>
      <c r="Q2" s="12"/>
      <c r="R2" s="12"/>
    </row>
    <row r="3" ht="16" customHeight="1">
      <c r="A3" t="s" s="85">
        <v>2</v>
      </c>
      <c r="B3" s="86"/>
      <c r="C3" s="12"/>
      <c r="D3" s="12"/>
      <c r="E3" s="12"/>
      <c r="F3" s="12"/>
      <c r="G3" s="12"/>
      <c r="H3" s="12"/>
      <c r="I3" s="12"/>
      <c r="J3" s="12"/>
      <c r="K3" s="12"/>
      <c r="L3" s="12"/>
      <c r="M3" s="12"/>
      <c r="N3" s="12"/>
      <c r="O3" s="12"/>
      <c r="P3" s="12"/>
      <c r="Q3" s="12"/>
      <c r="R3" s="12"/>
    </row>
    <row r="4" ht="16" customHeight="1">
      <c r="A4" t="s" s="87">
        <v>3</v>
      </c>
      <c r="B4" s="12"/>
      <c r="C4" s="12"/>
      <c r="D4" s="12"/>
      <c r="E4" s="12"/>
      <c r="F4" s="12"/>
      <c r="G4" s="12"/>
      <c r="H4" s="12"/>
      <c r="I4" s="12"/>
      <c r="J4" s="12"/>
      <c r="K4" s="12"/>
      <c r="L4" s="12"/>
      <c r="M4" s="12"/>
      <c r="N4" s="12"/>
      <c r="O4" s="12"/>
      <c r="P4" s="12"/>
      <c r="Q4" s="12"/>
      <c r="R4" s="12"/>
    </row>
    <row r="5" ht="16" customHeight="1">
      <c r="A5" s="88"/>
      <c r="B5" s="12"/>
      <c r="C5" s="12"/>
      <c r="D5" s="12"/>
      <c r="E5" s="12"/>
      <c r="F5" s="12"/>
      <c r="G5" s="12"/>
      <c r="H5" s="12"/>
      <c r="I5" s="12"/>
      <c r="J5" s="12"/>
      <c r="K5" s="12"/>
      <c r="L5" s="12"/>
      <c r="M5" s="12"/>
      <c r="N5" s="12"/>
      <c r="O5" s="12"/>
      <c r="P5" s="12"/>
      <c r="Q5" s="12"/>
      <c r="R5" s="12"/>
    </row>
    <row r="6" ht="16" customHeight="1">
      <c r="A6" s="12"/>
      <c r="B6" s="202"/>
      <c r="C6" s="202"/>
      <c r="D6" s="202"/>
      <c r="E6" s="202"/>
      <c r="F6" s="202"/>
      <c r="G6" s="202"/>
      <c r="H6" s="202"/>
      <c r="I6" s="202"/>
      <c r="J6" s="202"/>
      <c r="K6" s="202"/>
      <c r="L6" s="202"/>
      <c r="M6" s="202"/>
      <c r="N6" s="202"/>
      <c r="O6" s="202"/>
      <c r="P6" s="202"/>
      <c r="Q6" s="202"/>
      <c r="R6" s="12"/>
    </row>
    <row r="7" ht="16" customHeight="1">
      <c r="A7" s="732"/>
      <c r="B7" s="1139"/>
      <c r="C7" t="s" s="1140">
        <v>773</v>
      </c>
      <c r="D7" s="201"/>
      <c r="E7" t="s" s="1141">
        <v>774</v>
      </c>
      <c r="F7" s="1142"/>
      <c r="G7" s="201"/>
      <c r="H7" s="201"/>
      <c r="I7" s="201"/>
      <c r="J7" t="s" s="1141">
        <v>187</v>
      </c>
      <c r="K7" s="1143">
        <v>0</v>
      </c>
      <c r="L7" s="1144">
        <v>1</v>
      </c>
      <c r="M7" s="1144">
        <f>L7+1</f>
        <v>2</v>
      </c>
      <c r="N7" s="1144">
        <f>M7+1</f>
        <v>3</v>
      </c>
      <c r="O7" s="1144">
        <f>N7+1</f>
        <v>4</v>
      </c>
      <c r="P7" s="1144">
        <f>O7+1</f>
        <v>5</v>
      </c>
      <c r="Q7" s="1145">
        <f>P7+1</f>
        <v>6</v>
      </c>
      <c r="R7" s="1146"/>
    </row>
    <row r="8" ht="15.75" customHeight="1">
      <c r="A8" s="732"/>
      <c r="B8" t="s" s="1147">
        <v>775</v>
      </c>
      <c r="C8" t="s" s="90">
        <v>776</v>
      </c>
      <c r="D8" s="1148"/>
      <c r="E8" t="s" s="1149">
        <v>777</v>
      </c>
      <c r="F8" t="s" s="1149">
        <v>778</v>
      </c>
      <c r="G8" s="1150"/>
      <c r="H8" s="202"/>
      <c r="I8" s="1151"/>
      <c r="J8" t="s" s="1149">
        <v>779</v>
      </c>
      <c r="K8" s="1152">
        <f>'Enrol Staff &amp; Exp'!G11</f>
        <v>2021</v>
      </c>
      <c r="L8" s="1153">
        <f>'Enrol Staff &amp; Exp'!H11</f>
        <v>2022</v>
      </c>
      <c r="M8" s="1143">
        <f>'Enrol Staff &amp; Exp'!I11</f>
        <v>2023</v>
      </c>
      <c r="N8" s="1143">
        <f>'Enrol Staff &amp; Exp'!J11</f>
        <v>2024</v>
      </c>
      <c r="O8" s="1143">
        <f>'Enrol Staff &amp; Exp'!K11</f>
        <v>2025</v>
      </c>
      <c r="P8" s="1143">
        <f>'Enrol Staff &amp; Exp'!L11</f>
        <v>2026</v>
      </c>
      <c r="Q8" s="1154">
        <f>'Enrol Staff &amp; Exp'!M11</f>
        <v>2027</v>
      </c>
      <c r="R8" s="1146"/>
    </row>
    <row r="9" ht="16" customHeight="1">
      <c r="A9" s="1155">
        <f t="shared" si="13" ref="A9:A58">ROW()-8</f>
        <v>1</v>
      </c>
      <c r="B9" s="1012"/>
      <c r="C9" s="866"/>
      <c r="D9" t="s" s="1156">
        <v>780</v>
      </c>
      <c r="E9" s="1157"/>
      <c r="F9" s="1158"/>
      <c r="G9" s="1159"/>
      <c r="H9" s="201"/>
      <c r="I9" s="201"/>
      <c r="J9" s="1160">
        <f>SUM(K9:Q9)</f>
        <v>0</v>
      </c>
      <c r="K9" s="1161"/>
      <c r="L9" s="1162">
        <f>$F9</f>
        <v>0</v>
      </c>
      <c r="M9" s="1163">
        <f>$F9</f>
        <v>0</v>
      </c>
      <c r="N9" s="1163">
        <f>$F9</f>
        <v>0</v>
      </c>
      <c r="O9" s="1163">
        <f>$F9</f>
        <v>0</v>
      </c>
      <c r="P9" s="1163">
        <f>$F9</f>
        <v>0</v>
      </c>
      <c r="Q9" s="1163">
        <f>$F9</f>
        <v>0</v>
      </c>
      <c r="R9" s="12"/>
    </row>
    <row r="10" ht="16" customHeight="1">
      <c r="A10" s="1155">
        <f t="shared" si="13"/>
        <v>2</v>
      </c>
      <c r="B10" t="s" s="1019">
        <v>781</v>
      </c>
      <c r="C10" s="869"/>
      <c r="D10" s="1164">
        <v>0</v>
      </c>
      <c r="E10" s="1165"/>
      <c r="F10" s="1166">
        <v>1000</v>
      </c>
      <c r="G10" s="1167"/>
      <c r="H10" s="798"/>
      <c r="I10" s="798"/>
      <c r="J10" s="1168">
        <f>SUM(K10:Q10)</f>
        <v>6000</v>
      </c>
      <c r="K10" s="1169"/>
      <c r="L10" s="1170">
        <f>$F10</f>
        <v>1000</v>
      </c>
      <c r="M10" s="798">
        <f>$F10</f>
        <v>1000</v>
      </c>
      <c r="N10" s="798">
        <f>$F10</f>
        <v>1000</v>
      </c>
      <c r="O10" s="798">
        <f>$F10</f>
        <v>1000</v>
      </c>
      <c r="P10" s="798">
        <f>$F10</f>
        <v>1000</v>
      </c>
      <c r="Q10" s="798">
        <f>$F10</f>
        <v>1000</v>
      </c>
      <c r="R10" s="12"/>
    </row>
    <row r="11" ht="16" customHeight="1">
      <c r="A11" s="1155">
        <f t="shared" si="13"/>
        <v>3</v>
      </c>
      <c r="B11" t="s" s="1019">
        <v>782</v>
      </c>
      <c r="C11" s="869"/>
      <c r="D11" s="1171">
        <v>0</v>
      </c>
      <c r="E11" s="1172"/>
      <c r="F11" s="1166">
        <v>0</v>
      </c>
      <c r="G11" s="1167"/>
      <c r="H11" s="798"/>
      <c r="I11" s="798"/>
      <c r="J11" s="1168">
        <f>SUM(K11:Q11)</f>
        <v>0</v>
      </c>
      <c r="K11" s="1169"/>
      <c r="L11" s="1170">
        <f>$F11</f>
        <v>0</v>
      </c>
      <c r="M11" s="798">
        <f>$F11</f>
        <v>0</v>
      </c>
      <c r="N11" s="798">
        <f>$F11</f>
        <v>0</v>
      </c>
      <c r="O11" s="798">
        <f>$F11</f>
        <v>0</v>
      </c>
      <c r="P11" s="798">
        <f>$F11</f>
        <v>0</v>
      </c>
      <c r="Q11" s="798">
        <f>$F11</f>
        <v>0</v>
      </c>
      <c r="R11" s="12"/>
    </row>
    <row r="12" ht="16" customHeight="1">
      <c r="A12" s="1155">
        <f t="shared" si="13"/>
        <v>4</v>
      </c>
      <c r="B12" t="s" s="1173">
        <v>783</v>
      </c>
      <c r="C12" s="869"/>
      <c r="D12" s="1171">
        <v>0</v>
      </c>
      <c r="E12" s="1172"/>
      <c r="F12" s="1166">
        <v>0</v>
      </c>
      <c r="G12" s="1167"/>
      <c r="H12" s="798"/>
      <c r="I12" s="798"/>
      <c r="J12" s="1168">
        <f>SUM(K12:Q12)</f>
        <v>0</v>
      </c>
      <c r="K12" s="1169"/>
      <c r="L12" s="1170">
        <f>$F12</f>
        <v>0</v>
      </c>
      <c r="M12" s="798">
        <f>$F12</f>
        <v>0</v>
      </c>
      <c r="N12" s="798">
        <f>$F12</f>
        <v>0</v>
      </c>
      <c r="O12" s="798">
        <f>$F12</f>
        <v>0</v>
      </c>
      <c r="P12" s="798">
        <f>$F12</f>
        <v>0</v>
      </c>
      <c r="Q12" s="798">
        <f>$F12</f>
        <v>0</v>
      </c>
      <c r="R12" s="12"/>
    </row>
    <row r="13" ht="16" customHeight="1">
      <c r="A13" s="1155">
        <f t="shared" si="13"/>
        <v>5</v>
      </c>
      <c r="B13" t="s" s="1173">
        <v>784</v>
      </c>
      <c r="C13" s="869"/>
      <c r="D13" s="1171"/>
      <c r="E13" s="1172"/>
      <c r="F13" s="1166"/>
      <c r="G13" s="1167"/>
      <c r="H13" s="798"/>
      <c r="I13" s="798"/>
      <c r="J13" s="1168">
        <f>SUM(K13:Q13)</f>
        <v>0</v>
      </c>
      <c r="K13" s="1169"/>
      <c r="L13" s="1170">
        <f>$F13</f>
        <v>0</v>
      </c>
      <c r="M13" s="798">
        <f>$F13</f>
        <v>0</v>
      </c>
      <c r="N13" s="798">
        <f>$F13</f>
        <v>0</v>
      </c>
      <c r="O13" s="798">
        <f>$F13</f>
        <v>0</v>
      </c>
      <c r="P13" s="798">
        <f>$F13</f>
        <v>0</v>
      </c>
      <c r="Q13" s="798">
        <f>$F13</f>
        <v>0</v>
      </c>
      <c r="R13" s="12"/>
    </row>
    <row r="14" ht="16" customHeight="1">
      <c r="A14" s="1155">
        <f t="shared" si="13"/>
        <v>6</v>
      </c>
      <c r="B14" t="s" s="1173">
        <v>785</v>
      </c>
      <c r="C14" s="869"/>
      <c r="D14" s="1171"/>
      <c r="E14" s="1172"/>
      <c r="F14" s="1166"/>
      <c r="G14" s="1167"/>
      <c r="H14" s="798"/>
      <c r="I14" s="798"/>
      <c r="J14" s="1168">
        <f>SUM(K14:Q14)</f>
        <v>0</v>
      </c>
      <c r="K14" s="1169"/>
      <c r="L14" s="1170">
        <f>$F14</f>
        <v>0</v>
      </c>
      <c r="M14" s="798">
        <f>$F14</f>
        <v>0</v>
      </c>
      <c r="N14" s="798">
        <f>$F14</f>
        <v>0</v>
      </c>
      <c r="O14" s="798">
        <f>$F14</f>
        <v>0</v>
      </c>
      <c r="P14" s="798">
        <f>$F14</f>
        <v>0</v>
      </c>
      <c r="Q14" s="798">
        <f>$F14</f>
        <v>0</v>
      </c>
      <c r="R14" s="12"/>
    </row>
    <row r="15" ht="16" customHeight="1">
      <c r="A15" s="1155">
        <f t="shared" si="13"/>
        <v>7</v>
      </c>
      <c r="B15" t="s" s="1173">
        <v>786</v>
      </c>
      <c r="C15" s="869"/>
      <c r="D15" s="1171">
        <v>0</v>
      </c>
      <c r="E15" s="1172"/>
      <c r="F15" s="1166">
        <v>0</v>
      </c>
      <c r="G15" s="1167"/>
      <c r="H15" s="798"/>
      <c r="I15" s="798"/>
      <c r="J15" s="1168">
        <f>SUM(K15:Q15)</f>
        <v>0</v>
      </c>
      <c r="K15" s="1169"/>
      <c r="L15" s="1170">
        <f>$F15</f>
        <v>0</v>
      </c>
      <c r="M15" s="798">
        <f>$F15</f>
        <v>0</v>
      </c>
      <c r="N15" s="798">
        <f>$F15</f>
        <v>0</v>
      </c>
      <c r="O15" s="798">
        <f>$F15</f>
        <v>0</v>
      </c>
      <c r="P15" s="798">
        <f>$F15</f>
        <v>0</v>
      </c>
      <c r="Q15" s="798">
        <f>$F15</f>
        <v>0</v>
      </c>
      <c r="R15" s="12"/>
    </row>
    <row r="16" ht="16" customHeight="1">
      <c r="A16" s="1155">
        <f t="shared" si="13"/>
        <v>8</v>
      </c>
      <c r="B16" t="s" s="1173">
        <v>787</v>
      </c>
      <c r="C16" s="869"/>
      <c r="D16" s="1171">
        <v>0</v>
      </c>
      <c r="E16" s="1172"/>
      <c r="F16" s="1166">
        <v>1500</v>
      </c>
      <c r="G16" s="1167"/>
      <c r="H16" s="798"/>
      <c r="I16" s="798"/>
      <c r="J16" s="1168">
        <f>SUM(K16:Q16)</f>
        <v>9000</v>
      </c>
      <c r="K16" s="1169"/>
      <c r="L16" s="1170">
        <f>$F16</f>
        <v>1500</v>
      </c>
      <c r="M16" s="798">
        <f>$F16</f>
        <v>1500</v>
      </c>
      <c r="N16" s="798">
        <f>$F16</f>
        <v>1500</v>
      </c>
      <c r="O16" s="798">
        <f>$F16</f>
        <v>1500</v>
      </c>
      <c r="P16" s="798">
        <f>$F16</f>
        <v>1500</v>
      </c>
      <c r="Q16" s="798">
        <f>$F16</f>
        <v>1500</v>
      </c>
      <c r="R16" s="12"/>
    </row>
    <row r="17" ht="16" customHeight="1">
      <c r="A17" s="1155">
        <f t="shared" si="13"/>
        <v>9</v>
      </c>
      <c r="B17" t="s" s="1173">
        <v>788</v>
      </c>
      <c r="C17" s="869"/>
      <c r="D17" s="1171">
        <v>0</v>
      </c>
      <c r="E17" s="1172"/>
      <c r="F17" s="1166">
        <v>3000</v>
      </c>
      <c r="G17" s="1167"/>
      <c r="H17" s="798"/>
      <c r="I17" s="798"/>
      <c r="J17" s="1168">
        <f>SUM(K17:Q17)</f>
        <v>18000</v>
      </c>
      <c r="K17" s="1169"/>
      <c r="L17" s="1170">
        <f>$F17</f>
        <v>3000</v>
      </c>
      <c r="M17" s="798">
        <f>$F17</f>
        <v>3000</v>
      </c>
      <c r="N17" s="798">
        <f>$F17</f>
        <v>3000</v>
      </c>
      <c r="O17" s="798">
        <f>$F17</f>
        <v>3000</v>
      </c>
      <c r="P17" s="798">
        <f>$F17</f>
        <v>3000</v>
      </c>
      <c r="Q17" s="798">
        <f>$F17</f>
        <v>3000</v>
      </c>
      <c r="R17" s="12"/>
    </row>
    <row r="18" ht="16" customHeight="1">
      <c r="A18" s="1155">
        <f t="shared" si="13"/>
        <v>10</v>
      </c>
      <c r="B18" t="s" s="1173">
        <v>789</v>
      </c>
      <c r="C18" s="869"/>
      <c r="D18" s="1171">
        <v>0</v>
      </c>
      <c r="E18" s="1172"/>
      <c r="F18" s="1166">
        <v>0</v>
      </c>
      <c r="G18" s="1167"/>
      <c r="H18" s="798"/>
      <c r="I18" s="798"/>
      <c r="J18" s="1168">
        <f>SUM(K18:Q18)</f>
        <v>0</v>
      </c>
      <c r="K18" s="1169"/>
      <c r="L18" s="1170">
        <f>$F18</f>
        <v>0</v>
      </c>
      <c r="M18" s="798">
        <f>$F18</f>
        <v>0</v>
      </c>
      <c r="N18" s="798">
        <f>$F18</f>
        <v>0</v>
      </c>
      <c r="O18" s="798">
        <f>$F18</f>
        <v>0</v>
      </c>
      <c r="P18" s="798">
        <f>$F18</f>
        <v>0</v>
      </c>
      <c r="Q18" s="798">
        <f>$F18</f>
        <v>0</v>
      </c>
      <c r="R18" s="12"/>
    </row>
    <row r="19" ht="16" customHeight="1">
      <c r="A19" s="1155">
        <f t="shared" si="13"/>
        <v>11</v>
      </c>
      <c r="B19" t="s" s="1173">
        <v>790</v>
      </c>
      <c r="C19" s="869"/>
      <c r="D19" s="1171">
        <v>0</v>
      </c>
      <c r="E19" s="1172"/>
      <c r="F19" s="1166">
        <v>0</v>
      </c>
      <c r="G19" s="1167"/>
      <c r="H19" s="798"/>
      <c r="I19" s="798"/>
      <c r="J19" s="1168">
        <f>SUM(K19:Q19)</f>
        <v>0</v>
      </c>
      <c r="K19" s="1169"/>
      <c r="L19" s="1170">
        <f>$F19</f>
        <v>0</v>
      </c>
      <c r="M19" s="798">
        <f>$F19</f>
        <v>0</v>
      </c>
      <c r="N19" s="798">
        <f>$F19</f>
        <v>0</v>
      </c>
      <c r="O19" s="798">
        <f>$F19</f>
        <v>0</v>
      </c>
      <c r="P19" s="798">
        <f>$F19</f>
        <v>0</v>
      </c>
      <c r="Q19" s="798">
        <f>$F19</f>
        <v>0</v>
      </c>
      <c r="R19" s="12"/>
    </row>
    <row r="20" ht="16" customHeight="1">
      <c r="A20" s="1155">
        <f t="shared" si="13"/>
        <v>12</v>
      </c>
      <c r="B20" t="s" s="1173">
        <v>791</v>
      </c>
      <c r="C20" s="869"/>
      <c r="D20" s="1171">
        <v>0</v>
      </c>
      <c r="E20" s="1172"/>
      <c r="F20" s="1166">
        <v>0</v>
      </c>
      <c r="G20" s="1167"/>
      <c r="H20" s="798"/>
      <c r="I20" s="798"/>
      <c r="J20" s="1168">
        <f>SUM(K20:Q20)</f>
        <v>0</v>
      </c>
      <c r="K20" s="1169"/>
      <c r="L20" s="1170">
        <f>$F20</f>
        <v>0</v>
      </c>
      <c r="M20" s="798">
        <f>$F20</f>
        <v>0</v>
      </c>
      <c r="N20" s="798">
        <f>$F20</f>
        <v>0</v>
      </c>
      <c r="O20" s="798">
        <f>$F20</f>
        <v>0</v>
      </c>
      <c r="P20" s="798">
        <f>$F20</f>
        <v>0</v>
      </c>
      <c r="Q20" s="798">
        <f>$F20</f>
        <v>0</v>
      </c>
      <c r="R20" s="12"/>
    </row>
    <row r="21" ht="16" customHeight="1">
      <c r="A21" s="1155">
        <f t="shared" si="13"/>
        <v>13</v>
      </c>
      <c r="B21" t="s" s="1173">
        <v>792</v>
      </c>
      <c r="C21" s="869"/>
      <c r="D21" s="1171">
        <v>0</v>
      </c>
      <c r="E21" s="1172"/>
      <c r="F21" s="1166">
        <v>0</v>
      </c>
      <c r="G21" s="1167"/>
      <c r="H21" s="798"/>
      <c r="I21" s="798"/>
      <c r="J21" s="1168">
        <f>SUM(K21:Q21)</f>
        <v>0</v>
      </c>
      <c r="K21" s="1169"/>
      <c r="L21" s="1170">
        <f>$F21</f>
        <v>0</v>
      </c>
      <c r="M21" s="798">
        <f>$F21</f>
        <v>0</v>
      </c>
      <c r="N21" s="798">
        <f>$F21</f>
        <v>0</v>
      </c>
      <c r="O21" s="798">
        <f>$F21</f>
        <v>0</v>
      </c>
      <c r="P21" s="798">
        <f>$F21</f>
        <v>0</v>
      </c>
      <c r="Q21" s="798">
        <f>$F21</f>
        <v>0</v>
      </c>
      <c r="R21" s="12"/>
    </row>
    <row r="22" ht="16" customHeight="1">
      <c r="A22" s="1155">
        <f t="shared" si="13"/>
        <v>14</v>
      </c>
      <c r="B22" t="s" s="1173">
        <v>793</v>
      </c>
      <c r="C22" s="869"/>
      <c r="D22" s="1171">
        <v>0</v>
      </c>
      <c r="E22" s="1172"/>
      <c r="F22" s="1166">
        <v>0</v>
      </c>
      <c r="G22" s="1167"/>
      <c r="H22" s="798"/>
      <c r="I22" s="798"/>
      <c r="J22" s="1168">
        <f>SUM(K22:Q22)</f>
        <v>0</v>
      </c>
      <c r="K22" s="1169"/>
      <c r="L22" s="1170">
        <f>$F22</f>
        <v>0</v>
      </c>
      <c r="M22" s="798">
        <f>$F22</f>
        <v>0</v>
      </c>
      <c r="N22" s="798">
        <f>$F22</f>
        <v>0</v>
      </c>
      <c r="O22" s="798">
        <f>$F22</f>
        <v>0</v>
      </c>
      <c r="P22" s="798">
        <f>$F22</f>
        <v>0</v>
      </c>
      <c r="Q22" s="798">
        <f>$F22</f>
        <v>0</v>
      </c>
      <c r="R22" s="12"/>
    </row>
    <row r="23" ht="16" customHeight="1">
      <c r="A23" s="1155">
        <f t="shared" si="13"/>
        <v>15</v>
      </c>
      <c r="B23" t="s" s="1173">
        <v>794</v>
      </c>
      <c r="C23" s="869"/>
      <c r="D23" s="1171">
        <v>0</v>
      </c>
      <c r="E23" s="1172"/>
      <c r="F23" s="1166">
        <v>0</v>
      </c>
      <c r="G23" s="1167"/>
      <c r="H23" s="798"/>
      <c r="I23" s="798"/>
      <c r="J23" s="1168">
        <f>SUM(K23:Q23)</f>
        <v>0</v>
      </c>
      <c r="K23" s="1169"/>
      <c r="L23" s="1170">
        <f>$F23</f>
        <v>0</v>
      </c>
      <c r="M23" s="798">
        <f>$F23</f>
        <v>0</v>
      </c>
      <c r="N23" s="798">
        <f>$F23</f>
        <v>0</v>
      </c>
      <c r="O23" s="798">
        <f>$F23</f>
        <v>0</v>
      </c>
      <c r="P23" s="798">
        <f>$F23</f>
        <v>0</v>
      </c>
      <c r="Q23" s="798">
        <f>$F23</f>
        <v>0</v>
      </c>
      <c r="R23" s="12"/>
    </row>
    <row r="24" ht="16" customHeight="1">
      <c r="A24" s="1155">
        <f t="shared" si="13"/>
        <v>16</v>
      </c>
      <c r="B24" t="s" s="1173">
        <v>795</v>
      </c>
      <c r="C24" s="869"/>
      <c r="D24" s="1171">
        <v>0</v>
      </c>
      <c r="E24" s="1172"/>
      <c r="F24" s="1166">
        <v>0</v>
      </c>
      <c r="G24" s="1167"/>
      <c r="H24" s="798"/>
      <c r="I24" s="798"/>
      <c r="J24" s="1168">
        <f>SUM(K24:Q24)</f>
        <v>0</v>
      </c>
      <c r="K24" s="1169"/>
      <c r="L24" s="1170">
        <f>$F24</f>
        <v>0</v>
      </c>
      <c r="M24" s="798">
        <f>$F24</f>
        <v>0</v>
      </c>
      <c r="N24" s="798">
        <f>$F24</f>
        <v>0</v>
      </c>
      <c r="O24" s="798">
        <f>$F24</f>
        <v>0</v>
      </c>
      <c r="P24" s="798">
        <f>$F24</f>
        <v>0</v>
      </c>
      <c r="Q24" s="798">
        <f>$F24</f>
        <v>0</v>
      </c>
      <c r="R24" s="12"/>
    </row>
    <row r="25" ht="16" customHeight="1">
      <c r="A25" s="1155">
        <f t="shared" si="13"/>
        <v>17</v>
      </c>
      <c r="B25" t="s" s="1174">
        <v>796</v>
      </c>
      <c r="C25" s="869"/>
      <c r="D25" s="1171">
        <v>0</v>
      </c>
      <c r="E25" s="1172"/>
      <c r="F25" s="1166">
        <v>500</v>
      </c>
      <c r="G25" s="1167"/>
      <c r="H25" s="798"/>
      <c r="I25" s="798"/>
      <c r="J25" s="1168">
        <f>SUM(K25:Q25)</f>
        <v>3000</v>
      </c>
      <c r="K25" s="1169"/>
      <c r="L25" s="1170">
        <f>$F25</f>
        <v>500</v>
      </c>
      <c r="M25" s="798">
        <f>$F25</f>
        <v>500</v>
      </c>
      <c r="N25" s="798">
        <f>$F25</f>
        <v>500</v>
      </c>
      <c r="O25" s="798">
        <f>$F25</f>
        <v>500</v>
      </c>
      <c r="P25" s="798">
        <f>$F25</f>
        <v>500</v>
      </c>
      <c r="Q25" s="798">
        <f>$F25</f>
        <v>500</v>
      </c>
      <c r="R25" s="12"/>
    </row>
    <row r="26" ht="16" customHeight="1">
      <c r="A26" s="1155">
        <f t="shared" si="13"/>
        <v>18</v>
      </c>
      <c r="B26" t="s" s="1019">
        <v>797</v>
      </c>
      <c r="C26" s="869"/>
      <c r="D26" s="1175"/>
      <c r="E26" s="439"/>
      <c r="F26" s="1166">
        <v>0</v>
      </c>
      <c r="G26" s="1167"/>
      <c r="H26" s="798"/>
      <c r="I26" s="798"/>
      <c r="J26" s="1168">
        <f>SUM(K26:Q26)</f>
        <v>0</v>
      </c>
      <c r="K26" s="1169"/>
      <c r="L26" s="1170">
        <f>$F26</f>
        <v>0</v>
      </c>
      <c r="M26" s="798">
        <f>$F26</f>
        <v>0</v>
      </c>
      <c r="N26" s="798">
        <f>$F26</f>
        <v>0</v>
      </c>
      <c r="O26" s="798">
        <f>$F26</f>
        <v>0</v>
      </c>
      <c r="P26" s="798">
        <f>$F26</f>
        <v>0</v>
      </c>
      <c r="Q26" s="798">
        <f>$F26</f>
        <v>0</v>
      </c>
      <c r="R26" s="12"/>
    </row>
    <row r="27" ht="16" customHeight="1">
      <c r="A27" s="1155">
        <f t="shared" si="13"/>
        <v>19</v>
      </c>
      <c r="B27" t="s" s="1019">
        <v>798</v>
      </c>
      <c r="C27" s="869"/>
      <c r="D27" s="1175"/>
      <c r="E27" s="439"/>
      <c r="F27" s="1166">
        <v>0</v>
      </c>
      <c r="G27" s="1167"/>
      <c r="H27" s="798"/>
      <c r="I27" s="798"/>
      <c r="J27" s="1168">
        <f>SUM(K27:Q27)</f>
        <v>0</v>
      </c>
      <c r="K27" s="1169"/>
      <c r="L27" s="1170">
        <f>$F27</f>
        <v>0</v>
      </c>
      <c r="M27" s="798">
        <f>$F27</f>
        <v>0</v>
      </c>
      <c r="N27" s="798">
        <f>$F27</f>
        <v>0</v>
      </c>
      <c r="O27" s="798">
        <f>$F27</f>
        <v>0</v>
      </c>
      <c r="P27" s="798">
        <f>$F27</f>
        <v>0</v>
      </c>
      <c r="Q27" s="798">
        <f>$F27</f>
        <v>0</v>
      </c>
      <c r="R27" s="12"/>
    </row>
    <row r="28" ht="16" customHeight="1">
      <c r="A28" s="1155">
        <f t="shared" si="13"/>
        <v>20</v>
      </c>
      <c r="B28" t="s" s="1019">
        <v>799</v>
      </c>
      <c r="C28" s="869"/>
      <c r="D28" s="1175"/>
      <c r="E28" s="439"/>
      <c r="F28" s="1166">
        <v>2000</v>
      </c>
      <c r="G28" s="1167"/>
      <c r="H28" s="798"/>
      <c r="I28" s="798"/>
      <c r="J28" s="1168">
        <f>SUM(K28:Q28)</f>
        <v>12000</v>
      </c>
      <c r="K28" s="1169"/>
      <c r="L28" s="1170">
        <f>$F28</f>
        <v>2000</v>
      </c>
      <c r="M28" s="798">
        <f>$F28</f>
        <v>2000</v>
      </c>
      <c r="N28" s="798">
        <f>$F28</f>
        <v>2000</v>
      </c>
      <c r="O28" s="798">
        <f>$F28</f>
        <v>2000</v>
      </c>
      <c r="P28" s="798">
        <f>$F28</f>
        <v>2000</v>
      </c>
      <c r="Q28" s="798">
        <f>$F28</f>
        <v>2000</v>
      </c>
      <c r="R28" s="12"/>
    </row>
    <row r="29" ht="16" customHeight="1">
      <c r="A29" s="1155">
        <f t="shared" si="13"/>
        <v>21</v>
      </c>
      <c r="B29" t="s" s="1019">
        <v>800</v>
      </c>
      <c r="C29" s="869"/>
      <c r="D29" s="1175"/>
      <c r="E29" s="439"/>
      <c r="F29" s="1166">
        <v>0</v>
      </c>
      <c r="G29" s="1167"/>
      <c r="H29" s="798"/>
      <c r="I29" s="798"/>
      <c r="J29" s="1168">
        <f>SUM(K29:Q29)</f>
        <v>0</v>
      </c>
      <c r="K29" s="1169"/>
      <c r="L29" s="1170">
        <f>$F29</f>
        <v>0</v>
      </c>
      <c r="M29" s="798">
        <f>$F29</f>
        <v>0</v>
      </c>
      <c r="N29" s="798">
        <f>$F29</f>
        <v>0</v>
      </c>
      <c r="O29" s="798">
        <f>$F29</f>
        <v>0</v>
      </c>
      <c r="P29" s="798">
        <f>$F29</f>
        <v>0</v>
      </c>
      <c r="Q29" s="798">
        <f>$F29</f>
        <v>0</v>
      </c>
      <c r="R29" s="12"/>
    </row>
    <row r="30" ht="16" customHeight="1">
      <c r="A30" s="1155">
        <f t="shared" si="13"/>
        <v>22</v>
      </c>
      <c r="B30" t="s" s="1019">
        <v>801</v>
      </c>
      <c r="C30" s="869"/>
      <c r="D30" s="1175"/>
      <c r="E30" s="439"/>
      <c r="F30" s="1166">
        <v>0</v>
      </c>
      <c r="G30" s="1167"/>
      <c r="H30" s="798"/>
      <c r="I30" s="798"/>
      <c r="J30" s="1168">
        <f>SUM(K30:Q30)</f>
        <v>0</v>
      </c>
      <c r="K30" s="1169"/>
      <c r="L30" s="1170">
        <f>$F30</f>
        <v>0</v>
      </c>
      <c r="M30" s="798">
        <f>$F30</f>
        <v>0</v>
      </c>
      <c r="N30" s="798">
        <f>$F30</f>
        <v>0</v>
      </c>
      <c r="O30" s="798">
        <f>$F30</f>
        <v>0</v>
      </c>
      <c r="P30" s="798">
        <f>$F30</f>
        <v>0</v>
      </c>
      <c r="Q30" s="798">
        <f>$F30</f>
        <v>0</v>
      </c>
      <c r="R30" s="12"/>
    </row>
    <row r="31" ht="16" customHeight="1">
      <c r="A31" s="1155">
        <f t="shared" si="13"/>
        <v>23</v>
      </c>
      <c r="B31" t="s" s="1019">
        <v>802</v>
      </c>
      <c r="C31" s="869"/>
      <c r="D31" s="1175"/>
      <c r="E31" s="439"/>
      <c r="F31" s="1166">
        <v>0</v>
      </c>
      <c r="G31" s="1167"/>
      <c r="H31" s="798"/>
      <c r="I31" s="798"/>
      <c r="J31" s="1168">
        <f>SUM(K31:Q31)</f>
        <v>0</v>
      </c>
      <c r="K31" s="1169"/>
      <c r="L31" s="1170">
        <f>$F31</f>
        <v>0</v>
      </c>
      <c r="M31" s="798">
        <f>$F31</f>
        <v>0</v>
      </c>
      <c r="N31" s="798">
        <f>$F31</f>
        <v>0</v>
      </c>
      <c r="O31" s="798">
        <f>$F31</f>
        <v>0</v>
      </c>
      <c r="P31" s="798">
        <f>$F31</f>
        <v>0</v>
      </c>
      <c r="Q31" s="798">
        <f>$F31</f>
        <v>0</v>
      </c>
      <c r="R31" s="12"/>
    </row>
    <row r="32" ht="16" customHeight="1">
      <c r="A32" s="1155">
        <f t="shared" si="13"/>
        <v>24</v>
      </c>
      <c r="B32" t="s" s="1019">
        <v>803</v>
      </c>
      <c r="C32" s="869"/>
      <c r="D32" s="1175"/>
      <c r="E32" s="439"/>
      <c r="F32" s="1166">
        <v>5000</v>
      </c>
      <c r="G32" s="1167"/>
      <c r="H32" s="798"/>
      <c r="I32" s="798"/>
      <c r="J32" s="1168">
        <f>SUM(K32:Q32)</f>
        <v>30000</v>
      </c>
      <c r="K32" s="1169"/>
      <c r="L32" s="1170">
        <f>$F32</f>
        <v>5000</v>
      </c>
      <c r="M32" s="798">
        <f>$F32</f>
        <v>5000</v>
      </c>
      <c r="N32" s="798">
        <f>$F32</f>
        <v>5000</v>
      </c>
      <c r="O32" s="798">
        <f>$F32</f>
        <v>5000</v>
      </c>
      <c r="P32" s="798">
        <f>$F32</f>
        <v>5000</v>
      </c>
      <c r="Q32" s="798">
        <f>$F32</f>
        <v>5000</v>
      </c>
      <c r="R32" s="12"/>
    </row>
    <row r="33" ht="16" customHeight="1">
      <c r="A33" s="1155">
        <f t="shared" si="13"/>
        <v>25</v>
      </c>
      <c r="B33" t="s" s="1019">
        <v>804</v>
      </c>
      <c r="C33" s="869"/>
      <c r="D33" s="1175"/>
      <c r="E33" s="439"/>
      <c r="F33" s="1166">
        <v>4250</v>
      </c>
      <c r="G33" s="1167"/>
      <c r="H33" s="798"/>
      <c r="I33" s="798"/>
      <c r="J33" s="1168">
        <f>SUM(K33:Q33)</f>
        <v>25500</v>
      </c>
      <c r="K33" s="1169"/>
      <c r="L33" s="1170">
        <f>$F33</f>
        <v>4250</v>
      </c>
      <c r="M33" s="798">
        <f>$F33</f>
        <v>4250</v>
      </c>
      <c r="N33" s="798">
        <f>$F33</f>
        <v>4250</v>
      </c>
      <c r="O33" s="798">
        <f>$F33</f>
        <v>4250</v>
      </c>
      <c r="P33" s="798">
        <f>$F33</f>
        <v>4250</v>
      </c>
      <c r="Q33" s="798">
        <f>$F33</f>
        <v>4250</v>
      </c>
      <c r="R33" s="12"/>
    </row>
    <row r="34" ht="16" customHeight="1">
      <c r="A34" s="1155">
        <f t="shared" si="13"/>
        <v>26</v>
      </c>
      <c r="B34" t="s" s="1019">
        <v>805</v>
      </c>
      <c r="C34" s="869"/>
      <c r="D34" s="1175"/>
      <c r="E34" s="439"/>
      <c r="F34" s="1166">
        <v>0</v>
      </c>
      <c r="G34" s="1167"/>
      <c r="H34" s="798"/>
      <c r="I34" s="798"/>
      <c r="J34" s="1168">
        <f>SUM(K34:Q34)</f>
        <v>0</v>
      </c>
      <c r="K34" s="1169"/>
      <c r="L34" s="1170">
        <f>$F34</f>
        <v>0</v>
      </c>
      <c r="M34" s="798">
        <f>$F34</f>
        <v>0</v>
      </c>
      <c r="N34" s="798">
        <f>$F34</f>
        <v>0</v>
      </c>
      <c r="O34" s="798">
        <f>$F34</f>
        <v>0</v>
      </c>
      <c r="P34" s="798">
        <f>$F34</f>
        <v>0</v>
      </c>
      <c r="Q34" s="798">
        <f>$F34</f>
        <v>0</v>
      </c>
      <c r="R34" s="12"/>
    </row>
    <row r="35" ht="16" customHeight="1">
      <c r="A35" s="1155">
        <f t="shared" si="13"/>
        <v>27</v>
      </c>
      <c r="B35" t="s" s="1019">
        <v>806</v>
      </c>
      <c r="C35" s="869"/>
      <c r="D35" s="1175"/>
      <c r="E35" s="439"/>
      <c r="F35" s="1166"/>
      <c r="G35" s="1167"/>
      <c r="H35" s="798"/>
      <c r="I35" s="798"/>
      <c r="J35" s="1168">
        <f>SUM(K35:Q35)</f>
        <v>0</v>
      </c>
      <c r="K35" s="1169">
        <v>0</v>
      </c>
      <c r="L35" s="1170">
        <f>$F35</f>
        <v>0</v>
      </c>
      <c r="M35" s="798">
        <f>$F35</f>
        <v>0</v>
      </c>
      <c r="N35" s="798">
        <f>$F35</f>
        <v>0</v>
      </c>
      <c r="O35" s="798">
        <f>$F35</f>
        <v>0</v>
      </c>
      <c r="P35" s="798">
        <f>$F35</f>
        <v>0</v>
      </c>
      <c r="Q35" s="798">
        <f>$F35</f>
        <v>0</v>
      </c>
      <c r="R35" s="12"/>
    </row>
    <row r="36" ht="16" customHeight="1">
      <c r="A36" s="1155">
        <f t="shared" si="13"/>
        <v>28</v>
      </c>
      <c r="B36" t="s" s="1019">
        <v>807</v>
      </c>
      <c r="C36" s="869"/>
      <c r="D36" s="1175"/>
      <c r="E36" s="439"/>
      <c r="F36" s="1166">
        <v>0</v>
      </c>
      <c r="G36" s="1167"/>
      <c r="H36" s="798"/>
      <c r="I36" s="798"/>
      <c r="J36" s="1168">
        <f>SUM(K36:Q36)</f>
        <v>0</v>
      </c>
      <c r="K36" s="1169"/>
      <c r="L36" s="1170">
        <f>$F36</f>
        <v>0</v>
      </c>
      <c r="M36" s="798">
        <f>$F36</f>
        <v>0</v>
      </c>
      <c r="N36" s="798">
        <f>$F36</f>
        <v>0</v>
      </c>
      <c r="O36" s="798">
        <f>$F36</f>
        <v>0</v>
      </c>
      <c r="P36" s="798">
        <f>$F36</f>
        <v>0</v>
      </c>
      <c r="Q36" s="798">
        <f>$F36</f>
        <v>0</v>
      </c>
      <c r="R36" s="12"/>
    </row>
    <row r="37" ht="16" customHeight="1">
      <c r="A37" s="1155">
        <f t="shared" si="13"/>
        <v>29</v>
      </c>
      <c r="B37" t="s" s="1019">
        <v>808</v>
      </c>
      <c r="C37" s="869"/>
      <c r="D37" s="1175"/>
      <c r="E37" s="439"/>
      <c r="F37" s="1166">
        <v>0</v>
      </c>
      <c r="G37" s="1167"/>
      <c r="H37" s="798"/>
      <c r="I37" s="798"/>
      <c r="J37" s="1168">
        <f>SUM(K37:Q37)</f>
        <v>0</v>
      </c>
      <c r="K37" s="1169"/>
      <c r="L37" s="1170">
        <f>$F37</f>
        <v>0</v>
      </c>
      <c r="M37" s="798">
        <f>$F37</f>
        <v>0</v>
      </c>
      <c r="N37" s="798">
        <f>$F37</f>
        <v>0</v>
      </c>
      <c r="O37" s="798">
        <f>$F37</f>
        <v>0</v>
      </c>
      <c r="P37" s="798">
        <f>$F37</f>
        <v>0</v>
      </c>
      <c r="Q37" s="798">
        <f>$F37</f>
        <v>0</v>
      </c>
      <c r="R37" s="12"/>
    </row>
    <row r="38" ht="16" customHeight="1">
      <c r="A38" s="1155">
        <f t="shared" si="13"/>
        <v>30</v>
      </c>
      <c r="B38" t="s" s="1019">
        <v>809</v>
      </c>
      <c r="C38" s="869"/>
      <c r="D38" s="1175"/>
      <c r="E38" s="439"/>
      <c r="F38" s="1166"/>
      <c r="G38" s="1167"/>
      <c r="H38" s="798"/>
      <c r="I38" s="798"/>
      <c r="J38" s="1168">
        <f>SUM(K38:Q38)</f>
        <v>0</v>
      </c>
      <c r="K38" s="1169"/>
      <c r="L38" s="1170">
        <f>$F38</f>
        <v>0</v>
      </c>
      <c r="M38" s="798">
        <f>$F38</f>
        <v>0</v>
      </c>
      <c r="N38" s="798">
        <f>$F38</f>
        <v>0</v>
      </c>
      <c r="O38" s="798">
        <f>$F38</f>
        <v>0</v>
      </c>
      <c r="P38" s="798">
        <f>$F38</f>
        <v>0</v>
      </c>
      <c r="Q38" s="798">
        <f>$F38</f>
        <v>0</v>
      </c>
      <c r="R38" s="12"/>
    </row>
    <row r="39" ht="16" customHeight="1">
      <c r="A39" s="1155">
        <f t="shared" si="13"/>
        <v>31</v>
      </c>
      <c r="B39" t="s" s="1019">
        <v>810</v>
      </c>
      <c r="C39" s="869"/>
      <c r="D39" s="1175"/>
      <c r="E39" s="439"/>
      <c r="F39" s="1166"/>
      <c r="G39" s="1167"/>
      <c r="H39" s="798"/>
      <c r="I39" s="798"/>
      <c r="J39" s="1168">
        <f>SUM(K39:Q39)</f>
        <v>0</v>
      </c>
      <c r="K39" s="1169"/>
      <c r="L39" s="1170">
        <f>$F39</f>
        <v>0</v>
      </c>
      <c r="M39" s="798">
        <f>$F39</f>
        <v>0</v>
      </c>
      <c r="N39" s="798">
        <f>$F39</f>
        <v>0</v>
      </c>
      <c r="O39" s="798">
        <f>$F39</f>
        <v>0</v>
      </c>
      <c r="P39" s="798">
        <f>$F39</f>
        <v>0</v>
      </c>
      <c r="Q39" s="798">
        <f>$F39</f>
        <v>0</v>
      </c>
      <c r="R39" s="12"/>
    </row>
    <row r="40" ht="16" customHeight="1">
      <c r="A40" s="1155">
        <f t="shared" si="13"/>
        <v>32</v>
      </c>
      <c r="B40" t="s" s="1019">
        <v>811</v>
      </c>
      <c r="C40" s="869"/>
      <c r="D40" s="1175"/>
      <c r="E40" s="439"/>
      <c r="F40" s="1166"/>
      <c r="G40" s="1167"/>
      <c r="H40" s="798"/>
      <c r="I40" s="798"/>
      <c r="J40" s="1168">
        <f>SUM(K40:Q40)</f>
        <v>0</v>
      </c>
      <c r="K40" s="1169"/>
      <c r="L40" s="1170">
        <f>$F40</f>
        <v>0</v>
      </c>
      <c r="M40" s="798">
        <f>$F40</f>
        <v>0</v>
      </c>
      <c r="N40" s="798">
        <f>$F40</f>
        <v>0</v>
      </c>
      <c r="O40" s="798">
        <f>$F40</f>
        <v>0</v>
      </c>
      <c r="P40" s="798">
        <f>$F40</f>
        <v>0</v>
      </c>
      <c r="Q40" s="798">
        <f>$F40</f>
        <v>0</v>
      </c>
      <c r="R40" s="12"/>
    </row>
    <row r="41" ht="16" customHeight="1">
      <c r="A41" s="1155">
        <f t="shared" si="13"/>
        <v>33</v>
      </c>
      <c r="B41" t="s" s="1019">
        <v>812</v>
      </c>
      <c r="C41" s="869"/>
      <c r="D41" s="1175"/>
      <c r="E41" s="439"/>
      <c r="F41" s="1166"/>
      <c r="G41" s="1167"/>
      <c r="H41" s="798"/>
      <c r="I41" s="798"/>
      <c r="J41" s="1168">
        <f>SUM(K41:Q41)</f>
        <v>0</v>
      </c>
      <c r="K41" s="1169"/>
      <c r="L41" s="1170">
        <f>$F41</f>
        <v>0</v>
      </c>
      <c r="M41" s="798">
        <f>$F41</f>
        <v>0</v>
      </c>
      <c r="N41" s="798">
        <f>$F41</f>
        <v>0</v>
      </c>
      <c r="O41" s="798">
        <f>$F41</f>
        <v>0</v>
      </c>
      <c r="P41" s="798">
        <f>$F41</f>
        <v>0</v>
      </c>
      <c r="Q41" s="798">
        <f>$F41</f>
        <v>0</v>
      </c>
      <c r="R41" s="12"/>
    </row>
    <row r="42" ht="16" customHeight="1">
      <c r="A42" s="1155">
        <f t="shared" si="13"/>
        <v>34</v>
      </c>
      <c r="B42" t="s" s="1019">
        <v>813</v>
      </c>
      <c r="C42" s="869"/>
      <c r="D42" s="1175"/>
      <c r="E42" s="439"/>
      <c r="F42" s="1166"/>
      <c r="G42" s="1167"/>
      <c r="H42" s="798"/>
      <c r="I42" s="798"/>
      <c r="J42" s="1168">
        <f>SUM(K42:Q42)</f>
        <v>0</v>
      </c>
      <c r="K42" s="1169"/>
      <c r="L42" s="1170">
        <f>$F42</f>
        <v>0</v>
      </c>
      <c r="M42" s="798">
        <f>$F42</f>
        <v>0</v>
      </c>
      <c r="N42" s="798">
        <f>$F42</f>
        <v>0</v>
      </c>
      <c r="O42" s="798">
        <f>$F42</f>
        <v>0</v>
      </c>
      <c r="P42" s="798">
        <f>$F42</f>
        <v>0</v>
      </c>
      <c r="Q42" s="798">
        <f>$F42</f>
        <v>0</v>
      </c>
      <c r="R42" s="12"/>
    </row>
    <row r="43" ht="16" customHeight="1">
      <c r="A43" s="1155">
        <f t="shared" si="13"/>
        <v>35</v>
      </c>
      <c r="B43" t="s" s="1019">
        <v>814</v>
      </c>
      <c r="C43" s="869"/>
      <c r="D43" s="1175"/>
      <c r="E43" s="439"/>
      <c r="F43" s="1166"/>
      <c r="G43" s="1167"/>
      <c r="H43" s="798"/>
      <c r="I43" s="798"/>
      <c r="J43" s="1168">
        <f>SUM(K43:Q43)</f>
        <v>0</v>
      </c>
      <c r="K43" s="1169"/>
      <c r="L43" s="1170">
        <f>$F43</f>
        <v>0</v>
      </c>
      <c r="M43" s="798">
        <f>$F43</f>
        <v>0</v>
      </c>
      <c r="N43" s="798">
        <f>$F43</f>
        <v>0</v>
      </c>
      <c r="O43" s="798">
        <f>$F43</f>
        <v>0</v>
      </c>
      <c r="P43" s="798">
        <f>$F43</f>
        <v>0</v>
      </c>
      <c r="Q43" s="798">
        <f>$F43</f>
        <v>0</v>
      </c>
      <c r="R43" s="12"/>
    </row>
    <row r="44" ht="16" customHeight="1">
      <c r="A44" s="1155">
        <f t="shared" si="13"/>
        <v>36</v>
      </c>
      <c r="B44" t="s" s="1019">
        <v>815</v>
      </c>
      <c r="C44" s="869"/>
      <c r="D44" s="1175"/>
      <c r="E44" s="439"/>
      <c r="F44" s="1166"/>
      <c r="G44" s="1167"/>
      <c r="H44" s="798"/>
      <c r="I44" s="798"/>
      <c r="J44" s="1168">
        <f>SUM(K44:Q44)</f>
        <v>0</v>
      </c>
      <c r="K44" s="1169"/>
      <c r="L44" s="1170">
        <f>$F44</f>
        <v>0</v>
      </c>
      <c r="M44" s="798">
        <f>$F44</f>
        <v>0</v>
      </c>
      <c r="N44" s="798">
        <f>$F44</f>
        <v>0</v>
      </c>
      <c r="O44" s="798">
        <f>$F44</f>
        <v>0</v>
      </c>
      <c r="P44" s="798">
        <f>$F44</f>
        <v>0</v>
      </c>
      <c r="Q44" s="798">
        <f>$F44</f>
        <v>0</v>
      </c>
      <c r="R44" s="12"/>
    </row>
    <row r="45" ht="16" customHeight="1">
      <c r="A45" s="1155">
        <f t="shared" si="13"/>
        <v>37</v>
      </c>
      <c r="B45" t="s" s="1019">
        <v>816</v>
      </c>
      <c r="C45" s="869"/>
      <c r="D45" s="1175"/>
      <c r="E45" s="439"/>
      <c r="F45" s="1166"/>
      <c r="G45" s="1167"/>
      <c r="H45" s="798"/>
      <c r="I45" s="798"/>
      <c r="J45" s="1168">
        <f>SUM(K45:Q45)</f>
        <v>0</v>
      </c>
      <c r="K45" s="1169"/>
      <c r="L45" s="1170">
        <f>$F45</f>
        <v>0</v>
      </c>
      <c r="M45" s="798">
        <f>$F45</f>
        <v>0</v>
      </c>
      <c r="N45" s="798">
        <f>$F45</f>
        <v>0</v>
      </c>
      <c r="O45" s="798">
        <f>$F45</f>
        <v>0</v>
      </c>
      <c r="P45" s="798">
        <f>$F45</f>
        <v>0</v>
      </c>
      <c r="Q45" s="798">
        <f>$F45</f>
        <v>0</v>
      </c>
      <c r="R45" s="12"/>
    </row>
    <row r="46" ht="16" customHeight="1">
      <c r="A46" s="1155">
        <f t="shared" si="13"/>
        <v>38</v>
      </c>
      <c r="B46" t="s" s="1019">
        <v>817</v>
      </c>
      <c r="C46" s="869"/>
      <c r="D46" s="1175"/>
      <c r="E46" s="439"/>
      <c r="F46" s="1166"/>
      <c r="G46" s="1167"/>
      <c r="H46" s="798"/>
      <c r="I46" s="798"/>
      <c r="J46" s="1168">
        <f>SUM(K46:Q46)</f>
        <v>0</v>
      </c>
      <c r="K46" s="1169"/>
      <c r="L46" s="1170">
        <f>$F46</f>
        <v>0</v>
      </c>
      <c r="M46" s="798">
        <f>$F46</f>
        <v>0</v>
      </c>
      <c r="N46" s="798">
        <f>$F46</f>
        <v>0</v>
      </c>
      <c r="O46" s="798">
        <f>$F46</f>
        <v>0</v>
      </c>
      <c r="P46" s="798">
        <f>$F46</f>
        <v>0</v>
      </c>
      <c r="Q46" s="798">
        <f>$F46</f>
        <v>0</v>
      </c>
      <c r="R46" s="12"/>
    </row>
    <row r="47" ht="16" customHeight="1">
      <c r="A47" s="1155">
        <f t="shared" si="13"/>
        <v>39</v>
      </c>
      <c r="B47" t="s" s="1019">
        <v>818</v>
      </c>
      <c r="C47" s="869"/>
      <c r="D47" s="1175"/>
      <c r="E47" s="439"/>
      <c r="F47" s="1166"/>
      <c r="G47" s="1167"/>
      <c r="H47" s="798"/>
      <c r="I47" s="798"/>
      <c r="J47" s="1168">
        <f>SUM(K47:Q47)</f>
        <v>0</v>
      </c>
      <c r="K47" s="1169"/>
      <c r="L47" s="1170">
        <f>$F47</f>
        <v>0</v>
      </c>
      <c r="M47" s="798">
        <f>$F47</f>
        <v>0</v>
      </c>
      <c r="N47" s="798">
        <f>$F47</f>
        <v>0</v>
      </c>
      <c r="O47" s="798">
        <f>$F47</f>
        <v>0</v>
      </c>
      <c r="P47" s="798">
        <f>$F47</f>
        <v>0</v>
      </c>
      <c r="Q47" s="798">
        <f>$F47</f>
        <v>0</v>
      </c>
      <c r="R47" s="12"/>
    </row>
    <row r="48" ht="16" customHeight="1">
      <c r="A48" s="1155">
        <f t="shared" si="13"/>
        <v>40</v>
      </c>
      <c r="B48" t="s" s="1019">
        <v>819</v>
      </c>
      <c r="C48" s="869"/>
      <c r="D48" s="1175"/>
      <c r="E48" s="439"/>
      <c r="F48" s="1166">
        <v>1000</v>
      </c>
      <c r="G48" s="1167"/>
      <c r="H48" s="798"/>
      <c r="I48" s="798"/>
      <c r="J48" s="1168">
        <f>SUM(K48:Q48)</f>
        <v>6000</v>
      </c>
      <c r="K48" s="1169"/>
      <c r="L48" s="1170">
        <f>$F48</f>
        <v>1000</v>
      </c>
      <c r="M48" s="798">
        <f>$F48</f>
        <v>1000</v>
      </c>
      <c r="N48" s="798">
        <f>$F48</f>
        <v>1000</v>
      </c>
      <c r="O48" s="798">
        <f>$F48</f>
        <v>1000</v>
      </c>
      <c r="P48" s="798">
        <f>$F48</f>
        <v>1000</v>
      </c>
      <c r="Q48" s="798">
        <f>$F48</f>
        <v>1000</v>
      </c>
      <c r="R48" s="12"/>
    </row>
    <row r="49" ht="16" customHeight="1">
      <c r="A49" s="1155">
        <f t="shared" si="13"/>
        <v>41</v>
      </c>
      <c r="B49" t="s" s="1019">
        <v>820</v>
      </c>
      <c r="C49" s="1176"/>
      <c r="D49" s="1175"/>
      <c r="E49" s="439"/>
      <c r="F49" s="1166"/>
      <c r="G49" s="1167"/>
      <c r="H49" s="798"/>
      <c r="I49" s="798"/>
      <c r="J49" s="1168">
        <f>SUM(K49:Q49)</f>
        <v>0</v>
      </c>
      <c r="K49" s="1169"/>
      <c r="L49" s="1170">
        <f>$F49</f>
        <v>0</v>
      </c>
      <c r="M49" s="798">
        <f>$F49</f>
        <v>0</v>
      </c>
      <c r="N49" s="798">
        <f>$F49</f>
        <v>0</v>
      </c>
      <c r="O49" s="798">
        <f>$F49</f>
        <v>0</v>
      </c>
      <c r="P49" s="798">
        <f>$F49</f>
        <v>0</v>
      </c>
      <c r="Q49" s="798">
        <f>$F49</f>
        <v>0</v>
      </c>
      <c r="R49" s="12"/>
    </row>
    <row r="50" ht="16" customHeight="1">
      <c r="A50" s="1155">
        <f t="shared" si="13"/>
        <v>42</v>
      </c>
      <c r="B50" t="s" s="1019">
        <v>821</v>
      </c>
      <c r="C50" s="869"/>
      <c r="D50" s="1175"/>
      <c r="E50" s="439"/>
      <c r="F50" s="1166"/>
      <c r="G50" s="1167"/>
      <c r="H50" s="798"/>
      <c r="I50" s="798"/>
      <c r="J50" s="1168">
        <f>SUM(K50:Q50)</f>
        <v>0</v>
      </c>
      <c r="K50" s="1169"/>
      <c r="L50" s="1170">
        <f>$F50</f>
        <v>0</v>
      </c>
      <c r="M50" s="798">
        <f>$F50</f>
        <v>0</v>
      </c>
      <c r="N50" s="798">
        <f>$F50</f>
        <v>0</v>
      </c>
      <c r="O50" s="798">
        <f>$F50</f>
        <v>0</v>
      </c>
      <c r="P50" s="798">
        <f>$F50</f>
        <v>0</v>
      </c>
      <c r="Q50" s="798">
        <f>$F50</f>
        <v>0</v>
      </c>
      <c r="R50" s="12"/>
    </row>
    <row r="51" ht="16" customHeight="1">
      <c r="A51" s="1155">
        <f t="shared" si="13"/>
        <v>43</v>
      </c>
      <c r="B51" t="s" s="1019">
        <v>822</v>
      </c>
      <c r="C51" s="869"/>
      <c r="D51" s="1175"/>
      <c r="E51" s="439"/>
      <c r="F51" s="1166"/>
      <c r="G51" s="1167"/>
      <c r="H51" s="798"/>
      <c r="I51" s="798"/>
      <c r="J51" s="1168">
        <f>SUM(K51:Q51)</f>
        <v>0</v>
      </c>
      <c r="K51" s="1169"/>
      <c r="L51" s="1170">
        <f>$F51</f>
        <v>0</v>
      </c>
      <c r="M51" s="798">
        <f>$F51</f>
        <v>0</v>
      </c>
      <c r="N51" s="798">
        <f>$F51</f>
        <v>0</v>
      </c>
      <c r="O51" s="798">
        <f>$F51</f>
        <v>0</v>
      </c>
      <c r="P51" s="798">
        <f>$F51</f>
        <v>0</v>
      </c>
      <c r="Q51" s="798">
        <f>$F51</f>
        <v>0</v>
      </c>
      <c r="R51" s="12"/>
    </row>
    <row r="52" ht="16" customHeight="1">
      <c r="A52" s="1155">
        <f t="shared" si="13"/>
        <v>44</v>
      </c>
      <c r="B52" t="s" s="1019">
        <v>823</v>
      </c>
      <c r="C52" s="869"/>
      <c r="D52" s="1175"/>
      <c r="E52" s="439"/>
      <c r="F52" s="1166">
        <v>10000</v>
      </c>
      <c r="G52" s="1167"/>
      <c r="H52" s="798"/>
      <c r="I52" s="798"/>
      <c r="J52" s="1168">
        <f>SUM(K52:Q52)</f>
        <v>60000</v>
      </c>
      <c r="K52" s="1169"/>
      <c r="L52" s="1170">
        <f>$F52</f>
        <v>10000</v>
      </c>
      <c r="M52" s="798">
        <f>$F52</f>
        <v>10000</v>
      </c>
      <c r="N52" s="798">
        <f>$F52</f>
        <v>10000</v>
      </c>
      <c r="O52" s="798">
        <f>$F52</f>
        <v>10000</v>
      </c>
      <c r="P52" s="798">
        <f>$F52</f>
        <v>10000</v>
      </c>
      <c r="Q52" s="798">
        <f>$F52</f>
        <v>10000</v>
      </c>
      <c r="R52" s="12"/>
    </row>
    <row r="53" ht="16" customHeight="1">
      <c r="A53" s="1155">
        <f t="shared" si="13"/>
        <v>45</v>
      </c>
      <c r="B53" t="s" s="1019">
        <v>824</v>
      </c>
      <c r="C53" s="869"/>
      <c r="D53" s="1175"/>
      <c r="E53" s="439"/>
      <c r="F53" s="1166"/>
      <c r="G53" s="1167"/>
      <c r="H53" s="798"/>
      <c r="I53" s="798"/>
      <c r="J53" s="1168">
        <f>SUM(K53:Q53)</f>
        <v>0</v>
      </c>
      <c r="K53" s="1169"/>
      <c r="L53" s="1170">
        <f>$F53</f>
        <v>0</v>
      </c>
      <c r="M53" s="798">
        <f>$F53</f>
        <v>0</v>
      </c>
      <c r="N53" s="798">
        <f>$F53</f>
        <v>0</v>
      </c>
      <c r="O53" s="798">
        <f>$F53</f>
        <v>0</v>
      </c>
      <c r="P53" s="798">
        <f>$F53</f>
        <v>0</v>
      </c>
      <c r="Q53" s="798">
        <f>$F53</f>
        <v>0</v>
      </c>
      <c r="R53" s="12"/>
    </row>
    <row r="54" ht="16" customHeight="1">
      <c r="A54" s="1155">
        <f t="shared" si="13"/>
        <v>46</v>
      </c>
      <c r="B54" t="s" s="1019">
        <v>825</v>
      </c>
      <c r="C54" s="869"/>
      <c r="D54" s="1175"/>
      <c r="E54" s="439"/>
      <c r="F54" s="1166"/>
      <c r="G54" s="1167"/>
      <c r="H54" s="798"/>
      <c r="I54" s="798"/>
      <c r="J54" s="1168">
        <f>SUM(K54:Q54)</f>
        <v>0</v>
      </c>
      <c r="K54" s="1169"/>
      <c r="L54" s="1170">
        <f>$F54</f>
        <v>0</v>
      </c>
      <c r="M54" s="798">
        <f>$F54</f>
        <v>0</v>
      </c>
      <c r="N54" s="798">
        <f>$F54</f>
        <v>0</v>
      </c>
      <c r="O54" s="798">
        <f>$F54</f>
        <v>0</v>
      </c>
      <c r="P54" s="798">
        <f>$F54</f>
        <v>0</v>
      </c>
      <c r="Q54" s="798">
        <f>$F54</f>
        <v>0</v>
      </c>
      <c r="R54" s="12"/>
    </row>
    <row r="55" ht="16" customHeight="1">
      <c r="A55" s="1155">
        <f t="shared" si="13"/>
        <v>47</v>
      </c>
      <c r="B55" t="s" s="1019">
        <v>825</v>
      </c>
      <c r="C55" s="869"/>
      <c r="D55" s="1175"/>
      <c r="E55" s="439"/>
      <c r="F55" s="1166"/>
      <c r="G55" s="1167"/>
      <c r="H55" s="798"/>
      <c r="I55" s="798"/>
      <c r="J55" s="1168">
        <f>SUM(K55:Q55)</f>
        <v>0</v>
      </c>
      <c r="K55" s="1169"/>
      <c r="L55" s="1170">
        <f>$F55</f>
        <v>0</v>
      </c>
      <c r="M55" s="798">
        <f>$F55</f>
        <v>0</v>
      </c>
      <c r="N55" s="798">
        <f>$F55</f>
        <v>0</v>
      </c>
      <c r="O55" s="798">
        <f>$F55</f>
        <v>0</v>
      </c>
      <c r="P55" s="798">
        <f>$F55</f>
        <v>0</v>
      </c>
      <c r="Q55" s="798">
        <f>$F55</f>
        <v>0</v>
      </c>
      <c r="R55" s="12"/>
    </row>
    <row r="56" ht="16" customHeight="1">
      <c r="A56" s="1155">
        <f t="shared" si="13"/>
        <v>48</v>
      </c>
      <c r="B56" t="s" s="1019">
        <v>825</v>
      </c>
      <c r="C56" s="869"/>
      <c r="D56" s="1175"/>
      <c r="E56" s="439"/>
      <c r="F56" s="1166"/>
      <c r="G56" s="1167"/>
      <c r="H56" s="798"/>
      <c r="I56" s="798"/>
      <c r="J56" s="1168">
        <f>SUM(K56:Q56)</f>
        <v>0</v>
      </c>
      <c r="K56" s="1169"/>
      <c r="L56" s="1170">
        <f>$F56</f>
        <v>0</v>
      </c>
      <c r="M56" s="798">
        <f>$F56</f>
        <v>0</v>
      </c>
      <c r="N56" s="798">
        <f>$F56</f>
        <v>0</v>
      </c>
      <c r="O56" s="798">
        <f>$F56</f>
        <v>0</v>
      </c>
      <c r="P56" s="798">
        <f>$F56</f>
        <v>0</v>
      </c>
      <c r="Q56" s="798">
        <f>$F56</f>
        <v>0</v>
      </c>
      <c r="R56" s="12"/>
    </row>
    <row r="57" ht="16" customHeight="1">
      <c r="A57" s="1155">
        <f t="shared" si="13"/>
        <v>49</v>
      </c>
      <c r="B57" t="s" s="1019">
        <v>825</v>
      </c>
      <c r="C57" s="869"/>
      <c r="D57" s="1175"/>
      <c r="E57" s="439"/>
      <c r="F57" s="1166"/>
      <c r="G57" s="1167"/>
      <c r="H57" s="798"/>
      <c r="I57" s="798"/>
      <c r="J57" s="1168">
        <f>SUM(K57:Q57)</f>
        <v>0</v>
      </c>
      <c r="K57" s="1169"/>
      <c r="L57" s="1170">
        <f>$F57</f>
        <v>0</v>
      </c>
      <c r="M57" s="798">
        <f>$F57</f>
        <v>0</v>
      </c>
      <c r="N57" s="798">
        <f>$F57</f>
        <v>0</v>
      </c>
      <c r="O57" s="798">
        <f>$F57</f>
        <v>0</v>
      </c>
      <c r="P57" s="798">
        <f>$F57</f>
        <v>0</v>
      </c>
      <c r="Q57" s="798">
        <f>$F57</f>
        <v>0</v>
      </c>
      <c r="R57" s="12"/>
    </row>
    <row r="58" ht="16" customHeight="1">
      <c r="A58" s="1155">
        <f t="shared" si="13"/>
        <v>50</v>
      </c>
      <c r="B58" t="s" s="1019">
        <v>825</v>
      </c>
      <c r="C58" s="1020"/>
      <c r="D58" s="1175"/>
      <c r="E58" s="439"/>
      <c r="F58" s="1177">
        <v>0</v>
      </c>
      <c r="G58" s="1178"/>
      <c r="H58" s="799"/>
      <c r="I58" s="799"/>
      <c r="J58" s="1179">
        <f>SUM(K58:Q58)</f>
        <v>0</v>
      </c>
      <c r="K58" s="1180"/>
      <c r="L58" s="1181">
        <f>$F58</f>
        <v>0</v>
      </c>
      <c r="M58" s="799">
        <f>$F58</f>
        <v>0</v>
      </c>
      <c r="N58" s="799">
        <f>$F58</f>
        <v>0</v>
      </c>
      <c r="O58" s="799">
        <f>$F58</f>
        <v>0</v>
      </c>
      <c r="P58" s="799">
        <f>$F58</f>
        <v>0</v>
      </c>
      <c r="Q58" s="799">
        <f>$F58</f>
        <v>0</v>
      </c>
      <c r="R58" s="12"/>
    </row>
    <row r="59" ht="15.75" customHeight="1">
      <c r="A59" s="12"/>
      <c r="B59" s="1182"/>
      <c r="C59" s="1182"/>
      <c r="D59" s="1182"/>
      <c r="E59" s="1182"/>
      <c r="F59" s="1183">
        <f>SUM(F9:F58)</f>
        <v>28250</v>
      </c>
      <c r="G59" s="201"/>
      <c r="H59" s="201"/>
      <c r="I59" s="739"/>
      <c r="J59" s="1184">
        <f>SUM(J9:J58)</f>
        <v>169500</v>
      </c>
      <c r="K59" s="1185">
        <f>SUM(K9:K58)</f>
        <v>0</v>
      </c>
      <c r="L59" s="1186">
        <f>SUM(L9:L58)</f>
        <v>28250</v>
      </c>
      <c r="M59" s="1187">
        <f>SUM(M9:M58)</f>
        <v>28250</v>
      </c>
      <c r="N59" s="1187">
        <f>SUM(N9:N58)</f>
        <v>28250</v>
      </c>
      <c r="O59" s="1187">
        <f>SUM(O9:O58)</f>
        <v>28250</v>
      </c>
      <c r="P59" s="1187">
        <f>SUM(P9:P58)</f>
        <v>28250</v>
      </c>
      <c r="Q59" s="1187">
        <f>SUM(Q9:Q58)</f>
        <v>28250</v>
      </c>
      <c r="R59" s="210"/>
    </row>
    <row r="60" ht="16" customHeight="1">
      <c r="A60" s="12"/>
      <c r="B60" t="s" s="193">
        <v>826</v>
      </c>
      <c r="C60" s="12"/>
      <c r="D60" s="12"/>
      <c r="E60" s="12"/>
      <c r="F60" s="12"/>
      <c r="G60" s="12"/>
      <c r="H60" s="12"/>
      <c r="I60" s="12"/>
      <c r="J60" s="86"/>
      <c r="K60" s="1182"/>
      <c r="L60" s="86"/>
      <c r="M60" s="86"/>
      <c r="N60" s="86"/>
      <c r="O60" s="86"/>
      <c r="P60" s="86"/>
      <c r="Q60" s="86"/>
      <c r="R60" s="12"/>
    </row>
    <row r="61" ht="16" customHeight="1">
      <c r="A61" s="12"/>
      <c r="B61" t="s" s="193">
        <v>827</v>
      </c>
      <c r="C61" s="12"/>
      <c r="D61" s="12"/>
      <c r="E61" s="12"/>
      <c r="F61" s="12"/>
      <c r="G61" s="12"/>
      <c r="H61" s="12"/>
      <c r="I61" s="12"/>
      <c r="J61" s="12"/>
      <c r="K61" s="12"/>
      <c r="L61" s="12"/>
      <c r="M61" s="12"/>
      <c r="N61" s="12"/>
      <c r="O61" s="12"/>
      <c r="P61" s="12"/>
      <c r="Q61" s="12"/>
      <c r="R61" s="12"/>
    </row>
    <row r="62" ht="16" customHeight="1">
      <c r="A62" s="12"/>
      <c r="B62" t="s" s="193">
        <v>828</v>
      </c>
      <c r="C62" s="12"/>
      <c r="D62" s="12"/>
      <c r="E62" s="12"/>
      <c r="F62" s="12"/>
      <c r="G62" s="12"/>
      <c r="H62" s="12"/>
      <c r="I62" s="12"/>
      <c r="J62" s="12"/>
      <c r="K62" s="12"/>
      <c r="L62" s="12"/>
      <c r="M62" s="12"/>
      <c r="N62" s="12"/>
      <c r="O62" s="12"/>
      <c r="P62" s="12"/>
      <c r="Q62" s="12"/>
      <c r="R62" s="12"/>
    </row>
  </sheetData>
  <conditionalFormatting sqref="C9:C10 F9 J9:Q9 D10:Q10 C11:Q25 C26:C57 F26:Q58 F59 J59:Q59">
    <cfRule type="cellIs" dxfId="24" priority="1" operator="lessThan" stopIfTrue="1">
      <formula>0</formula>
    </cfRule>
  </conditionalFormatting>
  <pageMargins left="0.25" right="0.25" top="0.5" bottom="0.45" header="0.25" footer="0.25"/>
  <pageSetup firstPageNumber="1" fitToHeight="1" fitToWidth="1" scale="61"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Ins&amp;R&amp;"Calibri,Regular"&amp;11&amp;K000000&amp;7&amp;P of &amp;N</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P141"/>
  <sheetViews>
    <sheetView workbookViewId="0" showGridLines="0" defaultGridColor="1"/>
  </sheetViews>
  <sheetFormatPr defaultColWidth="9.16667" defaultRowHeight="15" customHeight="1" outlineLevelRow="0" outlineLevelCol="0"/>
  <cols>
    <col min="1" max="1" width="22.3516" style="1188" customWidth="1"/>
    <col min="2" max="2" width="12.3516" style="1188" customWidth="1"/>
    <col min="3" max="3" width="11.5" style="1188" customWidth="1"/>
    <col min="4" max="5" width="13.6719" style="1188" customWidth="1"/>
    <col min="6" max="14" width="12.6719" style="1188" customWidth="1"/>
    <col min="15" max="16" width="11.8516" style="1188" customWidth="1"/>
    <col min="17" max="16384" width="9.17188" style="1188" customWidth="1"/>
  </cols>
  <sheetData>
    <row r="1" ht="15.75" customHeight="1">
      <c r="A1" t="s" s="2">
        <v>829</v>
      </c>
      <c r="B1" s="78"/>
      <c r="C1" s="210"/>
      <c r="D1" s="12"/>
      <c r="E1" s="228"/>
      <c r="F1" s="12"/>
      <c r="G1" s="84"/>
      <c r="H1" s="12"/>
      <c r="I1" s="12"/>
      <c r="J1" s="12"/>
      <c r="K1" s="12"/>
      <c r="L1" s="12"/>
      <c r="M1" s="12"/>
      <c r="N1" s="12"/>
      <c r="O1" s="80"/>
      <c r="P1" s="12"/>
    </row>
    <row r="2" ht="15.75" customHeight="1">
      <c r="A2" t="s" s="81">
        <f>'Cover'!$C$8</f>
        <v>89</v>
      </c>
      <c r="B2" s="1189"/>
      <c r="C2" s="210"/>
      <c r="D2" s="12"/>
      <c r="E2" s="12"/>
      <c r="F2" s="12"/>
      <c r="G2" s="12"/>
      <c r="H2" s="12"/>
      <c r="I2" s="12"/>
      <c r="J2" s="12"/>
      <c r="K2" s="12"/>
      <c r="L2" s="12"/>
      <c r="M2" s="12"/>
      <c r="N2" s="12"/>
      <c r="O2" s="12"/>
      <c r="P2" s="12"/>
    </row>
    <row r="3" ht="16" customHeight="1">
      <c r="A3" t="s" s="85">
        <v>2</v>
      </c>
      <c r="B3" s="1190"/>
      <c r="C3" s="80"/>
      <c r="D3" s="12"/>
      <c r="E3" s="12"/>
      <c r="F3" s="12"/>
      <c r="G3" s="12"/>
      <c r="H3" s="12"/>
      <c r="I3" s="12"/>
      <c r="J3" s="12"/>
      <c r="K3" s="12"/>
      <c r="L3" s="12"/>
      <c r="M3" s="12"/>
      <c r="N3" s="12"/>
      <c r="O3" s="12"/>
      <c r="P3" s="12"/>
    </row>
    <row r="4" ht="16" customHeight="1">
      <c r="A4" t="s" s="87">
        <v>3</v>
      </c>
      <c r="B4" s="1191"/>
      <c r="C4" s="1191"/>
      <c r="D4" s="12"/>
      <c r="E4" s="12"/>
      <c r="F4" s="12"/>
      <c r="G4" s="12"/>
      <c r="H4" s="12"/>
      <c r="I4" s="12"/>
      <c r="J4" s="12"/>
      <c r="K4" s="12"/>
      <c r="L4" s="12"/>
      <c r="M4" s="12"/>
      <c r="N4" s="12"/>
      <c r="O4" s="12"/>
      <c r="P4" s="12"/>
    </row>
    <row r="5" ht="16" customHeight="1">
      <c r="A5" s="88"/>
      <c r="B5" s="88"/>
      <c r="C5" s="88"/>
      <c r="D5" s="12"/>
      <c r="E5" s="12"/>
      <c r="F5" s="12"/>
      <c r="G5" s="12"/>
      <c r="H5" s="12"/>
      <c r="I5" s="12"/>
      <c r="J5" s="12"/>
      <c r="K5" s="12"/>
      <c r="L5" s="12"/>
      <c r="M5" s="12"/>
      <c r="N5" s="12"/>
      <c r="O5" s="12"/>
      <c r="P5" s="12"/>
    </row>
    <row r="6" ht="16" customHeight="1">
      <c r="A6" s="12"/>
      <c r="B6" s="12"/>
      <c r="C6" s="12"/>
      <c r="D6" s="12"/>
      <c r="E6" s="12"/>
      <c r="F6" s="12"/>
      <c r="G6" s="12"/>
      <c r="H6" s="12"/>
      <c r="I6" s="12"/>
      <c r="J6" s="12"/>
      <c r="K6" s="12"/>
      <c r="L6" s="12"/>
      <c r="M6" s="12"/>
      <c r="N6" s="12"/>
      <c r="O6" s="12"/>
      <c r="P6" s="12"/>
    </row>
    <row r="7" ht="18.75" customHeight="1">
      <c r="A7" t="s" s="1192">
        <v>830</v>
      </c>
      <c r="B7" s="1193"/>
      <c r="C7" s="1193"/>
      <c r="D7" s="1194">
        <f>'Enrol Staff &amp; Exp'!H10</f>
        <v>2021</v>
      </c>
      <c r="E7" t="s" s="1195">
        <v>831</v>
      </c>
      <c r="F7" s="12"/>
      <c r="G7" s="12"/>
      <c r="H7" s="12"/>
      <c r="I7" s="12"/>
      <c r="J7" s="12"/>
      <c r="K7" s="12"/>
      <c r="L7" s="1196"/>
      <c r="M7" s="1196"/>
      <c r="N7" s="1196"/>
      <c r="O7" s="1196"/>
      <c r="P7" s="1196"/>
    </row>
    <row r="8" ht="16" customHeight="1">
      <c r="A8" t="s" s="1192">
        <v>832</v>
      </c>
      <c r="B8" s="1193"/>
      <c r="C8" s="1193"/>
      <c r="D8" s="1194">
        <f>'Enrol Staff &amp; Exp'!H11</f>
        <v>2022</v>
      </c>
      <c r="E8" t="s" s="193">
        <v>833</v>
      </c>
      <c r="F8" s="1197"/>
      <c r="G8" s="12"/>
      <c r="H8" s="12"/>
      <c r="I8" s="12"/>
      <c r="J8" s="12"/>
      <c r="K8" s="1197"/>
      <c r="L8" s="1197"/>
      <c r="M8" s="1197"/>
      <c r="N8" s="1197"/>
      <c r="O8" s="1197"/>
      <c r="P8" s="1197"/>
    </row>
    <row r="9" ht="16" customHeight="1">
      <c r="A9" t="s" s="1192">
        <v>834</v>
      </c>
      <c r="B9" s="1193"/>
      <c r="C9" s="1193"/>
      <c r="D9" s="1198">
        <v>0.0125</v>
      </c>
      <c r="E9" s="228"/>
      <c r="F9" s="1197"/>
      <c r="G9" s="12"/>
      <c r="H9" s="12"/>
      <c r="I9" s="12"/>
      <c r="J9" s="12"/>
      <c r="K9" s="1197"/>
      <c r="L9" s="1197"/>
      <c r="M9" s="1197"/>
      <c r="N9" s="1197"/>
      <c r="O9" s="1197"/>
      <c r="P9" s="1197"/>
    </row>
    <row r="10" ht="15.75" customHeight="1">
      <c r="A10" t="s" s="795">
        <v>835</v>
      </c>
      <c r="B10" s="1199"/>
      <c r="C10" s="1199"/>
      <c r="D10" s="1200"/>
      <c r="E10" s="1201"/>
      <c r="F10" s="1201"/>
      <c r="G10" s="1200"/>
      <c r="H10" s="1201"/>
      <c r="I10" s="1200"/>
      <c r="J10" s="1200"/>
      <c r="K10" s="1200"/>
      <c r="L10" s="1200"/>
      <c r="M10" s="1200"/>
      <c r="N10" s="1200"/>
      <c r="O10" s="1200"/>
      <c r="P10" s="1200"/>
    </row>
    <row r="11" ht="15" customHeight="1">
      <c r="A11" s="177"/>
      <c r="B11" t="s" s="1202">
        <v>836</v>
      </c>
      <c r="C11" s="1203"/>
      <c r="D11" t="s" s="1202">
        <v>837</v>
      </c>
      <c r="E11" t="s" s="1204">
        <v>838</v>
      </c>
      <c r="F11" t="s" s="1204">
        <v>838</v>
      </c>
      <c r="G11" t="s" s="1205">
        <v>838</v>
      </c>
      <c r="H11" t="s" s="1204">
        <v>838</v>
      </c>
      <c r="I11" t="s" s="1204">
        <v>838</v>
      </c>
      <c r="J11" t="s" s="1205">
        <v>838</v>
      </c>
      <c r="K11" t="s" s="1204">
        <v>838</v>
      </c>
      <c r="L11" t="s" s="1204">
        <v>838</v>
      </c>
      <c r="M11" t="s" s="1205">
        <v>838</v>
      </c>
      <c r="N11" t="s" s="1204">
        <v>838</v>
      </c>
      <c r="O11" t="s" s="1204">
        <v>838</v>
      </c>
      <c r="P11" t="s" s="1205">
        <v>838</v>
      </c>
    </row>
    <row r="12" ht="15.75" customHeight="1">
      <c r="A12" s="1206"/>
      <c r="B12" t="s" s="1207">
        <v>839</v>
      </c>
      <c r="C12" t="s" s="1207">
        <v>840</v>
      </c>
      <c r="D12" s="1208">
        <f>D8</f>
        <v>2022</v>
      </c>
      <c r="E12" t="s" s="1209">
        <v>841</v>
      </c>
      <c r="F12" t="s" s="1209">
        <v>842</v>
      </c>
      <c r="G12" t="s" s="1210">
        <v>843</v>
      </c>
      <c r="H12" t="s" s="1209">
        <v>844</v>
      </c>
      <c r="I12" t="s" s="1209">
        <v>845</v>
      </c>
      <c r="J12" t="s" s="1210">
        <v>846</v>
      </c>
      <c r="K12" t="s" s="1209">
        <v>847</v>
      </c>
      <c r="L12" t="s" s="1209">
        <v>848</v>
      </c>
      <c r="M12" t="s" s="1210">
        <v>849</v>
      </c>
      <c r="N12" t="s" s="1209">
        <v>850</v>
      </c>
      <c r="O12" t="s" s="1209">
        <v>851</v>
      </c>
      <c r="P12" t="s" s="1210">
        <v>852</v>
      </c>
    </row>
    <row r="13" ht="14.05" customHeight="1">
      <c r="A13" t="s" s="1211">
        <v>853</v>
      </c>
      <c r="B13" s="1212"/>
      <c r="C13" s="1212"/>
      <c r="D13" s="1213"/>
      <c r="E13" s="1214"/>
      <c r="F13" s="1214"/>
      <c r="G13" s="1214"/>
      <c r="H13" s="1214"/>
      <c r="I13" s="1214"/>
      <c r="J13" s="1214"/>
      <c r="K13" s="1214"/>
      <c r="L13" s="1214"/>
      <c r="M13" s="1214"/>
      <c r="N13" s="1214"/>
      <c r="O13" s="1214"/>
      <c r="P13" s="1214"/>
    </row>
    <row r="14" ht="13.55" customHeight="1">
      <c r="A14" t="s" s="1215">
        <v>854</v>
      </c>
      <c r="B14" s="1216">
        <f>'Enrol Staff &amp; Exp'!H59</f>
        <v>1810737.49047703</v>
      </c>
      <c r="C14" s="1217">
        <f>B14-D14</f>
        <v>0.49047703</v>
      </c>
      <c r="D14" s="1218">
        <f>SUM(E14:P14)</f>
        <v>1810737</v>
      </c>
      <c r="E14" s="1219">
        <v>0</v>
      </c>
      <c r="F14" s="1219">
        <v>0</v>
      </c>
      <c r="G14" s="1219">
        <f t="shared" si="7" ref="G14:P14">1810737/10</f>
        <v>181073.7</v>
      </c>
      <c r="H14" s="1219">
        <f t="shared" si="7"/>
        <v>181073.7</v>
      </c>
      <c r="I14" s="1219">
        <f t="shared" si="7"/>
        <v>181073.7</v>
      </c>
      <c r="J14" s="1219">
        <f t="shared" si="7"/>
        <v>181073.7</v>
      </c>
      <c r="K14" s="1219">
        <f t="shared" si="7"/>
        <v>181073.7</v>
      </c>
      <c r="L14" s="1219">
        <f t="shared" si="7"/>
        <v>181073.7</v>
      </c>
      <c r="M14" s="1219">
        <f t="shared" si="7"/>
        <v>181073.7</v>
      </c>
      <c r="N14" s="1219">
        <f t="shared" si="7"/>
        <v>181073.7</v>
      </c>
      <c r="O14" s="1219">
        <f t="shared" si="7"/>
        <v>181073.7</v>
      </c>
      <c r="P14" s="1220">
        <f t="shared" si="7"/>
        <v>181073.7</v>
      </c>
    </row>
    <row r="15" ht="13.55" customHeight="1">
      <c r="A15" t="s" s="1221">
        <v>129</v>
      </c>
      <c r="B15" s="1222">
        <f>'Enrol Staff &amp; Exp'!H60</f>
        <v>-22634.2186309628</v>
      </c>
      <c r="C15" s="1223">
        <f>B15-D15</f>
        <v>-0.0061309628</v>
      </c>
      <c r="D15" s="1224">
        <f>SUM(E15:P15)</f>
        <v>-22634.2125</v>
      </c>
      <c r="E15" s="1225">
        <f>-0.0125*E14</f>
        <v>0</v>
      </c>
      <c r="F15" s="1225">
        <f>-0.0125*F14</f>
        <v>0</v>
      </c>
      <c r="G15" s="1225">
        <f>-0.0125*G14</f>
        <v>-2263.42125</v>
      </c>
      <c r="H15" s="1225">
        <f>-0.0125*H14</f>
        <v>-2263.42125</v>
      </c>
      <c r="I15" s="1225">
        <f>-0.0125*I14</f>
        <v>-2263.42125</v>
      </c>
      <c r="J15" s="1225">
        <f>-0.0125*J14</f>
        <v>-2263.42125</v>
      </c>
      <c r="K15" s="1225">
        <f>-0.0125*K14</f>
        <v>-2263.42125</v>
      </c>
      <c r="L15" s="1225">
        <f>-0.0125*L14</f>
        <v>-2263.42125</v>
      </c>
      <c r="M15" s="1225">
        <f>-0.0125*M14</f>
        <v>-2263.42125</v>
      </c>
      <c r="N15" s="1225">
        <f>-0.0125*N14</f>
        <v>-2263.42125</v>
      </c>
      <c r="O15" s="1225">
        <f>-0.0125*O14</f>
        <v>-2263.42125</v>
      </c>
      <c r="P15" s="1225">
        <f>-0.0125*P14</f>
        <v>-2263.42125</v>
      </c>
    </row>
    <row r="16" ht="13.55" customHeight="1">
      <c r="A16" t="s" s="1221">
        <v>130</v>
      </c>
      <c r="B16" s="1222">
        <f>'Enrol Staff &amp; Exp'!H61</f>
        <v>175000</v>
      </c>
      <c r="C16" s="1223">
        <f>B16-D16</f>
        <v>0</v>
      </c>
      <c r="D16" s="1224">
        <f>SUM(E16:P16)</f>
        <v>175000</v>
      </c>
      <c r="E16" s="1225">
        <f t="shared" si="35" ref="E16:P16">175000/12</f>
        <v>14583.3333333333</v>
      </c>
      <c r="F16" s="1225">
        <f t="shared" si="35"/>
        <v>14583.3333333333</v>
      </c>
      <c r="G16" s="1225">
        <f t="shared" si="35"/>
        <v>14583.3333333333</v>
      </c>
      <c r="H16" s="1225">
        <f t="shared" si="35"/>
        <v>14583.3333333333</v>
      </c>
      <c r="I16" s="1225">
        <f t="shared" si="35"/>
        <v>14583.3333333333</v>
      </c>
      <c r="J16" s="1225">
        <f t="shared" si="35"/>
        <v>14583.3333333333</v>
      </c>
      <c r="K16" s="1225">
        <f t="shared" si="35"/>
        <v>14583.3333333333</v>
      </c>
      <c r="L16" s="1225">
        <f t="shared" si="35"/>
        <v>14583.3333333333</v>
      </c>
      <c r="M16" s="1225">
        <f t="shared" si="35"/>
        <v>14583.3333333333</v>
      </c>
      <c r="N16" s="1225">
        <f t="shared" si="35"/>
        <v>14583.3333333333</v>
      </c>
      <c r="O16" s="1225">
        <f t="shared" si="35"/>
        <v>14583.3333333333</v>
      </c>
      <c r="P16" s="1225">
        <f t="shared" si="35"/>
        <v>14583.3333333333</v>
      </c>
    </row>
    <row r="17" ht="13.55" customHeight="1">
      <c r="A17" t="s" s="1221">
        <v>131</v>
      </c>
      <c r="B17" s="1222">
        <f>'Enrol Staff &amp; Exp'!H62</f>
        <v>875</v>
      </c>
      <c r="C17" s="1223">
        <f>B17-D17</f>
        <v>0</v>
      </c>
      <c r="D17" s="1224">
        <f>SUM(E17:P17)</f>
        <v>875</v>
      </c>
      <c r="E17" s="1225">
        <f t="shared" si="50" ref="E17:P17">875/12</f>
        <v>72.9166666666667</v>
      </c>
      <c r="F17" s="1225">
        <f t="shared" si="50"/>
        <v>72.9166666666667</v>
      </c>
      <c r="G17" s="1225">
        <f t="shared" si="50"/>
        <v>72.9166666666667</v>
      </c>
      <c r="H17" s="1225">
        <f t="shared" si="50"/>
        <v>72.9166666666667</v>
      </c>
      <c r="I17" s="1225">
        <f t="shared" si="50"/>
        <v>72.9166666666667</v>
      </c>
      <c r="J17" s="1225">
        <f t="shared" si="50"/>
        <v>72.9166666666667</v>
      </c>
      <c r="K17" s="1225">
        <f t="shared" si="50"/>
        <v>72.9166666666667</v>
      </c>
      <c r="L17" s="1225">
        <f t="shared" si="50"/>
        <v>72.9166666666667</v>
      </c>
      <c r="M17" s="1225">
        <f t="shared" si="50"/>
        <v>72.9166666666667</v>
      </c>
      <c r="N17" s="1225">
        <f t="shared" si="50"/>
        <v>72.9166666666667</v>
      </c>
      <c r="O17" s="1225">
        <f t="shared" si="50"/>
        <v>72.9166666666667</v>
      </c>
      <c r="P17" s="1225">
        <f t="shared" si="50"/>
        <v>72.9166666666667</v>
      </c>
    </row>
    <row r="18" ht="13.55" customHeight="1">
      <c r="A18" t="s" s="1221">
        <v>132</v>
      </c>
      <c r="B18" s="1222">
        <f>'Enrol Staff &amp; Exp'!H63</f>
        <v>0</v>
      </c>
      <c r="C18" s="1223">
        <f>B18-D18</f>
        <v>0</v>
      </c>
      <c r="D18" s="1224">
        <f>SUM(E18:P18)</f>
        <v>0</v>
      </c>
      <c r="E18" s="1225"/>
      <c r="F18" s="1225"/>
      <c r="G18" s="1225"/>
      <c r="H18" s="1225"/>
      <c r="I18" s="1225"/>
      <c r="J18" s="1225"/>
      <c r="K18" s="1225"/>
      <c r="L18" s="1225"/>
      <c r="M18" s="1225"/>
      <c r="N18" s="1225"/>
      <c r="O18" s="1225"/>
      <c r="P18" s="1226">
        <v>0</v>
      </c>
    </row>
    <row r="19" ht="13.55" customHeight="1">
      <c r="A19" t="s" s="1221">
        <v>133</v>
      </c>
      <c r="B19" s="1222">
        <f>'Enrol Staff &amp; Exp'!H64</f>
        <v>0</v>
      </c>
      <c r="C19" s="1223">
        <f>B19-D19</f>
        <v>0</v>
      </c>
      <c r="D19" s="1224">
        <f>SUM(E19:P19)</f>
        <v>0</v>
      </c>
      <c r="E19" s="1225"/>
      <c r="F19" s="1225">
        <v>0</v>
      </c>
      <c r="G19" s="1225">
        <v>0</v>
      </c>
      <c r="H19" s="1225">
        <v>0</v>
      </c>
      <c r="I19" s="1225">
        <v>0</v>
      </c>
      <c r="J19" s="1225">
        <v>0</v>
      </c>
      <c r="K19" s="1225">
        <v>0</v>
      </c>
      <c r="L19" s="1225">
        <v>0</v>
      </c>
      <c r="M19" s="1225">
        <v>0</v>
      </c>
      <c r="N19" s="1225">
        <v>0</v>
      </c>
      <c r="O19" s="1225">
        <v>0</v>
      </c>
      <c r="P19" s="1226"/>
    </row>
    <row r="20" ht="13.55" customHeight="1">
      <c r="A20" t="s" s="1221">
        <v>134</v>
      </c>
      <c r="B20" s="1222">
        <f>'Enrol Staff &amp; Exp'!H65</f>
        <v>135000</v>
      </c>
      <c r="C20" s="1223">
        <f>B20-D20</f>
        <v>0</v>
      </c>
      <c r="D20" s="1224">
        <f>SUM(E20:P20)</f>
        <v>135000</v>
      </c>
      <c r="E20" s="1225">
        <f t="shared" si="71" ref="E20:P20">135000/12</f>
        <v>11250</v>
      </c>
      <c r="F20" s="1225">
        <f t="shared" si="71"/>
        <v>11250</v>
      </c>
      <c r="G20" s="1225">
        <f t="shared" si="71"/>
        <v>11250</v>
      </c>
      <c r="H20" s="1225">
        <f t="shared" si="71"/>
        <v>11250</v>
      </c>
      <c r="I20" s="1225">
        <f t="shared" si="71"/>
        <v>11250</v>
      </c>
      <c r="J20" s="1225">
        <f t="shared" si="71"/>
        <v>11250</v>
      </c>
      <c r="K20" s="1225">
        <f t="shared" si="71"/>
        <v>11250</v>
      </c>
      <c r="L20" s="1225">
        <f t="shared" si="71"/>
        <v>11250</v>
      </c>
      <c r="M20" s="1225">
        <f t="shared" si="71"/>
        <v>11250</v>
      </c>
      <c r="N20" s="1225">
        <f t="shared" si="71"/>
        <v>11250</v>
      </c>
      <c r="O20" s="1225">
        <f t="shared" si="71"/>
        <v>11250</v>
      </c>
      <c r="P20" s="1225">
        <f t="shared" si="71"/>
        <v>11250</v>
      </c>
    </row>
    <row r="21" ht="13.55" customHeight="1">
      <c r="A21" t="s" s="1221">
        <v>135</v>
      </c>
      <c r="B21" s="1222">
        <f>'Enrol Staff &amp; Exp'!H66</f>
        <v>26500</v>
      </c>
      <c r="C21" s="1223">
        <f>B21-D21</f>
        <v>0</v>
      </c>
      <c r="D21" s="1224">
        <f>SUM(E21:P21)</f>
        <v>26500</v>
      </c>
      <c r="E21" s="1225">
        <f t="shared" si="86" ref="E21:P21">26500/12</f>
        <v>2208.333333333330</v>
      </c>
      <c r="F21" s="1225">
        <f t="shared" si="86"/>
        <v>2208.333333333330</v>
      </c>
      <c r="G21" s="1225">
        <f t="shared" si="86"/>
        <v>2208.333333333330</v>
      </c>
      <c r="H21" s="1225">
        <f t="shared" si="86"/>
        <v>2208.333333333330</v>
      </c>
      <c r="I21" s="1225">
        <f t="shared" si="86"/>
        <v>2208.333333333330</v>
      </c>
      <c r="J21" s="1225">
        <f t="shared" si="86"/>
        <v>2208.333333333330</v>
      </c>
      <c r="K21" s="1225">
        <f t="shared" si="86"/>
        <v>2208.333333333330</v>
      </c>
      <c r="L21" s="1225">
        <f t="shared" si="86"/>
        <v>2208.333333333330</v>
      </c>
      <c r="M21" s="1225">
        <f t="shared" si="86"/>
        <v>2208.333333333330</v>
      </c>
      <c r="N21" s="1225">
        <f t="shared" si="86"/>
        <v>2208.333333333330</v>
      </c>
      <c r="O21" s="1225">
        <f t="shared" si="86"/>
        <v>2208.333333333330</v>
      </c>
      <c r="P21" s="1225">
        <f t="shared" si="86"/>
        <v>2208.333333333330</v>
      </c>
    </row>
    <row r="22" ht="13.55" customHeight="1">
      <c r="A22" t="s" s="1221">
        <v>855</v>
      </c>
      <c r="B22" s="1222">
        <f>'Enrol Staff &amp; Exp'!H67</f>
        <v>87500</v>
      </c>
      <c r="C22" s="1223">
        <f>B22-D22</f>
        <v>0</v>
      </c>
      <c r="D22" s="1224">
        <f>SUM(E22:P22)</f>
        <v>87500</v>
      </c>
      <c r="E22" s="1225">
        <f t="shared" si="101" ref="E22:P22">87500/12</f>
        <v>7291.666666666670</v>
      </c>
      <c r="F22" s="1225">
        <f t="shared" si="101"/>
        <v>7291.666666666670</v>
      </c>
      <c r="G22" s="1225">
        <f t="shared" si="101"/>
        <v>7291.666666666670</v>
      </c>
      <c r="H22" s="1225">
        <f t="shared" si="101"/>
        <v>7291.666666666670</v>
      </c>
      <c r="I22" s="1225">
        <f t="shared" si="101"/>
        <v>7291.666666666670</v>
      </c>
      <c r="J22" s="1225">
        <f t="shared" si="101"/>
        <v>7291.666666666670</v>
      </c>
      <c r="K22" s="1225">
        <f t="shared" si="101"/>
        <v>7291.666666666670</v>
      </c>
      <c r="L22" s="1225">
        <f t="shared" si="101"/>
        <v>7291.666666666670</v>
      </c>
      <c r="M22" s="1225">
        <f t="shared" si="101"/>
        <v>7291.666666666670</v>
      </c>
      <c r="N22" s="1225">
        <f t="shared" si="101"/>
        <v>7291.666666666670</v>
      </c>
      <c r="O22" s="1225">
        <f t="shared" si="101"/>
        <v>7291.666666666670</v>
      </c>
      <c r="P22" s="1225">
        <f t="shared" si="101"/>
        <v>7291.666666666670</v>
      </c>
    </row>
    <row r="23" ht="13.55" customHeight="1">
      <c r="A23" t="s" s="1221">
        <v>856</v>
      </c>
      <c r="B23" s="1222">
        <f>'Enrol Staff &amp; Exp'!H68</f>
        <v>0</v>
      </c>
      <c r="C23" s="1223">
        <f>B23-D23</f>
        <v>0</v>
      </c>
      <c r="D23" s="1224">
        <f>SUM(E23:P23)</f>
        <v>0</v>
      </c>
      <c r="E23" s="1225"/>
      <c r="F23" s="1225"/>
      <c r="G23" s="1225"/>
      <c r="H23" s="1225"/>
      <c r="I23" s="1225"/>
      <c r="J23" s="1225"/>
      <c r="K23" s="1225"/>
      <c r="L23" s="1225"/>
      <c r="M23" s="1225"/>
      <c r="N23" s="1225"/>
      <c r="O23" s="1225"/>
      <c r="P23" s="1226"/>
    </row>
    <row r="24" ht="13.55" customHeight="1">
      <c r="A24" t="s" s="1221">
        <v>239</v>
      </c>
      <c r="B24" s="1222">
        <f>'Enrol Staff &amp; Exp'!H69</f>
        <v>0</v>
      </c>
      <c r="C24" s="1223">
        <f>B24-D24</f>
        <v>0</v>
      </c>
      <c r="D24" s="1224">
        <f>SUM(E24:P24)</f>
        <v>0</v>
      </c>
      <c r="E24" s="1225"/>
      <c r="F24" s="1225"/>
      <c r="G24" s="1225"/>
      <c r="H24" s="1225"/>
      <c r="I24" s="1225"/>
      <c r="J24" s="1225"/>
      <c r="K24" s="1225"/>
      <c r="L24" s="1225"/>
      <c r="M24" s="1225"/>
      <c r="N24" s="1225"/>
      <c r="O24" s="1225"/>
      <c r="P24" s="1226"/>
    </row>
    <row r="25" ht="13.55" customHeight="1">
      <c r="A25" t="s" s="1221">
        <v>142</v>
      </c>
      <c r="B25" s="1222">
        <f>'Enrol Staff &amp; Exp'!H70</f>
        <v>2500</v>
      </c>
      <c r="C25" s="1223">
        <f>B25-D25</f>
        <v>0</v>
      </c>
      <c r="D25" s="1224">
        <f>SUM(E25:P25)</f>
        <v>2500</v>
      </c>
      <c r="E25" s="1225">
        <f t="shared" si="122" ref="E25:P25">2500/12</f>
        <v>208.333333333333</v>
      </c>
      <c r="F25" s="1225">
        <f t="shared" si="122"/>
        <v>208.333333333333</v>
      </c>
      <c r="G25" s="1225">
        <f t="shared" si="122"/>
        <v>208.333333333333</v>
      </c>
      <c r="H25" s="1225">
        <f t="shared" si="122"/>
        <v>208.333333333333</v>
      </c>
      <c r="I25" s="1225">
        <f t="shared" si="122"/>
        <v>208.333333333333</v>
      </c>
      <c r="J25" s="1225">
        <f t="shared" si="122"/>
        <v>208.333333333333</v>
      </c>
      <c r="K25" s="1225">
        <f t="shared" si="122"/>
        <v>208.333333333333</v>
      </c>
      <c r="L25" s="1225">
        <f t="shared" si="122"/>
        <v>208.333333333333</v>
      </c>
      <c r="M25" s="1225">
        <f t="shared" si="122"/>
        <v>208.333333333333</v>
      </c>
      <c r="N25" s="1225">
        <f t="shared" si="122"/>
        <v>208.333333333333</v>
      </c>
      <c r="O25" s="1225">
        <f t="shared" si="122"/>
        <v>208.333333333333</v>
      </c>
      <c r="P25" s="1225">
        <f t="shared" si="122"/>
        <v>208.333333333333</v>
      </c>
    </row>
    <row r="26" ht="13.55" customHeight="1">
      <c r="A26" t="s" s="1221">
        <v>857</v>
      </c>
      <c r="B26" s="1222">
        <f>'Enrol Staff &amp; Exp'!H71</f>
        <v>0</v>
      </c>
      <c r="C26" s="1223">
        <f>B26-D26</f>
        <v>0</v>
      </c>
      <c r="D26" s="1224">
        <f>SUM(E26:P26)</f>
        <v>0</v>
      </c>
      <c r="E26" s="1225"/>
      <c r="F26" s="1225">
        <v>0</v>
      </c>
      <c r="G26" s="1225">
        <v>0</v>
      </c>
      <c r="H26" s="1225">
        <v>0</v>
      </c>
      <c r="I26" s="1225">
        <v>0</v>
      </c>
      <c r="J26" s="1225">
        <v>0</v>
      </c>
      <c r="K26" s="1225">
        <v>0</v>
      </c>
      <c r="L26" s="1225">
        <v>0</v>
      </c>
      <c r="M26" s="1225">
        <v>0</v>
      </c>
      <c r="N26" s="1225">
        <v>0</v>
      </c>
      <c r="O26" s="1225">
        <v>0</v>
      </c>
      <c r="P26" s="1226"/>
    </row>
    <row r="27" ht="13.55" customHeight="1">
      <c r="A27" t="s" s="1221">
        <v>141</v>
      </c>
      <c r="B27" s="1222">
        <f>'Enrol Staff &amp; Exp'!H72</f>
        <v>0</v>
      </c>
      <c r="C27" s="1223">
        <f>B27-D27</f>
        <v>0</v>
      </c>
      <c r="D27" s="1224">
        <f>SUM(E27:P27)</f>
        <v>0</v>
      </c>
      <c r="E27" s="1225"/>
      <c r="F27" s="1225"/>
      <c r="G27" s="1225"/>
      <c r="H27" s="1225"/>
      <c r="I27" s="1225"/>
      <c r="J27" s="1225"/>
      <c r="K27" s="1225"/>
      <c r="L27" s="1225"/>
      <c r="M27" s="1225"/>
      <c r="N27" s="1225"/>
      <c r="O27" s="1225"/>
      <c r="P27" s="1226"/>
    </row>
    <row r="28" ht="13.55" customHeight="1">
      <c r="A28" t="s" s="1221">
        <v>858</v>
      </c>
      <c r="B28" s="1222">
        <f>'Enrol Staff &amp; Exp'!H73</f>
        <v>15000</v>
      </c>
      <c r="C28" s="1223">
        <f>B28-D28</f>
        <v>0</v>
      </c>
      <c r="D28" s="1224">
        <f>SUM(E28:P28)</f>
        <v>15000</v>
      </c>
      <c r="E28" s="1225">
        <f t="shared" si="143" ref="E28:P45">15000/12</f>
        <v>1250</v>
      </c>
      <c r="F28" s="1225">
        <f t="shared" si="143"/>
        <v>1250</v>
      </c>
      <c r="G28" s="1225">
        <f t="shared" si="143"/>
        <v>1250</v>
      </c>
      <c r="H28" s="1225">
        <f t="shared" si="143"/>
        <v>1250</v>
      </c>
      <c r="I28" s="1225">
        <f t="shared" si="143"/>
        <v>1250</v>
      </c>
      <c r="J28" s="1225">
        <f t="shared" si="143"/>
        <v>1250</v>
      </c>
      <c r="K28" s="1225">
        <f t="shared" si="143"/>
        <v>1250</v>
      </c>
      <c r="L28" s="1225">
        <f t="shared" si="143"/>
        <v>1250</v>
      </c>
      <c r="M28" s="1225">
        <f t="shared" si="143"/>
        <v>1250</v>
      </c>
      <c r="N28" s="1225">
        <f t="shared" si="143"/>
        <v>1250</v>
      </c>
      <c r="O28" s="1225">
        <f t="shared" si="143"/>
        <v>1250</v>
      </c>
      <c r="P28" s="1225">
        <f t="shared" si="143"/>
        <v>1250</v>
      </c>
    </row>
    <row r="29" ht="13.55" customHeight="1">
      <c r="A29" t="s" s="1221">
        <v>859</v>
      </c>
      <c r="B29" s="876">
        <f>'Enrol Staff &amp; Exp'!H74</f>
        <v>0</v>
      </c>
      <c r="C29" s="1227">
        <f>B29-D29</f>
        <v>0</v>
      </c>
      <c r="D29" s="1228">
        <f>SUM(E29:P29)</f>
        <v>0</v>
      </c>
      <c r="E29" s="1229"/>
      <c r="F29" s="1229"/>
      <c r="G29" s="1229"/>
      <c r="H29" s="1229"/>
      <c r="I29" s="1229"/>
      <c r="J29" s="1229"/>
      <c r="K29" s="1229"/>
      <c r="L29" s="1229"/>
      <c r="M29" s="1229"/>
      <c r="N29" s="1229"/>
      <c r="O29" s="1229"/>
      <c r="P29" s="1229"/>
    </row>
    <row r="30" ht="15.75" customHeight="1">
      <c r="A30" t="s" s="1230">
        <v>860</v>
      </c>
      <c r="B30" s="1231">
        <f>'Enrol Staff &amp; Exp'!H75</f>
        <v>2230478.27184607</v>
      </c>
      <c r="C30" s="1231">
        <f>B30-D30</f>
        <v>0.48434607</v>
      </c>
      <c r="D30" s="1232">
        <f>SUM(D14:D29)</f>
        <v>2230477.7875</v>
      </c>
      <c r="E30" s="1233">
        <f>SUM(E14:E29)</f>
        <v>36864.5833333333</v>
      </c>
      <c r="F30" s="1233">
        <f>SUM(F14:F29)</f>
        <v>36864.5833333333</v>
      </c>
      <c r="G30" s="1233">
        <f>SUM(G14:G29)</f>
        <v>215674.862083333</v>
      </c>
      <c r="H30" s="1233">
        <f>SUM(H14:H29)</f>
        <v>215674.862083333</v>
      </c>
      <c r="I30" s="1233">
        <f>SUM(I14:I29)</f>
        <v>215674.862083333</v>
      </c>
      <c r="J30" s="1233">
        <f>SUM(J14:J29)</f>
        <v>215674.862083333</v>
      </c>
      <c r="K30" s="1233">
        <f>SUM(K14:K29)</f>
        <v>215674.862083333</v>
      </c>
      <c r="L30" s="1233">
        <f>SUM(L14:L29)</f>
        <v>215674.862083333</v>
      </c>
      <c r="M30" s="1233">
        <f>SUM(M14:M29)</f>
        <v>215674.862083333</v>
      </c>
      <c r="N30" s="1233">
        <f>SUM(N14:N29)</f>
        <v>215674.862083333</v>
      </c>
      <c r="O30" s="1233">
        <f>SUM(O14:O29)</f>
        <v>215674.862083333</v>
      </c>
      <c r="P30" s="1233">
        <f>SUM(P14:P29)</f>
        <v>215674.862083333</v>
      </c>
    </row>
    <row r="31" ht="15.75" customHeight="1">
      <c r="A31" t="s" s="1234">
        <v>861</v>
      </c>
      <c r="B31" s="1235"/>
      <c r="C31" s="1236">
        <f>IF(ABS(C30)&gt;(0.0025*D30),"!*!*!",0)</f>
        <v>0</v>
      </c>
      <c r="D31" s="1237"/>
      <c r="E31" s="1237">
        <f>E30</f>
        <v>36864.5833333333</v>
      </c>
      <c r="F31" s="1238">
        <f>E31+F30</f>
        <v>73729.1666666666</v>
      </c>
      <c r="G31" s="1238">
        <f>F31+G30</f>
        <v>289404.02875</v>
      </c>
      <c r="H31" s="1238">
        <f>G31+H30</f>
        <v>505078.890833333</v>
      </c>
      <c r="I31" s="1238">
        <f>H31+I30</f>
        <v>720753.752916666</v>
      </c>
      <c r="J31" s="1238">
        <f>I31+J30</f>
        <v>936428.6149999989</v>
      </c>
      <c r="K31" s="1238">
        <f>J31+K30</f>
        <v>1152103.47708333</v>
      </c>
      <c r="L31" s="1238">
        <f>K31+L30</f>
        <v>1367778.33916666</v>
      </c>
      <c r="M31" s="1238">
        <f>L31+M30</f>
        <v>1583453.20124999</v>
      </c>
      <c r="N31" s="1238">
        <f>M31+N30</f>
        <v>1799128.06333332</v>
      </c>
      <c r="O31" s="1238">
        <f>N31+O30</f>
        <v>2014802.92541665</v>
      </c>
      <c r="P31" s="1239">
        <f>O31+P30</f>
        <v>2230477.78749998</v>
      </c>
    </row>
    <row r="32" ht="13.55" customHeight="1">
      <c r="A32" t="s" s="1234">
        <v>862</v>
      </c>
      <c r="B32" s="1240"/>
      <c r="C32" s="1241"/>
      <c r="D32" s="1242"/>
      <c r="E32" s="1243">
        <f>E31/$D30</f>
        <v>0.0165276621627568</v>
      </c>
      <c r="F32" s="1243">
        <f>F31/$D30</f>
        <v>0.0330553243255136</v>
      </c>
      <c r="G32" s="1243">
        <f>G31/$D30</f>
        <v>0.129749791892962</v>
      </c>
      <c r="H32" s="1243">
        <f>H31/$D30</f>
        <v>0.226444259460411</v>
      </c>
      <c r="I32" s="1243">
        <f>I31/$D30</f>
        <v>0.323138727027859</v>
      </c>
      <c r="J32" s="1243">
        <f>J31/$D30</f>
        <v>0.419833194595308</v>
      </c>
      <c r="K32" s="1243">
        <f>K31/$D30</f>
        <v>0.516527662162755</v>
      </c>
      <c r="L32" s="1243">
        <f>L31/$D30</f>
        <v>0.613222129730202</v>
      </c>
      <c r="M32" s="1243">
        <f>M31/$D30</f>
        <v>0.70991659729765</v>
      </c>
      <c r="N32" s="1243">
        <f>N31/$D30</f>
        <v>0.806611064865097</v>
      </c>
      <c r="O32" s="1243">
        <f>O31/$D30</f>
        <v>0.903305532432544</v>
      </c>
      <c r="P32" s="1243">
        <f>P31/$D30</f>
        <v>0.999999999999991</v>
      </c>
    </row>
    <row r="33" ht="13.55" customHeight="1">
      <c r="A33" s="1244"/>
      <c r="B33" s="1244"/>
      <c r="C33" s="1245"/>
      <c r="D33" s="1246"/>
      <c r="E33" s="1247"/>
      <c r="F33" s="1248"/>
      <c r="G33" s="1248"/>
      <c r="H33" s="1248"/>
      <c r="I33" s="1247"/>
      <c r="J33" s="1248"/>
      <c r="K33" s="1248"/>
      <c r="L33" s="1248"/>
      <c r="M33" s="1247"/>
      <c r="N33" s="1248"/>
      <c r="O33" s="1248"/>
      <c r="P33" s="1249"/>
    </row>
    <row r="34" ht="14.25" customHeight="1">
      <c r="A34" t="s" s="1250">
        <v>863</v>
      </c>
      <c r="B34" s="1251"/>
      <c r="C34" s="1252"/>
      <c r="D34" s="1253"/>
      <c r="E34" s="1254"/>
      <c r="F34" s="1254"/>
      <c r="G34" s="1254"/>
      <c r="H34" s="1254"/>
      <c r="I34" s="1254"/>
      <c r="J34" s="1254"/>
      <c r="K34" s="1254"/>
      <c r="L34" s="1254"/>
      <c r="M34" s="1254"/>
      <c r="N34" s="1254"/>
      <c r="O34" s="1254"/>
      <c r="P34" s="1255"/>
    </row>
    <row r="35" ht="13.55" customHeight="1">
      <c r="A35" t="s" s="1215">
        <v>864</v>
      </c>
      <c r="B35" s="1216">
        <f>'Enrol Staff &amp; Exp'!H421</f>
        <v>581000</v>
      </c>
      <c r="C35" s="1217">
        <f>B35-D35</f>
        <v>0</v>
      </c>
      <c r="D35" s="1218">
        <f>SUM(E35:P35)</f>
        <v>581000</v>
      </c>
      <c r="E35" s="1225">
        <f t="shared" si="201" ref="E35:P35">581000/12</f>
        <v>48416.6666666667</v>
      </c>
      <c r="F35" s="1225">
        <f t="shared" si="201"/>
        <v>48416.6666666667</v>
      </c>
      <c r="G35" s="1225">
        <f t="shared" si="201"/>
        <v>48416.6666666667</v>
      </c>
      <c r="H35" s="1225">
        <f t="shared" si="201"/>
        <v>48416.6666666667</v>
      </c>
      <c r="I35" s="1225">
        <f t="shared" si="201"/>
        <v>48416.6666666667</v>
      </c>
      <c r="J35" s="1225">
        <f t="shared" si="201"/>
        <v>48416.6666666667</v>
      </c>
      <c r="K35" s="1225">
        <f t="shared" si="201"/>
        <v>48416.6666666667</v>
      </c>
      <c r="L35" s="1225">
        <f t="shared" si="201"/>
        <v>48416.6666666667</v>
      </c>
      <c r="M35" s="1225">
        <f t="shared" si="201"/>
        <v>48416.6666666667</v>
      </c>
      <c r="N35" s="1225">
        <f t="shared" si="201"/>
        <v>48416.6666666667</v>
      </c>
      <c r="O35" s="1225">
        <f t="shared" si="201"/>
        <v>48416.6666666667</v>
      </c>
      <c r="P35" s="1225">
        <f t="shared" si="201"/>
        <v>48416.6666666667</v>
      </c>
    </row>
    <row r="36" ht="13.55" customHeight="1">
      <c r="A36" t="s" s="1221">
        <v>865</v>
      </c>
      <c r="B36" s="1222">
        <f>'Enrol Staff &amp; Exp'!H1343</f>
        <v>159319.6</v>
      </c>
      <c r="C36" s="1223">
        <f>B36-D36</f>
        <v>-0.4</v>
      </c>
      <c r="D36" s="1224">
        <f>SUM(E36:P36)</f>
        <v>159320</v>
      </c>
      <c r="E36" s="1225">
        <f t="shared" si="216" ref="E36:P36">159320/12</f>
        <v>13276.6666666667</v>
      </c>
      <c r="F36" s="1225">
        <f t="shared" si="216"/>
        <v>13276.6666666667</v>
      </c>
      <c r="G36" s="1225">
        <f t="shared" si="216"/>
        <v>13276.6666666667</v>
      </c>
      <c r="H36" s="1225">
        <f t="shared" si="216"/>
        <v>13276.6666666667</v>
      </c>
      <c r="I36" s="1225">
        <f t="shared" si="216"/>
        <v>13276.6666666667</v>
      </c>
      <c r="J36" s="1225">
        <f t="shared" si="216"/>
        <v>13276.6666666667</v>
      </c>
      <c r="K36" s="1225">
        <f t="shared" si="216"/>
        <v>13276.6666666667</v>
      </c>
      <c r="L36" s="1225">
        <f t="shared" si="216"/>
        <v>13276.6666666667</v>
      </c>
      <c r="M36" s="1225">
        <f t="shared" si="216"/>
        <v>13276.6666666667</v>
      </c>
      <c r="N36" s="1225">
        <f t="shared" si="216"/>
        <v>13276.6666666667</v>
      </c>
      <c r="O36" s="1225">
        <f t="shared" si="216"/>
        <v>13276.6666666667</v>
      </c>
      <c r="P36" s="1225">
        <f t="shared" si="216"/>
        <v>13276.6666666667</v>
      </c>
    </row>
    <row r="37" ht="13.55" customHeight="1">
      <c r="A37" t="s" s="1221">
        <v>866</v>
      </c>
      <c r="B37" s="1222">
        <f>'Enrol Staff &amp; Exp'!H1368</f>
        <v>0</v>
      </c>
      <c r="C37" s="1223">
        <f>B37-D37</f>
        <v>0</v>
      </c>
      <c r="D37" s="1224">
        <f>SUM(E37:P37)</f>
        <v>0</v>
      </c>
      <c r="E37" s="1225">
        <v>0</v>
      </c>
      <c r="F37" s="1225">
        <v>0</v>
      </c>
      <c r="G37" s="1225">
        <v>0</v>
      </c>
      <c r="H37" s="1225">
        <v>0</v>
      </c>
      <c r="I37" s="1225">
        <v>0</v>
      </c>
      <c r="J37" s="1225">
        <v>0</v>
      </c>
      <c r="K37" s="1225">
        <v>0</v>
      </c>
      <c r="L37" s="1225">
        <v>0</v>
      </c>
      <c r="M37" s="1225">
        <v>0</v>
      </c>
      <c r="N37" s="1225">
        <v>0</v>
      </c>
      <c r="O37" s="1225">
        <v>0</v>
      </c>
      <c r="P37" s="1225">
        <v>0</v>
      </c>
    </row>
    <row r="38" ht="13.55" customHeight="1">
      <c r="A38" t="s" s="1221">
        <v>867</v>
      </c>
      <c r="B38" s="1222">
        <f>'Enrol Staff &amp; Exp'!H1370</f>
        <v>0</v>
      </c>
      <c r="C38" s="1223">
        <f>B38-D38</f>
        <v>0</v>
      </c>
      <c r="D38" s="1224">
        <f>SUM(E38:P38)</f>
        <v>0</v>
      </c>
      <c r="E38" s="1225">
        <v>0</v>
      </c>
      <c r="F38" s="1225">
        <v>0</v>
      </c>
      <c r="G38" s="1225">
        <v>0</v>
      </c>
      <c r="H38" s="1225">
        <v>0</v>
      </c>
      <c r="I38" s="1225">
        <v>0</v>
      </c>
      <c r="J38" s="1225">
        <v>0</v>
      </c>
      <c r="K38" s="1225">
        <v>0</v>
      </c>
      <c r="L38" s="1225">
        <v>0</v>
      </c>
      <c r="M38" s="1225">
        <v>0</v>
      </c>
      <c r="N38" s="1225">
        <v>0</v>
      </c>
      <c r="O38" s="1225">
        <v>0</v>
      </c>
      <c r="P38" s="1225">
        <v>0</v>
      </c>
    </row>
    <row r="39" ht="13.55" customHeight="1">
      <c r="A39" t="s" s="1221">
        <v>261</v>
      </c>
      <c r="B39" s="1222">
        <f>'Enrol Staff &amp; Exp'!H1372</f>
        <v>3600</v>
      </c>
      <c r="C39" s="1223">
        <f>B39-D39</f>
        <v>0</v>
      </c>
      <c r="D39" s="1224">
        <f>SUM(E39:P39)</f>
        <v>3600</v>
      </c>
      <c r="E39" s="1225">
        <f t="shared" si="237" ref="E39:P39">3600/12</f>
        <v>300</v>
      </c>
      <c r="F39" s="1225">
        <f t="shared" si="237"/>
        <v>300</v>
      </c>
      <c r="G39" s="1225">
        <f t="shared" si="237"/>
        <v>300</v>
      </c>
      <c r="H39" s="1225">
        <f t="shared" si="237"/>
        <v>300</v>
      </c>
      <c r="I39" s="1225">
        <f t="shared" si="237"/>
        <v>300</v>
      </c>
      <c r="J39" s="1225">
        <f t="shared" si="237"/>
        <v>300</v>
      </c>
      <c r="K39" s="1225">
        <f t="shared" si="237"/>
        <v>300</v>
      </c>
      <c r="L39" s="1225">
        <f t="shared" si="237"/>
        <v>300</v>
      </c>
      <c r="M39" s="1225">
        <f t="shared" si="237"/>
        <v>300</v>
      </c>
      <c r="N39" s="1225">
        <f t="shared" si="237"/>
        <v>300</v>
      </c>
      <c r="O39" s="1225">
        <f t="shared" si="237"/>
        <v>300</v>
      </c>
      <c r="P39" s="1225">
        <f t="shared" si="237"/>
        <v>300</v>
      </c>
    </row>
    <row r="40" ht="13.55" customHeight="1">
      <c r="A40" t="s" s="1221">
        <v>868</v>
      </c>
      <c r="B40" s="1222">
        <f>'Enrol Staff &amp; Exp'!H1418</f>
        <v>297573.913592304</v>
      </c>
      <c r="C40" s="1223">
        <f>B40-D40</f>
        <v>-0.08640769600000001</v>
      </c>
      <c r="D40" s="1224">
        <f>SUM(E40:P40)</f>
        <v>297574</v>
      </c>
      <c r="E40" s="1225">
        <f t="shared" si="252" ref="E40:P40">297574/12</f>
        <v>24797.8333333333</v>
      </c>
      <c r="F40" s="1225">
        <f t="shared" si="252"/>
        <v>24797.8333333333</v>
      </c>
      <c r="G40" s="1225">
        <f t="shared" si="252"/>
        <v>24797.8333333333</v>
      </c>
      <c r="H40" s="1225">
        <f t="shared" si="252"/>
        <v>24797.8333333333</v>
      </c>
      <c r="I40" s="1225">
        <f t="shared" si="252"/>
        <v>24797.8333333333</v>
      </c>
      <c r="J40" s="1225">
        <f t="shared" si="252"/>
        <v>24797.8333333333</v>
      </c>
      <c r="K40" s="1225">
        <f t="shared" si="252"/>
        <v>24797.8333333333</v>
      </c>
      <c r="L40" s="1225">
        <f t="shared" si="252"/>
        <v>24797.8333333333</v>
      </c>
      <c r="M40" s="1225">
        <f t="shared" si="252"/>
        <v>24797.8333333333</v>
      </c>
      <c r="N40" s="1225">
        <f t="shared" si="252"/>
        <v>24797.8333333333</v>
      </c>
      <c r="O40" s="1225">
        <f t="shared" si="252"/>
        <v>24797.8333333333</v>
      </c>
      <c r="P40" s="1225">
        <f t="shared" si="252"/>
        <v>24797.8333333333</v>
      </c>
    </row>
    <row r="41" ht="13.55" customHeight="1">
      <c r="A41" t="s" s="1221">
        <v>869</v>
      </c>
      <c r="B41" s="1222">
        <f>'Enrol Staff &amp; Exp'!H1426</f>
        <v>7500</v>
      </c>
      <c r="C41" s="1223">
        <f>B41-D41</f>
        <v>0</v>
      </c>
      <c r="D41" s="1224">
        <f>SUM(E41:P41)</f>
        <v>7500</v>
      </c>
      <c r="E41" s="1225">
        <f t="shared" si="267" ref="E41:P41">7500/12</f>
        <v>625</v>
      </c>
      <c r="F41" s="1225">
        <f t="shared" si="267"/>
        <v>625</v>
      </c>
      <c r="G41" s="1225">
        <f t="shared" si="267"/>
        <v>625</v>
      </c>
      <c r="H41" s="1225">
        <f t="shared" si="267"/>
        <v>625</v>
      </c>
      <c r="I41" s="1225">
        <f t="shared" si="267"/>
        <v>625</v>
      </c>
      <c r="J41" s="1225">
        <f t="shared" si="267"/>
        <v>625</v>
      </c>
      <c r="K41" s="1225">
        <f t="shared" si="267"/>
        <v>625</v>
      </c>
      <c r="L41" s="1225">
        <f t="shared" si="267"/>
        <v>625</v>
      </c>
      <c r="M41" s="1225">
        <f t="shared" si="267"/>
        <v>625</v>
      </c>
      <c r="N41" s="1225">
        <f t="shared" si="267"/>
        <v>625</v>
      </c>
      <c r="O41" s="1225">
        <f t="shared" si="267"/>
        <v>625</v>
      </c>
      <c r="P41" s="1225">
        <f t="shared" si="267"/>
        <v>625</v>
      </c>
    </row>
    <row r="42" ht="13.55" customHeight="1">
      <c r="A42" t="s" s="1221">
        <v>870</v>
      </c>
      <c r="B42" s="1222">
        <f>'Enrol Staff &amp; Exp'!H1435</f>
        <v>135000</v>
      </c>
      <c r="C42" s="1223">
        <f>B42-D42</f>
        <v>0</v>
      </c>
      <c r="D42" s="1224">
        <f>SUM(E42:P42)</f>
        <v>135000</v>
      </c>
      <c r="E42" s="1225">
        <f t="shared" si="282" ref="E42:P42">135000/12</f>
        <v>11250</v>
      </c>
      <c r="F42" s="1225">
        <f t="shared" si="282"/>
        <v>11250</v>
      </c>
      <c r="G42" s="1225">
        <f t="shared" si="282"/>
        <v>11250</v>
      </c>
      <c r="H42" s="1225">
        <f t="shared" si="282"/>
        <v>11250</v>
      </c>
      <c r="I42" s="1225">
        <f t="shared" si="282"/>
        <v>11250</v>
      </c>
      <c r="J42" s="1225">
        <f t="shared" si="282"/>
        <v>11250</v>
      </c>
      <c r="K42" s="1225">
        <f t="shared" si="282"/>
        <v>11250</v>
      </c>
      <c r="L42" s="1225">
        <f t="shared" si="282"/>
        <v>11250</v>
      </c>
      <c r="M42" s="1225">
        <f t="shared" si="282"/>
        <v>11250</v>
      </c>
      <c r="N42" s="1225">
        <f t="shared" si="282"/>
        <v>11250</v>
      </c>
      <c r="O42" s="1225">
        <f t="shared" si="282"/>
        <v>11250</v>
      </c>
      <c r="P42" s="1225">
        <f t="shared" si="282"/>
        <v>11250</v>
      </c>
    </row>
    <row r="43" ht="13.55" customHeight="1">
      <c r="A43" t="s" s="1221">
        <v>137</v>
      </c>
      <c r="B43" s="1222">
        <f>'Enrol Staff &amp; Exp'!H1464</f>
        <v>0</v>
      </c>
      <c r="C43" s="1223">
        <f>B43-D43</f>
        <v>0</v>
      </c>
      <c r="D43" s="1224">
        <f>SUM(E43:P43)</f>
        <v>0</v>
      </c>
      <c r="E43" s="1225">
        <v>0</v>
      </c>
      <c r="F43" s="1225">
        <v>0</v>
      </c>
      <c r="G43" s="1225">
        <v>0</v>
      </c>
      <c r="H43" s="1225">
        <v>0</v>
      </c>
      <c r="I43" s="1225">
        <v>0</v>
      </c>
      <c r="J43" s="1225">
        <v>0</v>
      </c>
      <c r="K43" s="1225">
        <v>0</v>
      </c>
      <c r="L43" s="1225">
        <v>0</v>
      </c>
      <c r="M43" s="1225">
        <v>0</v>
      </c>
      <c r="N43" s="1225">
        <v>0</v>
      </c>
      <c r="O43" s="1225">
        <v>0</v>
      </c>
      <c r="P43" s="1225">
        <v>0</v>
      </c>
    </row>
    <row r="44" ht="13.55" customHeight="1">
      <c r="A44" t="s" s="1221">
        <v>871</v>
      </c>
      <c r="B44" s="1222">
        <f>'Enrol Staff &amp; Exp'!H1581</f>
        <v>0</v>
      </c>
      <c r="C44" s="1223">
        <f>B44-D44</f>
        <v>0</v>
      </c>
      <c r="D44" s="1224">
        <f>SUM(E44:P44)</f>
        <v>0</v>
      </c>
      <c r="E44" s="1225">
        <v>0</v>
      </c>
      <c r="F44" s="1225">
        <v>0</v>
      </c>
      <c r="G44" s="1225">
        <v>0</v>
      </c>
      <c r="H44" s="1225">
        <v>0</v>
      </c>
      <c r="I44" s="1225">
        <v>0</v>
      </c>
      <c r="J44" s="1225">
        <v>0</v>
      </c>
      <c r="K44" s="1225">
        <v>0</v>
      </c>
      <c r="L44" s="1225">
        <v>0</v>
      </c>
      <c r="M44" s="1225">
        <v>0</v>
      </c>
      <c r="N44" s="1225">
        <v>0</v>
      </c>
      <c r="O44" s="1225">
        <v>0</v>
      </c>
      <c r="P44" s="1225">
        <v>0</v>
      </c>
    </row>
    <row r="45" ht="14.5" customHeight="1">
      <c r="A45" t="s" s="147">
        <v>152</v>
      </c>
      <c r="B45" s="1222">
        <f>'Marketing'!I44</f>
        <v>15000</v>
      </c>
      <c r="C45" s="1223">
        <f>B45-D45</f>
        <v>0</v>
      </c>
      <c r="D45" s="1224">
        <f>SUM(E45:P45)</f>
        <v>15000</v>
      </c>
      <c r="E45" s="1225">
        <f t="shared" si="143"/>
        <v>1250</v>
      </c>
      <c r="F45" s="1225">
        <f t="shared" si="143"/>
        <v>1250</v>
      </c>
      <c r="G45" s="1225">
        <f t="shared" si="143"/>
        <v>1250</v>
      </c>
      <c r="H45" s="1225">
        <f t="shared" si="143"/>
        <v>1250</v>
      </c>
      <c r="I45" s="1225">
        <f t="shared" si="143"/>
        <v>1250</v>
      </c>
      <c r="J45" s="1225">
        <f t="shared" si="143"/>
        <v>1250</v>
      </c>
      <c r="K45" s="1225">
        <f t="shared" si="143"/>
        <v>1250</v>
      </c>
      <c r="L45" s="1225">
        <f t="shared" si="143"/>
        <v>1250</v>
      </c>
      <c r="M45" s="1225">
        <f t="shared" si="143"/>
        <v>1250</v>
      </c>
      <c r="N45" s="1225">
        <f t="shared" si="143"/>
        <v>1250</v>
      </c>
      <c r="O45" s="1225">
        <f t="shared" si="143"/>
        <v>1250</v>
      </c>
      <c r="P45" s="1225">
        <f t="shared" si="143"/>
        <v>1250</v>
      </c>
    </row>
    <row r="46" ht="13.55" customHeight="1">
      <c r="A46" t="s" s="1221">
        <v>690</v>
      </c>
      <c r="B46" s="1222">
        <f>'Facilities'!H74</f>
        <v>238000</v>
      </c>
      <c r="C46" s="1223">
        <f>B46-D46</f>
        <v>0</v>
      </c>
      <c r="D46" s="1224">
        <f>SUM(E46:P46)</f>
        <v>238000</v>
      </c>
      <c r="E46" s="1225">
        <f t="shared" si="318" ref="E46:P46">238000/12</f>
        <v>19833.3333333333</v>
      </c>
      <c r="F46" s="1225">
        <f t="shared" si="318"/>
        <v>19833.3333333333</v>
      </c>
      <c r="G46" s="1225">
        <f t="shared" si="318"/>
        <v>19833.3333333333</v>
      </c>
      <c r="H46" s="1225">
        <f t="shared" si="318"/>
        <v>19833.3333333333</v>
      </c>
      <c r="I46" s="1225">
        <f t="shared" si="318"/>
        <v>19833.3333333333</v>
      </c>
      <c r="J46" s="1225">
        <f t="shared" si="318"/>
        <v>19833.3333333333</v>
      </c>
      <c r="K46" s="1225">
        <f t="shared" si="318"/>
        <v>19833.3333333333</v>
      </c>
      <c r="L46" s="1225">
        <f t="shared" si="318"/>
        <v>19833.3333333333</v>
      </c>
      <c r="M46" s="1225">
        <f t="shared" si="318"/>
        <v>19833.3333333333</v>
      </c>
      <c r="N46" s="1225">
        <f t="shared" si="318"/>
        <v>19833.3333333333</v>
      </c>
      <c r="O46" s="1225">
        <f t="shared" si="318"/>
        <v>19833.3333333333</v>
      </c>
      <c r="P46" s="1225">
        <f t="shared" si="318"/>
        <v>19833.3333333333</v>
      </c>
    </row>
    <row r="47" ht="13.55" customHeight="1">
      <c r="A47" t="s" s="1221">
        <v>691</v>
      </c>
      <c r="B47" s="1222">
        <f>'Facilities'!H75</f>
        <v>0</v>
      </c>
      <c r="C47" s="1223">
        <f>B47-D47</f>
        <v>0</v>
      </c>
      <c r="D47" s="1224">
        <f>SUM(E47:P47)</f>
        <v>0</v>
      </c>
      <c r="E47" s="1225">
        <v>0</v>
      </c>
      <c r="F47" s="1225">
        <v>0</v>
      </c>
      <c r="G47" s="1225">
        <v>0</v>
      </c>
      <c r="H47" s="1225">
        <v>0</v>
      </c>
      <c r="I47" s="1225">
        <v>0</v>
      </c>
      <c r="J47" s="1225">
        <v>0</v>
      </c>
      <c r="K47" s="1225">
        <v>0</v>
      </c>
      <c r="L47" s="1225">
        <v>0</v>
      </c>
      <c r="M47" s="1225">
        <v>0</v>
      </c>
      <c r="N47" s="1225">
        <v>0</v>
      </c>
      <c r="O47" s="1225">
        <v>0</v>
      </c>
      <c r="P47" s="1225">
        <v>0</v>
      </c>
    </row>
    <row r="48" ht="13.55" customHeight="1">
      <c r="A48" t="s" s="1221">
        <v>650</v>
      </c>
      <c r="B48" s="1222">
        <f>'Facilities'!H76</f>
        <v>51000</v>
      </c>
      <c r="C48" s="1223">
        <f>B48-D48</f>
        <v>0</v>
      </c>
      <c r="D48" s="1224">
        <f>SUM(E48:P48)</f>
        <v>51000</v>
      </c>
      <c r="E48" s="1225">
        <f t="shared" si="336" ref="E48:P48">51000/12</f>
        <v>4250</v>
      </c>
      <c r="F48" s="1225">
        <f t="shared" si="336"/>
        <v>4250</v>
      </c>
      <c r="G48" s="1225">
        <f t="shared" si="336"/>
        <v>4250</v>
      </c>
      <c r="H48" s="1225">
        <f t="shared" si="336"/>
        <v>4250</v>
      </c>
      <c r="I48" s="1225">
        <f t="shared" si="336"/>
        <v>4250</v>
      </c>
      <c r="J48" s="1225">
        <f t="shared" si="336"/>
        <v>4250</v>
      </c>
      <c r="K48" s="1225">
        <f t="shared" si="336"/>
        <v>4250</v>
      </c>
      <c r="L48" s="1225">
        <f t="shared" si="336"/>
        <v>4250</v>
      </c>
      <c r="M48" s="1225">
        <f t="shared" si="336"/>
        <v>4250</v>
      </c>
      <c r="N48" s="1225">
        <f t="shared" si="336"/>
        <v>4250</v>
      </c>
      <c r="O48" s="1225">
        <f t="shared" si="336"/>
        <v>4250</v>
      </c>
      <c r="P48" s="1225">
        <f t="shared" si="336"/>
        <v>4250</v>
      </c>
    </row>
    <row r="49" ht="13.55" customHeight="1">
      <c r="A49" t="s" s="1221">
        <v>692</v>
      </c>
      <c r="B49" s="1222">
        <f>'Facilities'!H77</f>
        <v>17000</v>
      </c>
      <c r="C49" s="1223">
        <f>B49-D49</f>
        <v>0</v>
      </c>
      <c r="D49" s="1224">
        <f>SUM(E49:P49)</f>
        <v>17000</v>
      </c>
      <c r="E49" s="1225">
        <f t="shared" si="351" ref="E49:P49">17000/12</f>
        <v>1416.666666666670</v>
      </c>
      <c r="F49" s="1225">
        <f t="shared" si="351"/>
        <v>1416.666666666670</v>
      </c>
      <c r="G49" s="1225">
        <f t="shared" si="351"/>
        <v>1416.666666666670</v>
      </c>
      <c r="H49" s="1225">
        <f t="shared" si="351"/>
        <v>1416.666666666670</v>
      </c>
      <c r="I49" s="1225">
        <f t="shared" si="351"/>
        <v>1416.666666666670</v>
      </c>
      <c r="J49" s="1225">
        <f t="shared" si="351"/>
        <v>1416.666666666670</v>
      </c>
      <c r="K49" s="1225">
        <f t="shared" si="351"/>
        <v>1416.666666666670</v>
      </c>
      <c r="L49" s="1225">
        <f t="shared" si="351"/>
        <v>1416.666666666670</v>
      </c>
      <c r="M49" s="1225">
        <f t="shared" si="351"/>
        <v>1416.666666666670</v>
      </c>
      <c r="N49" s="1225">
        <f t="shared" si="351"/>
        <v>1416.666666666670</v>
      </c>
      <c r="O49" s="1225">
        <f t="shared" si="351"/>
        <v>1416.666666666670</v>
      </c>
      <c r="P49" s="1225">
        <f t="shared" si="351"/>
        <v>1416.666666666670</v>
      </c>
    </row>
    <row r="50" ht="13.55" customHeight="1">
      <c r="A50" t="s" s="1221">
        <v>693</v>
      </c>
      <c r="B50" s="1222">
        <f>'Facilities'!H78</f>
        <v>0</v>
      </c>
      <c r="C50" s="1223">
        <f>B50-D50</f>
        <v>0</v>
      </c>
      <c r="D50" s="1224">
        <f>SUM(E50:P50)</f>
        <v>0</v>
      </c>
      <c r="E50" s="1225">
        <v>0</v>
      </c>
      <c r="F50" s="1225">
        <v>0</v>
      </c>
      <c r="G50" s="1225">
        <v>0</v>
      </c>
      <c r="H50" s="1225">
        <v>0</v>
      </c>
      <c r="I50" s="1225">
        <v>0</v>
      </c>
      <c r="J50" s="1225">
        <v>0</v>
      </c>
      <c r="K50" s="1225">
        <v>0</v>
      </c>
      <c r="L50" s="1225">
        <v>0</v>
      </c>
      <c r="M50" s="1225">
        <v>0</v>
      </c>
      <c r="N50" s="1225">
        <v>0</v>
      </c>
      <c r="O50" s="1225">
        <v>0</v>
      </c>
      <c r="P50" s="1225">
        <v>0</v>
      </c>
    </row>
    <row r="51" ht="13.55" customHeight="1">
      <c r="A51" t="s" s="1221">
        <v>694</v>
      </c>
      <c r="B51" s="1222">
        <f>'Facilities'!H79</f>
        <v>0</v>
      </c>
      <c r="C51" s="1223"/>
      <c r="D51" s="1224">
        <f>SUM(E51:P51)</f>
        <v>0</v>
      </c>
      <c r="E51" s="1225">
        <v>0</v>
      </c>
      <c r="F51" s="1225">
        <v>0</v>
      </c>
      <c r="G51" s="1225">
        <v>0</v>
      </c>
      <c r="H51" s="1225">
        <v>0</v>
      </c>
      <c r="I51" s="1225">
        <v>0</v>
      </c>
      <c r="J51" s="1225">
        <v>0</v>
      </c>
      <c r="K51" s="1225">
        <v>0</v>
      </c>
      <c r="L51" s="1225">
        <v>0</v>
      </c>
      <c r="M51" s="1225">
        <v>0</v>
      </c>
      <c r="N51" s="1225">
        <v>0</v>
      </c>
      <c r="O51" s="1225">
        <v>0</v>
      </c>
      <c r="P51" s="1225">
        <v>0</v>
      </c>
    </row>
    <row r="52" ht="13.55" customHeight="1">
      <c r="A52" t="s" s="1221">
        <v>695</v>
      </c>
      <c r="B52" s="1222">
        <f>'Facilities'!H80</f>
        <v>0</v>
      </c>
      <c r="C52" s="1223"/>
      <c r="D52" s="1224">
        <f>SUM(E52:P52)</f>
        <v>0</v>
      </c>
      <c r="E52" s="1225">
        <v>0</v>
      </c>
      <c r="F52" s="1225">
        <v>0</v>
      </c>
      <c r="G52" s="1225">
        <v>0</v>
      </c>
      <c r="H52" s="1225">
        <v>0</v>
      </c>
      <c r="I52" s="1225">
        <v>0</v>
      </c>
      <c r="J52" s="1225">
        <v>0</v>
      </c>
      <c r="K52" s="1225">
        <v>0</v>
      </c>
      <c r="L52" s="1225">
        <v>0</v>
      </c>
      <c r="M52" s="1225">
        <v>0</v>
      </c>
      <c r="N52" s="1225">
        <v>0</v>
      </c>
      <c r="O52" s="1225">
        <v>0</v>
      </c>
      <c r="P52" s="1225">
        <v>0</v>
      </c>
    </row>
    <row r="53" ht="13.55" customHeight="1">
      <c r="A53" t="s" s="1221">
        <v>150</v>
      </c>
      <c r="B53" s="1222">
        <f>'FFE&amp;T'!H54</f>
        <v>71591</v>
      </c>
      <c r="C53" s="1223">
        <f>B53-D53</f>
        <v>0</v>
      </c>
      <c r="D53" s="1224">
        <f>SUM(E53:P53)</f>
        <v>71591</v>
      </c>
      <c r="E53" s="1225">
        <f t="shared" si="373" ref="E53:P53">71591/12</f>
        <v>5965.916666666670</v>
      </c>
      <c r="F53" s="1225">
        <f t="shared" si="373"/>
        <v>5965.916666666670</v>
      </c>
      <c r="G53" s="1225">
        <f t="shared" si="373"/>
        <v>5965.916666666670</v>
      </c>
      <c r="H53" s="1225">
        <f t="shared" si="373"/>
        <v>5965.916666666670</v>
      </c>
      <c r="I53" s="1225">
        <f t="shared" si="373"/>
        <v>5965.916666666670</v>
      </c>
      <c r="J53" s="1225">
        <f t="shared" si="373"/>
        <v>5965.916666666670</v>
      </c>
      <c r="K53" s="1225">
        <f t="shared" si="373"/>
        <v>5965.916666666670</v>
      </c>
      <c r="L53" s="1225">
        <f t="shared" si="373"/>
        <v>5965.916666666670</v>
      </c>
      <c r="M53" s="1225">
        <f t="shared" si="373"/>
        <v>5965.916666666670</v>
      </c>
      <c r="N53" s="1225">
        <f t="shared" si="373"/>
        <v>5965.916666666670</v>
      </c>
      <c r="O53" s="1225">
        <f t="shared" si="373"/>
        <v>5965.916666666670</v>
      </c>
      <c r="P53" s="1225">
        <f t="shared" si="373"/>
        <v>5965.916666666670</v>
      </c>
    </row>
    <row r="54" ht="13.55" customHeight="1">
      <c r="A54" t="s" s="1221">
        <v>154</v>
      </c>
      <c r="B54" s="876">
        <f>'Ins'!L59</f>
        <v>28250</v>
      </c>
      <c r="C54" s="1227">
        <f>B54-D54</f>
        <v>0</v>
      </c>
      <c r="D54" s="1228">
        <f>SUM(E54:P54)</f>
        <v>28250</v>
      </c>
      <c r="E54" s="1229">
        <f t="shared" si="388" ref="E54:P54">28250/12</f>
        <v>2354.166666666670</v>
      </c>
      <c r="F54" s="1229">
        <f t="shared" si="388"/>
        <v>2354.166666666670</v>
      </c>
      <c r="G54" s="1229">
        <f t="shared" si="388"/>
        <v>2354.166666666670</v>
      </c>
      <c r="H54" s="1229">
        <f t="shared" si="388"/>
        <v>2354.166666666670</v>
      </c>
      <c r="I54" s="1229">
        <f t="shared" si="388"/>
        <v>2354.166666666670</v>
      </c>
      <c r="J54" s="1229">
        <f t="shared" si="388"/>
        <v>2354.166666666670</v>
      </c>
      <c r="K54" s="1229">
        <f t="shared" si="388"/>
        <v>2354.166666666670</v>
      </c>
      <c r="L54" s="1229">
        <f t="shared" si="388"/>
        <v>2354.166666666670</v>
      </c>
      <c r="M54" s="1229">
        <f t="shared" si="388"/>
        <v>2354.166666666670</v>
      </c>
      <c r="N54" s="1229">
        <f t="shared" si="388"/>
        <v>2354.166666666670</v>
      </c>
      <c r="O54" s="1229">
        <f t="shared" si="388"/>
        <v>2354.166666666670</v>
      </c>
      <c r="P54" s="1229">
        <f t="shared" si="388"/>
        <v>2354.166666666670</v>
      </c>
    </row>
    <row r="55" ht="15.75" customHeight="1">
      <c r="A55" t="s" s="1234">
        <v>872</v>
      </c>
      <c r="B55" s="1256">
        <f>SUM(B35:B54)</f>
        <v>1604834.5135923</v>
      </c>
      <c r="C55" s="1256">
        <f>SUM(C35:C54)</f>
        <v>-0.486407696</v>
      </c>
      <c r="D55" s="1257">
        <f>SUM(D35:D54)</f>
        <v>1604835</v>
      </c>
      <c r="E55" s="1258">
        <f>SUM(E35:E54)</f>
        <v>133736.25</v>
      </c>
      <c r="F55" s="1258">
        <f>SUM(F35:F54)</f>
        <v>133736.25</v>
      </c>
      <c r="G55" s="1258">
        <f>SUM(G35:G54)</f>
        <v>133736.25</v>
      </c>
      <c r="H55" s="1258">
        <f>SUM(H35:H54)</f>
        <v>133736.25</v>
      </c>
      <c r="I55" s="1258">
        <f>SUM(I35:I54)</f>
        <v>133736.25</v>
      </c>
      <c r="J55" s="1258">
        <f>SUM(J35:J54)</f>
        <v>133736.25</v>
      </c>
      <c r="K55" s="1258">
        <f>SUM(K35:K54)</f>
        <v>133736.25</v>
      </c>
      <c r="L55" s="1258">
        <f>SUM(L35:L54)</f>
        <v>133736.25</v>
      </c>
      <c r="M55" s="1258">
        <f>SUM(M35:M54)</f>
        <v>133736.25</v>
      </c>
      <c r="N55" s="1258">
        <f>SUM(N35:N54)</f>
        <v>133736.25</v>
      </c>
      <c r="O55" s="1258">
        <f>SUM(O35:O54)</f>
        <v>133736.25</v>
      </c>
      <c r="P55" s="1258">
        <f>SUM(P35:P54)</f>
        <v>133736.25</v>
      </c>
    </row>
    <row r="56" ht="16.5" customHeight="1">
      <c r="A56" t="s" s="172">
        <v>873</v>
      </c>
      <c r="B56" s="1259"/>
      <c r="C56" s="1260">
        <f>IF(ABS(C55)&gt;(0.0025*D55),"!*!*!",0)</f>
        <v>0</v>
      </c>
      <c r="D56" s="1261">
        <f>SUM(E56:P56)</f>
        <v>625642.7874999969</v>
      </c>
      <c r="E56" s="1261">
        <f>E30-E55</f>
        <v>-96871.6666666667</v>
      </c>
      <c r="F56" s="1261">
        <f>F30-F55</f>
        <v>-96871.6666666667</v>
      </c>
      <c r="G56" s="1261">
        <f>G30-G55</f>
        <v>81938.612083333006</v>
      </c>
      <c r="H56" s="1261">
        <f>H30-H55</f>
        <v>81938.612083333006</v>
      </c>
      <c r="I56" s="1261">
        <f>I30-I55</f>
        <v>81938.612083333006</v>
      </c>
      <c r="J56" s="1261">
        <f>J30-J55</f>
        <v>81938.612083333006</v>
      </c>
      <c r="K56" s="1261">
        <f>K30-K55</f>
        <v>81938.612083333006</v>
      </c>
      <c r="L56" s="1261">
        <f>L30-L55</f>
        <v>81938.612083333006</v>
      </c>
      <c r="M56" s="1261">
        <f>M30-M55</f>
        <v>81938.612083333006</v>
      </c>
      <c r="N56" s="1261">
        <f>N30-N55</f>
        <v>81938.612083333006</v>
      </c>
      <c r="O56" s="1261">
        <f>O30-O55</f>
        <v>81938.612083333006</v>
      </c>
      <c r="P56" s="1261">
        <f>P30-P55</f>
        <v>81938.612083333006</v>
      </c>
    </row>
    <row r="57" ht="15.75" customHeight="1">
      <c r="A57" t="s" s="1234">
        <v>874</v>
      </c>
      <c r="B57" s="80"/>
      <c r="C57" s="1262"/>
      <c r="D57" s="1263"/>
      <c r="E57" s="1264">
        <f>E55</f>
        <v>133736.25</v>
      </c>
      <c r="F57" s="1264">
        <f>E57+F55</f>
        <v>267472.5</v>
      </c>
      <c r="G57" s="1264">
        <f>F57+G55</f>
        <v>401208.75</v>
      </c>
      <c r="H57" s="1264">
        <f>G57+H55</f>
        <v>534945</v>
      </c>
      <c r="I57" s="1264">
        <f>H57+I55</f>
        <v>668681.25</v>
      </c>
      <c r="J57" s="1264">
        <f>I57+J55</f>
        <v>802417.5</v>
      </c>
      <c r="K57" s="1264">
        <f>J57+K55</f>
        <v>936153.75</v>
      </c>
      <c r="L57" s="1264">
        <f>K57+L55</f>
        <v>1069890</v>
      </c>
      <c r="M57" s="1264">
        <f>L57+M55</f>
        <v>1203626.25</v>
      </c>
      <c r="N57" s="1264">
        <f>M57+N55</f>
        <v>1337362.5</v>
      </c>
      <c r="O57" s="1264">
        <f>N57+O55</f>
        <v>1471098.75</v>
      </c>
      <c r="P57" s="1264">
        <f>O57+P55</f>
        <v>1604835</v>
      </c>
    </row>
    <row r="58" ht="13.55" customHeight="1">
      <c r="A58" t="s" s="1234">
        <v>875</v>
      </c>
      <c r="B58" s="1240"/>
      <c r="C58" s="1265"/>
      <c r="D58" s="1266"/>
      <c r="E58" s="1267">
        <f>E57/$D55</f>
        <v>0.0833333333333333</v>
      </c>
      <c r="F58" s="1267">
        <f>F57/$D55</f>
        <v>0.166666666666667</v>
      </c>
      <c r="G58" s="1267">
        <f>G57/$D55</f>
        <v>0.25</v>
      </c>
      <c r="H58" s="1267">
        <f>H57/$D55</f>
        <v>0.333333333333333</v>
      </c>
      <c r="I58" s="1267">
        <f>I57/$D55</f>
        <v>0.416666666666667</v>
      </c>
      <c r="J58" s="1267">
        <f>J57/$D55</f>
        <v>0.5</v>
      </c>
      <c r="K58" s="1267">
        <f>K57/$D55</f>
        <v>0.583333333333333</v>
      </c>
      <c r="L58" s="1267">
        <f>L57/$D55</f>
        <v>0.666666666666667</v>
      </c>
      <c r="M58" s="1267">
        <f>M57/$D55</f>
        <v>0.75</v>
      </c>
      <c r="N58" s="1267">
        <f>N57/$D55</f>
        <v>0.833333333333333</v>
      </c>
      <c r="O58" s="1267">
        <f>O57/$D55</f>
        <v>0.916666666666667</v>
      </c>
      <c r="P58" s="1267">
        <f>P57/$D55</f>
        <v>1</v>
      </c>
    </row>
    <row r="59" ht="13.55" customHeight="1">
      <c r="A59" t="s" s="1234">
        <v>876</v>
      </c>
      <c r="B59" s="80"/>
      <c r="C59" s="80"/>
      <c r="D59" s="1268"/>
      <c r="E59" s="1269">
        <f>E32/E58</f>
        <v>0.198331945953082</v>
      </c>
      <c r="F59" s="1269">
        <f>F32/F58</f>
        <v>0.198331945953081</v>
      </c>
      <c r="G59" s="1269">
        <f>G32/G58</f>
        <v>0.5189991675718481</v>
      </c>
      <c r="H59" s="1269">
        <f>H32/H58</f>
        <v>0.679332778381234</v>
      </c>
      <c r="I59" s="1269">
        <f>I32/I58</f>
        <v>0.775532944866861</v>
      </c>
      <c r="J59" s="1269">
        <f>J32/J58</f>
        <v>0.839666389190616</v>
      </c>
      <c r="K59" s="1269">
        <f>K32/K58</f>
        <v>0.885475992279009</v>
      </c>
      <c r="L59" s="1269">
        <f>L32/L58</f>
        <v>0.919833194595303</v>
      </c>
      <c r="M59" s="1269">
        <f>M32/M58</f>
        <v>0.946555463063533</v>
      </c>
      <c r="N59" s="1269">
        <f>N32/N58</f>
        <v>0.967933277838117</v>
      </c>
      <c r="O59" s="1269">
        <f>O32/O58</f>
        <v>0.985424217199139</v>
      </c>
      <c r="P59" s="1269">
        <f>P32/P58</f>
        <v>0.999999999999991</v>
      </c>
    </row>
    <row r="60" ht="13.55" customHeight="1">
      <c r="A60" s="80"/>
      <c r="B60" s="80"/>
      <c r="C60" s="80"/>
      <c r="D60" s="1270"/>
      <c r="E60" s="1271"/>
      <c r="F60" s="1271"/>
      <c r="G60" s="1271"/>
      <c r="H60" s="1271"/>
      <c r="I60" s="1271"/>
      <c r="J60" s="1271"/>
      <c r="K60" s="1271"/>
      <c r="L60" s="1271"/>
      <c r="M60" s="1271"/>
      <c r="N60" s="1271"/>
      <c r="O60" s="1271"/>
      <c r="P60" s="1271"/>
    </row>
    <row r="61" ht="13.55" customHeight="1">
      <c r="A61" s="1272"/>
      <c r="B61" s="1272"/>
      <c r="C61" s="1272"/>
      <c r="D61" s="1273"/>
      <c r="E61" s="1274"/>
      <c r="F61" s="1274"/>
      <c r="G61" s="1274"/>
      <c r="H61" s="1274"/>
      <c r="I61" s="1274"/>
      <c r="J61" s="1274"/>
      <c r="K61" s="1274"/>
      <c r="L61" s="1274"/>
      <c r="M61" s="1274"/>
      <c r="N61" s="1274"/>
      <c r="O61" s="1274"/>
      <c r="P61" s="1274"/>
    </row>
    <row r="62" ht="15.75" customHeight="1">
      <c r="A62" t="s" s="1275">
        <v>877</v>
      </c>
      <c r="B62" s="1276"/>
      <c r="C62" s="1276"/>
      <c r="D62" s="1277"/>
      <c r="E62" s="1278"/>
      <c r="F62" s="1278"/>
      <c r="G62" s="1278"/>
      <c r="H62" s="1278"/>
      <c r="I62" s="1278"/>
      <c r="J62" s="1278"/>
      <c r="K62" s="1278"/>
      <c r="L62" s="1278"/>
      <c r="M62" s="1278"/>
      <c r="N62" s="1278"/>
      <c r="O62" s="1278"/>
      <c r="P62" s="1279"/>
    </row>
    <row r="63" ht="14.05" customHeight="1">
      <c r="A63" s="1190"/>
      <c r="B63" s="1190"/>
      <c r="C63" s="1280"/>
      <c r="D63" t="s" s="1202">
        <v>837</v>
      </c>
      <c r="E63" t="s" s="1204">
        <v>838</v>
      </c>
      <c r="F63" t="s" s="1204">
        <v>838</v>
      </c>
      <c r="G63" t="s" s="1204">
        <v>838</v>
      </c>
      <c r="H63" t="s" s="1204">
        <v>838</v>
      </c>
      <c r="I63" t="s" s="1204">
        <v>838</v>
      </c>
      <c r="J63" t="s" s="1204">
        <v>838</v>
      </c>
      <c r="K63" t="s" s="1204">
        <v>838</v>
      </c>
      <c r="L63" t="s" s="1204">
        <v>838</v>
      </c>
      <c r="M63" t="s" s="1204">
        <v>838</v>
      </c>
      <c r="N63" t="s" s="1204">
        <v>838</v>
      </c>
      <c r="O63" t="s" s="1204">
        <v>838</v>
      </c>
      <c r="P63" t="s" s="1204">
        <v>838</v>
      </c>
    </row>
    <row r="64" ht="15.75" customHeight="1">
      <c r="A64" s="80"/>
      <c r="B64" s="80"/>
      <c r="C64" s="1281"/>
      <c r="D64" s="1282">
        <f>D59</f>
        <v>0</v>
      </c>
      <c r="E64" t="s" s="1209">
        <v>841</v>
      </c>
      <c r="F64" t="s" s="1209">
        <v>842</v>
      </c>
      <c r="G64" t="s" s="1209">
        <v>843</v>
      </c>
      <c r="H64" t="s" s="1209">
        <v>844</v>
      </c>
      <c r="I64" t="s" s="1209">
        <v>845</v>
      </c>
      <c r="J64" t="s" s="1209">
        <v>846</v>
      </c>
      <c r="K64" t="s" s="1209">
        <v>847</v>
      </c>
      <c r="L64" t="s" s="1209">
        <v>848</v>
      </c>
      <c r="M64" t="s" s="1209">
        <v>849</v>
      </c>
      <c r="N64" t="s" s="1209">
        <v>850</v>
      </c>
      <c r="O64" t="s" s="1209">
        <v>851</v>
      </c>
      <c r="P64" t="s" s="1209">
        <v>852</v>
      </c>
    </row>
    <row r="65" ht="14.05" customHeight="1">
      <c r="A65" t="s" s="1221">
        <v>878</v>
      </c>
      <c r="B65" s="80"/>
      <c r="C65" s="1262"/>
      <c r="D65" s="1283">
        <f>SUM(E65:P65)</f>
        <v>0</v>
      </c>
      <c r="E65" s="1284">
        <v>0</v>
      </c>
      <c r="F65" s="1284">
        <v>0</v>
      </c>
      <c r="G65" s="1284">
        <v>0</v>
      </c>
      <c r="H65" s="1284">
        <v>0</v>
      </c>
      <c r="I65" s="1284">
        <v>0</v>
      </c>
      <c r="J65" s="1284">
        <v>0</v>
      </c>
      <c r="K65" s="1284">
        <v>0</v>
      </c>
      <c r="L65" s="1284">
        <v>0</v>
      </c>
      <c r="M65" s="1284">
        <v>0</v>
      </c>
      <c r="N65" s="1284">
        <v>0</v>
      </c>
      <c r="O65" s="1284">
        <v>0</v>
      </c>
      <c r="P65" s="1284">
        <v>0</v>
      </c>
    </row>
    <row r="66" ht="13.55" customHeight="1">
      <c r="A66" t="s" s="1221">
        <v>879</v>
      </c>
      <c r="B66" s="80"/>
      <c r="C66" s="1262"/>
      <c r="D66" s="1285">
        <f>SUM(E66:P66)</f>
        <v>0</v>
      </c>
      <c r="E66" s="1286">
        <v>0</v>
      </c>
      <c r="F66" s="1286">
        <v>0</v>
      </c>
      <c r="G66" s="1286">
        <v>0</v>
      </c>
      <c r="H66" s="1286">
        <v>0</v>
      </c>
      <c r="I66" s="1286">
        <v>0</v>
      </c>
      <c r="J66" s="1286">
        <v>0</v>
      </c>
      <c r="K66" s="1286">
        <v>0</v>
      </c>
      <c r="L66" s="1286">
        <v>0</v>
      </c>
      <c r="M66" s="1286">
        <v>0</v>
      </c>
      <c r="N66" s="1286">
        <v>0</v>
      </c>
      <c r="O66" s="1286">
        <v>0</v>
      </c>
      <c r="P66" s="1286">
        <v>0</v>
      </c>
    </row>
    <row r="67" ht="13.55" customHeight="1">
      <c r="A67" t="s" s="1221">
        <v>880</v>
      </c>
      <c r="B67" s="80"/>
      <c r="C67" s="1262"/>
      <c r="D67" s="1285"/>
      <c r="E67" s="1238">
        <f>E65-E66</f>
        <v>0</v>
      </c>
      <c r="F67" s="1238">
        <f>E67+F65-F66</f>
        <v>0</v>
      </c>
      <c r="G67" s="1238">
        <f>F67+G65-G66</f>
        <v>0</v>
      </c>
      <c r="H67" s="1238">
        <f>G67+H65-H66</f>
        <v>0</v>
      </c>
      <c r="I67" s="1238">
        <f>H67+I65-I66</f>
        <v>0</v>
      </c>
      <c r="J67" s="1238">
        <f>I67+J65-J66</f>
        <v>0</v>
      </c>
      <c r="K67" s="1238">
        <f>J67+K65-K66</f>
        <v>0</v>
      </c>
      <c r="L67" s="1238">
        <f>K67+L65-L66</f>
        <v>0</v>
      </c>
      <c r="M67" s="1238">
        <f>L67+M65-M66</f>
        <v>0</v>
      </c>
      <c r="N67" s="1238">
        <f>M67+N65-N66</f>
        <v>0</v>
      </c>
      <c r="O67" s="1238">
        <f>N67+O65-O66</f>
        <v>0</v>
      </c>
      <c r="P67" s="1238">
        <f>O67+P65-P66</f>
        <v>0</v>
      </c>
    </row>
    <row r="68" ht="15.75" customHeight="1">
      <c r="A68" t="s" s="1221">
        <v>881</v>
      </c>
      <c r="B68" s="80"/>
      <c r="C68" s="1262"/>
      <c r="D68" s="1287">
        <f>SUM(E68:P68)</f>
        <v>0</v>
      </c>
      <c r="E68" s="1288">
        <f>E67*0.02</f>
        <v>0</v>
      </c>
      <c r="F68" s="1288">
        <f>F67*0.02</f>
        <v>0</v>
      </c>
      <c r="G68" s="1288">
        <f>G67*0.02</f>
        <v>0</v>
      </c>
      <c r="H68" s="1288">
        <f>H67*0.02</f>
        <v>0</v>
      </c>
      <c r="I68" s="1288">
        <f>I67*0.02</f>
        <v>0</v>
      </c>
      <c r="J68" s="1288">
        <f>J67*0.02</f>
        <v>0</v>
      </c>
      <c r="K68" s="1288">
        <f>K67*0.02</f>
        <v>0</v>
      </c>
      <c r="L68" s="1288">
        <f>L67*0.02</f>
        <v>0</v>
      </c>
      <c r="M68" s="1288">
        <f>M67*0.02</f>
        <v>0</v>
      </c>
      <c r="N68" s="1288">
        <f>N67*0.02</f>
        <v>0</v>
      </c>
      <c r="O68" s="1288">
        <f>O67*0.02</f>
        <v>0</v>
      </c>
      <c r="P68" s="1288">
        <f>P67*0.02</f>
        <v>0</v>
      </c>
    </row>
    <row r="69" ht="15.75" customHeight="1">
      <c r="A69" t="s" s="1234">
        <v>882</v>
      </c>
      <c r="B69" s="80"/>
      <c r="C69" s="1262"/>
      <c r="D69" s="1283">
        <f>SUM(E69:P69)</f>
        <v>0</v>
      </c>
      <c r="E69" s="1289">
        <f>E65-E66-E68</f>
        <v>0</v>
      </c>
      <c r="F69" s="1290">
        <f>F65-F66-F68</f>
        <v>0</v>
      </c>
      <c r="G69" s="1290">
        <f>G65-G66-G68</f>
        <v>0</v>
      </c>
      <c r="H69" s="1290">
        <f>H65-H66-H68</f>
        <v>0</v>
      </c>
      <c r="I69" s="1290">
        <f>I65-I66-I68</f>
        <v>0</v>
      </c>
      <c r="J69" s="1290">
        <f>J65-J66-J68</f>
        <v>0</v>
      </c>
      <c r="K69" s="1290">
        <f>K65-K66-K68</f>
        <v>0</v>
      </c>
      <c r="L69" s="1290">
        <f>L65-L66-L68</f>
        <v>0</v>
      </c>
      <c r="M69" s="1290">
        <f>M65-M66-M68</f>
        <v>0</v>
      </c>
      <c r="N69" s="1290">
        <f>N65-N66-N68</f>
        <v>0</v>
      </c>
      <c r="O69" s="1290">
        <f>O65-O66-O68</f>
        <v>0</v>
      </c>
      <c r="P69" s="1290">
        <f>P65-P66-P68</f>
        <v>0</v>
      </c>
    </row>
    <row r="70" ht="15.75" customHeight="1">
      <c r="A70" s="80"/>
      <c r="B70" s="80"/>
      <c r="C70" s="80"/>
      <c r="D70" s="1268"/>
      <c r="E70" s="1269"/>
      <c r="F70" s="1269"/>
      <c r="G70" s="1269"/>
      <c r="H70" s="1269"/>
      <c r="I70" s="1269"/>
      <c r="J70" s="1269"/>
      <c r="K70" s="1269"/>
      <c r="L70" s="1269"/>
      <c r="M70" s="1269"/>
      <c r="N70" s="1269"/>
      <c r="O70" s="1269"/>
      <c r="P70" s="1269"/>
    </row>
    <row r="71" ht="14.5" customHeight="1">
      <c r="A71" t="s" s="122">
        <v>883</v>
      </c>
      <c r="B71" s="1291"/>
      <c r="C71" s="1291"/>
      <c r="D71" s="1291"/>
      <c r="E71" s="1291"/>
      <c r="F71" s="1291"/>
      <c r="G71" s="1291"/>
      <c r="H71" s="1291"/>
      <c r="I71" s="1291"/>
      <c r="J71" s="1291"/>
      <c r="K71" s="1291"/>
      <c r="L71" s="1291"/>
      <c r="M71" s="1291"/>
      <c r="N71" s="1291"/>
      <c r="O71" s="1291"/>
      <c r="P71" s="1291"/>
    </row>
    <row r="72" ht="13.55" customHeight="1">
      <c r="A72" s="1196"/>
      <c r="B72" s="1196"/>
      <c r="C72" s="1196"/>
      <c r="D72" s="1292"/>
      <c r="E72" s="1292"/>
      <c r="F72" s="1292"/>
      <c r="G72" s="1292"/>
      <c r="H72" s="1292"/>
      <c r="I72" s="1292"/>
      <c r="J72" s="1292"/>
      <c r="K72" s="1292"/>
      <c r="L72" s="1292"/>
      <c r="M72" s="1292"/>
      <c r="N72" s="1292"/>
      <c r="O72" s="1292"/>
      <c r="P72" s="1292"/>
    </row>
    <row r="73" ht="13.55" customHeight="1">
      <c r="A73" t="s" s="1221">
        <v>884</v>
      </c>
      <c r="B73" s="1196"/>
      <c r="C73" s="1293"/>
      <c r="D73" s="1263">
        <f>D30-D55</f>
        <v>625642.7875</v>
      </c>
      <c r="E73" s="1263">
        <f>E56+E69</f>
        <v>-96871.6666666667</v>
      </c>
      <c r="F73" s="1263">
        <f>F56+F69</f>
        <v>-96871.6666666667</v>
      </c>
      <c r="G73" s="1263">
        <f>G56+G69</f>
        <v>81938.612083333006</v>
      </c>
      <c r="H73" s="1263">
        <f>H56+H69</f>
        <v>81938.612083333006</v>
      </c>
      <c r="I73" s="1263">
        <f>I56+I69</f>
        <v>81938.612083333006</v>
      </c>
      <c r="J73" s="1263">
        <f>J56+J69</f>
        <v>81938.612083333006</v>
      </c>
      <c r="K73" s="1263">
        <f>K56+K69</f>
        <v>81938.612083333006</v>
      </c>
      <c r="L73" s="1263">
        <f>L56+L69</f>
        <v>81938.612083333006</v>
      </c>
      <c r="M73" s="1263">
        <f>M56+M69</f>
        <v>81938.612083333006</v>
      </c>
      <c r="N73" s="1263">
        <f>N56+N69</f>
        <v>81938.612083333006</v>
      </c>
      <c r="O73" s="1263">
        <f>O56+O69</f>
        <v>81938.612083333006</v>
      </c>
      <c r="P73" s="1263">
        <f>P56+P69</f>
        <v>81938.612083333006</v>
      </c>
    </row>
    <row r="74" ht="13.55" customHeight="1">
      <c r="A74" s="1196"/>
      <c r="B74" s="1196"/>
      <c r="C74" s="1293"/>
      <c r="D74" s="1294"/>
      <c r="E74" s="1294"/>
      <c r="F74" s="1295"/>
      <c r="G74" s="1295"/>
      <c r="H74" s="1295"/>
      <c r="I74" s="1295"/>
      <c r="J74" s="1295"/>
      <c r="K74" s="1295"/>
      <c r="L74" s="1295"/>
      <c r="M74" s="1295"/>
      <c r="N74" s="1295"/>
      <c r="O74" s="1295"/>
      <c r="P74" s="1295"/>
    </row>
    <row r="75" ht="13.55" customHeight="1">
      <c r="A75" t="s" s="1221">
        <v>885</v>
      </c>
      <c r="B75" s="1196"/>
      <c r="C75" s="1293"/>
      <c r="D75" s="1296"/>
      <c r="E75" s="1297">
        <v>50000</v>
      </c>
      <c r="F75" s="1295">
        <f>E77</f>
        <v>-46871.6666666667</v>
      </c>
      <c r="G75" s="1295">
        <f>F77</f>
        <v>-143743.333333333</v>
      </c>
      <c r="H75" s="1295">
        <f>G77</f>
        <v>-61804.72125</v>
      </c>
      <c r="I75" s="1295">
        <f>H77</f>
        <v>20133.890833333</v>
      </c>
      <c r="J75" s="1295">
        <f>I77</f>
        <v>102072.502916666</v>
      </c>
      <c r="K75" s="1295">
        <f>J77</f>
        <v>184011.114999999</v>
      </c>
      <c r="L75" s="1295">
        <f>K77</f>
        <v>265949.727083332</v>
      </c>
      <c r="M75" s="1295">
        <f>L77</f>
        <v>347888.339166665</v>
      </c>
      <c r="N75" s="1295">
        <f>M77</f>
        <v>429826.951249998</v>
      </c>
      <c r="O75" s="1295">
        <f>N77</f>
        <v>511765.563333331</v>
      </c>
      <c r="P75" s="1295">
        <f>O77</f>
        <v>593704.175416664</v>
      </c>
    </row>
    <row r="76" ht="13.55" customHeight="1">
      <c r="A76" s="1196"/>
      <c r="B76" s="1196"/>
      <c r="C76" s="1293"/>
      <c r="D76" s="1298"/>
      <c r="E76" s="1298"/>
      <c r="F76" s="1299"/>
      <c r="G76" s="1299"/>
      <c r="H76" s="1299"/>
      <c r="I76" s="1299"/>
      <c r="J76" s="1299"/>
      <c r="K76" s="1299"/>
      <c r="L76" s="1299"/>
      <c r="M76" s="1299"/>
      <c r="N76" s="1299"/>
      <c r="O76" s="1299"/>
      <c r="P76" s="1299"/>
    </row>
    <row r="77" ht="15.75" customHeight="1">
      <c r="A77" t="s" s="1234">
        <v>886</v>
      </c>
      <c r="B77" s="80"/>
      <c r="C77" s="1262"/>
      <c r="D77" s="1300">
        <f>SUM(D75,D73)</f>
        <v>625642.7875</v>
      </c>
      <c r="E77" s="1300">
        <f>SUM(E75,E73)</f>
        <v>-46871.6666666667</v>
      </c>
      <c r="F77" s="1300">
        <f>SUM(F75,F73)</f>
        <v>-143743.333333333</v>
      </c>
      <c r="G77" s="1300">
        <f>SUM(G75,G73)</f>
        <v>-61804.72125</v>
      </c>
      <c r="H77" s="1300">
        <f>SUM(H75,H73)</f>
        <v>20133.890833333</v>
      </c>
      <c r="I77" s="1300">
        <f>SUM(I75,I73)</f>
        <v>102072.502916666</v>
      </c>
      <c r="J77" s="1300">
        <f>SUM(J75,J73)</f>
        <v>184011.114999999</v>
      </c>
      <c r="K77" s="1300">
        <f>SUM(K75,K73)</f>
        <v>265949.727083332</v>
      </c>
      <c r="L77" s="1300">
        <f>SUM(L75,L73)</f>
        <v>347888.339166665</v>
      </c>
      <c r="M77" s="1300">
        <f>SUM(M75,M73)</f>
        <v>429826.951249998</v>
      </c>
      <c r="N77" s="1300">
        <f>SUM(N75,N73)</f>
        <v>511765.563333331</v>
      </c>
      <c r="O77" s="1300">
        <f>SUM(O75,O73)</f>
        <v>593704.175416664</v>
      </c>
      <c r="P77" s="1300">
        <f>SUM(P75,P73)</f>
        <v>675642.7874999969</v>
      </c>
    </row>
    <row r="78" ht="15.75" customHeight="1">
      <c r="A78" s="1272"/>
      <c r="B78" s="1272"/>
      <c r="C78" s="1272"/>
      <c r="D78" s="1301"/>
      <c r="E78" s="1301"/>
      <c r="F78" s="1301"/>
      <c r="G78" s="1301"/>
      <c r="H78" s="1301"/>
      <c r="I78" s="1301"/>
      <c r="J78" s="1301"/>
      <c r="K78" s="1301"/>
      <c r="L78" s="1301"/>
      <c r="M78" s="1301"/>
      <c r="N78" s="1301"/>
      <c r="O78" s="1301"/>
      <c r="P78" s="1301"/>
    </row>
    <row r="79" ht="13.55" customHeight="1">
      <c r="A79" t="s" s="1302">
        <v>887</v>
      </c>
      <c r="B79" s="1303"/>
      <c r="C79" s="1303"/>
      <c r="D79" s="1303"/>
      <c r="E79" s="1304"/>
      <c r="F79" s="1305">
        <f>F75/F55</f>
        <v>-0.35047839809077</v>
      </c>
      <c r="G79" s="1305">
        <f>G75/G55</f>
        <v>-1.0748270071378</v>
      </c>
      <c r="H79" s="1305">
        <f>H75/H55</f>
        <v>-0.462138883436615</v>
      </c>
      <c r="I79" s="1305">
        <f>I75/I55</f>
        <v>0.150549240264573</v>
      </c>
      <c r="J79" s="1305">
        <f>J75/J55</f>
        <v>0.763237363965761</v>
      </c>
      <c r="K79" s="1305">
        <f>K75/K55</f>
        <v>1.37592548766695</v>
      </c>
      <c r="L79" s="1305">
        <f>L75/L55</f>
        <v>1.98861361136814</v>
      </c>
      <c r="M79" s="1305">
        <f>M75/M55</f>
        <v>2.60130173506932</v>
      </c>
      <c r="N79" s="1305">
        <f>N75/N55</f>
        <v>3.21398985877051</v>
      </c>
      <c r="O79" s="1305">
        <f>O75/O55</f>
        <v>3.8266779824717</v>
      </c>
      <c r="P79" s="1306">
        <f>P75/P55</f>
        <v>4.43936610617289</v>
      </c>
    </row>
    <row r="80" ht="13.55" customHeight="1">
      <c r="A80" s="1190"/>
      <c r="B80" s="1190"/>
      <c r="C80" s="1190"/>
      <c r="D80" s="1307"/>
      <c r="E80" s="1307"/>
      <c r="F80" s="1307"/>
      <c r="G80" s="1307"/>
      <c r="H80" s="1307"/>
      <c r="I80" s="1307"/>
      <c r="J80" s="1307"/>
      <c r="K80" s="1307"/>
      <c r="L80" s="1307"/>
      <c r="M80" s="1307"/>
      <c r="N80" s="1307"/>
      <c r="O80" s="1307"/>
      <c r="P80" s="1307"/>
    </row>
    <row r="81" ht="18.75" customHeight="1">
      <c r="A81" t="s" s="1195">
        <v>888</v>
      </c>
      <c r="B81" s="1308"/>
      <c r="C81" s="1308"/>
      <c r="D81" s="12"/>
      <c r="E81" s="12"/>
      <c r="F81" s="12"/>
      <c r="G81" s="12"/>
      <c r="H81" s="12"/>
      <c r="I81" s="12"/>
      <c r="J81" s="12"/>
      <c r="K81" s="12"/>
      <c r="L81" s="12"/>
      <c r="M81" s="12"/>
      <c r="N81" s="12"/>
      <c r="O81" s="12"/>
      <c r="P81" s="12"/>
    </row>
    <row r="82" ht="16" customHeight="1">
      <c r="A82" s="207"/>
      <c r="B82" s="207"/>
      <c r="C82" s="207"/>
      <c r="D82" s="207"/>
      <c r="E82" s="207"/>
      <c r="F82" s="207"/>
      <c r="G82" s="207"/>
      <c r="H82" s="207"/>
      <c r="I82" s="207"/>
      <c r="J82" s="207"/>
      <c r="K82" s="207"/>
      <c r="L82" s="207"/>
      <c r="M82" s="207"/>
      <c r="N82" s="207"/>
      <c r="O82" s="207"/>
      <c r="P82" s="207"/>
    </row>
    <row r="83" ht="13.55" customHeight="1">
      <c r="A83" t="s" s="1211">
        <v>853</v>
      </c>
      <c r="B83" s="1309"/>
      <c r="C83" s="1309"/>
      <c r="D83" s="1310"/>
      <c r="E83" s="1311"/>
      <c r="F83" s="1311"/>
      <c r="G83" s="1311"/>
      <c r="H83" s="1311"/>
      <c r="I83" s="1311"/>
      <c r="J83" s="1311"/>
      <c r="K83" s="1311"/>
      <c r="L83" s="1311"/>
      <c r="M83" s="1311"/>
      <c r="N83" s="1311"/>
      <c r="O83" s="1311"/>
      <c r="P83" s="1312"/>
    </row>
    <row r="84" ht="13.55" customHeight="1">
      <c r="A84" t="s" s="1215">
        <v>854</v>
      </c>
      <c r="B84" s="1313"/>
      <c r="C84" s="1314"/>
      <c r="D84" s="1315">
        <f>IF(OR(D14=0,D$30=0),0,D14/D$30)</f>
        <v>0.811815750933588</v>
      </c>
      <c r="E84" s="1315">
        <f>IF(OR(E14=0,E$30=0),0,E14/E$30)</f>
        <v>0</v>
      </c>
      <c r="F84" s="1315">
        <f>IF(OR(F14=0,F$30=0),0,F14/F$30)</f>
        <v>0</v>
      </c>
      <c r="G84" s="1315">
        <f>IF(OR(G14=0,G$30=0),0,G14/G$30)</f>
        <v>0.83956794153431</v>
      </c>
      <c r="H84" s="1315">
        <f>IF(OR(H14=0,H$30=0),0,H14/H$30)</f>
        <v>0.83956794153431</v>
      </c>
      <c r="I84" s="1315">
        <f>IF(OR(I14=0,I$30=0),0,I14/I$30)</f>
        <v>0.83956794153431</v>
      </c>
      <c r="J84" s="1315">
        <f>IF(OR(J14=0,J$30=0),0,J14/J$30)</f>
        <v>0.83956794153431</v>
      </c>
      <c r="K84" s="1315">
        <f>IF(OR(K14=0,K$30=0),0,K14/K$30)</f>
        <v>0.83956794153431</v>
      </c>
      <c r="L84" s="1315">
        <f>IF(OR(L14=0,L$30=0),0,L14/L$30)</f>
        <v>0.83956794153431</v>
      </c>
      <c r="M84" s="1315">
        <f>IF(OR(M14=0,M$30=0),0,M14/M$30)</f>
        <v>0.83956794153431</v>
      </c>
      <c r="N84" s="1315">
        <f>IF(OR(N14=0,N$30=0),0,N14/N$30)</f>
        <v>0.83956794153431</v>
      </c>
      <c r="O84" s="1315">
        <f>IF(OR(O14=0,O$30=0),0,O14/O$30)</f>
        <v>0.83956794153431</v>
      </c>
      <c r="P84" s="1316">
        <f>IF(OR(P14=0,P$30=0),0,P14/P$30)</f>
        <v>0.83956794153431</v>
      </c>
    </row>
    <row r="85" ht="13.55" customHeight="1">
      <c r="A85" t="s" s="1221">
        <v>129</v>
      </c>
      <c r="B85" s="1196"/>
      <c r="C85" s="1293"/>
      <c r="D85" s="1317">
        <f>IF(OR(D15=0,D$30=0),0,D15/D$30)</f>
        <v>-0.0101476968866698</v>
      </c>
      <c r="E85" s="1317">
        <f>IF(OR(E15=0,E$30=0),0,E15/E$30)</f>
        <v>0</v>
      </c>
      <c r="F85" s="1317">
        <f>IF(OR(F15=0,F$30=0),0,F15/F$30)</f>
        <v>0</v>
      </c>
      <c r="G85" s="1317">
        <f>IF(OR(G15=0,G$30=0),0,G15/G$30)</f>
        <v>-0.0104945992691789</v>
      </c>
      <c r="H85" s="1317">
        <f>IF(OR(H15=0,H$30=0),0,H15/H$30)</f>
        <v>-0.0104945992691789</v>
      </c>
      <c r="I85" s="1317">
        <f>IF(OR(I15=0,I$30=0),0,I15/I$30)</f>
        <v>-0.0104945992691789</v>
      </c>
      <c r="J85" s="1317">
        <f>IF(OR(J15=0,J$30=0),0,J15/J$30)</f>
        <v>-0.0104945992691789</v>
      </c>
      <c r="K85" s="1317">
        <f>IF(OR(K15=0,K$30=0),0,K15/K$30)</f>
        <v>-0.0104945992691789</v>
      </c>
      <c r="L85" s="1317">
        <f>IF(OR(L15=0,L$30=0),0,L15/L$30)</f>
        <v>-0.0104945992691789</v>
      </c>
      <c r="M85" s="1317">
        <f>IF(OR(M15=0,M$30=0),0,M15/M$30)</f>
        <v>-0.0104945992691789</v>
      </c>
      <c r="N85" s="1317">
        <f>IF(OR(N15=0,N$30=0),0,N15/N$30)</f>
        <v>-0.0104945992691789</v>
      </c>
      <c r="O85" s="1317">
        <f>IF(OR(O15=0,O$30=0),0,O15/O$30)</f>
        <v>-0.0104945992691789</v>
      </c>
      <c r="P85" s="1318">
        <f>IF(OR(P15=0,P$30=0),0,P15/P$30)</f>
        <v>-0.0104945992691789</v>
      </c>
    </row>
    <row r="86" ht="13.55" customHeight="1">
      <c r="A86" t="s" s="1221">
        <v>130</v>
      </c>
      <c r="B86" s="1196"/>
      <c r="C86" s="1293"/>
      <c r="D86" s="1317">
        <f>IF(OR(D16=0,D$30=0),0,D16/D$30)</f>
        <v>0.07845852623179279</v>
      </c>
      <c r="E86" s="1317">
        <f>IF(OR(E16=0,E$30=0),0,E16/E$30)</f>
        <v>0.395591975134218</v>
      </c>
      <c r="F86" s="1317">
        <f>IF(OR(F16=0,F$30=0),0,F16/F$30)</f>
        <v>0.395591975134218</v>
      </c>
      <c r="G86" s="1317">
        <f>IF(OR(G16=0,G$30=0),0,G16/G$30)</f>
        <v>0.067617214136428</v>
      </c>
      <c r="H86" s="1317">
        <f>IF(OR(H16=0,H$30=0),0,H16/H$30)</f>
        <v>0.067617214136428</v>
      </c>
      <c r="I86" s="1317">
        <f>IF(OR(I16=0,I$30=0),0,I16/I$30)</f>
        <v>0.067617214136428</v>
      </c>
      <c r="J86" s="1317">
        <f>IF(OR(J16=0,J$30=0),0,J16/J$30)</f>
        <v>0.067617214136428</v>
      </c>
      <c r="K86" s="1317">
        <f>IF(OR(K16=0,K$30=0),0,K16/K$30)</f>
        <v>0.067617214136428</v>
      </c>
      <c r="L86" s="1317">
        <f>IF(OR(L16=0,L$30=0),0,L16/L$30)</f>
        <v>0.067617214136428</v>
      </c>
      <c r="M86" s="1317">
        <f>IF(OR(M16=0,M$30=0),0,M16/M$30)</f>
        <v>0.067617214136428</v>
      </c>
      <c r="N86" s="1317">
        <f>IF(OR(N16=0,N$30=0),0,N16/N$30)</f>
        <v>0.067617214136428</v>
      </c>
      <c r="O86" s="1317">
        <f>IF(OR(O16=0,O$30=0),0,O16/O$30)</f>
        <v>0.067617214136428</v>
      </c>
      <c r="P86" s="1318">
        <f>IF(OR(P16=0,P$30=0),0,P16/P$30)</f>
        <v>0.067617214136428</v>
      </c>
    </row>
    <row r="87" ht="13.55" customHeight="1">
      <c r="A87" t="s" s="1221">
        <v>131</v>
      </c>
      <c r="B87" s="1196"/>
      <c r="C87" s="1293"/>
      <c r="D87" s="1317">
        <f>IF(OR(D17=0,D$30=0),0,D17/D$30)</f>
        <v>0.000392292631158964</v>
      </c>
      <c r="E87" s="1317">
        <f>IF(OR(E17=0,E$30=0),0,E17/E$30)</f>
        <v>0.0019779598756711</v>
      </c>
      <c r="F87" s="1317">
        <f>IF(OR(F17=0,F$30=0),0,F17/F$30)</f>
        <v>0.0019779598756711</v>
      </c>
      <c r="G87" s="1317">
        <f>IF(OR(G17=0,G$30=0),0,G17/G$30)</f>
        <v>0.000338086070682141</v>
      </c>
      <c r="H87" s="1317">
        <f>IF(OR(H17=0,H$30=0),0,H17/H$30)</f>
        <v>0.000338086070682141</v>
      </c>
      <c r="I87" s="1317">
        <f>IF(OR(I17=0,I$30=0),0,I17/I$30)</f>
        <v>0.000338086070682141</v>
      </c>
      <c r="J87" s="1317">
        <f>IF(OR(J17=0,J$30=0),0,J17/J$30)</f>
        <v>0.000338086070682141</v>
      </c>
      <c r="K87" s="1317">
        <f>IF(OR(K17=0,K$30=0),0,K17/K$30)</f>
        <v>0.000338086070682141</v>
      </c>
      <c r="L87" s="1317">
        <f>IF(OR(L17=0,L$30=0),0,L17/L$30)</f>
        <v>0.000338086070682141</v>
      </c>
      <c r="M87" s="1317">
        <f>IF(OR(M17=0,M$30=0),0,M17/M$30)</f>
        <v>0.000338086070682141</v>
      </c>
      <c r="N87" s="1317">
        <f>IF(OR(N17=0,N$30=0),0,N17/N$30)</f>
        <v>0.000338086070682141</v>
      </c>
      <c r="O87" s="1317">
        <f>IF(OR(O17=0,O$30=0),0,O17/O$30)</f>
        <v>0.000338086070682141</v>
      </c>
      <c r="P87" s="1318">
        <f>IF(OR(P17=0,P$30=0),0,P17/P$30)</f>
        <v>0.000338086070682141</v>
      </c>
    </row>
    <row r="88" ht="13.55" customHeight="1">
      <c r="A88" t="s" s="1221">
        <v>132</v>
      </c>
      <c r="B88" s="1196"/>
      <c r="C88" s="1293"/>
      <c r="D88" s="1317">
        <f>IF(OR(D18=0,D$30=0),0,D18/D$30)</f>
        <v>0</v>
      </c>
      <c r="E88" s="1317">
        <f>IF(OR(E18=0,E$30=0),0,E18/E$30)</f>
        <v>0</v>
      </c>
      <c r="F88" s="1317">
        <f>IF(OR(F18=0,F$30=0),0,F18/F$30)</f>
        <v>0</v>
      </c>
      <c r="G88" s="1317">
        <f>IF(OR(G18=0,G$30=0),0,G18/G$30)</f>
        <v>0</v>
      </c>
      <c r="H88" s="1317">
        <f>IF(OR(H18=0,H$30=0),0,H18/H$30)</f>
        <v>0</v>
      </c>
      <c r="I88" s="1317">
        <f>IF(OR(I18=0,I$30=0),0,I18/I$30)</f>
        <v>0</v>
      </c>
      <c r="J88" s="1317">
        <f>IF(OR(J18=0,J$30=0),0,J18/J$30)</f>
        <v>0</v>
      </c>
      <c r="K88" s="1317">
        <f>IF(OR(K18=0,K$30=0),0,K18/K$30)</f>
        <v>0</v>
      </c>
      <c r="L88" s="1317">
        <f>IF(OR(L18=0,L$30=0),0,L18/L$30)</f>
        <v>0</v>
      </c>
      <c r="M88" s="1317">
        <f>IF(OR(M18=0,M$30=0),0,M18/M$30)</f>
        <v>0</v>
      </c>
      <c r="N88" s="1317">
        <f>IF(OR(N18=0,N$30=0),0,N18/N$30)</f>
        <v>0</v>
      </c>
      <c r="O88" s="1317">
        <f>IF(OR(O18=0,O$30=0),0,O18/O$30)</f>
        <v>0</v>
      </c>
      <c r="P88" s="1318">
        <f>IF(OR(P18=0,P$30=0),0,P18/P$30)</f>
        <v>0</v>
      </c>
    </row>
    <row r="89" ht="13.55" customHeight="1">
      <c r="A89" t="s" s="1221">
        <v>133</v>
      </c>
      <c r="B89" s="1196"/>
      <c r="C89" s="1293"/>
      <c r="D89" s="1317">
        <f>IF(OR(D19=0,D$30=0),0,D19/D$30)</f>
        <v>0</v>
      </c>
      <c r="E89" s="1317">
        <f>IF(OR(E19=0,E$30=0),0,E19/E$30)</f>
        <v>0</v>
      </c>
      <c r="F89" s="1317">
        <f>IF(OR(F19=0,F$30=0),0,F19/F$30)</f>
        <v>0</v>
      </c>
      <c r="G89" s="1317">
        <f>IF(OR(G19=0,G$30=0),0,G19/G$30)</f>
        <v>0</v>
      </c>
      <c r="H89" s="1317">
        <f>IF(OR(H19=0,H$30=0),0,H19/H$30)</f>
        <v>0</v>
      </c>
      <c r="I89" s="1317">
        <f>IF(OR(I19=0,I$30=0),0,I19/I$30)</f>
        <v>0</v>
      </c>
      <c r="J89" s="1317">
        <f>IF(OR(J19=0,J$30=0),0,J19/J$30)</f>
        <v>0</v>
      </c>
      <c r="K89" s="1317">
        <f>IF(OR(K19=0,K$30=0),0,K19/K$30)</f>
        <v>0</v>
      </c>
      <c r="L89" s="1317">
        <f>IF(OR(L19=0,L$30=0),0,L19/L$30)</f>
        <v>0</v>
      </c>
      <c r="M89" s="1317">
        <f>IF(OR(M19=0,M$30=0),0,M19/M$30)</f>
        <v>0</v>
      </c>
      <c r="N89" s="1317">
        <f>IF(OR(N19=0,N$30=0),0,N19/N$30)</f>
        <v>0</v>
      </c>
      <c r="O89" s="1317">
        <f>IF(OR(O19=0,O$30=0),0,O19/O$30)</f>
        <v>0</v>
      </c>
      <c r="P89" s="1318">
        <f>IF(OR(P19=0,P$30=0),0,P19/P$30)</f>
        <v>0</v>
      </c>
    </row>
    <row r="90" ht="13.55" customHeight="1">
      <c r="A90" t="s" s="1221">
        <v>134</v>
      </c>
      <c r="B90" s="1196"/>
      <c r="C90" s="1293"/>
      <c r="D90" s="1317">
        <f>IF(OR(D20=0,D$30=0),0,D20/D$30)</f>
        <v>0.060525148807383</v>
      </c>
      <c r="E90" s="1317">
        <f>IF(OR(E20=0,E$30=0),0,E20/E$30)</f>
        <v>0.305170952246398</v>
      </c>
      <c r="F90" s="1317">
        <f>IF(OR(F20=0,F$30=0),0,F20/F$30)</f>
        <v>0.305170952246398</v>
      </c>
      <c r="G90" s="1317">
        <f>IF(OR(G20=0,G$30=0),0,G20/G$30)</f>
        <v>0.0521618509052446</v>
      </c>
      <c r="H90" s="1317">
        <f>IF(OR(H20=0,H$30=0),0,H20/H$30)</f>
        <v>0.0521618509052446</v>
      </c>
      <c r="I90" s="1317">
        <f>IF(OR(I20=0,I$30=0),0,I20/I$30)</f>
        <v>0.0521618509052446</v>
      </c>
      <c r="J90" s="1317">
        <f>IF(OR(J20=0,J$30=0),0,J20/J$30)</f>
        <v>0.0521618509052446</v>
      </c>
      <c r="K90" s="1317">
        <f>IF(OR(K20=0,K$30=0),0,K20/K$30)</f>
        <v>0.0521618509052446</v>
      </c>
      <c r="L90" s="1317">
        <f>IF(OR(L20=0,L$30=0),0,L20/L$30)</f>
        <v>0.0521618509052446</v>
      </c>
      <c r="M90" s="1317">
        <f>IF(OR(M20=0,M$30=0),0,M20/M$30)</f>
        <v>0.0521618509052446</v>
      </c>
      <c r="N90" s="1317">
        <f>IF(OR(N20=0,N$30=0),0,N20/N$30)</f>
        <v>0.0521618509052446</v>
      </c>
      <c r="O90" s="1317">
        <f>IF(OR(O20=0,O$30=0),0,O20/O$30)</f>
        <v>0.0521618509052446</v>
      </c>
      <c r="P90" s="1318">
        <f>IF(OR(P20=0,P$30=0),0,P20/P$30)</f>
        <v>0.0521618509052446</v>
      </c>
    </row>
    <row r="91" ht="13.55" customHeight="1">
      <c r="A91" t="s" s="1221">
        <v>135</v>
      </c>
      <c r="B91" s="1196"/>
      <c r="C91" s="1293"/>
      <c r="D91" s="1317">
        <f>IF(OR(D21=0,D$30=0),0,D21/D$30)</f>
        <v>0.0118808625436715</v>
      </c>
      <c r="E91" s="1317">
        <f>IF(OR(E21=0,E$30=0),0,E21/E$30)</f>
        <v>0.0599039276631817</v>
      </c>
      <c r="F91" s="1317">
        <f>IF(OR(F21=0,F$30=0),0,F21/F$30)</f>
        <v>0.0599039276631817</v>
      </c>
      <c r="G91" s="1317">
        <f>IF(OR(G21=0,G$30=0),0,G21/G$30)</f>
        <v>0.0102391781406591</v>
      </c>
      <c r="H91" s="1317">
        <f>IF(OR(H21=0,H$30=0),0,H21/H$30)</f>
        <v>0.0102391781406591</v>
      </c>
      <c r="I91" s="1317">
        <f>IF(OR(I21=0,I$30=0),0,I21/I$30)</f>
        <v>0.0102391781406591</v>
      </c>
      <c r="J91" s="1317">
        <f>IF(OR(J21=0,J$30=0),0,J21/J$30)</f>
        <v>0.0102391781406591</v>
      </c>
      <c r="K91" s="1317">
        <f>IF(OR(K21=0,K$30=0),0,K21/K$30)</f>
        <v>0.0102391781406591</v>
      </c>
      <c r="L91" s="1317">
        <f>IF(OR(L21=0,L$30=0),0,L21/L$30)</f>
        <v>0.0102391781406591</v>
      </c>
      <c r="M91" s="1317">
        <f>IF(OR(M21=0,M$30=0),0,M21/M$30)</f>
        <v>0.0102391781406591</v>
      </c>
      <c r="N91" s="1317">
        <f>IF(OR(N21=0,N$30=0),0,N21/N$30)</f>
        <v>0.0102391781406591</v>
      </c>
      <c r="O91" s="1317">
        <f>IF(OR(O21=0,O$30=0),0,O21/O$30)</f>
        <v>0.0102391781406591</v>
      </c>
      <c r="P91" s="1318">
        <f>IF(OR(P21=0,P$30=0),0,P21/P$30)</f>
        <v>0.0102391781406591</v>
      </c>
    </row>
    <row r="92" ht="13.55" customHeight="1">
      <c r="A92" t="s" s="1221">
        <v>855</v>
      </c>
      <c r="B92" s="1196"/>
      <c r="C92" s="1293"/>
      <c r="D92" s="1317">
        <f>IF(OR(D22=0,D$30=0),0,D22/D$30)</f>
        <v>0.0392292631158964</v>
      </c>
      <c r="E92" s="1317">
        <f>IF(OR(E22=0,E$30=0),0,E22/E$30)</f>
        <v>0.19779598756711</v>
      </c>
      <c r="F92" s="1317">
        <f>IF(OR(F22=0,F$30=0),0,F22/F$30)</f>
        <v>0.19779598756711</v>
      </c>
      <c r="G92" s="1317">
        <f>IF(OR(G22=0,G$30=0),0,G22/G$30)</f>
        <v>0.0338086070682141</v>
      </c>
      <c r="H92" s="1317">
        <f>IF(OR(H22=0,H$30=0),0,H22/H$30)</f>
        <v>0.0338086070682141</v>
      </c>
      <c r="I92" s="1317">
        <f>IF(OR(I22=0,I$30=0),0,I22/I$30)</f>
        <v>0.0338086070682141</v>
      </c>
      <c r="J92" s="1317">
        <f>IF(OR(J22=0,J$30=0),0,J22/J$30)</f>
        <v>0.0338086070682141</v>
      </c>
      <c r="K92" s="1317">
        <f>IF(OR(K22=0,K$30=0),0,K22/K$30)</f>
        <v>0.0338086070682141</v>
      </c>
      <c r="L92" s="1317">
        <f>IF(OR(L22=0,L$30=0),0,L22/L$30)</f>
        <v>0.0338086070682141</v>
      </c>
      <c r="M92" s="1317">
        <f>IF(OR(M22=0,M$30=0),0,M22/M$30)</f>
        <v>0.0338086070682141</v>
      </c>
      <c r="N92" s="1317">
        <f>IF(OR(N22=0,N$30=0),0,N22/N$30)</f>
        <v>0.0338086070682141</v>
      </c>
      <c r="O92" s="1317">
        <f>IF(OR(O22=0,O$30=0),0,O22/O$30)</f>
        <v>0.0338086070682141</v>
      </c>
      <c r="P92" s="1318">
        <f>IF(OR(P22=0,P$30=0),0,P22/P$30)</f>
        <v>0.0338086070682141</v>
      </c>
    </row>
    <row r="93" ht="13.55" customHeight="1">
      <c r="A93" t="s" s="1221">
        <v>856</v>
      </c>
      <c r="B93" s="1196"/>
      <c r="C93" s="1293"/>
      <c r="D93" s="1317">
        <f>IF(OR(D23=0,D$30=0),0,D23/D$30)</f>
        <v>0</v>
      </c>
      <c r="E93" s="1317">
        <f>IF(OR(E23=0,E$30=0),0,E23/E$30)</f>
        <v>0</v>
      </c>
      <c r="F93" s="1317">
        <f>IF(OR(F23=0,F$30=0),0,F23/F$30)</f>
        <v>0</v>
      </c>
      <c r="G93" s="1317">
        <f>IF(OR(G23=0,G$30=0),0,G23/G$30)</f>
        <v>0</v>
      </c>
      <c r="H93" s="1317">
        <f>IF(OR(H23=0,H$30=0),0,H23/H$30)</f>
        <v>0</v>
      </c>
      <c r="I93" s="1317">
        <f>IF(OR(I23=0,I$30=0),0,I23/I$30)</f>
        <v>0</v>
      </c>
      <c r="J93" s="1317">
        <f>IF(OR(J23=0,J$30=0),0,J23/J$30)</f>
        <v>0</v>
      </c>
      <c r="K93" s="1317">
        <f>IF(OR(K23=0,K$30=0),0,K23/K$30)</f>
        <v>0</v>
      </c>
      <c r="L93" s="1317">
        <f>IF(OR(L23=0,L$30=0),0,L23/L$30)</f>
        <v>0</v>
      </c>
      <c r="M93" s="1317">
        <f>IF(OR(M23=0,M$30=0),0,M23/M$30)</f>
        <v>0</v>
      </c>
      <c r="N93" s="1317">
        <f>IF(OR(N23=0,N$30=0),0,N23/N$30)</f>
        <v>0</v>
      </c>
      <c r="O93" s="1317">
        <f>IF(OR(O23=0,O$30=0),0,O23/O$30)</f>
        <v>0</v>
      </c>
      <c r="P93" s="1318">
        <f>IF(OR(P23=0,P$30=0),0,P23/P$30)</f>
        <v>0</v>
      </c>
    </row>
    <row r="94" ht="13.55" customHeight="1">
      <c r="A94" t="s" s="1221">
        <v>239</v>
      </c>
      <c r="B94" s="1196"/>
      <c r="C94" s="1293"/>
      <c r="D94" s="1317">
        <f>IF(OR(D24=0,D$30=0),0,D24/D$30)</f>
        <v>0</v>
      </c>
      <c r="E94" s="1317">
        <f>IF(OR(E24=0,E$30=0),0,E24/E$30)</f>
        <v>0</v>
      </c>
      <c r="F94" s="1317">
        <f>IF(OR(F24=0,F$30=0),0,F24/F$30)</f>
        <v>0</v>
      </c>
      <c r="G94" s="1317">
        <f>IF(OR(G24=0,G$30=0),0,G24/G$30)</f>
        <v>0</v>
      </c>
      <c r="H94" s="1317">
        <f>IF(OR(H24=0,H$30=0),0,H24/H$30)</f>
        <v>0</v>
      </c>
      <c r="I94" s="1317">
        <f>IF(OR(I24=0,I$30=0),0,I24/I$30)</f>
        <v>0</v>
      </c>
      <c r="J94" s="1317">
        <f>IF(OR(J24=0,J$30=0),0,J24/J$30)</f>
        <v>0</v>
      </c>
      <c r="K94" s="1317">
        <f>IF(OR(K24=0,K$30=0),0,K24/K$30)</f>
        <v>0</v>
      </c>
      <c r="L94" s="1317">
        <f>IF(OR(L24=0,L$30=0),0,L24/L$30)</f>
        <v>0</v>
      </c>
      <c r="M94" s="1317">
        <f>IF(OR(M24=0,M$30=0),0,M24/M$30)</f>
        <v>0</v>
      </c>
      <c r="N94" s="1317">
        <f>IF(OR(N24=0,N$30=0),0,N24/N$30)</f>
        <v>0</v>
      </c>
      <c r="O94" s="1317">
        <f>IF(OR(O24=0,O$30=0),0,O24/O$30)</f>
        <v>0</v>
      </c>
      <c r="P94" s="1318">
        <f>IF(OR(P24=0,P$30=0),0,P24/P$30)</f>
        <v>0</v>
      </c>
    </row>
    <row r="95" ht="13.55" customHeight="1">
      <c r="A95" t="s" s="1221">
        <v>142</v>
      </c>
      <c r="B95" s="1196"/>
      <c r="C95" s="1293"/>
      <c r="D95" s="1317">
        <f>IF(OR(D25=0,D$30=0),0,D25/D$30)</f>
        <v>0.00112083608902561</v>
      </c>
      <c r="E95" s="1317">
        <f>IF(OR(E25=0,E$30=0),0,E25/E$30)</f>
        <v>0.00565131393048883</v>
      </c>
      <c r="F95" s="1317">
        <f>IF(OR(F25=0,F$30=0),0,F25/F$30)</f>
        <v>0.00565131393048883</v>
      </c>
      <c r="G95" s="1317">
        <f>IF(OR(G25=0,G$30=0),0,G25/G$30)</f>
        <v>0.000965960201948972</v>
      </c>
      <c r="H95" s="1317">
        <f>IF(OR(H25=0,H$30=0),0,H25/H$30)</f>
        <v>0.000965960201948972</v>
      </c>
      <c r="I95" s="1317">
        <f>IF(OR(I25=0,I$30=0),0,I25/I$30)</f>
        <v>0.000965960201948972</v>
      </c>
      <c r="J95" s="1317">
        <f>IF(OR(J25=0,J$30=0),0,J25/J$30)</f>
        <v>0.000965960201948972</v>
      </c>
      <c r="K95" s="1317">
        <f>IF(OR(K25=0,K$30=0),0,K25/K$30)</f>
        <v>0.000965960201948972</v>
      </c>
      <c r="L95" s="1317">
        <f>IF(OR(L25=0,L$30=0),0,L25/L$30)</f>
        <v>0.000965960201948972</v>
      </c>
      <c r="M95" s="1317">
        <f>IF(OR(M25=0,M$30=0),0,M25/M$30)</f>
        <v>0.000965960201948972</v>
      </c>
      <c r="N95" s="1317">
        <f>IF(OR(N25=0,N$30=0),0,N25/N$30)</f>
        <v>0.000965960201948972</v>
      </c>
      <c r="O95" s="1317">
        <f>IF(OR(O25=0,O$30=0),0,O25/O$30)</f>
        <v>0.000965960201948972</v>
      </c>
      <c r="P95" s="1318">
        <f>IF(OR(P25=0,P$30=0),0,P25/P$30)</f>
        <v>0.000965960201948972</v>
      </c>
    </row>
    <row r="96" ht="13.55" customHeight="1">
      <c r="A96" t="s" s="1221">
        <v>857</v>
      </c>
      <c r="B96" s="1196"/>
      <c r="C96" s="1293"/>
      <c r="D96" s="1317">
        <f>IF(OR(D26=0,D$30=0),0,D26/D$30)</f>
        <v>0</v>
      </c>
      <c r="E96" s="1317">
        <f>IF(OR(E26=0,E$30=0),0,E26/E$30)</f>
        <v>0</v>
      </c>
      <c r="F96" s="1317">
        <f>IF(OR(F26=0,F$30=0),0,F26/F$30)</f>
        <v>0</v>
      </c>
      <c r="G96" s="1317">
        <f>IF(OR(G26=0,G$30=0),0,G26/G$30)</f>
        <v>0</v>
      </c>
      <c r="H96" s="1317">
        <f>IF(OR(H26=0,H$30=0),0,H26/H$30)</f>
        <v>0</v>
      </c>
      <c r="I96" s="1317">
        <f>IF(OR(I26=0,I$30=0),0,I26/I$30)</f>
        <v>0</v>
      </c>
      <c r="J96" s="1317">
        <f>IF(OR(J26=0,J$30=0),0,J26/J$30)</f>
        <v>0</v>
      </c>
      <c r="K96" s="1317">
        <f>IF(OR(K26=0,K$30=0),0,K26/K$30)</f>
        <v>0</v>
      </c>
      <c r="L96" s="1317">
        <f>IF(OR(L26=0,L$30=0),0,L26/L$30)</f>
        <v>0</v>
      </c>
      <c r="M96" s="1317">
        <f>IF(OR(M26=0,M$30=0),0,M26/M$30)</f>
        <v>0</v>
      </c>
      <c r="N96" s="1317">
        <f>IF(OR(N26=0,N$30=0),0,N26/N$30)</f>
        <v>0</v>
      </c>
      <c r="O96" s="1317">
        <f>IF(OR(O26=0,O$30=0),0,O26/O$30)</f>
        <v>0</v>
      </c>
      <c r="P96" s="1318">
        <f>IF(OR(P26=0,P$30=0),0,P26/P$30)</f>
        <v>0</v>
      </c>
    </row>
    <row r="97" ht="13.55" customHeight="1">
      <c r="A97" t="s" s="1221">
        <v>141</v>
      </c>
      <c r="B97" s="1196"/>
      <c r="C97" s="1293"/>
      <c r="D97" s="1317">
        <f>IF(OR(D27=0,D$30=0),0,D27/D$30)</f>
        <v>0</v>
      </c>
      <c r="E97" s="1317">
        <f>IF(OR(E27=0,E$30=0),0,E27/E$30)</f>
        <v>0</v>
      </c>
      <c r="F97" s="1317">
        <f>IF(OR(F27=0,F$30=0),0,F27/F$30)</f>
        <v>0</v>
      </c>
      <c r="G97" s="1317">
        <f>IF(OR(G27=0,G$30=0),0,G27/G$30)</f>
        <v>0</v>
      </c>
      <c r="H97" s="1317">
        <f>IF(OR(H27=0,H$30=0),0,H27/H$30)</f>
        <v>0</v>
      </c>
      <c r="I97" s="1317">
        <f>IF(OR(I27=0,I$30=0),0,I27/I$30)</f>
        <v>0</v>
      </c>
      <c r="J97" s="1317">
        <f>IF(OR(J27=0,J$30=0),0,J27/J$30)</f>
        <v>0</v>
      </c>
      <c r="K97" s="1317">
        <f>IF(OR(K27=0,K$30=0),0,K27/K$30)</f>
        <v>0</v>
      </c>
      <c r="L97" s="1317">
        <f>IF(OR(L27=0,L$30=0),0,L27/L$30)</f>
        <v>0</v>
      </c>
      <c r="M97" s="1317">
        <f>IF(OR(M27=0,M$30=0),0,M27/M$30)</f>
        <v>0</v>
      </c>
      <c r="N97" s="1317">
        <f>IF(OR(N27=0,N$30=0),0,N27/N$30)</f>
        <v>0</v>
      </c>
      <c r="O97" s="1317">
        <f>IF(OR(O27=0,O$30=0),0,O27/O$30)</f>
        <v>0</v>
      </c>
      <c r="P97" s="1318">
        <f>IF(OR(P27=0,P$30=0),0,P27/P$30)</f>
        <v>0</v>
      </c>
    </row>
    <row r="98" ht="13.55" customHeight="1">
      <c r="A98" t="s" s="1221">
        <v>889</v>
      </c>
      <c r="B98" s="1196"/>
      <c r="C98" s="1293"/>
      <c r="D98" s="1317">
        <f>IF(OR(D28=0,D$30=0),0,D28/D$30)</f>
        <v>0.00672501653415367</v>
      </c>
      <c r="E98" s="1317">
        <f>IF(OR(E28=0,E$30=0),0,E28/E$30)</f>
        <v>0.0339078835829331</v>
      </c>
      <c r="F98" s="1317">
        <f>IF(OR(F28=0,F$30=0),0,F28/F$30)</f>
        <v>0.0339078835829331</v>
      </c>
      <c r="G98" s="1317">
        <f>IF(OR(G28=0,G$30=0),0,G28/G$30)</f>
        <v>0.00579576121169384</v>
      </c>
      <c r="H98" s="1317">
        <f>IF(OR(H28=0,H$30=0),0,H28/H$30)</f>
        <v>0.00579576121169384</v>
      </c>
      <c r="I98" s="1317">
        <f>IF(OR(I28=0,I$30=0),0,I28/I$30)</f>
        <v>0.00579576121169384</v>
      </c>
      <c r="J98" s="1317">
        <f>IF(OR(J28=0,J$30=0),0,J28/J$30)</f>
        <v>0.00579576121169384</v>
      </c>
      <c r="K98" s="1317">
        <f>IF(OR(K28=0,K$30=0),0,K28/K$30)</f>
        <v>0.00579576121169384</v>
      </c>
      <c r="L98" s="1317">
        <f>IF(OR(L28=0,L$30=0),0,L28/L$30)</f>
        <v>0.00579576121169384</v>
      </c>
      <c r="M98" s="1317">
        <f>IF(OR(M28=0,M$30=0),0,M28/M$30)</f>
        <v>0.00579576121169384</v>
      </c>
      <c r="N98" s="1317">
        <f>IF(OR(N28=0,N$30=0),0,N28/N$30)</f>
        <v>0.00579576121169384</v>
      </c>
      <c r="O98" s="1317">
        <f>IF(OR(O28=0,O$30=0),0,O28/O$30)</f>
        <v>0.00579576121169384</v>
      </c>
      <c r="P98" s="1318">
        <f>IF(OR(P28=0,P$30=0),0,P28/P$30)</f>
        <v>0.00579576121169384</v>
      </c>
    </row>
    <row r="99" ht="13.55" customHeight="1">
      <c r="A99" t="s" s="1221">
        <v>890</v>
      </c>
      <c r="B99" s="80"/>
      <c r="C99" s="1262"/>
      <c r="D99" s="1319">
        <f>IF(OR(D29=0,D$30=0),0,D29/D$30)</f>
        <v>0</v>
      </c>
      <c r="E99" s="1319">
        <f>IF(OR(E29=0,E$30=0),0,E29/E$30)</f>
        <v>0</v>
      </c>
      <c r="F99" s="1319">
        <f>IF(OR(F29=0,F$30=0),0,F29/F$30)</f>
        <v>0</v>
      </c>
      <c r="G99" s="1319">
        <f>IF(OR(G29=0,G$30=0),0,G29/G$30)</f>
        <v>0</v>
      </c>
      <c r="H99" s="1319">
        <f>IF(OR(H29=0,H$30=0),0,H29/H$30)</f>
        <v>0</v>
      </c>
      <c r="I99" s="1319">
        <f>IF(OR(I29=0,I$30=0),0,I29/I$30)</f>
        <v>0</v>
      </c>
      <c r="J99" s="1319">
        <f>IF(OR(J29=0,J$30=0),0,J29/J$30)</f>
        <v>0</v>
      </c>
      <c r="K99" s="1319">
        <f>IF(OR(K29=0,K$30=0),0,K29/K$30)</f>
        <v>0</v>
      </c>
      <c r="L99" s="1319">
        <f>IF(OR(L29=0,L$30=0),0,L29/L$30)</f>
        <v>0</v>
      </c>
      <c r="M99" s="1319">
        <f>IF(OR(M29=0,M$30=0),0,M29/M$30)</f>
        <v>0</v>
      </c>
      <c r="N99" s="1319">
        <f>IF(OR(N29=0,N$30=0),0,N29/N$30)</f>
        <v>0</v>
      </c>
      <c r="O99" s="1319">
        <f>IF(OR(O29=0,O$30=0),0,O29/O$30)</f>
        <v>0</v>
      </c>
      <c r="P99" s="1320">
        <f>IF(OR(P29=0,P$30=0),0,P29/P$30)</f>
        <v>0</v>
      </c>
    </row>
    <row r="100" ht="15.75" customHeight="1">
      <c r="A100" t="s" s="1221">
        <v>891</v>
      </c>
      <c r="B100" s="80"/>
      <c r="C100" s="1262"/>
      <c r="D100" s="1321">
        <f>SUM(D84:D99)</f>
        <v>1</v>
      </c>
      <c r="E100" s="1321">
        <f>SUM(E84:E99)</f>
        <v>1</v>
      </c>
      <c r="F100" s="1321">
        <f>SUM(F84:F99)</f>
        <v>1</v>
      </c>
      <c r="G100" s="1321">
        <f>SUM(G84:G99)</f>
        <v>1</v>
      </c>
      <c r="H100" s="1321">
        <f>SUM(H84:H99)</f>
        <v>1</v>
      </c>
      <c r="I100" s="1321">
        <f>SUM(I84:I99)</f>
        <v>1</v>
      </c>
      <c r="J100" s="1321">
        <f>SUM(J84:J99)</f>
        <v>1</v>
      </c>
      <c r="K100" s="1321">
        <f>SUM(K84:K99)</f>
        <v>1</v>
      </c>
      <c r="L100" s="1321">
        <f>SUM(L84:L99)</f>
        <v>1</v>
      </c>
      <c r="M100" s="1321">
        <f>SUM(M84:M99)</f>
        <v>1</v>
      </c>
      <c r="N100" s="1321">
        <f>SUM(N84:N99)</f>
        <v>1</v>
      </c>
      <c r="O100" s="1321">
        <f>SUM(O84:O99)</f>
        <v>1</v>
      </c>
      <c r="P100" s="1321">
        <f>SUM(P84:P99)</f>
        <v>1</v>
      </c>
    </row>
    <row r="101" ht="15.75" customHeight="1">
      <c r="A101" t="s" s="1234">
        <v>861</v>
      </c>
      <c r="B101" s="80"/>
      <c r="C101" s="1262"/>
      <c r="D101" s="1237"/>
      <c r="E101" s="1322">
        <f>E31/$D$30</f>
        <v>0.0165276621627568</v>
      </c>
      <c r="F101" s="1322">
        <f>F31/$D$30</f>
        <v>0.0330553243255136</v>
      </c>
      <c r="G101" s="1322">
        <f>G31/$D$30</f>
        <v>0.129749791892962</v>
      </c>
      <c r="H101" s="1322">
        <f>H31/$D$30</f>
        <v>0.226444259460411</v>
      </c>
      <c r="I101" s="1322">
        <f>I31/$D$30</f>
        <v>0.323138727027859</v>
      </c>
      <c r="J101" s="1322">
        <f>J31/$D$30</f>
        <v>0.419833194595308</v>
      </c>
      <c r="K101" s="1322">
        <f>K31/$D$30</f>
        <v>0.516527662162755</v>
      </c>
      <c r="L101" s="1322">
        <f>L31/$D$30</f>
        <v>0.613222129730202</v>
      </c>
      <c r="M101" s="1322">
        <f>M31/$D$30</f>
        <v>0.70991659729765</v>
      </c>
      <c r="N101" s="1322">
        <f>N31/$D$30</f>
        <v>0.806611064865097</v>
      </c>
      <c r="O101" s="1322">
        <f>O31/$D$30</f>
        <v>0.903305532432544</v>
      </c>
      <c r="P101" s="1322">
        <f>P31/$D$30</f>
        <v>0.999999999999991</v>
      </c>
    </row>
    <row r="102" ht="13.55" customHeight="1">
      <c r="A102" s="80"/>
      <c r="B102" s="80"/>
      <c r="C102" s="1262"/>
      <c r="D102" s="1263"/>
      <c r="E102" s="1323"/>
      <c r="F102" s="1323"/>
      <c r="G102" s="1323"/>
      <c r="H102" s="1323"/>
      <c r="I102" s="1323"/>
      <c r="J102" s="1323"/>
      <c r="K102" s="1323"/>
      <c r="L102" s="1323"/>
      <c r="M102" s="1323"/>
      <c r="N102" s="1323"/>
      <c r="O102" s="1323"/>
      <c r="P102" s="1324"/>
    </row>
    <row r="103" ht="18.75" customHeight="1">
      <c r="A103" t="s" s="1195">
        <v>892</v>
      </c>
      <c r="B103" s="80"/>
      <c r="C103" s="1262"/>
      <c r="D103" s="1295"/>
      <c r="E103" s="1325"/>
      <c r="F103" s="1325"/>
      <c r="G103" s="1325"/>
      <c r="H103" s="1325"/>
      <c r="I103" s="1325"/>
      <c r="J103" s="1325"/>
      <c r="K103" s="1325"/>
      <c r="L103" s="1325"/>
      <c r="M103" s="1325"/>
      <c r="N103" s="1325"/>
      <c r="O103" s="1325"/>
      <c r="P103" s="1326"/>
    </row>
    <row r="104" ht="13.55" customHeight="1">
      <c r="A104" s="1244"/>
      <c r="B104" s="1244"/>
      <c r="C104" s="1245"/>
      <c r="D104" s="1327"/>
      <c r="E104" s="1328"/>
      <c r="F104" s="1327"/>
      <c r="G104" s="1327"/>
      <c r="H104" s="1327"/>
      <c r="I104" s="1328"/>
      <c r="J104" s="1327"/>
      <c r="K104" s="1327"/>
      <c r="L104" s="1327"/>
      <c r="M104" s="1328"/>
      <c r="N104" s="1327"/>
      <c r="O104" s="1327"/>
      <c r="P104" s="1329"/>
    </row>
    <row r="105" ht="13.55" customHeight="1">
      <c r="A105" t="s" s="1211">
        <v>893</v>
      </c>
      <c r="B105" s="1309"/>
      <c r="C105" s="1330"/>
      <c r="D105" s="1331"/>
      <c r="E105" s="1331"/>
      <c r="F105" s="1331"/>
      <c r="G105" s="1331"/>
      <c r="H105" s="1331"/>
      <c r="I105" s="1331"/>
      <c r="J105" s="1331"/>
      <c r="K105" s="1331"/>
      <c r="L105" s="1331"/>
      <c r="M105" s="1331"/>
      <c r="N105" s="1331"/>
      <c r="O105" s="1331"/>
      <c r="P105" s="1332"/>
    </row>
    <row r="106" ht="13.55" customHeight="1">
      <c r="A106" t="s" s="1215">
        <v>864</v>
      </c>
      <c r="B106" s="1313"/>
      <c r="C106" s="1314"/>
      <c r="D106" s="1315">
        <f>D35/D$55</f>
        <v>0.362030987609318</v>
      </c>
      <c r="E106" s="1315">
        <f>E35/E$55</f>
        <v>0.362030987609318</v>
      </c>
      <c r="F106" s="1315">
        <f>F35/F$55</f>
        <v>0.362030987609318</v>
      </c>
      <c r="G106" s="1315">
        <f>G35/G$55</f>
        <v>0.362030987609318</v>
      </c>
      <c r="H106" s="1315">
        <f>H35/H$55</f>
        <v>0.362030987609318</v>
      </c>
      <c r="I106" s="1315">
        <f>I35/I$55</f>
        <v>0.362030987609318</v>
      </c>
      <c r="J106" s="1315">
        <f>J35/J$55</f>
        <v>0.362030987609318</v>
      </c>
      <c r="K106" s="1315">
        <f>K35/K$55</f>
        <v>0.362030987609318</v>
      </c>
      <c r="L106" s="1315">
        <f>L35/L$55</f>
        <v>0.362030987609318</v>
      </c>
      <c r="M106" s="1315">
        <f>M35/M$55</f>
        <v>0.362030987609318</v>
      </c>
      <c r="N106" s="1315">
        <f>N35/N$55</f>
        <v>0.362030987609318</v>
      </c>
      <c r="O106" s="1315">
        <f>O35/O$55</f>
        <v>0.362030987609318</v>
      </c>
      <c r="P106" s="1315">
        <f>P35/P$55</f>
        <v>0.362030987609318</v>
      </c>
    </row>
    <row r="107" ht="13.55" customHeight="1">
      <c r="A107" t="s" s="1221">
        <v>865</v>
      </c>
      <c r="B107" s="1196"/>
      <c r="C107" s="1293"/>
      <c r="D107" s="1317">
        <f>D36/D$55</f>
        <v>0.099275003349254</v>
      </c>
      <c r="E107" s="1317">
        <f>E36/E$55</f>
        <v>0.0992750033492542</v>
      </c>
      <c r="F107" s="1317">
        <f>F36/F$55</f>
        <v>0.0992750033492542</v>
      </c>
      <c r="G107" s="1317">
        <f>G36/G$55</f>
        <v>0.0992750033492542</v>
      </c>
      <c r="H107" s="1317">
        <f>H36/H$55</f>
        <v>0.0992750033492542</v>
      </c>
      <c r="I107" s="1317">
        <f>I36/I$55</f>
        <v>0.0992750033492542</v>
      </c>
      <c r="J107" s="1317">
        <f>J36/J$55</f>
        <v>0.0992750033492542</v>
      </c>
      <c r="K107" s="1317">
        <f>K36/K$55</f>
        <v>0.0992750033492542</v>
      </c>
      <c r="L107" s="1317">
        <f>L36/L$55</f>
        <v>0.0992750033492542</v>
      </c>
      <c r="M107" s="1317">
        <f>M36/M$55</f>
        <v>0.0992750033492542</v>
      </c>
      <c r="N107" s="1317">
        <f>N36/N$55</f>
        <v>0.0992750033492542</v>
      </c>
      <c r="O107" s="1317">
        <f>O36/O$55</f>
        <v>0.0992750033492542</v>
      </c>
      <c r="P107" s="1317">
        <f>P36/P$55</f>
        <v>0.0992750033492542</v>
      </c>
    </row>
    <row r="108" ht="13.55" customHeight="1">
      <c r="A108" t="s" s="1221">
        <v>866</v>
      </c>
      <c r="B108" s="1196"/>
      <c r="C108" s="1293"/>
      <c r="D108" s="1317">
        <f>D37/D$55</f>
        <v>0</v>
      </c>
      <c r="E108" s="1317">
        <f>E37/E$55</f>
        <v>0</v>
      </c>
      <c r="F108" s="1317">
        <f>F37/F$55</f>
        <v>0</v>
      </c>
      <c r="G108" s="1317">
        <f>G37/G$55</f>
        <v>0</v>
      </c>
      <c r="H108" s="1317">
        <f>H37/H$55</f>
        <v>0</v>
      </c>
      <c r="I108" s="1317">
        <f>I37/I$55</f>
        <v>0</v>
      </c>
      <c r="J108" s="1317">
        <f>J37/J$55</f>
        <v>0</v>
      </c>
      <c r="K108" s="1317">
        <f>K37/K$55</f>
        <v>0</v>
      </c>
      <c r="L108" s="1317">
        <f>L37/L$55</f>
        <v>0</v>
      </c>
      <c r="M108" s="1317">
        <f>M37/M$55</f>
        <v>0</v>
      </c>
      <c r="N108" s="1317">
        <f>N37/N$55</f>
        <v>0</v>
      </c>
      <c r="O108" s="1317">
        <f>O37/O$55</f>
        <v>0</v>
      </c>
      <c r="P108" s="1317">
        <f>P37/P$55</f>
        <v>0</v>
      </c>
    </row>
    <row r="109" ht="13.55" customHeight="1">
      <c r="A109" t="s" s="1221">
        <v>867</v>
      </c>
      <c r="B109" s="1196"/>
      <c r="C109" s="1293"/>
      <c r="D109" s="1317">
        <f>D38/D$55</f>
        <v>0</v>
      </c>
      <c r="E109" s="1317">
        <f>E38/E$55</f>
        <v>0</v>
      </c>
      <c r="F109" s="1317">
        <f>F38/F$55</f>
        <v>0</v>
      </c>
      <c r="G109" s="1317">
        <f>G38/G$55</f>
        <v>0</v>
      </c>
      <c r="H109" s="1317">
        <f>H38/H$55</f>
        <v>0</v>
      </c>
      <c r="I109" s="1317">
        <f>I38/I$55</f>
        <v>0</v>
      </c>
      <c r="J109" s="1317">
        <f>J38/J$55</f>
        <v>0</v>
      </c>
      <c r="K109" s="1317">
        <f>K38/K$55</f>
        <v>0</v>
      </c>
      <c r="L109" s="1317">
        <f>L38/L$55</f>
        <v>0</v>
      </c>
      <c r="M109" s="1317">
        <f>M38/M$55</f>
        <v>0</v>
      </c>
      <c r="N109" s="1317">
        <f>N38/N$55</f>
        <v>0</v>
      </c>
      <c r="O109" s="1317">
        <f>O38/O$55</f>
        <v>0</v>
      </c>
      <c r="P109" s="1317">
        <f>P38/P$55</f>
        <v>0</v>
      </c>
    </row>
    <row r="110" ht="13.55" customHeight="1">
      <c r="A110" t="s" s="1221">
        <v>261</v>
      </c>
      <c r="B110" s="1196"/>
      <c r="C110" s="1293"/>
      <c r="D110" s="1317">
        <f>D39/D$55</f>
        <v>0.0022432212657376</v>
      </c>
      <c r="E110" s="1317">
        <f>E39/E$55</f>
        <v>0.0022432212657376</v>
      </c>
      <c r="F110" s="1317">
        <f>F39/F$55</f>
        <v>0.0022432212657376</v>
      </c>
      <c r="G110" s="1317">
        <f>G39/G$55</f>
        <v>0.0022432212657376</v>
      </c>
      <c r="H110" s="1317">
        <f>H39/H$55</f>
        <v>0.0022432212657376</v>
      </c>
      <c r="I110" s="1317">
        <f>I39/I$55</f>
        <v>0.0022432212657376</v>
      </c>
      <c r="J110" s="1317">
        <f>J39/J$55</f>
        <v>0.0022432212657376</v>
      </c>
      <c r="K110" s="1317">
        <f>K39/K$55</f>
        <v>0.0022432212657376</v>
      </c>
      <c r="L110" s="1317">
        <f>L39/L$55</f>
        <v>0.0022432212657376</v>
      </c>
      <c r="M110" s="1317">
        <f>M39/M$55</f>
        <v>0.0022432212657376</v>
      </c>
      <c r="N110" s="1317">
        <f>N39/N$55</f>
        <v>0.0022432212657376</v>
      </c>
      <c r="O110" s="1317">
        <f>O39/O$55</f>
        <v>0.0022432212657376</v>
      </c>
      <c r="P110" s="1317">
        <f>P39/P$55</f>
        <v>0.0022432212657376</v>
      </c>
    </row>
    <row r="111" ht="13.55" customHeight="1">
      <c r="A111" t="s" s="1221">
        <v>868</v>
      </c>
      <c r="B111" s="1196"/>
      <c r="C111" s="1293"/>
      <c r="D111" s="1317">
        <f>D40/D$55</f>
        <v>0.185423423591833</v>
      </c>
      <c r="E111" s="1317">
        <f>E40/E$55</f>
        <v>0.185423423591833</v>
      </c>
      <c r="F111" s="1317">
        <f>F40/F$55</f>
        <v>0.185423423591833</v>
      </c>
      <c r="G111" s="1317">
        <f>G40/G$55</f>
        <v>0.185423423591833</v>
      </c>
      <c r="H111" s="1317">
        <f>H40/H$55</f>
        <v>0.185423423591833</v>
      </c>
      <c r="I111" s="1317">
        <f>I40/I$55</f>
        <v>0.185423423591833</v>
      </c>
      <c r="J111" s="1317">
        <f>J40/J$55</f>
        <v>0.185423423591833</v>
      </c>
      <c r="K111" s="1317">
        <f>K40/K$55</f>
        <v>0.185423423591833</v>
      </c>
      <c r="L111" s="1317">
        <f>L40/L$55</f>
        <v>0.185423423591833</v>
      </c>
      <c r="M111" s="1317">
        <f>M40/M$55</f>
        <v>0.185423423591833</v>
      </c>
      <c r="N111" s="1317">
        <f>N40/N$55</f>
        <v>0.185423423591833</v>
      </c>
      <c r="O111" s="1317">
        <f>O40/O$55</f>
        <v>0.185423423591833</v>
      </c>
      <c r="P111" s="1317">
        <f>P40/P$55</f>
        <v>0.185423423591833</v>
      </c>
    </row>
    <row r="112" ht="13.55" customHeight="1">
      <c r="A112" t="s" s="1221">
        <v>869</v>
      </c>
      <c r="B112" s="1196"/>
      <c r="C112" s="1293"/>
      <c r="D112" s="1317">
        <f>D41/D$55</f>
        <v>0.00467337763695333</v>
      </c>
      <c r="E112" s="1317">
        <f>E41/E$55</f>
        <v>0.00467337763695333</v>
      </c>
      <c r="F112" s="1317">
        <f>F41/F$55</f>
        <v>0.00467337763695333</v>
      </c>
      <c r="G112" s="1317">
        <f>G41/G$55</f>
        <v>0.00467337763695333</v>
      </c>
      <c r="H112" s="1317">
        <f>H41/H$55</f>
        <v>0.00467337763695333</v>
      </c>
      <c r="I112" s="1317">
        <f>I41/I$55</f>
        <v>0.00467337763695333</v>
      </c>
      <c r="J112" s="1317">
        <f>J41/J$55</f>
        <v>0.00467337763695333</v>
      </c>
      <c r="K112" s="1317">
        <f>K41/K$55</f>
        <v>0.00467337763695333</v>
      </c>
      <c r="L112" s="1317">
        <f>L41/L$55</f>
        <v>0.00467337763695333</v>
      </c>
      <c r="M112" s="1317">
        <f>M41/M$55</f>
        <v>0.00467337763695333</v>
      </c>
      <c r="N112" s="1317">
        <f>N41/N$55</f>
        <v>0.00467337763695333</v>
      </c>
      <c r="O112" s="1317">
        <f>O41/O$55</f>
        <v>0.00467337763695333</v>
      </c>
      <c r="P112" s="1317">
        <f>P41/P$55</f>
        <v>0.00467337763695333</v>
      </c>
    </row>
    <row r="113" ht="13.55" customHeight="1">
      <c r="A113" t="s" s="1221">
        <v>894</v>
      </c>
      <c r="B113" s="1196"/>
      <c r="C113" s="1293"/>
      <c r="D113" s="1317">
        <f>D42/D$55</f>
        <v>0.08412079746516</v>
      </c>
      <c r="E113" s="1317">
        <f>E42/E$55</f>
        <v>0.08412079746516</v>
      </c>
      <c r="F113" s="1317">
        <f>F42/F$55</f>
        <v>0.08412079746516</v>
      </c>
      <c r="G113" s="1317">
        <f>G42/G$55</f>
        <v>0.08412079746516</v>
      </c>
      <c r="H113" s="1317">
        <f>H42/H$55</f>
        <v>0.08412079746516</v>
      </c>
      <c r="I113" s="1317">
        <f>I42/I$55</f>
        <v>0.08412079746516</v>
      </c>
      <c r="J113" s="1317">
        <f>J42/J$55</f>
        <v>0.08412079746516</v>
      </c>
      <c r="K113" s="1317">
        <f>K42/K$55</f>
        <v>0.08412079746516</v>
      </c>
      <c r="L113" s="1317">
        <f>L42/L$55</f>
        <v>0.08412079746516</v>
      </c>
      <c r="M113" s="1317">
        <f>M42/M$55</f>
        <v>0.08412079746516</v>
      </c>
      <c r="N113" s="1317">
        <f>N42/N$55</f>
        <v>0.08412079746516</v>
      </c>
      <c r="O113" s="1317">
        <f>O42/O$55</f>
        <v>0.08412079746516</v>
      </c>
      <c r="P113" s="1317">
        <f>P42/P$55</f>
        <v>0.08412079746516</v>
      </c>
    </row>
    <row r="114" ht="13.55" customHeight="1">
      <c r="A114" t="s" s="1221">
        <v>137</v>
      </c>
      <c r="B114" s="1196"/>
      <c r="C114" s="1293"/>
      <c r="D114" s="1317">
        <f>D43/D$55</f>
        <v>0</v>
      </c>
      <c r="E114" s="1317">
        <f>E43/E$55</f>
        <v>0</v>
      </c>
      <c r="F114" s="1317">
        <f>F43/F$55</f>
        <v>0</v>
      </c>
      <c r="G114" s="1317">
        <f>G43/G$55</f>
        <v>0</v>
      </c>
      <c r="H114" s="1317">
        <f>H43/H$55</f>
        <v>0</v>
      </c>
      <c r="I114" s="1317">
        <f>I43/I$55</f>
        <v>0</v>
      </c>
      <c r="J114" s="1317">
        <f>J43/J$55</f>
        <v>0</v>
      </c>
      <c r="K114" s="1317">
        <f>K43/K$55</f>
        <v>0</v>
      </c>
      <c r="L114" s="1317">
        <f>L43/L$55</f>
        <v>0</v>
      </c>
      <c r="M114" s="1317">
        <f>M43/M$55</f>
        <v>0</v>
      </c>
      <c r="N114" s="1317">
        <f>N43/N$55</f>
        <v>0</v>
      </c>
      <c r="O114" s="1317">
        <f>O43/O$55</f>
        <v>0</v>
      </c>
      <c r="P114" s="1317">
        <f>P43/P$55</f>
        <v>0</v>
      </c>
    </row>
    <row r="115" ht="13.55" customHeight="1">
      <c r="A115" t="s" s="1221">
        <v>871</v>
      </c>
      <c r="B115" s="1196"/>
      <c r="C115" s="1293"/>
      <c r="D115" s="1317">
        <f>D44/D$55</f>
        <v>0</v>
      </c>
      <c r="E115" s="1317">
        <f>E44/E$55</f>
        <v>0</v>
      </c>
      <c r="F115" s="1317">
        <f>F44/F$55</f>
        <v>0</v>
      </c>
      <c r="G115" s="1317">
        <f>G44/G$55</f>
        <v>0</v>
      </c>
      <c r="H115" s="1317">
        <f>H44/H$55</f>
        <v>0</v>
      </c>
      <c r="I115" s="1317">
        <f>I44/I$55</f>
        <v>0</v>
      </c>
      <c r="J115" s="1317">
        <f>J44/J$55</f>
        <v>0</v>
      </c>
      <c r="K115" s="1317">
        <f>K44/K$55</f>
        <v>0</v>
      </c>
      <c r="L115" s="1317">
        <f>L44/L$55</f>
        <v>0</v>
      </c>
      <c r="M115" s="1317">
        <f>M44/M$55</f>
        <v>0</v>
      </c>
      <c r="N115" s="1317">
        <f>N44/N$55</f>
        <v>0</v>
      </c>
      <c r="O115" s="1317">
        <f>O44/O$55</f>
        <v>0</v>
      </c>
      <c r="P115" s="1317">
        <f>P44/P$55</f>
        <v>0</v>
      </c>
    </row>
    <row r="116" ht="14.5" customHeight="1">
      <c r="A116" t="s" s="147">
        <v>152</v>
      </c>
      <c r="B116" s="1196"/>
      <c r="C116" s="1293"/>
      <c r="D116" s="1317">
        <f>D45/D$55</f>
        <v>0.00934675527390666</v>
      </c>
      <c r="E116" s="1317">
        <f>E45/E$55</f>
        <v>0.00934675527390666</v>
      </c>
      <c r="F116" s="1317">
        <f>F45/F$55</f>
        <v>0.00934675527390666</v>
      </c>
      <c r="G116" s="1317">
        <f>G45/G$55</f>
        <v>0.00934675527390666</v>
      </c>
      <c r="H116" s="1317">
        <f>H45/H$55</f>
        <v>0.00934675527390666</v>
      </c>
      <c r="I116" s="1317">
        <f>I45/I$55</f>
        <v>0.00934675527390666</v>
      </c>
      <c r="J116" s="1317">
        <f>J45/J$55</f>
        <v>0.00934675527390666</v>
      </c>
      <c r="K116" s="1317">
        <f>K45/K$55</f>
        <v>0.00934675527390666</v>
      </c>
      <c r="L116" s="1317">
        <f>L45/L$55</f>
        <v>0.00934675527390666</v>
      </c>
      <c r="M116" s="1317">
        <f>M45/M$55</f>
        <v>0.00934675527390666</v>
      </c>
      <c r="N116" s="1317">
        <f>N45/N$55</f>
        <v>0.00934675527390666</v>
      </c>
      <c r="O116" s="1317">
        <f>O45/O$55</f>
        <v>0.00934675527390666</v>
      </c>
      <c r="P116" s="1317">
        <f>P45/P$55</f>
        <v>0.00934675527390666</v>
      </c>
    </row>
    <row r="117" ht="13.55" customHeight="1">
      <c r="A117" t="s" s="1221">
        <v>690</v>
      </c>
      <c r="B117" s="1196"/>
      <c r="C117" s="1293"/>
      <c r="D117" s="1317">
        <f>D46/D$55</f>
        <v>0.148301850345986</v>
      </c>
      <c r="E117" s="1317">
        <f>E46/E$55</f>
        <v>0.148301850345985</v>
      </c>
      <c r="F117" s="1317">
        <f>F46/F$55</f>
        <v>0.148301850345985</v>
      </c>
      <c r="G117" s="1317">
        <f>G46/G$55</f>
        <v>0.148301850345985</v>
      </c>
      <c r="H117" s="1317">
        <f>H46/H$55</f>
        <v>0.148301850345985</v>
      </c>
      <c r="I117" s="1317">
        <f>I46/I$55</f>
        <v>0.148301850345985</v>
      </c>
      <c r="J117" s="1317">
        <f>J46/J$55</f>
        <v>0.148301850345985</v>
      </c>
      <c r="K117" s="1317">
        <f>K46/K$55</f>
        <v>0.148301850345985</v>
      </c>
      <c r="L117" s="1317">
        <f>L46/L$55</f>
        <v>0.148301850345985</v>
      </c>
      <c r="M117" s="1317">
        <f>M46/M$55</f>
        <v>0.148301850345985</v>
      </c>
      <c r="N117" s="1317">
        <f>N46/N$55</f>
        <v>0.148301850345985</v>
      </c>
      <c r="O117" s="1317">
        <f>O46/O$55</f>
        <v>0.148301850345985</v>
      </c>
      <c r="P117" s="1317">
        <f>P46/P$55</f>
        <v>0.148301850345985</v>
      </c>
    </row>
    <row r="118" ht="13.55" customHeight="1">
      <c r="A118" t="s" s="1221">
        <v>650</v>
      </c>
      <c r="B118" s="1196"/>
      <c r="C118" s="1293"/>
      <c r="D118" s="1317">
        <f>D47/D$55</f>
        <v>0</v>
      </c>
      <c r="E118" s="1317">
        <f>E47/E$55</f>
        <v>0</v>
      </c>
      <c r="F118" s="1317">
        <f>F47/F$55</f>
        <v>0</v>
      </c>
      <c r="G118" s="1317">
        <f>G47/G$55</f>
        <v>0</v>
      </c>
      <c r="H118" s="1317">
        <f>H47/H$55</f>
        <v>0</v>
      </c>
      <c r="I118" s="1317">
        <f>I47/I$55</f>
        <v>0</v>
      </c>
      <c r="J118" s="1317">
        <f>J47/J$55</f>
        <v>0</v>
      </c>
      <c r="K118" s="1317">
        <f>K47/K$55</f>
        <v>0</v>
      </c>
      <c r="L118" s="1317">
        <f>L47/L$55</f>
        <v>0</v>
      </c>
      <c r="M118" s="1317">
        <f>M47/M$55</f>
        <v>0</v>
      </c>
      <c r="N118" s="1317">
        <f>N47/N$55</f>
        <v>0</v>
      </c>
      <c r="O118" s="1317">
        <f>O47/O$55</f>
        <v>0</v>
      </c>
      <c r="P118" s="1317">
        <f>P47/P$55</f>
        <v>0</v>
      </c>
    </row>
    <row r="119" ht="13.55" customHeight="1">
      <c r="A119" t="s" s="1221">
        <v>691</v>
      </c>
      <c r="B119" s="1196"/>
      <c r="C119" s="1293"/>
      <c r="D119" s="1317">
        <f>D48/D$55</f>
        <v>0.0317789679312827</v>
      </c>
      <c r="E119" s="1317">
        <f>E48/E$55</f>
        <v>0.0317789679312827</v>
      </c>
      <c r="F119" s="1317">
        <f>F48/F$55</f>
        <v>0.0317789679312827</v>
      </c>
      <c r="G119" s="1317">
        <f>G48/G$55</f>
        <v>0.0317789679312827</v>
      </c>
      <c r="H119" s="1317">
        <f>H48/H$55</f>
        <v>0.0317789679312827</v>
      </c>
      <c r="I119" s="1317">
        <f>I48/I$55</f>
        <v>0.0317789679312827</v>
      </c>
      <c r="J119" s="1317">
        <f>J48/J$55</f>
        <v>0.0317789679312827</v>
      </c>
      <c r="K119" s="1317">
        <f>K48/K$55</f>
        <v>0.0317789679312827</v>
      </c>
      <c r="L119" s="1317">
        <f>L48/L$55</f>
        <v>0.0317789679312827</v>
      </c>
      <c r="M119" s="1317">
        <f>M48/M$55</f>
        <v>0.0317789679312827</v>
      </c>
      <c r="N119" s="1317">
        <f>N48/N$55</f>
        <v>0.0317789679312827</v>
      </c>
      <c r="O119" s="1317">
        <f>O48/O$55</f>
        <v>0.0317789679312827</v>
      </c>
      <c r="P119" s="1317">
        <f>P48/P$55</f>
        <v>0.0317789679312827</v>
      </c>
    </row>
    <row r="120" ht="13.55" customHeight="1">
      <c r="A120" t="s" s="1221">
        <v>895</v>
      </c>
      <c r="B120" s="1196"/>
      <c r="C120" s="1293"/>
      <c r="D120" s="1317">
        <f>D49/D$55</f>
        <v>0.0105929893104276</v>
      </c>
      <c r="E120" s="1317">
        <f>E49/E$55</f>
        <v>0.0105929893104276</v>
      </c>
      <c r="F120" s="1317">
        <f>F49/F$55</f>
        <v>0.0105929893104276</v>
      </c>
      <c r="G120" s="1317">
        <f>G49/G$55</f>
        <v>0.0105929893104276</v>
      </c>
      <c r="H120" s="1317">
        <f>H49/H$55</f>
        <v>0.0105929893104276</v>
      </c>
      <c r="I120" s="1317">
        <f>I49/I$55</f>
        <v>0.0105929893104276</v>
      </c>
      <c r="J120" s="1317">
        <f>J49/J$55</f>
        <v>0.0105929893104276</v>
      </c>
      <c r="K120" s="1317">
        <f>K49/K$55</f>
        <v>0.0105929893104276</v>
      </c>
      <c r="L120" s="1317">
        <f>L49/L$55</f>
        <v>0.0105929893104276</v>
      </c>
      <c r="M120" s="1317">
        <f>M49/M$55</f>
        <v>0.0105929893104276</v>
      </c>
      <c r="N120" s="1317">
        <f>N49/N$55</f>
        <v>0.0105929893104276</v>
      </c>
      <c r="O120" s="1317">
        <f>O49/O$55</f>
        <v>0.0105929893104276</v>
      </c>
      <c r="P120" s="1317">
        <f>P49/P$55</f>
        <v>0.0105929893104276</v>
      </c>
    </row>
    <row r="121" ht="13.55" customHeight="1">
      <c r="A121" t="s" s="1221">
        <v>896</v>
      </c>
      <c r="B121" s="1196"/>
      <c r="C121" s="1293"/>
      <c r="D121" s="1317">
        <f>D50/D$55</f>
        <v>0</v>
      </c>
      <c r="E121" s="1317">
        <f>E50/E$55</f>
        <v>0</v>
      </c>
      <c r="F121" s="1317">
        <f>F50/F$55</f>
        <v>0</v>
      </c>
      <c r="G121" s="1317">
        <f>G50/G$55</f>
        <v>0</v>
      </c>
      <c r="H121" s="1317">
        <f>H50/H$55</f>
        <v>0</v>
      </c>
      <c r="I121" s="1317">
        <f>I50/I$55</f>
        <v>0</v>
      </c>
      <c r="J121" s="1317">
        <f>J50/J$55</f>
        <v>0</v>
      </c>
      <c r="K121" s="1317">
        <f>K50/K$55</f>
        <v>0</v>
      </c>
      <c r="L121" s="1317">
        <f>L50/L$55</f>
        <v>0</v>
      </c>
      <c r="M121" s="1317">
        <f>M50/M$55</f>
        <v>0</v>
      </c>
      <c r="N121" s="1317">
        <f>N50/N$55</f>
        <v>0</v>
      </c>
      <c r="O121" s="1317">
        <f>O50/O$55</f>
        <v>0</v>
      </c>
      <c r="P121" s="1317">
        <f>P50/P$55</f>
        <v>0</v>
      </c>
    </row>
    <row r="122" ht="13.55" customHeight="1">
      <c r="A122" t="s" s="1221">
        <v>150</v>
      </c>
      <c r="B122" s="1196"/>
      <c r="C122" s="1293"/>
      <c r="D122" s="1317">
        <f>D53/D$55</f>
        <v>0.0446095704542835</v>
      </c>
      <c r="E122" s="1317">
        <f>E53/E$55</f>
        <v>0.0446095704542835</v>
      </c>
      <c r="F122" s="1317">
        <f>F53/F$55</f>
        <v>0.0446095704542835</v>
      </c>
      <c r="G122" s="1317">
        <f>G53/G$55</f>
        <v>0.0446095704542835</v>
      </c>
      <c r="H122" s="1317">
        <f>H53/H$55</f>
        <v>0.0446095704542835</v>
      </c>
      <c r="I122" s="1317">
        <f>I53/I$55</f>
        <v>0.0446095704542835</v>
      </c>
      <c r="J122" s="1317">
        <f>J53/J$55</f>
        <v>0.0446095704542835</v>
      </c>
      <c r="K122" s="1317">
        <f>K53/K$55</f>
        <v>0.0446095704542835</v>
      </c>
      <c r="L122" s="1317">
        <f>L53/L$55</f>
        <v>0.0446095704542835</v>
      </c>
      <c r="M122" s="1317">
        <f>M53/M$55</f>
        <v>0.0446095704542835</v>
      </c>
      <c r="N122" s="1317">
        <f>N53/N$55</f>
        <v>0.0446095704542835</v>
      </c>
      <c r="O122" s="1317">
        <f>O53/O$55</f>
        <v>0.0446095704542835</v>
      </c>
      <c r="P122" s="1317">
        <f>P53/P$55</f>
        <v>0.0446095704542835</v>
      </c>
    </row>
    <row r="123" ht="13.55" customHeight="1">
      <c r="A123" t="s" s="1221">
        <v>154</v>
      </c>
      <c r="B123" s="1196"/>
      <c r="C123" s="1293"/>
      <c r="D123" s="1317">
        <f>D54/D$55</f>
        <v>0.0176030557658575</v>
      </c>
      <c r="E123" s="1317">
        <f>E54/E$55</f>
        <v>0.0176030557658576</v>
      </c>
      <c r="F123" s="1317">
        <f>F54/F$55</f>
        <v>0.0176030557658576</v>
      </c>
      <c r="G123" s="1317">
        <f>G54/G$55</f>
        <v>0.0176030557658576</v>
      </c>
      <c r="H123" s="1317">
        <f>H54/H$55</f>
        <v>0.0176030557658576</v>
      </c>
      <c r="I123" s="1317">
        <f>I54/I$55</f>
        <v>0.0176030557658576</v>
      </c>
      <c r="J123" s="1317">
        <f>J54/J$55</f>
        <v>0.0176030557658576</v>
      </c>
      <c r="K123" s="1317">
        <f>K54/K$55</f>
        <v>0.0176030557658576</v>
      </c>
      <c r="L123" s="1317">
        <f>L54/L$55</f>
        <v>0.0176030557658576</v>
      </c>
      <c r="M123" s="1317">
        <f>M54/M$55</f>
        <v>0.0176030557658576</v>
      </c>
      <c r="N123" s="1317">
        <f>N54/N$55</f>
        <v>0.0176030557658576</v>
      </c>
      <c r="O123" s="1317">
        <f>O54/O$55</f>
        <v>0.0176030557658576</v>
      </c>
      <c r="P123" s="1317">
        <f>P54/P$55</f>
        <v>0.0176030557658576</v>
      </c>
    </row>
    <row r="124" ht="15.75" customHeight="1">
      <c r="A124" t="s" s="1234">
        <v>872</v>
      </c>
      <c r="B124" s="80"/>
      <c r="C124" s="1262"/>
      <c r="D124" s="1319">
        <f>D55/D$55</f>
        <v>1</v>
      </c>
      <c r="E124" s="1319">
        <f>E55/E$55</f>
        <v>1</v>
      </c>
      <c r="F124" s="1319">
        <f>F55/F$55</f>
        <v>1</v>
      </c>
      <c r="G124" s="1319">
        <f>G55/G$55</f>
        <v>1</v>
      </c>
      <c r="H124" s="1319">
        <f>H55/H$55</f>
        <v>1</v>
      </c>
      <c r="I124" s="1319">
        <f>I55/I$55</f>
        <v>1</v>
      </c>
      <c r="J124" s="1319">
        <f>J55/J$55</f>
        <v>1</v>
      </c>
      <c r="K124" s="1319">
        <f>K55/K$55</f>
        <v>1</v>
      </c>
      <c r="L124" s="1319">
        <f>L55/L$55</f>
        <v>1</v>
      </c>
      <c r="M124" s="1319">
        <f>M55/M$55</f>
        <v>1</v>
      </c>
      <c r="N124" s="1319">
        <f>N55/N$55</f>
        <v>1</v>
      </c>
      <c r="O124" s="1319">
        <f>O55/O$55</f>
        <v>1</v>
      </c>
      <c r="P124" s="1319">
        <f>P55/P$55</f>
        <v>1</v>
      </c>
    </row>
    <row r="125" ht="15.75" customHeight="1">
      <c r="A125" t="s" s="1234">
        <v>874</v>
      </c>
      <c r="B125" s="80"/>
      <c r="C125" s="1262"/>
      <c r="D125" s="1263"/>
      <c r="E125" s="1323">
        <f>E57/$D$55</f>
        <v>0.0833333333333333</v>
      </c>
      <c r="F125" s="1323">
        <f>F57/$D$55</f>
        <v>0.166666666666667</v>
      </c>
      <c r="G125" s="1323">
        <f>G57/$D$55</f>
        <v>0.25</v>
      </c>
      <c r="H125" s="1323">
        <f>H57/$D$55</f>
        <v>0.333333333333333</v>
      </c>
      <c r="I125" s="1323">
        <f>I57/$D$55</f>
        <v>0.416666666666667</v>
      </c>
      <c r="J125" s="1323">
        <f>J57/$D$55</f>
        <v>0.5</v>
      </c>
      <c r="K125" s="1323">
        <f>K57/$D$55</f>
        <v>0.583333333333333</v>
      </c>
      <c r="L125" s="1323">
        <f>L57/$D$55</f>
        <v>0.666666666666667</v>
      </c>
      <c r="M125" s="1323">
        <f>M57/$D$55</f>
        <v>0.75</v>
      </c>
      <c r="N125" s="1323">
        <f>N57/$D$55</f>
        <v>0.833333333333333</v>
      </c>
      <c r="O125" s="1323">
        <f>O57/$D$55</f>
        <v>0.916666666666667</v>
      </c>
      <c r="P125" s="1323">
        <f>P57/$D$55</f>
        <v>1</v>
      </c>
    </row>
    <row r="126" ht="13.55" customHeight="1">
      <c r="A126" t="s" s="1221">
        <v>897</v>
      </c>
      <c r="B126" s="1333"/>
      <c r="C126" s="1334"/>
      <c r="D126" s="1325"/>
      <c r="E126" s="1335">
        <f>_xlfn.IFERROR(E55/E75,0)</f>
        <v>2.674725</v>
      </c>
      <c r="F126" s="1335">
        <f>F55/F75</f>
        <v>-2.85324289727269</v>
      </c>
      <c r="G126" s="1335">
        <f>G55/G75</f>
        <v>-0.93038227859843</v>
      </c>
      <c r="H126" s="1335">
        <f>H55/H75</f>
        <v>-2.16385168147652</v>
      </c>
      <c r="I126" s="1335">
        <f>I55/I75</f>
        <v>6.64234504433642</v>
      </c>
      <c r="J126" s="1335">
        <f>J55/J75</f>
        <v>1.31020839284391</v>
      </c>
      <c r="K126" s="1335">
        <f>K55/K75</f>
        <v>0.726783542396342</v>
      </c>
      <c r="L126" s="1335">
        <f>L55/L75</f>
        <v>0.502862896182238</v>
      </c>
      <c r="M126" s="1335">
        <f>M55/M75</f>
        <v>0.384422916618456</v>
      </c>
      <c r="N126" s="1335">
        <f>N55/N75</f>
        <v>0.311139749638956</v>
      </c>
      <c r="O126" s="1335">
        <f>O55/O75</f>
        <v>0.261323269054922</v>
      </c>
      <c r="P126" s="1335">
        <f>P55/P75</f>
        <v>0.225257384969785</v>
      </c>
    </row>
    <row r="127" ht="13.55" customHeight="1">
      <c r="A127" t="s" s="1221">
        <v>898</v>
      </c>
      <c r="B127" s="1196"/>
      <c r="C127" s="1293"/>
      <c r="D127" s="1336"/>
      <c r="E127" s="1337">
        <f>E55/E77</f>
        <v>-2.85324289727269</v>
      </c>
      <c r="F127" s="1337">
        <f>F55/F77</f>
        <v>-0.93038227859843</v>
      </c>
      <c r="G127" s="1337">
        <f>G55/G77</f>
        <v>-2.16385168147652</v>
      </c>
      <c r="H127" s="1337">
        <f>H55/H77</f>
        <v>6.64234504433642</v>
      </c>
      <c r="I127" s="1337">
        <f>I55/I77</f>
        <v>1.31020839284391</v>
      </c>
      <c r="J127" s="1337">
        <f>J55/J77</f>
        <v>0.726783542396342</v>
      </c>
      <c r="K127" s="1337">
        <f>K55/K77</f>
        <v>0.502862896182238</v>
      </c>
      <c r="L127" s="1337">
        <f>L55/L77</f>
        <v>0.384422916618456</v>
      </c>
      <c r="M127" s="1337">
        <f>M55/M77</f>
        <v>0.311139749638956</v>
      </c>
      <c r="N127" s="1337">
        <f>N55/N77</f>
        <v>0.261323269054922</v>
      </c>
      <c r="O127" s="1337">
        <f>O55/O77</f>
        <v>0.225257384969785</v>
      </c>
      <c r="P127" s="1337">
        <f>P55/P77</f>
        <v>0.197939284595709</v>
      </c>
    </row>
    <row r="128" ht="14.5" customHeight="1">
      <c r="A128" t="s" s="122">
        <v>883</v>
      </c>
      <c r="B128" s="1291"/>
      <c r="C128" s="1291"/>
      <c r="D128" s="99"/>
      <c r="E128" s="99"/>
      <c r="F128" s="99"/>
      <c r="G128" s="99"/>
      <c r="H128" s="99"/>
      <c r="I128" s="99"/>
      <c r="J128" s="99"/>
      <c r="K128" s="99"/>
      <c r="L128" s="99"/>
      <c r="M128" s="99"/>
      <c r="N128" s="99"/>
      <c r="O128" s="99"/>
      <c r="P128" s="99"/>
    </row>
    <row r="129" ht="13.55" customHeight="1">
      <c r="A129" s="1196"/>
      <c r="B129" s="1196"/>
      <c r="C129" s="1196"/>
      <c r="D129" s="1292"/>
      <c r="E129" s="1292"/>
      <c r="F129" s="1292"/>
      <c r="G129" s="1292"/>
      <c r="H129" s="1292"/>
      <c r="I129" s="1292"/>
      <c r="J129" s="1292"/>
      <c r="K129" s="1292"/>
      <c r="L129" s="1292"/>
      <c r="M129" s="1292"/>
      <c r="N129" s="1292"/>
      <c r="O129" s="1292"/>
      <c r="P129" s="1292"/>
    </row>
    <row r="130" ht="13.55" customHeight="1">
      <c r="A130" t="s" s="1221">
        <v>884</v>
      </c>
      <c r="B130" s="1196"/>
      <c r="C130" s="1293"/>
      <c r="D130" s="1263">
        <f>D100-D124</f>
        <v>0</v>
      </c>
      <c r="E130" s="1338">
        <f>IF(OR(E73=0,E$30=0),0,E73/E$30)</f>
        <v>-2.62777055665443</v>
      </c>
      <c r="F130" s="1338">
        <f>IF(OR(F73=0,F$30=0),0,F73/F$30)</f>
        <v>-2.62777055665443</v>
      </c>
      <c r="G130" s="1338">
        <f>IF(OR(G73=0,G$30=0),0,G73/G$30)</f>
        <v>0.379917303722088</v>
      </c>
      <c r="H130" s="1338">
        <f>IF(OR(H73=0,H$30=0),0,H73/H$30)</f>
        <v>0.379917303722088</v>
      </c>
      <c r="I130" s="1338">
        <f>IF(OR(I73=0,I$30=0),0,I73/I$30)</f>
        <v>0.379917303722088</v>
      </c>
      <c r="J130" s="1338">
        <f>IF(OR(J73=0,J$30=0),0,J73/J$30)</f>
        <v>0.379917303722088</v>
      </c>
      <c r="K130" s="1338">
        <f>IF(OR(K73=0,K$30=0),0,K73/K$30)</f>
        <v>0.379917303722088</v>
      </c>
      <c r="L130" s="1338">
        <f>IF(OR(L73=0,L$30=0),0,L73/L$30)</f>
        <v>0.379917303722088</v>
      </c>
      <c r="M130" s="1338">
        <f>IF(OR(M73=0,M$30=0),0,M73/M$30)</f>
        <v>0.379917303722088</v>
      </c>
      <c r="N130" s="1338">
        <f>IF(OR(N73=0,N$30=0),0,N73/N$30)</f>
        <v>0.379917303722088</v>
      </c>
      <c r="O130" s="1338">
        <f>IF(OR(O73=0,O$30=0),0,O73/O$30)</f>
        <v>0.379917303722088</v>
      </c>
      <c r="P130" s="1338">
        <f>IF(OR(P73=0,P$30=0),0,P73/P$30)</f>
        <v>0.379917303722088</v>
      </c>
    </row>
    <row r="131" ht="13.55" customHeight="1">
      <c r="A131" s="1196"/>
      <c r="B131" s="1196"/>
      <c r="C131" s="1293"/>
      <c r="D131" s="1295"/>
      <c r="E131" s="1294"/>
      <c r="F131" s="1295"/>
      <c r="G131" s="1295"/>
      <c r="H131" s="1295"/>
      <c r="I131" s="1295"/>
      <c r="J131" s="1295"/>
      <c r="K131" s="1295"/>
      <c r="L131" s="1295"/>
      <c r="M131" s="1295"/>
      <c r="N131" s="1295"/>
      <c r="O131" s="1295"/>
      <c r="P131" s="1295"/>
    </row>
    <row r="132" ht="13.55" customHeight="1">
      <c r="A132" t="s" s="1221">
        <v>885</v>
      </c>
      <c r="B132" s="1196"/>
      <c r="C132" s="1293"/>
      <c r="D132" s="1295"/>
      <c r="E132" s="1339"/>
      <c r="F132" s="1224">
        <f>E134</f>
        <v>-2.62777055665443</v>
      </c>
      <c r="G132" s="1224">
        <f>F134</f>
        <v>-5.25554111330886</v>
      </c>
      <c r="H132" s="1224">
        <f>G134</f>
        <v>-4.87562380958677</v>
      </c>
      <c r="I132" s="1224">
        <f>H134</f>
        <v>-4.49570650586468</v>
      </c>
      <c r="J132" s="1224">
        <f>I134</f>
        <v>-4.11578920214259</v>
      </c>
      <c r="K132" s="1224">
        <f>J134</f>
        <v>-3.7358718984205</v>
      </c>
      <c r="L132" s="1224">
        <f>K134</f>
        <v>-3.35595459469841</v>
      </c>
      <c r="M132" s="1224">
        <f>L134</f>
        <v>-2.97603729097632</v>
      </c>
      <c r="N132" s="1224">
        <f>M134</f>
        <v>-2.59611998725423</v>
      </c>
      <c r="O132" s="1224">
        <f>N134</f>
        <v>-2.21620268353214</v>
      </c>
      <c r="P132" s="1224">
        <f>O134</f>
        <v>-1.83628537981005</v>
      </c>
    </row>
    <row r="133" ht="13.55" customHeight="1">
      <c r="A133" s="1196"/>
      <c r="B133" s="1196"/>
      <c r="C133" s="1293"/>
      <c r="D133" s="1299"/>
      <c r="E133" s="1298"/>
      <c r="F133" s="1228"/>
      <c r="G133" s="1228"/>
      <c r="H133" s="1228"/>
      <c r="I133" s="1228"/>
      <c r="J133" s="1228"/>
      <c r="K133" s="1228"/>
      <c r="L133" s="1228"/>
      <c r="M133" s="1228"/>
      <c r="N133" s="1228"/>
      <c r="O133" s="1228"/>
      <c r="P133" s="1228"/>
    </row>
    <row r="134" ht="15.75" customHeight="1">
      <c r="A134" t="s" s="1234">
        <v>886</v>
      </c>
      <c r="B134" s="80"/>
      <c r="C134" s="1262"/>
      <c r="D134" s="1300">
        <f>SUM(D132,D130)</f>
        <v>0</v>
      </c>
      <c r="E134" s="1232">
        <f>SUM(E132,E130)</f>
        <v>-2.62777055665443</v>
      </c>
      <c r="F134" s="1232">
        <f>SUM(F132,F130)</f>
        <v>-5.25554111330886</v>
      </c>
      <c r="G134" s="1232">
        <f>SUM(G132,G130)</f>
        <v>-4.87562380958677</v>
      </c>
      <c r="H134" s="1232">
        <f>SUM(H132,H130)</f>
        <v>-4.49570650586468</v>
      </c>
      <c r="I134" s="1232">
        <f>SUM(I132,I130)</f>
        <v>-4.11578920214259</v>
      </c>
      <c r="J134" s="1232">
        <f>SUM(J132,J130)</f>
        <v>-3.7358718984205</v>
      </c>
      <c r="K134" s="1232">
        <f>SUM(K132,K130)</f>
        <v>-3.35595459469841</v>
      </c>
      <c r="L134" s="1232">
        <f>SUM(L132,L130)</f>
        <v>-2.97603729097632</v>
      </c>
      <c r="M134" s="1232">
        <f>SUM(M132,M130)</f>
        <v>-2.59611998725423</v>
      </c>
      <c r="N134" s="1232">
        <f>SUM(N132,N130)</f>
        <v>-2.21620268353214</v>
      </c>
      <c r="O134" s="1232">
        <f>SUM(O132,O130)</f>
        <v>-1.83628537981005</v>
      </c>
      <c r="P134" s="1232">
        <f>SUM(P132,P130)</f>
        <v>-1.45636807608796</v>
      </c>
    </row>
    <row r="135" ht="15.75" customHeight="1">
      <c r="A135" s="12"/>
      <c r="B135" s="12"/>
      <c r="C135" s="12"/>
      <c r="D135" s="201"/>
      <c r="E135" s="201"/>
      <c r="F135" s="201"/>
      <c r="G135" s="201"/>
      <c r="H135" s="201"/>
      <c r="I135" s="201"/>
      <c r="J135" s="201"/>
      <c r="K135" s="201"/>
      <c r="L135" s="201"/>
      <c r="M135" s="201"/>
      <c r="N135" s="201"/>
      <c r="O135" s="201"/>
      <c r="P135" s="201"/>
    </row>
    <row r="136" ht="16" customHeight="1">
      <c r="A136" t="s" s="147">
        <v>899</v>
      </c>
      <c r="B136" s="12"/>
      <c r="C136" s="12"/>
      <c r="D136" s="12"/>
      <c r="E136" s="1340">
        <f>E36/E35</f>
        <v>0.27421686746988</v>
      </c>
      <c r="F136" s="1340">
        <f>F36/F35</f>
        <v>0.27421686746988</v>
      </c>
      <c r="G136" s="1340">
        <f>G36/G35</f>
        <v>0.27421686746988</v>
      </c>
      <c r="H136" s="1340">
        <f>H36/H35</f>
        <v>0.27421686746988</v>
      </c>
      <c r="I136" s="1340">
        <f>I36/I35</f>
        <v>0.27421686746988</v>
      </c>
      <c r="J136" s="1340">
        <f>J36/J35</f>
        <v>0.27421686746988</v>
      </c>
      <c r="K136" s="1340">
        <f>K36/K35</f>
        <v>0.27421686746988</v>
      </c>
      <c r="L136" s="1340">
        <f>L36/L35</f>
        <v>0.27421686746988</v>
      </c>
      <c r="M136" s="1340">
        <f>M36/M35</f>
        <v>0.27421686746988</v>
      </c>
      <c r="N136" s="1340">
        <f>N36/N35</f>
        <v>0.27421686746988</v>
      </c>
      <c r="O136" s="1340">
        <f>O36/O35</f>
        <v>0.27421686746988</v>
      </c>
      <c r="P136" s="1340">
        <f>P36/P35</f>
        <v>0.27421686746988</v>
      </c>
    </row>
    <row r="137" ht="16" customHeight="1">
      <c r="A137" t="s" s="147">
        <v>900</v>
      </c>
      <c r="B137" s="12"/>
      <c r="C137" s="12"/>
      <c r="D137" s="12"/>
      <c r="E137" s="798">
        <f t="shared" si="1119" ref="E137:P137">'Summary'!$G$12</f>
        <v>22</v>
      </c>
      <c r="F137" s="798">
        <f t="shared" si="1119"/>
        <v>22</v>
      </c>
      <c r="G137" s="798">
        <f t="shared" si="1119"/>
        <v>22</v>
      </c>
      <c r="H137" s="798">
        <f t="shared" si="1119"/>
        <v>22</v>
      </c>
      <c r="I137" s="798">
        <f t="shared" si="1119"/>
        <v>22</v>
      </c>
      <c r="J137" s="798">
        <f t="shared" si="1119"/>
        <v>22</v>
      </c>
      <c r="K137" s="798">
        <f t="shared" si="1119"/>
        <v>22</v>
      </c>
      <c r="L137" s="798">
        <f t="shared" si="1119"/>
        <v>22</v>
      </c>
      <c r="M137" s="798">
        <f t="shared" si="1119"/>
        <v>22</v>
      </c>
      <c r="N137" s="798">
        <f t="shared" si="1119"/>
        <v>22</v>
      </c>
      <c r="O137" s="798">
        <f t="shared" si="1119"/>
        <v>22</v>
      </c>
      <c r="P137" s="798">
        <f t="shared" si="1119"/>
        <v>22</v>
      </c>
    </row>
    <row r="138" ht="16" customHeight="1">
      <c r="A138" t="s" s="147">
        <v>901</v>
      </c>
      <c r="B138" s="12"/>
      <c r="C138" s="12"/>
      <c r="D138" s="12"/>
      <c r="E138" s="190">
        <f>E36/'Summary'!$G$12</f>
        <v>603.484848484850</v>
      </c>
      <c r="F138" s="190">
        <f>F36/'Summary'!$G$12</f>
        <v>603.484848484850</v>
      </c>
      <c r="G138" s="190">
        <f>G36/'Summary'!$G$12</f>
        <v>603.484848484850</v>
      </c>
      <c r="H138" s="190">
        <f>H36/'Summary'!$G$12</f>
        <v>603.484848484850</v>
      </c>
      <c r="I138" s="190">
        <f>I36/'Summary'!$G$12</f>
        <v>603.484848484850</v>
      </c>
      <c r="J138" s="190">
        <f>J36/'Summary'!$G$12</f>
        <v>603.484848484850</v>
      </c>
      <c r="K138" s="190">
        <f>K36/'Summary'!$G$12</f>
        <v>603.484848484850</v>
      </c>
      <c r="L138" s="190">
        <f>L36/'Summary'!$G$12</f>
        <v>603.484848484850</v>
      </c>
      <c r="M138" s="190">
        <f>M36/'Summary'!$G$12</f>
        <v>603.484848484850</v>
      </c>
      <c r="N138" s="190">
        <f>N36/'Summary'!$G$12</f>
        <v>603.484848484850</v>
      </c>
      <c r="O138" s="190">
        <f>O36/'Summary'!$G$12</f>
        <v>603.484848484850</v>
      </c>
      <c r="P138" s="190">
        <f>P36/'Summary'!$G$12</f>
        <v>603.484848484850</v>
      </c>
    </row>
    <row r="139" ht="16" customHeight="1">
      <c r="A139" t="s" s="147">
        <v>902</v>
      </c>
      <c r="B139" s="12"/>
      <c r="C139" s="12"/>
      <c r="D139" s="12"/>
      <c r="E139" s="190">
        <f>E35/'Summary'!$G$12</f>
        <v>2200.757575757580</v>
      </c>
      <c r="F139" s="190">
        <f>F35/'Summary'!$G$12</f>
        <v>2200.757575757580</v>
      </c>
      <c r="G139" s="190">
        <f>G35/'Summary'!$G$12</f>
        <v>2200.757575757580</v>
      </c>
      <c r="H139" s="190">
        <f>H35/'Summary'!$G$12</f>
        <v>2200.757575757580</v>
      </c>
      <c r="I139" s="190">
        <f>I35/'Summary'!$G$12</f>
        <v>2200.757575757580</v>
      </c>
      <c r="J139" s="190">
        <f>J35/'Summary'!$G$12</f>
        <v>2200.757575757580</v>
      </c>
      <c r="K139" s="190">
        <f>K35/'Summary'!$G$12</f>
        <v>2200.757575757580</v>
      </c>
      <c r="L139" s="190">
        <f>L35/'Summary'!$G$12</f>
        <v>2200.757575757580</v>
      </c>
      <c r="M139" s="190">
        <f>M35/'Summary'!$G$12</f>
        <v>2200.757575757580</v>
      </c>
      <c r="N139" s="190">
        <f>N35/'Summary'!$G$12</f>
        <v>2200.757575757580</v>
      </c>
      <c r="O139" s="190">
        <f>O35/'Summary'!$G$12</f>
        <v>2200.757575757580</v>
      </c>
      <c r="P139" s="190">
        <f>P35/'Summary'!$G$12</f>
        <v>2200.757575757580</v>
      </c>
    </row>
    <row r="140" ht="16" customHeight="1">
      <c r="A140" s="12"/>
      <c r="B140" s="12"/>
      <c r="C140" s="12"/>
      <c r="D140" s="12"/>
      <c r="E140" s="12"/>
      <c r="F140" s="12"/>
      <c r="G140" s="12"/>
      <c r="H140" s="12"/>
      <c r="I140" s="12"/>
      <c r="J140" s="12"/>
      <c r="K140" s="12"/>
      <c r="L140" s="12"/>
      <c r="M140" s="12"/>
      <c r="N140" s="12"/>
      <c r="O140" s="12"/>
      <c r="P140" s="12"/>
    </row>
    <row r="141" ht="16" customHeight="1">
      <c r="A141" s="228"/>
      <c r="B141" s="12"/>
      <c r="C141" s="12"/>
      <c r="D141" s="12"/>
      <c r="E141" s="12"/>
      <c r="F141" s="12"/>
      <c r="G141" s="12"/>
      <c r="H141" s="12"/>
      <c r="I141" s="12"/>
      <c r="J141" s="12"/>
      <c r="K141" s="12"/>
      <c r="L141" s="12"/>
      <c r="M141" s="12"/>
      <c r="N141" s="12"/>
      <c r="O141" s="12"/>
      <c r="P141" s="12"/>
    </row>
  </sheetData>
  <conditionalFormatting sqref="B14:P30 C31:P31 C32 E32:P32 B35:P56 D57:P57 E58:P62 E65:P66 E69:P70 D73:P77 F79:P79 D101:D103 D125 D130:P134 E136:P139">
    <cfRule type="cellIs" dxfId="25" priority="1" operator="lessThan" stopIfTrue="1">
      <formula>0</formula>
    </cfRule>
  </conditionalFormatting>
  <conditionalFormatting sqref="D65:D68">
    <cfRule type="cellIs" dxfId="26" priority="1" operator="equal" stopIfTrue="1">
      <formula>0</formula>
    </cfRule>
  </conditionalFormatting>
  <conditionalFormatting sqref="E67:P68 D84:P100 D106:P124">
    <cfRule type="cellIs" dxfId="27" priority="1" operator="lessThan" stopIfTrue="1">
      <formula>0</formula>
    </cfRule>
    <cfRule type="cellIs" dxfId="28" priority="2" operator="equal" stopIfTrue="1">
      <formula>0</formula>
    </cfRule>
  </conditionalFormatting>
  <pageMargins left="0.25" right="0.25" top="0.5" bottom="0.45" header="0.25" footer="0.25"/>
  <pageSetup firstPageNumber="1" fitToHeight="1" fitToWidth="1" scale="100"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CF Y1 Mo&amp;R&amp;"Calibri,Regular"&amp;11&amp;K000000&amp;7&amp;P of &amp;N</oddFooter>
  </headerFooter>
  <drawing r:id="rId1"/>
  <legacyDrawing r:id="rId2"/>
</worksheet>
</file>

<file path=xl/worksheets/sheet12.xml><?xml version="1.0" encoding="utf-8"?>
<worksheet xmlns:r="http://schemas.openxmlformats.org/officeDocument/2006/relationships" xmlns="http://schemas.openxmlformats.org/spreadsheetml/2006/main">
  <dimension ref="A1:Q61"/>
  <sheetViews>
    <sheetView workbookViewId="0" showGridLines="0" defaultGridColor="1"/>
  </sheetViews>
  <sheetFormatPr defaultColWidth="8.83333" defaultRowHeight="15" customHeight="1" outlineLevelRow="0" outlineLevelCol="0"/>
  <cols>
    <col min="1" max="1" width="6.67188" style="1341" customWidth="1"/>
    <col min="2" max="2" width="47.8516" style="1341" customWidth="1"/>
    <col min="3" max="3" width="10.3516" style="1341" customWidth="1"/>
    <col min="4" max="4" width="14.5" style="1341" customWidth="1"/>
    <col min="5" max="5" width="12.5" style="1341" customWidth="1"/>
    <col min="6" max="6" width="13.5" style="1341" customWidth="1"/>
    <col min="7" max="7" width="14.8516" style="1341" customWidth="1"/>
    <col min="8" max="8" width="12.6719" style="1341" customWidth="1"/>
    <col min="9" max="9" width="14" style="1341" customWidth="1"/>
    <col min="10" max="10" width="15.3516" style="1341" customWidth="1"/>
    <col min="11" max="11" width="16.3516" style="1341" customWidth="1"/>
    <col min="12" max="12" width="3.17188" style="1341" customWidth="1"/>
    <col min="13" max="13" width="8" style="1341" customWidth="1"/>
    <col min="14" max="17" width="8.85156" style="1341" customWidth="1"/>
    <col min="18" max="16384" width="8.85156" style="1341" customWidth="1"/>
  </cols>
  <sheetData>
    <row r="1" ht="18" customHeight="1">
      <c r="A1" t="s" s="233">
        <v>903</v>
      </c>
      <c r="B1" s="78"/>
      <c r="C1" s="234"/>
      <c r="D1" t="s" s="1342">
        <v>904</v>
      </c>
      <c r="E1" s="234"/>
      <c r="F1" s="234"/>
      <c r="G1" s="234"/>
      <c r="H1" s="234"/>
      <c r="I1" s="970"/>
      <c r="J1" s="970"/>
      <c r="K1" s="970"/>
      <c r="L1" s="234"/>
      <c r="M1" s="234"/>
      <c r="N1" s="234"/>
      <c r="O1" s="234"/>
      <c r="P1" s="234"/>
      <c r="Q1" s="236"/>
    </row>
    <row r="2" ht="15.75" customHeight="1">
      <c r="A2" t="s" s="81">
        <f>'Cover'!$C$8</f>
        <v>89</v>
      </c>
      <c r="B2" s="82"/>
      <c r="C2" s="237"/>
      <c r="D2" t="s" s="277">
        <v>905</v>
      </c>
      <c r="E2" s="237"/>
      <c r="F2" s="237"/>
      <c r="G2" s="237"/>
      <c r="H2" s="237"/>
      <c r="I2" s="976"/>
      <c r="J2" s="976"/>
      <c r="K2" s="972"/>
      <c r="L2" s="973"/>
      <c r="M2" s="973"/>
      <c r="N2" s="237"/>
      <c r="O2" s="237"/>
      <c r="P2" s="237"/>
      <c r="Q2" s="238"/>
    </row>
    <row r="3" ht="16" customHeight="1">
      <c r="A3" t="s" s="239">
        <v>2</v>
      </c>
      <c r="B3" s="237"/>
      <c r="C3" s="237"/>
      <c r="D3" t="s" s="277">
        <v>906</v>
      </c>
      <c r="E3" s="237"/>
      <c r="F3" s="237"/>
      <c r="G3" s="237"/>
      <c r="H3" s="237"/>
      <c r="I3" s="339"/>
      <c r="J3" s="339"/>
      <c r="K3" s="972"/>
      <c r="L3" s="973"/>
      <c r="M3" s="973"/>
      <c r="N3" s="237"/>
      <c r="O3" s="237"/>
      <c r="P3" s="237"/>
      <c r="Q3" s="238"/>
    </row>
    <row r="4" ht="16" customHeight="1">
      <c r="A4" t="s" s="241">
        <v>3</v>
      </c>
      <c r="B4" s="237"/>
      <c r="C4" s="237"/>
      <c r="D4" t="s" s="277">
        <v>907</v>
      </c>
      <c r="E4" s="237"/>
      <c r="F4" s="237"/>
      <c r="G4" s="237"/>
      <c r="H4" s="237"/>
      <c r="I4" s="240"/>
      <c r="J4" s="240"/>
      <c r="K4" s="240"/>
      <c r="L4" s="237"/>
      <c r="M4" s="237"/>
      <c r="N4" s="237"/>
      <c r="O4" s="237"/>
      <c r="P4" s="237"/>
      <c r="Q4" s="238"/>
    </row>
    <row r="5" ht="16" customHeight="1">
      <c r="A5" s="242"/>
      <c r="B5" s="237"/>
      <c r="C5" s="237"/>
      <c r="D5" s="237"/>
      <c r="E5" s="237"/>
      <c r="F5" s="237"/>
      <c r="G5" s="237"/>
      <c r="H5" s="237"/>
      <c r="I5" s="976"/>
      <c r="J5" s="976"/>
      <c r="K5" s="972"/>
      <c r="L5" s="973"/>
      <c r="M5" s="973"/>
      <c r="N5" s="237"/>
      <c r="O5" s="237"/>
      <c r="P5" s="237"/>
      <c r="Q5" s="238"/>
    </row>
    <row r="6" ht="16" customHeight="1">
      <c r="A6" s="244"/>
      <c r="B6" t="s" s="372">
        <v>908</v>
      </c>
      <c r="C6" s="240"/>
      <c r="D6" s="237"/>
      <c r="E6" s="237"/>
      <c r="F6" s="237"/>
      <c r="G6" s="237"/>
      <c r="H6" s="237"/>
      <c r="I6" s="237"/>
      <c r="J6" s="237"/>
      <c r="K6" s="237"/>
      <c r="L6" s="237"/>
      <c r="M6" s="237"/>
      <c r="N6" s="237"/>
      <c r="O6" s="237"/>
      <c r="P6" s="237"/>
      <c r="Q6" s="238"/>
    </row>
    <row r="7" ht="16" customHeight="1">
      <c r="A7" s="244"/>
      <c r="B7" t="s" s="372">
        <v>909</v>
      </c>
      <c r="C7" s="246"/>
      <c r="D7" s="237"/>
      <c r="E7" t="s" s="245">
        <v>762</v>
      </c>
      <c r="F7" s="1343">
        <f>'Enrol Staff &amp; Exp'!H6</f>
        <v>2021</v>
      </c>
      <c r="G7" s="237"/>
      <c r="H7" s="237"/>
      <c r="I7" s="237"/>
      <c r="J7" s="237"/>
      <c r="K7" s="237"/>
      <c r="L7" s="237"/>
      <c r="M7" s="237"/>
      <c r="N7" s="237"/>
      <c r="O7" s="237"/>
      <c r="P7" s="237"/>
      <c r="Q7" s="238"/>
    </row>
    <row r="8" ht="16" customHeight="1">
      <c r="A8" s="244"/>
      <c r="B8" s="240"/>
      <c r="C8" s="251"/>
      <c r="D8" s="252"/>
      <c r="E8" t="s" s="262">
        <v>177</v>
      </c>
      <c r="F8" s="419">
        <f>F7+1</f>
        <v>2022</v>
      </c>
      <c r="G8" s="252"/>
      <c r="H8" s="252"/>
      <c r="I8" s="252"/>
      <c r="J8" s="252"/>
      <c r="K8" s="252"/>
      <c r="L8" s="237"/>
      <c r="M8" s="237"/>
      <c r="N8" s="237"/>
      <c r="O8" s="237"/>
      <c r="P8" s="237"/>
      <c r="Q8" s="238"/>
    </row>
    <row r="9" ht="16" customHeight="1">
      <c r="A9" s="244"/>
      <c r="B9" s="240"/>
      <c r="C9" s="255"/>
      <c r="D9" s="256"/>
      <c r="E9" s="904"/>
      <c r="F9" t="s" s="257">
        <v>178</v>
      </c>
      <c r="G9" s="258"/>
      <c r="H9" s="258"/>
      <c r="I9" s="258"/>
      <c r="J9" s="258"/>
      <c r="K9" s="259"/>
      <c r="L9" s="260"/>
      <c r="M9" s="237"/>
      <c r="N9" s="237"/>
      <c r="O9" s="237"/>
      <c r="P9" s="237"/>
      <c r="Q9" s="238"/>
    </row>
    <row r="10" ht="16" customHeight="1">
      <c r="A10" s="280">
        <f t="shared" si="3" ref="A10:A58">ROW()</f>
        <v>10</v>
      </c>
      <c r="B10" s="240"/>
      <c r="C10" s="255"/>
      <c r="D10" s="1344"/>
      <c r="E10" t="s" s="262">
        <v>701</v>
      </c>
      <c r="F10" t="s" s="262">
        <v>180</v>
      </c>
      <c r="G10" t="s" s="262">
        <v>181</v>
      </c>
      <c r="H10" t="s" s="262">
        <v>182</v>
      </c>
      <c r="I10" t="s" s="262">
        <v>183</v>
      </c>
      <c r="J10" t="s" s="262">
        <v>184</v>
      </c>
      <c r="K10" t="s" s="263">
        <v>185</v>
      </c>
      <c r="L10" s="260"/>
      <c r="M10" s="237"/>
      <c r="N10" s="237"/>
      <c r="O10" s="237"/>
      <c r="P10" s="237"/>
      <c r="Q10" s="238"/>
    </row>
    <row r="11" ht="15.75" customHeight="1">
      <c r="A11" s="280">
        <f t="shared" si="3"/>
        <v>11</v>
      </c>
      <c r="B11" s="240"/>
      <c r="C11" s="255"/>
      <c r="D11" s="1345"/>
      <c r="E11" s="1346">
        <f>F11-1</f>
        <v>2020</v>
      </c>
      <c r="F11" s="1346">
        <f>F7</f>
        <v>2021</v>
      </c>
      <c r="G11" s="1346">
        <f>F12</f>
        <v>2022</v>
      </c>
      <c r="H11" s="1346">
        <f>G12</f>
        <v>2023</v>
      </c>
      <c r="I11" s="1346">
        <f>H12</f>
        <v>2024</v>
      </c>
      <c r="J11" s="1346">
        <f>I12</f>
        <v>2025</v>
      </c>
      <c r="K11" s="1347">
        <f>J12</f>
        <v>2026</v>
      </c>
      <c r="L11" s="260"/>
      <c r="M11" s="237"/>
      <c r="N11" s="237"/>
      <c r="O11" s="237"/>
      <c r="P11" s="237"/>
      <c r="Q11" s="238"/>
    </row>
    <row r="12" ht="15.75" customHeight="1">
      <c r="A12" s="280">
        <f t="shared" si="3"/>
        <v>12</v>
      </c>
      <c r="B12" s="240"/>
      <c r="C12" s="255"/>
      <c r="D12" t="s" s="1348">
        <v>127</v>
      </c>
      <c r="E12" s="1349">
        <f>F12-1</f>
        <v>2021</v>
      </c>
      <c r="F12" s="1350">
        <f>F11+1</f>
        <v>2022</v>
      </c>
      <c r="G12" s="1350">
        <f>G11+1</f>
        <v>2023</v>
      </c>
      <c r="H12" s="1350">
        <f>H11+1</f>
        <v>2024</v>
      </c>
      <c r="I12" s="1350">
        <f>I11+1</f>
        <v>2025</v>
      </c>
      <c r="J12" s="1350">
        <f>J11+1</f>
        <v>2026</v>
      </c>
      <c r="K12" s="1351">
        <f>K11+1</f>
        <v>2027</v>
      </c>
      <c r="L12" s="260"/>
      <c r="M12" s="237"/>
      <c r="N12" s="237"/>
      <c r="O12" s="237"/>
      <c r="P12" s="237"/>
      <c r="Q12" s="238"/>
    </row>
    <row r="13" ht="15.75" customHeight="1">
      <c r="A13" s="280">
        <f t="shared" si="3"/>
        <v>13</v>
      </c>
      <c r="B13" t="s" s="372">
        <v>638</v>
      </c>
      <c r="C13" s="270"/>
      <c r="D13" s="1352"/>
      <c r="E13" s="284"/>
      <c r="F13" s="1353">
        <f>'Market'!E28</f>
        <v>250</v>
      </c>
      <c r="G13" s="1353">
        <f>'Market'!F28</f>
        <v>295</v>
      </c>
      <c r="H13" s="1353">
        <f>'Market'!G28</f>
        <v>340</v>
      </c>
      <c r="I13" s="1353">
        <f>'Market'!H28</f>
        <v>385</v>
      </c>
      <c r="J13" s="1353">
        <f>'Market'!I28</f>
        <v>430</v>
      </c>
      <c r="K13" s="1354">
        <f>'Market'!J28</f>
        <v>475</v>
      </c>
      <c r="L13" s="260"/>
      <c r="M13" s="237"/>
      <c r="N13" s="237"/>
      <c r="O13" s="237"/>
      <c r="P13" s="237"/>
      <c r="Q13" s="238"/>
    </row>
    <row r="14" ht="15.75" customHeight="1">
      <c r="A14" s="280">
        <f t="shared" si="3"/>
        <v>14</v>
      </c>
      <c r="B14" t="s" s="372">
        <v>910</v>
      </c>
      <c r="C14" s="270"/>
      <c r="D14" s="1355">
        <f>SUM(E14:K14)</f>
        <v>20758522.2876495</v>
      </c>
      <c r="E14" s="284"/>
      <c r="F14" s="1353">
        <f>'Enrol Staff &amp; Exp'!H75</f>
        <v>2230478.27184607</v>
      </c>
      <c r="G14" s="1353">
        <f>'Enrol Staff &amp; Exp'!I75</f>
        <v>2692563.21660171</v>
      </c>
      <c r="H14" s="1353">
        <f>'Enrol Staff &amp; Exp'!J75</f>
        <v>3176148.31509803</v>
      </c>
      <c r="I14" s="1353">
        <f>'Enrol Staff &amp; Exp'!K75</f>
        <v>3682176.93485919</v>
      </c>
      <c r="J14" s="1353">
        <f>'Enrol Staff &amp; Exp'!L75</f>
        <v>4211629.69532242</v>
      </c>
      <c r="K14" s="1354">
        <f>'Enrol Staff &amp; Exp'!M75</f>
        <v>4765525.85392208</v>
      </c>
      <c r="L14" s="260"/>
      <c r="M14" s="237"/>
      <c r="N14" s="237"/>
      <c r="O14" s="237"/>
      <c r="P14" s="237"/>
      <c r="Q14" s="238"/>
    </row>
    <row r="15" ht="15.75" customHeight="1">
      <c r="A15" s="280">
        <f t="shared" si="3"/>
        <v>15</v>
      </c>
      <c r="B15" t="s" s="372">
        <v>911</v>
      </c>
      <c r="C15" s="270"/>
      <c r="D15" s="1355">
        <f>SUM(E15:K15)</f>
        <v>8545387.858832059</v>
      </c>
      <c r="E15" s="1356">
        <f>SUM('Summary'!E67:E74,'Summary'!E62)</f>
        <v>18650</v>
      </c>
      <c r="F15" s="1353">
        <f>SUM('Summary'!F67:F74,'Summary'!F62)</f>
        <v>787169.6</v>
      </c>
      <c r="G15" s="1353">
        <f>SUM('Summary'!G67:G74,'Summary'!G62)</f>
        <v>1123927.304</v>
      </c>
      <c r="H15" s="1353">
        <f>SUM('Summary'!H67:H74,'Summary'!H62)</f>
        <v>1287657.45356</v>
      </c>
      <c r="I15" s="1353">
        <f>SUM('Summary'!I67:I74,'Summary'!I62)</f>
        <v>1548171.7362308</v>
      </c>
      <c r="J15" s="1353">
        <f>SUM('Summary'!J67:J74,'Summary'!J62)</f>
        <v>1765622.30949466</v>
      </c>
      <c r="K15" s="1354">
        <f>SUM('Summary'!K67:K74,'Summary'!K62)</f>
        <v>2014189.4555466</v>
      </c>
      <c r="L15" s="260"/>
      <c r="M15" s="237"/>
      <c r="N15" s="237"/>
      <c r="O15" s="237"/>
      <c r="P15" s="237"/>
      <c r="Q15" s="238"/>
    </row>
    <row r="16" ht="15.75" customHeight="1">
      <c r="A16" s="280">
        <f t="shared" si="3"/>
        <v>16</v>
      </c>
      <c r="B16" s="240"/>
      <c r="C16" s="270"/>
      <c r="D16" s="1345"/>
      <c r="E16" s="278"/>
      <c r="F16" s="285"/>
      <c r="G16" s="285"/>
      <c r="H16" s="285"/>
      <c r="I16" s="285"/>
      <c r="J16" s="285"/>
      <c r="K16" s="1357"/>
      <c r="L16" s="260"/>
      <c r="M16" s="237"/>
      <c r="N16" s="237"/>
      <c r="O16" s="237"/>
      <c r="P16" s="237"/>
      <c r="Q16" s="238"/>
    </row>
    <row r="17" ht="15.75" customHeight="1">
      <c r="A17" s="280">
        <f t="shared" si="3"/>
        <v>17</v>
      </c>
      <c r="B17" t="s" s="472">
        <v>912</v>
      </c>
      <c r="C17" t="s" s="1358">
        <v>638</v>
      </c>
      <c r="D17" s="988"/>
      <c r="E17" s="1359"/>
      <c r="F17" s="987">
        <f>'Enrol Staff &amp; Exp'!H15</f>
        <v>9</v>
      </c>
      <c r="G17" s="1360">
        <f>'Enrol Staff &amp; Exp'!I15</f>
        <v>9</v>
      </c>
      <c r="H17" s="1360">
        <f>'Enrol Staff &amp; Exp'!J15</f>
        <v>9</v>
      </c>
      <c r="I17" s="1360">
        <f>'Enrol Staff &amp; Exp'!K15</f>
        <v>9</v>
      </c>
      <c r="J17" s="1360">
        <f>'Enrol Staff &amp; Exp'!L15</f>
        <v>9</v>
      </c>
      <c r="K17" s="1361">
        <f>'Enrol Staff &amp; Exp'!M15</f>
        <v>9</v>
      </c>
      <c r="L17" s="260"/>
      <c r="M17" s="237"/>
      <c r="N17" s="346"/>
      <c r="O17" s="346"/>
      <c r="P17" s="346"/>
      <c r="Q17" s="1362"/>
    </row>
    <row r="18" ht="16" customHeight="1">
      <c r="A18" s="280">
        <f t="shared" si="3"/>
        <v>18</v>
      </c>
      <c r="B18" t="s" s="1363">
        <v>913</v>
      </c>
      <c r="C18" s="1364"/>
      <c r="D18" s="1365"/>
      <c r="E18" s="1366"/>
      <c r="F18" s="1367"/>
      <c r="G18" s="1367"/>
      <c r="H18" s="1367"/>
      <c r="I18" s="1367"/>
      <c r="J18" s="1367"/>
      <c r="K18" s="1368"/>
      <c r="L18" s="260"/>
      <c r="M18" s="237"/>
      <c r="N18" s="346"/>
      <c r="O18" s="346"/>
      <c r="P18" s="346"/>
      <c r="Q18" s="1362"/>
    </row>
    <row r="19" ht="16" customHeight="1">
      <c r="A19" s="280">
        <f t="shared" si="3"/>
        <v>19</v>
      </c>
      <c r="B19" t="s" s="1156">
        <v>914</v>
      </c>
      <c r="C19" s="1369">
        <v>0</v>
      </c>
      <c r="D19" s="1370">
        <f>SUM(E19:K19)</f>
        <v>0</v>
      </c>
      <c r="E19" s="411">
        <v>0</v>
      </c>
      <c r="F19" s="411">
        <v>0</v>
      </c>
      <c r="G19" s="411">
        <v>0</v>
      </c>
      <c r="H19" s="411">
        <v>0</v>
      </c>
      <c r="I19" s="411">
        <v>0</v>
      </c>
      <c r="J19" s="411">
        <v>0</v>
      </c>
      <c r="K19" s="411">
        <v>0</v>
      </c>
      <c r="L19" s="361"/>
      <c r="M19" s="237"/>
      <c r="N19" s="346"/>
      <c r="O19" s="346"/>
      <c r="P19" s="346"/>
      <c r="Q19" s="1362"/>
    </row>
    <row r="20" ht="16" customHeight="1">
      <c r="A20" s="280">
        <f t="shared" si="3"/>
        <v>20</v>
      </c>
      <c r="B20" t="s" s="1371">
        <v>915</v>
      </c>
      <c r="C20" s="1372">
        <v>0</v>
      </c>
      <c r="D20" s="1373">
        <f>SUM(E20:K20)</f>
        <v>0</v>
      </c>
      <c r="E20" s="411">
        <v>0</v>
      </c>
      <c r="F20" s="411">
        <v>0</v>
      </c>
      <c r="G20" s="411">
        <v>0</v>
      </c>
      <c r="H20" s="411">
        <v>0</v>
      </c>
      <c r="I20" s="411">
        <v>0</v>
      </c>
      <c r="J20" s="411">
        <v>0</v>
      </c>
      <c r="K20" s="411">
        <v>0</v>
      </c>
      <c r="L20" s="361"/>
      <c r="M20" s="237"/>
      <c r="N20" s="346"/>
      <c r="O20" s="346"/>
      <c r="P20" s="346"/>
      <c r="Q20" s="1362"/>
    </row>
    <row r="21" ht="16" customHeight="1">
      <c r="A21" s="280">
        <f t="shared" si="3"/>
        <v>21</v>
      </c>
      <c r="B21" t="s" s="1374">
        <v>916</v>
      </c>
      <c r="C21" s="1372"/>
      <c r="D21" s="1373"/>
      <c r="E21" s="411">
        <v>0</v>
      </c>
      <c r="F21" s="411">
        <v>0</v>
      </c>
      <c r="G21" s="411">
        <v>0</v>
      </c>
      <c r="H21" s="411">
        <v>0</v>
      </c>
      <c r="I21" s="411">
        <v>0</v>
      </c>
      <c r="J21" s="411">
        <v>0</v>
      </c>
      <c r="K21" s="411">
        <v>0</v>
      </c>
      <c r="L21" s="361"/>
      <c r="M21" s="237"/>
      <c r="N21" s="346"/>
      <c r="O21" s="346"/>
      <c r="P21" s="346"/>
      <c r="Q21" s="1362"/>
    </row>
    <row r="22" ht="16" customHeight="1">
      <c r="A22" s="280">
        <f t="shared" si="3"/>
        <v>22</v>
      </c>
      <c r="B22" t="s" s="1371">
        <v>917</v>
      </c>
      <c r="C22" s="1375">
        <v>0</v>
      </c>
      <c r="D22" s="1373">
        <f>SUM(E22:K22)</f>
        <v>0</v>
      </c>
      <c r="E22" s="411">
        <v>0</v>
      </c>
      <c r="F22" s="411">
        <v>0</v>
      </c>
      <c r="G22" s="411">
        <v>0</v>
      </c>
      <c r="H22" s="411">
        <v>0</v>
      </c>
      <c r="I22" s="411">
        <v>0</v>
      </c>
      <c r="J22" s="411">
        <v>0</v>
      </c>
      <c r="K22" s="411">
        <v>0</v>
      </c>
      <c r="L22" s="361"/>
      <c r="M22" s="237"/>
      <c r="N22" s="346"/>
      <c r="O22" s="346"/>
      <c r="P22" s="346"/>
      <c r="Q22" s="1362"/>
    </row>
    <row r="23" ht="16" customHeight="1">
      <c r="A23" s="280">
        <f t="shared" si="3"/>
        <v>23</v>
      </c>
      <c r="B23" t="s" s="1371">
        <v>918</v>
      </c>
      <c r="C23" s="1375">
        <v>0</v>
      </c>
      <c r="D23" s="1373">
        <f>SUM(E23:K23)</f>
        <v>0</v>
      </c>
      <c r="E23" s="411">
        <v>0</v>
      </c>
      <c r="F23" s="411">
        <v>0</v>
      </c>
      <c r="G23" s="411">
        <v>0</v>
      </c>
      <c r="H23" s="411">
        <v>0</v>
      </c>
      <c r="I23" s="411">
        <v>0</v>
      </c>
      <c r="J23" s="411">
        <v>0</v>
      </c>
      <c r="K23" s="411">
        <v>0</v>
      </c>
      <c r="L23" s="361"/>
      <c r="M23" s="237"/>
      <c r="N23" s="346"/>
      <c r="O23" s="346"/>
      <c r="P23" s="346"/>
      <c r="Q23" s="1362"/>
    </row>
    <row r="24" ht="16" customHeight="1">
      <c r="A24" s="280">
        <f t="shared" si="3"/>
        <v>24</v>
      </c>
      <c r="B24" t="s" s="1374">
        <v>916</v>
      </c>
      <c r="C24" s="1375"/>
      <c r="D24" s="1373"/>
      <c r="E24" s="411">
        <v>0</v>
      </c>
      <c r="F24" s="411">
        <v>0</v>
      </c>
      <c r="G24" s="411">
        <v>0</v>
      </c>
      <c r="H24" s="411">
        <v>0</v>
      </c>
      <c r="I24" s="411">
        <v>0</v>
      </c>
      <c r="J24" s="411">
        <v>0</v>
      </c>
      <c r="K24" s="411">
        <v>0</v>
      </c>
      <c r="L24" s="361"/>
      <c r="M24" s="237"/>
      <c r="N24" s="346"/>
      <c r="O24" s="346"/>
      <c r="P24" s="346"/>
      <c r="Q24" s="1362"/>
    </row>
    <row r="25" ht="16" customHeight="1">
      <c r="A25" s="280">
        <f t="shared" si="3"/>
        <v>25</v>
      </c>
      <c r="B25" t="s" s="1371">
        <v>919</v>
      </c>
      <c r="C25" s="1375">
        <v>0</v>
      </c>
      <c r="D25" s="1373">
        <f>SUM(E25:K25)</f>
        <v>0</v>
      </c>
      <c r="E25" s="411">
        <v>0</v>
      </c>
      <c r="F25" s="411">
        <v>0</v>
      </c>
      <c r="G25" s="411">
        <v>0</v>
      </c>
      <c r="H25" s="411">
        <v>0</v>
      </c>
      <c r="I25" s="411">
        <v>0</v>
      </c>
      <c r="J25" s="411">
        <v>0</v>
      </c>
      <c r="K25" s="411">
        <v>0</v>
      </c>
      <c r="L25" s="361"/>
      <c r="M25" s="237"/>
      <c r="N25" s="346"/>
      <c r="O25" s="346"/>
      <c r="P25" s="346"/>
      <c r="Q25" s="1362"/>
    </row>
    <row r="26" ht="16" customHeight="1">
      <c r="A26" s="280">
        <f t="shared" si="3"/>
        <v>26</v>
      </c>
      <c r="B26" t="s" s="1371">
        <v>920</v>
      </c>
      <c r="C26" s="1375">
        <v>0</v>
      </c>
      <c r="D26" s="1373">
        <f>SUM(E26:K26)</f>
        <v>0</v>
      </c>
      <c r="E26" s="411">
        <v>0</v>
      </c>
      <c r="F26" s="411">
        <v>0</v>
      </c>
      <c r="G26" s="411">
        <v>0</v>
      </c>
      <c r="H26" s="411">
        <v>0</v>
      </c>
      <c r="I26" s="411">
        <v>0</v>
      </c>
      <c r="J26" s="411">
        <v>0</v>
      </c>
      <c r="K26" s="411">
        <v>0</v>
      </c>
      <c r="L26" s="361"/>
      <c r="M26" s="237"/>
      <c r="N26" s="346"/>
      <c r="O26" s="346"/>
      <c r="P26" s="346"/>
      <c r="Q26" s="1362"/>
    </row>
    <row r="27" ht="16" customHeight="1">
      <c r="A27" s="280">
        <f t="shared" si="3"/>
        <v>27</v>
      </c>
      <c r="B27" t="s" s="1374">
        <v>916</v>
      </c>
      <c r="C27" s="1375"/>
      <c r="D27" s="1373"/>
      <c r="E27" s="411">
        <v>0</v>
      </c>
      <c r="F27" s="411">
        <v>0</v>
      </c>
      <c r="G27" s="411">
        <v>0</v>
      </c>
      <c r="H27" s="411">
        <v>0</v>
      </c>
      <c r="I27" s="411">
        <v>0</v>
      </c>
      <c r="J27" s="411">
        <v>0</v>
      </c>
      <c r="K27" s="411">
        <v>0</v>
      </c>
      <c r="L27" s="361"/>
      <c r="M27" s="237"/>
      <c r="N27" s="346"/>
      <c r="O27" s="346"/>
      <c r="P27" s="346"/>
      <c r="Q27" s="1362"/>
    </row>
    <row r="28" ht="16" customHeight="1">
      <c r="A28" s="280">
        <f t="shared" si="3"/>
        <v>28</v>
      </c>
      <c r="B28" t="s" s="1371">
        <v>921</v>
      </c>
      <c r="C28" s="1376"/>
      <c r="D28" s="1373"/>
      <c r="E28" s="411">
        <v>0</v>
      </c>
      <c r="F28" s="411">
        <v>0</v>
      </c>
      <c r="G28" s="411">
        <v>0</v>
      </c>
      <c r="H28" s="411">
        <v>0</v>
      </c>
      <c r="I28" s="411">
        <v>0</v>
      </c>
      <c r="J28" s="411">
        <v>0</v>
      </c>
      <c r="K28" s="411">
        <v>0</v>
      </c>
      <c r="L28" s="361"/>
      <c r="M28" s="237"/>
      <c r="N28" s="346"/>
      <c r="O28" s="346"/>
      <c r="P28" s="346"/>
      <c r="Q28" s="1362"/>
    </row>
    <row r="29" ht="16" customHeight="1">
      <c r="A29" s="280">
        <f t="shared" si="3"/>
        <v>29</v>
      </c>
      <c r="B29" t="s" s="1371">
        <v>922</v>
      </c>
      <c r="C29" s="1377"/>
      <c r="D29" s="1378">
        <f>SUM(E29:K29)</f>
        <v>0</v>
      </c>
      <c r="E29" s="1379">
        <v>0</v>
      </c>
      <c r="F29" s="1379">
        <v>0</v>
      </c>
      <c r="G29" s="1379">
        <v>0</v>
      </c>
      <c r="H29" s="1379">
        <v>0</v>
      </c>
      <c r="I29" s="1379">
        <v>0</v>
      </c>
      <c r="J29" s="1379">
        <v>0</v>
      </c>
      <c r="K29" s="1379">
        <v>0</v>
      </c>
      <c r="L29" s="361"/>
      <c r="M29" s="237"/>
      <c r="N29" s="346"/>
      <c r="O29" s="346"/>
      <c r="P29" s="346"/>
      <c r="Q29" s="1362"/>
    </row>
    <row r="30" ht="16" customHeight="1">
      <c r="A30" s="280">
        <f t="shared" si="3"/>
        <v>30</v>
      </c>
      <c r="B30" s="1380"/>
      <c r="C30" s="1381"/>
      <c r="D30" s="1382">
        <f>SUM(E30:K30)</f>
        <v>0</v>
      </c>
      <c r="E30" s="1382">
        <f>SUM(E19:E29)</f>
        <v>0</v>
      </c>
      <c r="F30" s="1382">
        <f>SUM(F19:F29)</f>
        <v>0</v>
      </c>
      <c r="G30" s="1382">
        <f>SUM(G19:G29)</f>
        <v>0</v>
      </c>
      <c r="H30" s="1382">
        <f>SUM(H19:H29)</f>
        <v>0</v>
      </c>
      <c r="I30" s="1382">
        <f>SUM(I19:I29)</f>
        <v>0</v>
      </c>
      <c r="J30" s="1382">
        <f>SUM(J19:J29)</f>
        <v>0</v>
      </c>
      <c r="K30" s="1382">
        <f>SUM(K19:K29)</f>
        <v>0</v>
      </c>
      <c r="L30" s="237"/>
      <c r="M30" s="237"/>
      <c r="N30" s="346"/>
      <c r="O30" s="346"/>
      <c r="P30" s="346"/>
      <c r="Q30" s="1362"/>
    </row>
    <row r="31" ht="16" customHeight="1">
      <c r="A31" s="280">
        <f t="shared" si="3"/>
        <v>31</v>
      </c>
      <c r="B31" s="1383"/>
      <c r="C31" s="237"/>
      <c r="D31" s="237"/>
      <c r="E31" s="237"/>
      <c r="F31" s="1384"/>
      <c r="G31" s="710"/>
      <c r="H31" s="335"/>
      <c r="I31" s="355"/>
      <c r="J31" s="355"/>
      <c r="K31" s="355"/>
      <c r="L31" s="355"/>
      <c r="M31" s="355"/>
      <c r="N31" s="346"/>
      <c r="O31" s="346"/>
      <c r="P31" s="346"/>
      <c r="Q31" s="1362"/>
    </row>
    <row r="32" ht="16" customHeight="1">
      <c r="A32" s="280">
        <f t="shared" si="3"/>
        <v>32</v>
      </c>
      <c r="B32" s="1383"/>
      <c r="C32" s="237"/>
      <c r="D32" t="s" s="250">
        <v>923</v>
      </c>
      <c r="E32" t="s" s="250">
        <v>924</v>
      </c>
      <c r="F32" t="s" s="250">
        <v>925</v>
      </c>
      <c r="G32" s="710"/>
      <c r="H32" s="335"/>
      <c r="I32" s="355"/>
      <c r="J32" s="355"/>
      <c r="K32" s="355"/>
      <c r="L32" s="355"/>
      <c r="M32" s="355"/>
      <c r="N32" s="346"/>
      <c r="O32" s="346"/>
      <c r="P32" s="346"/>
      <c r="Q32" s="1362"/>
    </row>
    <row r="33" ht="16" customHeight="1">
      <c r="A33" s="280">
        <f t="shared" si="3"/>
        <v>33</v>
      </c>
      <c r="B33" s="1383"/>
      <c r="C33" s="237"/>
      <c r="D33" t="s" s="250">
        <v>926</v>
      </c>
      <c r="E33" t="s" s="250">
        <v>927</v>
      </c>
      <c r="F33" t="s" s="250">
        <v>928</v>
      </c>
      <c r="G33" s="710"/>
      <c r="H33" s="335"/>
      <c r="I33" s="355"/>
      <c r="J33" s="355"/>
      <c r="K33" s="355"/>
      <c r="L33" s="355"/>
      <c r="M33" s="355"/>
      <c r="N33" s="346"/>
      <c r="O33" s="346"/>
      <c r="P33" s="346"/>
      <c r="Q33" s="1362"/>
    </row>
    <row r="34" ht="15.75" customHeight="1">
      <c r="A34" s="280">
        <f t="shared" si="3"/>
        <v>34</v>
      </c>
      <c r="B34" t="s" s="472">
        <v>929</v>
      </c>
      <c r="C34" s="252"/>
      <c r="D34" t="s" s="262">
        <v>930</v>
      </c>
      <c r="E34" t="s" s="262">
        <v>930</v>
      </c>
      <c r="F34" t="s" s="262">
        <v>930</v>
      </c>
      <c r="G34" s="710"/>
      <c r="H34" s="335"/>
      <c r="I34" s="355"/>
      <c r="J34" s="355"/>
      <c r="K34" s="355"/>
      <c r="L34" s="355"/>
      <c r="M34" s="355"/>
      <c r="N34" s="346"/>
      <c r="O34" s="346"/>
      <c r="P34" s="346"/>
      <c r="Q34" s="1362"/>
    </row>
    <row r="35" ht="30" customHeight="1">
      <c r="A35" s="280">
        <f t="shared" si="3"/>
        <v>35</v>
      </c>
      <c r="B35" t="s" s="1385">
        <v>931</v>
      </c>
      <c r="C35" s="1386"/>
      <c r="D35" t="s" s="1387">
        <v>932</v>
      </c>
      <c r="E35" t="s" s="1387">
        <v>932</v>
      </c>
      <c r="F35" t="s" s="1388">
        <v>932</v>
      </c>
      <c r="G35" s="1389"/>
      <c r="H35" s="335"/>
      <c r="I35" s="355"/>
      <c r="J35" s="355"/>
      <c r="K35" s="355"/>
      <c r="L35" s="355"/>
      <c r="M35" s="355"/>
      <c r="N35" s="346"/>
      <c r="O35" s="346"/>
      <c r="P35" s="346"/>
      <c r="Q35" s="1362"/>
    </row>
    <row r="36" ht="16" customHeight="1">
      <c r="A36" s="280">
        <f t="shared" si="3"/>
        <v>36</v>
      </c>
      <c r="B36" t="s" s="299">
        <v>933</v>
      </c>
      <c r="C36" s="1390"/>
      <c r="D36" t="s" s="49">
        <v>932</v>
      </c>
      <c r="E36" t="s" s="49">
        <v>932</v>
      </c>
      <c r="F36" t="s" s="1391">
        <v>932</v>
      </c>
      <c r="G36" s="1389"/>
      <c r="H36" s="335"/>
      <c r="I36" s="355"/>
      <c r="J36" s="355"/>
      <c r="K36" s="355"/>
      <c r="L36" s="355"/>
      <c r="M36" s="355"/>
      <c r="N36" s="346"/>
      <c r="O36" s="346"/>
      <c r="P36" s="346"/>
      <c r="Q36" s="1362"/>
    </row>
    <row r="37" ht="16" customHeight="1">
      <c r="A37" s="280">
        <f t="shared" si="3"/>
        <v>37</v>
      </c>
      <c r="B37" t="s" s="299">
        <v>934</v>
      </c>
      <c r="C37" s="1390"/>
      <c r="D37" t="s" s="49">
        <v>932</v>
      </c>
      <c r="E37" t="s" s="49">
        <v>932</v>
      </c>
      <c r="F37" t="s" s="1391">
        <v>932</v>
      </c>
      <c r="G37" s="1389"/>
      <c r="H37" s="335"/>
      <c r="I37" s="355"/>
      <c r="J37" s="355"/>
      <c r="K37" s="355"/>
      <c r="L37" s="355"/>
      <c r="M37" s="355"/>
      <c r="N37" s="346"/>
      <c r="O37" s="346"/>
      <c r="P37" s="346"/>
      <c r="Q37" s="1362"/>
    </row>
    <row r="38" ht="16" customHeight="1">
      <c r="A38" s="280">
        <f t="shared" si="3"/>
        <v>38</v>
      </c>
      <c r="B38" t="s" s="299">
        <v>935</v>
      </c>
      <c r="C38" s="1390"/>
      <c r="D38" t="s" s="49">
        <v>932</v>
      </c>
      <c r="E38" t="s" s="49">
        <v>932</v>
      </c>
      <c r="F38" t="s" s="1391">
        <v>932</v>
      </c>
      <c r="G38" s="1389"/>
      <c r="H38" s="335"/>
      <c r="I38" s="355"/>
      <c r="J38" s="355"/>
      <c r="K38" s="355"/>
      <c r="L38" s="355"/>
      <c r="M38" s="355"/>
      <c r="N38" s="346"/>
      <c r="O38" s="346"/>
      <c r="P38" s="346"/>
      <c r="Q38" s="1362"/>
    </row>
    <row r="39" ht="16" customHeight="1">
      <c r="A39" s="280">
        <f t="shared" si="3"/>
        <v>39</v>
      </c>
      <c r="B39" t="s" s="299">
        <v>936</v>
      </c>
      <c r="C39" s="1390"/>
      <c r="D39" t="s" s="49">
        <v>932</v>
      </c>
      <c r="E39" t="s" s="49">
        <v>932</v>
      </c>
      <c r="F39" t="s" s="1391">
        <v>932</v>
      </c>
      <c r="G39" s="1389"/>
      <c r="H39" s="335"/>
      <c r="I39" s="355"/>
      <c r="J39" s="355"/>
      <c r="K39" s="355"/>
      <c r="L39" s="355"/>
      <c r="M39" s="355"/>
      <c r="N39" s="346"/>
      <c r="O39" s="346"/>
      <c r="P39" s="346"/>
      <c r="Q39" s="1362"/>
    </row>
    <row r="40" ht="16" customHeight="1">
      <c r="A40" s="280">
        <f t="shared" si="3"/>
        <v>40</v>
      </c>
      <c r="B40" t="s" s="299">
        <v>937</v>
      </c>
      <c r="C40" s="1390"/>
      <c r="D40" t="s" s="49">
        <v>932</v>
      </c>
      <c r="E40" t="s" s="49">
        <v>932</v>
      </c>
      <c r="F40" t="s" s="1391">
        <v>932</v>
      </c>
      <c r="G40" s="1389"/>
      <c r="H40" s="335"/>
      <c r="I40" s="355"/>
      <c r="J40" s="355"/>
      <c r="K40" s="355"/>
      <c r="L40" s="355"/>
      <c r="M40" s="355"/>
      <c r="N40" s="346"/>
      <c r="O40" s="346"/>
      <c r="P40" s="346"/>
      <c r="Q40" s="1362"/>
    </row>
    <row r="41" ht="16" customHeight="1">
      <c r="A41" s="1392">
        <f t="shared" si="3"/>
        <v>41</v>
      </c>
      <c r="B41" t="s" s="299">
        <v>938</v>
      </c>
      <c r="C41" s="1390"/>
      <c r="D41" t="s" s="1393">
        <v>932</v>
      </c>
      <c r="E41" t="s" s="1393">
        <v>932</v>
      </c>
      <c r="F41" t="s" s="1394">
        <v>932</v>
      </c>
      <c r="G41" s="1389"/>
      <c r="H41" s="335"/>
      <c r="I41" s="355"/>
      <c r="J41" s="355"/>
      <c r="K41" s="355"/>
      <c r="L41" s="355"/>
      <c r="M41" s="355"/>
      <c r="N41" s="346"/>
      <c r="O41" s="346"/>
      <c r="P41" s="346"/>
      <c r="Q41" s="1362"/>
    </row>
    <row r="42" ht="16" customHeight="1">
      <c r="A42" s="280">
        <f t="shared" si="3"/>
        <v>42</v>
      </c>
      <c r="B42" t="s" s="299">
        <v>939</v>
      </c>
      <c r="C42" s="1390"/>
      <c r="D42" t="s" s="49">
        <v>932</v>
      </c>
      <c r="E42" t="s" s="49">
        <v>932</v>
      </c>
      <c r="F42" t="s" s="1391">
        <v>932</v>
      </c>
      <c r="G42" s="1389"/>
      <c r="H42" s="335"/>
      <c r="I42" s="355"/>
      <c r="J42" s="355"/>
      <c r="K42" s="355"/>
      <c r="L42" s="355"/>
      <c r="M42" s="355"/>
      <c r="N42" s="346"/>
      <c r="O42" s="346"/>
      <c r="P42" s="346"/>
      <c r="Q42" s="1362"/>
    </row>
    <row r="43" ht="16" customHeight="1">
      <c r="A43" s="280">
        <f t="shared" si="3"/>
        <v>43</v>
      </c>
      <c r="B43" t="s" s="299">
        <v>940</v>
      </c>
      <c r="C43" s="1390"/>
      <c r="D43" t="s" s="49">
        <v>932</v>
      </c>
      <c r="E43" t="s" s="49">
        <v>932</v>
      </c>
      <c r="F43" t="s" s="1391">
        <v>932</v>
      </c>
      <c r="G43" s="1389"/>
      <c r="H43" s="335"/>
      <c r="I43" s="355"/>
      <c r="J43" s="355"/>
      <c r="K43" s="355"/>
      <c r="L43" s="355"/>
      <c r="M43" s="355"/>
      <c r="N43" s="346"/>
      <c r="O43" s="346"/>
      <c r="P43" s="346"/>
      <c r="Q43" s="1362"/>
    </row>
    <row r="44" ht="16" customHeight="1">
      <c r="A44" s="280">
        <f t="shared" si="3"/>
        <v>44</v>
      </c>
      <c r="B44" t="s" s="299">
        <v>941</v>
      </c>
      <c r="C44" s="1390"/>
      <c r="D44" t="s" s="49">
        <v>932</v>
      </c>
      <c r="E44" t="s" s="49">
        <v>932</v>
      </c>
      <c r="F44" t="s" s="1391">
        <v>932</v>
      </c>
      <c r="G44" s="1389"/>
      <c r="H44" s="335"/>
      <c r="I44" s="355"/>
      <c r="J44" s="355"/>
      <c r="K44" s="355"/>
      <c r="L44" s="355"/>
      <c r="M44" s="355"/>
      <c r="N44" s="346"/>
      <c r="O44" s="346"/>
      <c r="P44" s="346"/>
      <c r="Q44" s="1362"/>
    </row>
    <row r="45" ht="16" customHeight="1">
      <c r="A45" s="280">
        <f t="shared" si="3"/>
        <v>45</v>
      </c>
      <c r="B45" t="s" s="299">
        <v>942</v>
      </c>
      <c r="C45" s="1390"/>
      <c r="D45" t="s" s="49">
        <v>932</v>
      </c>
      <c r="E45" t="s" s="49">
        <v>932</v>
      </c>
      <c r="F45" t="s" s="1391">
        <v>932</v>
      </c>
      <c r="G45" s="1389"/>
      <c r="H45" s="335"/>
      <c r="I45" s="355"/>
      <c r="J45" s="355"/>
      <c r="K45" s="355"/>
      <c r="L45" s="355"/>
      <c r="M45" s="355"/>
      <c r="N45" s="346"/>
      <c r="O45" s="346"/>
      <c r="P45" s="346"/>
      <c r="Q45" s="1362"/>
    </row>
    <row r="46" ht="16" customHeight="1">
      <c r="A46" s="280">
        <f t="shared" si="3"/>
        <v>46</v>
      </c>
      <c r="B46" t="s" s="299">
        <v>943</v>
      </c>
      <c r="C46" s="1390"/>
      <c r="D46" t="s" s="49">
        <v>932</v>
      </c>
      <c r="E46" t="s" s="49">
        <v>932</v>
      </c>
      <c r="F46" t="s" s="1391">
        <v>932</v>
      </c>
      <c r="G46" s="1389"/>
      <c r="H46" s="335"/>
      <c r="I46" s="355"/>
      <c r="J46" s="355"/>
      <c r="K46" s="355"/>
      <c r="L46" s="355"/>
      <c r="M46" s="355"/>
      <c r="N46" s="346"/>
      <c r="O46" s="346"/>
      <c r="P46" s="346"/>
      <c r="Q46" s="1362"/>
    </row>
    <row r="47" ht="16" customHeight="1">
      <c r="A47" s="280">
        <f t="shared" si="3"/>
        <v>47</v>
      </c>
      <c r="B47" t="s" s="299">
        <v>944</v>
      </c>
      <c r="C47" s="1390"/>
      <c r="D47" t="s" s="49">
        <v>932</v>
      </c>
      <c r="E47" t="s" s="49">
        <v>932</v>
      </c>
      <c r="F47" t="s" s="1391">
        <v>932</v>
      </c>
      <c r="G47" s="1389"/>
      <c r="H47" s="335"/>
      <c r="I47" s="355"/>
      <c r="J47" s="355"/>
      <c r="K47" s="355"/>
      <c r="L47" s="355"/>
      <c r="M47" s="355"/>
      <c r="N47" s="346"/>
      <c r="O47" s="346"/>
      <c r="P47" s="346"/>
      <c r="Q47" s="1362"/>
    </row>
    <row r="48" ht="16" customHeight="1">
      <c r="A48" s="280">
        <f t="shared" si="3"/>
        <v>48</v>
      </c>
      <c r="B48" t="s" s="299">
        <v>945</v>
      </c>
      <c r="C48" s="1390"/>
      <c r="D48" t="s" s="49">
        <v>932</v>
      </c>
      <c r="E48" t="s" s="49">
        <v>932</v>
      </c>
      <c r="F48" t="s" s="1391">
        <v>932</v>
      </c>
      <c r="G48" s="1389"/>
      <c r="H48" s="335"/>
      <c r="I48" s="355"/>
      <c r="J48" s="355"/>
      <c r="K48" s="355"/>
      <c r="L48" s="355"/>
      <c r="M48" s="355"/>
      <c r="N48" s="346"/>
      <c r="O48" s="346"/>
      <c r="P48" s="346"/>
      <c r="Q48" s="1362"/>
    </row>
    <row r="49" ht="16" customHeight="1">
      <c r="A49" s="280">
        <f t="shared" si="3"/>
        <v>49</v>
      </c>
      <c r="B49" t="s" s="299">
        <v>946</v>
      </c>
      <c r="C49" s="1390"/>
      <c r="D49" t="s" s="49">
        <v>932</v>
      </c>
      <c r="E49" t="s" s="49">
        <v>932</v>
      </c>
      <c r="F49" t="s" s="1391">
        <v>932</v>
      </c>
      <c r="G49" s="1389"/>
      <c r="H49" s="335"/>
      <c r="I49" s="355"/>
      <c r="J49" s="355"/>
      <c r="K49" s="355"/>
      <c r="L49" s="355"/>
      <c r="M49" s="355"/>
      <c r="N49" s="237"/>
      <c r="O49" s="237"/>
      <c r="P49" s="237"/>
      <c r="Q49" s="238"/>
    </row>
    <row r="50" ht="16" customHeight="1">
      <c r="A50" s="280">
        <f t="shared" si="3"/>
        <v>50</v>
      </c>
      <c r="B50" t="s" s="299">
        <v>947</v>
      </c>
      <c r="C50" s="1390"/>
      <c r="D50" t="s" s="49">
        <v>932</v>
      </c>
      <c r="E50" t="s" s="49">
        <v>932</v>
      </c>
      <c r="F50" t="s" s="1391">
        <v>932</v>
      </c>
      <c r="G50" s="1389"/>
      <c r="H50" s="335"/>
      <c r="I50" s="355"/>
      <c r="J50" s="355"/>
      <c r="K50" s="355"/>
      <c r="L50" s="355"/>
      <c r="M50" s="355"/>
      <c r="N50" s="237"/>
      <c r="O50" s="237"/>
      <c r="P50" s="237"/>
      <c r="Q50" s="238"/>
    </row>
    <row r="51" ht="16" customHeight="1">
      <c r="A51" s="280">
        <f t="shared" si="3"/>
        <v>51</v>
      </c>
      <c r="B51" t="s" s="299">
        <v>948</v>
      </c>
      <c r="C51" s="1390"/>
      <c r="D51" t="s" s="49">
        <v>932</v>
      </c>
      <c r="E51" t="s" s="49">
        <v>932</v>
      </c>
      <c r="F51" t="s" s="1391">
        <v>932</v>
      </c>
      <c r="G51" s="1389"/>
      <c r="H51" s="335"/>
      <c r="I51" s="355"/>
      <c r="J51" s="355"/>
      <c r="K51" s="355"/>
      <c r="L51" s="355"/>
      <c r="M51" s="355"/>
      <c r="N51" s="237"/>
      <c r="O51" s="237"/>
      <c r="P51" s="237"/>
      <c r="Q51" s="238"/>
    </row>
    <row r="52" ht="16" customHeight="1">
      <c r="A52" s="280">
        <f t="shared" si="3"/>
        <v>52</v>
      </c>
      <c r="B52" t="s" s="299">
        <v>949</v>
      </c>
      <c r="C52" s="1390"/>
      <c r="D52" t="s" s="49">
        <v>932</v>
      </c>
      <c r="E52" t="s" s="49">
        <v>932</v>
      </c>
      <c r="F52" t="s" s="1391">
        <v>932</v>
      </c>
      <c r="G52" s="1389"/>
      <c r="H52" s="335"/>
      <c r="I52" s="355"/>
      <c r="J52" s="355"/>
      <c r="K52" s="355"/>
      <c r="L52" s="355"/>
      <c r="M52" s="355"/>
      <c r="N52" s="237"/>
      <c r="O52" s="237"/>
      <c r="P52" s="237"/>
      <c r="Q52" s="238"/>
    </row>
    <row r="53" ht="16" customHeight="1">
      <c r="A53" s="280">
        <f t="shared" si="3"/>
        <v>53</v>
      </c>
      <c r="B53" t="s" s="299">
        <v>950</v>
      </c>
      <c r="C53" s="1390"/>
      <c r="D53" t="s" s="49">
        <v>932</v>
      </c>
      <c r="E53" t="s" s="49">
        <v>932</v>
      </c>
      <c r="F53" t="s" s="1391">
        <v>932</v>
      </c>
      <c r="G53" s="1389"/>
      <c r="H53" s="335"/>
      <c r="I53" s="355"/>
      <c r="J53" s="355"/>
      <c r="K53" s="355"/>
      <c r="L53" s="355"/>
      <c r="M53" s="355"/>
      <c r="N53" s="237"/>
      <c r="O53" s="237"/>
      <c r="P53" s="237"/>
      <c r="Q53" s="238"/>
    </row>
    <row r="54" ht="16" customHeight="1">
      <c r="A54" s="280">
        <f t="shared" si="3"/>
        <v>54</v>
      </c>
      <c r="B54" t="s" s="299">
        <v>137</v>
      </c>
      <c r="C54" s="1390"/>
      <c r="D54" t="s" s="49">
        <v>932</v>
      </c>
      <c r="E54" t="s" s="49">
        <v>932</v>
      </c>
      <c r="F54" t="s" s="1391">
        <v>932</v>
      </c>
      <c r="G54" s="1389"/>
      <c r="H54" s="335"/>
      <c r="I54" s="355"/>
      <c r="J54" s="355"/>
      <c r="K54" s="355"/>
      <c r="L54" s="355"/>
      <c r="M54" s="355"/>
      <c r="N54" s="237"/>
      <c r="O54" s="237"/>
      <c r="P54" s="237"/>
      <c r="Q54" s="238"/>
    </row>
    <row r="55" ht="16" customHeight="1">
      <c r="A55" s="280">
        <f t="shared" si="3"/>
        <v>55</v>
      </c>
      <c r="B55" t="s" s="1019">
        <v>951</v>
      </c>
      <c r="C55" s="1175"/>
      <c r="D55" t="s" s="49">
        <v>932</v>
      </c>
      <c r="E55" t="s" s="49">
        <v>932</v>
      </c>
      <c r="F55" t="s" s="1391">
        <v>932</v>
      </c>
      <c r="G55" s="1389"/>
      <c r="H55" s="335"/>
      <c r="I55" s="355"/>
      <c r="J55" s="355"/>
      <c r="K55" s="355"/>
      <c r="L55" s="355"/>
      <c r="M55" s="355"/>
      <c r="N55" s="237"/>
      <c r="O55" s="237"/>
      <c r="P55" s="237"/>
      <c r="Q55" s="238"/>
    </row>
    <row r="56" ht="16" customHeight="1">
      <c r="A56" s="280">
        <f t="shared" si="3"/>
        <v>56</v>
      </c>
      <c r="B56" t="s" s="1019">
        <v>951</v>
      </c>
      <c r="C56" s="1175"/>
      <c r="D56" t="s" s="49">
        <v>932</v>
      </c>
      <c r="E56" t="s" s="49">
        <v>932</v>
      </c>
      <c r="F56" t="s" s="1391">
        <v>932</v>
      </c>
      <c r="G56" s="1389"/>
      <c r="H56" s="335"/>
      <c r="I56" s="355"/>
      <c r="J56" s="355"/>
      <c r="K56" s="355"/>
      <c r="L56" s="355"/>
      <c r="M56" s="355"/>
      <c r="N56" s="237"/>
      <c r="O56" s="237"/>
      <c r="P56" s="237"/>
      <c r="Q56" s="238"/>
    </row>
    <row r="57" ht="16" customHeight="1">
      <c r="A57" s="280">
        <f t="shared" si="3"/>
        <v>57</v>
      </c>
      <c r="B57" t="s" s="1395">
        <v>951</v>
      </c>
      <c r="C57" s="1396"/>
      <c r="D57" t="s" s="1397">
        <v>932</v>
      </c>
      <c r="E57" t="s" s="1397">
        <v>932</v>
      </c>
      <c r="F57" t="s" s="1398">
        <v>932</v>
      </c>
      <c r="G57" s="1389"/>
      <c r="H57" s="335"/>
      <c r="I57" s="355"/>
      <c r="J57" s="355"/>
      <c r="K57" s="355"/>
      <c r="L57" s="355"/>
      <c r="M57" s="355"/>
      <c r="N57" s="237"/>
      <c r="O57" s="237"/>
      <c r="P57" s="237"/>
      <c r="Q57" s="238"/>
    </row>
    <row r="58" ht="16" customHeight="1">
      <c r="A58" s="280">
        <f t="shared" si="3"/>
        <v>58</v>
      </c>
      <c r="B58" t="s" s="257">
        <v>952</v>
      </c>
      <c r="C58" s="258"/>
      <c r="D58" s="904"/>
      <c r="E58" s="904"/>
      <c r="F58" s="904"/>
      <c r="G58" s="237"/>
      <c r="H58" s="237"/>
      <c r="I58" s="237"/>
      <c r="J58" s="237"/>
      <c r="K58" s="237"/>
      <c r="L58" s="237"/>
      <c r="M58" s="237"/>
      <c r="N58" s="237"/>
      <c r="O58" s="237"/>
      <c r="P58" s="237"/>
      <c r="Q58" s="238"/>
    </row>
    <row r="59" ht="16" customHeight="1">
      <c r="A59" s="244"/>
      <c r="B59" t="s" s="277">
        <v>953</v>
      </c>
      <c r="C59" s="237"/>
      <c r="D59" s="251"/>
      <c r="E59" s="251"/>
      <c r="F59" s="251"/>
      <c r="G59" s="251"/>
      <c r="H59" s="251"/>
      <c r="I59" s="251"/>
      <c r="J59" s="251"/>
      <c r="K59" s="251"/>
      <c r="L59" s="251"/>
      <c r="M59" s="251"/>
      <c r="N59" s="237"/>
      <c r="O59" s="237"/>
      <c r="P59" s="237"/>
      <c r="Q59" s="238"/>
    </row>
    <row r="60" ht="16" customHeight="1">
      <c r="A60" s="244"/>
      <c r="B60" t="s" s="277">
        <v>954</v>
      </c>
      <c r="C60" s="237"/>
      <c r="D60" s="237"/>
      <c r="E60" s="330"/>
      <c r="F60" s="330"/>
      <c r="G60" s="330"/>
      <c r="H60" s="330"/>
      <c r="I60" s="330"/>
      <c r="J60" s="330"/>
      <c r="K60" s="330"/>
      <c r="L60" s="330"/>
      <c r="M60" s="330"/>
      <c r="N60" s="237"/>
      <c r="O60" s="237"/>
      <c r="P60" s="237"/>
      <c r="Q60" s="238"/>
    </row>
    <row r="61" ht="16" customHeight="1">
      <c r="A61" s="723"/>
      <c r="B61" s="726"/>
      <c r="C61" s="726"/>
      <c r="D61" s="726"/>
      <c r="E61" s="726"/>
      <c r="F61" s="726"/>
      <c r="G61" s="726"/>
      <c r="H61" s="726"/>
      <c r="I61" s="726"/>
      <c r="J61" s="726"/>
      <c r="K61" s="726"/>
      <c r="L61" s="726"/>
      <c r="M61" s="726"/>
      <c r="N61" s="726"/>
      <c r="O61" s="726"/>
      <c r="P61" s="726"/>
      <c r="Q61" s="727"/>
    </row>
  </sheetData>
  <conditionalFormatting sqref="F13:K14 D14:D15 E15:K15 N17:Q30 C19:K30 F31:G31 I31:Q48 G32:G34 F35:G57 I49:M57">
    <cfRule type="cellIs" dxfId="29" priority="1" operator="lessThan" stopIfTrue="1">
      <formula>0</formula>
    </cfRule>
  </conditionalFormatting>
  <conditionalFormatting sqref="F17:K17">
    <cfRule type="cellIs" dxfId="30" priority="1" operator="lessThan" stopIfTrue="1">
      <formula>0</formula>
    </cfRule>
    <cfRule type="cellIs" dxfId="31" priority="2" operator="equal" stopIfTrue="1">
      <formula>0</formula>
    </cfRule>
  </conditionalFormatting>
  <pageMargins left="0.25" right="0.25" top="0.5" bottom="0.45" header="0.25" footer="0.25"/>
  <pageSetup firstPageNumber="1" fitToHeight="1" fitToWidth="1" scale="55" useFirstPageNumber="0" orientation="landscape" pageOrder="downThenOver"/>
  <headerFooter>
    <oddHeader>&amp;L&amp;"Calibri,Regular"&amp;11&amp;K000000 &amp;C&amp;"Calibri,Regular"&amp;11&amp;K000000 &amp;R&amp;"Calibri,Regular"&amp;11&amp;K000000 </oddHeader>
    <oddFooter>&amp;L&amp;"Calibri,Regular"&amp;7&amp;K0000007/15/20  at 4:16 PM Mike 702.854.0691&amp;C&amp;"Calibri,Regular"&amp;7&amp;K0000002020 LVMCA Financial-Plan-Academy-2019-11-15-3-PM.xlsx  EMO-CMO&amp;R&amp;"Calibri,Regular"&amp;11&amp;K000000&amp;7&amp;P of &amp;N</oddFooter>
  </headerFooter>
</worksheet>
</file>

<file path=xl/worksheets/sheet13.xml><?xml version="1.0" encoding="utf-8"?>
<worksheet xmlns:r="http://schemas.openxmlformats.org/officeDocument/2006/relationships" xmlns="http://schemas.openxmlformats.org/spreadsheetml/2006/main">
  <dimension ref="A1:K29"/>
  <sheetViews>
    <sheetView workbookViewId="0" showGridLines="0" defaultGridColor="1"/>
  </sheetViews>
  <sheetFormatPr defaultColWidth="8.83333" defaultRowHeight="15" customHeight="1" outlineLevelRow="0" outlineLevelCol="0"/>
  <cols>
    <col min="1" max="1" width="14.1719" style="1399" customWidth="1"/>
    <col min="2" max="4" width="9.5" style="1399" customWidth="1"/>
    <col min="5" max="5" width="10.8516" style="1399" customWidth="1"/>
    <col min="6" max="6" width="13.1719" style="1399" customWidth="1"/>
    <col min="7" max="7" width="6.5" style="1399" customWidth="1"/>
    <col min="8" max="8" width="10" style="1399" customWidth="1"/>
    <col min="9" max="9" width="10.8516" style="1399" customWidth="1"/>
    <col min="10" max="10" width="11.5" style="1399" customWidth="1"/>
    <col min="11" max="11" width="11" style="1399" customWidth="1"/>
    <col min="12" max="16384" width="8.85156" style="1399" customWidth="1"/>
  </cols>
  <sheetData>
    <row r="1" ht="15.75" customHeight="1">
      <c r="A1" t="s" s="2">
        <v>955</v>
      </c>
      <c r="B1" s="1400"/>
      <c r="C1" s="210"/>
      <c r="D1" s="12"/>
      <c r="E1" s="12"/>
      <c r="F1" t="s" s="1401">
        <v>956</v>
      </c>
      <c r="G1" s="12"/>
      <c r="H1" s="12"/>
      <c r="I1" s="12"/>
      <c r="J1" s="5"/>
      <c r="K1" s="12"/>
    </row>
    <row r="2" ht="15.75" customHeight="1">
      <c r="A2" t="s" s="81">
        <f>'Cover'!$C$8</f>
        <v>89</v>
      </c>
      <c r="B2" s="1402"/>
      <c r="C2" s="210"/>
      <c r="D2" s="12"/>
      <c r="E2" s="12"/>
      <c r="F2" s="12"/>
      <c r="G2" s="12"/>
      <c r="H2" s="12"/>
      <c r="I2" s="12"/>
      <c r="J2" s="5"/>
      <c r="K2" s="12"/>
    </row>
    <row r="3" ht="16" customHeight="1">
      <c r="A3" t="s" s="8">
        <v>2</v>
      </c>
      <c r="B3" s="86"/>
      <c r="C3" s="12"/>
      <c r="D3" s="12"/>
      <c r="E3" s="12"/>
      <c r="F3" s="12"/>
      <c r="G3" s="12"/>
      <c r="H3" s="12"/>
      <c r="I3" s="12"/>
      <c r="J3" s="5"/>
      <c r="K3" s="12"/>
    </row>
    <row r="4" ht="16" customHeight="1">
      <c r="A4" t="s" s="10">
        <v>3</v>
      </c>
      <c r="B4" s="12"/>
      <c r="C4" s="12"/>
      <c r="D4" s="12"/>
      <c r="E4" s="12"/>
      <c r="F4" s="12"/>
      <c r="G4" s="12"/>
      <c r="H4" s="12"/>
      <c r="I4" s="12"/>
      <c r="J4" s="5"/>
      <c r="K4" s="12"/>
    </row>
    <row r="5" ht="16" customHeight="1">
      <c r="A5" s="1403"/>
      <c r="B5" s="12"/>
      <c r="C5" s="12"/>
      <c r="D5" s="12"/>
      <c r="E5" s="12"/>
      <c r="F5" s="12"/>
      <c r="G5" s="12"/>
      <c r="H5" s="12"/>
      <c r="I5" s="12"/>
      <c r="J5" s="5"/>
      <c r="K5" s="12"/>
    </row>
    <row r="6" ht="16" customHeight="1">
      <c r="A6" s="12"/>
      <c r="B6" s="12"/>
      <c r="C6" s="12"/>
      <c r="D6" s="12"/>
      <c r="E6" s="12"/>
      <c r="F6" s="12"/>
      <c r="G6" s="12"/>
      <c r="H6" s="12"/>
      <c r="I6" s="12"/>
      <c r="J6" s="5"/>
      <c r="K6" s="12"/>
    </row>
    <row r="7" ht="16" customHeight="1">
      <c r="A7" s="12"/>
      <c r="B7" s="1404"/>
      <c r="C7" s="1405"/>
      <c r="D7" s="1406"/>
      <c r="E7" s="1406"/>
      <c r="F7" s="1406"/>
      <c r="G7" s="12"/>
      <c r="H7" s="12"/>
      <c r="I7" s="12"/>
      <c r="J7" s="5"/>
      <c r="K7" s="12"/>
    </row>
    <row r="8" ht="16" customHeight="1">
      <c r="A8" s="732"/>
      <c r="B8" t="s" s="1407">
        <v>957</v>
      </c>
      <c r="C8" s="1408"/>
      <c r="D8" s="1409"/>
      <c r="E8" s="1410"/>
      <c r="F8" s="1410"/>
      <c r="G8" s="12"/>
      <c r="H8" s="12"/>
      <c r="I8" t="s" s="147">
        <v>958</v>
      </c>
      <c r="J8" t="s" s="1411">
        <v>959</v>
      </c>
      <c r="K8" s="1412"/>
    </row>
    <row r="9" ht="30" customHeight="1">
      <c r="A9" t="s" s="1413">
        <v>960</v>
      </c>
      <c r="B9" t="s" s="1414">
        <v>961</v>
      </c>
      <c r="C9" t="s" s="1415">
        <v>962</v>
      </c>
      <c r="D9" t="s" s="1416">
        <v>963</v>
      </c>
      <c r="E9" t="s" s="1417">
        <v>964</v>
      </c>
      <c r="F9" t="s" s="1418">
        <v>607</v>
      </c>
      <c r="G9" t="s" s="1419">
        <v>965</v>
      </c>
      <c r="H9" t="s" s="1420">
        <v>966</v>
      </c>
      <c r="I9" t="s" s="1420">
        <v>967</v>
      </c>
      <c r="J9" t="s" s="1421">
        <v>968</v>
      </c>
      <c r="K9" t="s" s="1420">
        <v>969</v>
      </c>
    </row>
    <row r="10" ht="16" customHeight="1">
      <c r="A10" t="s" s="1422">
        <v>970</v>
      </c>
      <c r="B10" s="1423">
        <v>7184</v>
      </c>
      <c r="C10" s="1424">
        <v>1245.382347545160</v>
      </c>
      <c r="D10" s="1425">
        <f>B10+C10</f>
        <v>8429.382347545161</v>
      </c>
      <c r="E10" s="1426"/>
      <c r="F10" s="1427">
        <f>E10*D10</f>
        <v>0</v>
      </c>
      <c r="G10" s="1428">
        <f>IF(E10=0,0,IF(F10/4&gt;500000,"Mo","Qtrly"))</f>
        <v>0</v>
      </c>
      <c r="H10" s="1429">
        <f>C10/D10</f>
        <v>0.147743013212332</v>
      </c>
      <c r="I10" s="1429">
        <f>D10/$D$12</f>
        <v>1.16380513352663</v>
      </c>
      <c r="J10" s="1430">
        <f>IF(G10="Qtrly",F10/4,0)</f>
        <v>0</v>
      </c>
      <c r="K10" s="1163">
        <f>IF(G10="Mo",F10/12,0)</f>
        <v>0</v>
      </c>
    </row>
    <row r="11" ht="16" customHeight="1">
      <c r="A11" t="s" s="1431">
        <v>971</v>
      </c>
      <c r="B11" s="1432">
        <v>7006</v>
      </c>
      <c r="C11" s="1432">
        <v>1320.489772452340</v>
      </c>
      <c r="D11" s="1433">
        <f>B11+C11</f>
        <v>8326.489772452340</v>
      </c>
      <c r="E11" s="922"/>
      <c r="F11" s="1434">
        <f>E11*D11</f>
        <v>0</v>
      </c>
      <c r="G11" s="1435">
        <f>IF(E11=0,0,IF(F11/4&gt;500000,"Mo","Qtrly"))</f>
        <v>0</v>
      </c>
      <c r="H11" s="1436">
        <f>C11/D11</f>
        <v>0.158589010319943</v>
      </c>
      <c r="I11" s="1436">
        <f>D11/$D$12</f>
        <v>1.14959924012215</v>
      </c>
      <c r="J11" s="69">
        <f>IF(G11="Qtrly",F11/4,0)</f>
        <v>0</v>
      </c>
      <c r="K11" s="798">
        <f>IF(G11="Mo",F11/12,0)</f>
        <v>0</v>
      </c>
    </row>
    <row r="12" ht="16" customHeight="1">
      <c r="A12" t="s" s="1437">
        <v>236</v>
      </c>
      <c r="B12" s="1438">
        <v>6067</v>
      </c>
      <c r="C12" s="1438">
        <v>1175.949961908110</v>
      </c>
      <c r="D12" s="1439">
        <f>B12+C12</f>
        <v>7242.949961908110</v>
      </c>
      <c r="E12" s="1440">
        <v>250</v>
      </c>
      <c r="F12" s="1441">
        <f>E12*D12</f>
        <v>1810737.49047703</v>
      </c>
      <c r="G12" t="s" s="1442">
        <f>IF(E12=0,0,IF(F12/4&gt;500000,"Mo","Qtrly"))</f>
        <v>972</v>
      </c>
      <c r="H12" s="1443">
        <f>C12/D12</f>
        <v>0.162357874635698</v>
      </c>
      <c r="I12" s="1443">
        <f>D12/$D$12</f>
        <v>1</v>
      </c>
      <c r="J12" s="69">
        <f>IF(G12="Qtrly",F12/4,0)</f>
        <v>452684.372619258</v>
      </c>
      <c r="K12" s="798">
        <f>IF(G12="Mo",F12/12,0)</f>
        <v>0</v>
      </c>
    </row>
    <row r="13" ht="16" customHeight="1">
      <c r="A13" t="s" s="1431">
        <v>973</v>
      </c>
      <c r="B13" s="1432">
        <v>6086</v>
      </c>
      <c r="C13" s="1432">
        <v>3253.729042336690</v>
      </c>
      <c r="D13" s="1433">
        <f>B13+C13</f>
        <v>9339.729042336690</v>
      </c>
      <c r="E13" s="922">
        <v>0</v>
      </c>
      <c r="F13" s="1434">
        <f>E13*D13</f>
        <v>0</v>
      </c>
      <c r="G13" s="1435">
        <f>IF(E13=0,0,IF(F13/4&gt;500000,"Mo","Qtrly"))</f>
        <v>0</v>
      </c>
      <c r="H13" s="1436">
        <f>C13/D13</f>
        <v>0.348375100346877</v>
      </c>
      <c r="I13" s="1436">
        <f>D13/$D$12</f>
        <v>1.28949241558424</v>
      </c>
      <c r="J13" s="69">
        <f>IF(G13="Qtrly",F13/4,0)</f>
        <v>0</v>
      </c>
      <c r="K13" s="798">
        <f>IF(G13="Mo",F13/12,0)</f>
        <v>0</v>
      </c>
    </row>
    <row r="14" ht="16" customHeight="1">
      <c r="A14" t="s" s="1431">
        <v>974</v>
      </c>
      <c r="B14" s="1432">
        <v>7891</v>
      </c>
      <c r="C14" s="1432">
        <v>1529.389885295270</v>
      </c>
      <c r="D14" s="1433">
        <f>B14+C14</f>
        <v>9420.389885295270</v>
      </c>
      <c r="E14" s="922">
        <v>0</v>
      </c>
      <c r="F14" s="1434">
        <f>E14*D14</f>
        <v>0</v>
      </c>
      <c r="G14" s="1435">
        <f>IF(E14=0,0,IF(F14/4&gt;500000,"Mo","Qtrly"))</f>
        <v>0</v>
      </c>
      <c r="H14" s="1436">
        <f>C14/D14</f>
        <v>0.162348894676065</v>
      </c>
      <c r="I14" s="1436">
        <f>D14/$D$12</f>
        <v>1.30062887840434</v>
      </c>
      <c r="J14" s="69">
        <f>IF(G14="Qtrly",F14/4,0)</f>
        <v>0</v>
      </c>
      <c r="K14" s="798">
        <f>IF(G14="Mo",F14/12,0)</f>
        <v>0</v>
      </c>
    </row>
    <row r="15" ht="16" customHeight="1">
      <c r="A15" t="s" s="1431">
        <v>975</v>
      </c>
      <c r="B15" s="1432">
        <v>20750</v>
      </c>
      <c r="C15" s="1432">
        <v>9469.263550370320</v>
      </c>
      <c r="D15" s="1433">
        <f>B15+C15</f>
        <v>30219.2635503703</v>
      </c>
      <c r="E15" s="922">
        <v>0</v>
      </c>
      <c r="F15" s="1434">
        <f>E15*D15</f>
        <v>0</v>
      </c>
      <c r="G15" s="1435">
        <f>IF(E15=0,0,IF(F15/4&gt;500000,"Mo","Qtrly"))</f>
        <v>0</v>
      </c>
      <c r="H15" s="1436">
        <f>C15/D15</f>
        <v>0.313351896699491</v>
      </c>
      <c r="I15" s="1436">
        <f>D15/$D$12</f>
        <v>4.17223144013123</v>
      </c>
      <c r="J15" s="69">
        <f>IF(G15="Qtrly",F15/4,0)</f>
        <v>0</v>
      </c>
      <c r="K15" s="798">
        <f>IF(G15="Mo",F15/12,0)</f>
        <v>0</v>
      </c>
    </row>
    <row r="16" ht="16" customHeight="1">
      <c r="A16" t="s" s="1431">
        <v>976</v>
      </c>
      <c r="B16" s="1432">
        <v>11032</v>
      </c>
      <c r="C16" s="1432">
        <v>20035.7745742535</v>
      </c>
      <c r="D16" s="1433">
        <f>B16+C16</f>
        <v>31067.7745742535</v>
      </c>
      <c r="E16" s="922">
        <v>0</v>
      </c>
      <c r="F16" s="1434">
        <f>E16*D16</f>
        <v>0</v>
      </c>
      <c r="G16" s="1435">
        <f>IF(E16=0,0,IF(F16/4&gt;500000,"Mo","Qtrly"))</f>
        <v>0</v>
      </c>
      <c r="H16" s="1436">
        <f>C16/D16</f>
        <v>0.644905367340265</v>
      </c>
      <c r="I16" s="1436">
        <f>D16/$D$12</f>
        <v>4.2893813622411</v>
      </c>
      <c r="J16" s="69">
        <f>IF(G16="Qtrly",F16/4,0)</f>
        <v>0</v>
      </c>
      <c r="K16" s="798">
        <f>IF(G16="Mo",F16/12,0)</f>
        <v>0</v>
      </c>
    </row>
    <row r="17" ht="16" customHeight="1">
      <c r="A17" t="s" s="1431">
        <v>977</v>
      </c>
      <c r="B17" s="1432">
        <v>7431</v>
      </c>
      <c r="C17" s="1432">
        <v>2257.916817362350</v>
      </c>
      <c r="D17" s="1433">
        <f>B17+C17</f>
        <v>9688.916817362349</v>
      </c>
      <c r="E17" s="922">
        <v>0</v>
      </c>
      <c r="F17" s="1434">
        <f>E17*D17</f>
        <v>0</v>
      </c>
      <c r="G17" s="1435">
        <f>IF(E17=0,0,IF(F17/4&gt;500000,"Mo","Qtrly"))</f>
        <v>0</v>
      </c>
      <c r="H17" s="1436">
        <f>C17/D17</f>
        <v>0.233041201604312</v>
      </c>
      <c r="I17" s="1436">
        <f>D17/$D$12</f>
        <v>1.33770312763694</v>
      </c>
      <c r="J17" s="69">
        <f>IF(G17="Qtrly",F17/4,0)</f>
        <v>0</v>
      </c>
      <c r="K17" s="798">
        <f>IF(G17="Mo",F17/12,0)</f>
        <v>0</v>
      </c>
    </row>
    <row r="18" ht="16" customHeight="1">
      <c r="A18" t="s" s="1431">
        <v>978</v>
      </c>
      <c r="B18" s="1432">
        <v>3517</v>
      </c>
      <c r="C18" s="1432">
        <v>8536.338724633590</v>
      </c>
      <c r="D18" s="1433">
        <f>B18+C18</f>
        <v>12053.3387246336</v>
      </c>
      <c r="E18" s="922">
        <v>0</v>
      </c>
      <c r="F18" s="1434">
        <f>E18*D18</f>
        <v>0</v>
      </c>
      <c r="G18" s="1435">
        <f>IF(E18=0,0,IF(F18/4&gt;500000,"Mo","Qtrly"))</f>
        <v>0</v>
      </c>
      <c r="H18" s="1436">
        <f>C18/D18</f>
        <v>0.7082136260874951</v>
      </c>
      <c r="I18" s="1436">
        <f>D18/$D$12</f>
        <v>1.664147728208</v>
      </c>
      <c r="J18" s="69">
        <f>IF(G18="Qtrly",F18/4,0)</f>
        <v>0</v>
      </c>
      <c r="K18" s="798">
        <f>IF(G18="Mo",F18/12,0)</f>
        <v>0</v>
      </c>
    </row>
    <row r="19" ht="16" customHeight="1">
      <c r="A19" t="s" s="1431">
        <v>979</v>
      </c>
      <c r="B19" s="1432">
        <v>12131</v>
      </c>
      <c r="C19" s="1432">
        <v>1685.314817401270</v>
      </c>
      <c r="D19" s="1433">
        <f>B19+C19</f>
        <v>13816.3148174013</v>
      </c>
      <c r="E19" s="922">
        <v>0</v>
      </c>
      <c r="F19" s="1434">
        <f>E19*D19</f>
        <v>0</v>
      </c>
      <c r="G19" s="1435">
        <f>IF(E19=0,0,IF(F19/4&gt;500000,"Mo","Qtrly"))</f>
        <v>0</v>
      </c>
      <c r="H19" s="1436">
        <f>C19/D19</f>
        <v>0.121980053268521</v>
      </c>
      <c r="I19" s="1436">
        <f>D19/$D$12</f>
        <v>1.90755353689638</v>
      </c>
      <c r="J19" s="69">
        <f>IF(G19="Qtrly",F19/4,0)</f>
        <v>0</v>
      </c>
      <c r="K19" s="798">
        <f>IF(G19="Mo",F19/12,0)</f>
        <v>0</v>
      </c>
    </row>
    <row r="20" ht="16" customHeight="1">
      <c r="A20" t="s" s="1431">
        <v>980</v>
      </c>
      <c r="B20" s="1432">
        <v>7724</v>
      </c>
      <c r="C20" s="1432">
        <v>1043.382638093430</v>
      </c>
      <c r="D20" s="1433">
        <f>B20+C20</f>
        <v>8767.382638093430</v>
      </c>
      <c r="E20" s="922">
        <v>0</v>
      </c>
      <c r="F20" s="1434">
        <f>E20*D20</f>
        <v>0</v>
      </c>
      <c r="G20" s="1435">
        <f>IF(E20=0,0,IF(F20/4&gt;500000,"Mo","Qtrly"))</f>
        <v>0</v>
      </c>
      <c r="H20" s="1436">
        <f>C20/D20</f>
        <v>0.119007311664491</v>
      </c>
      <c r="I20" s="1436">
        <f>D20/$D$12</f>
        <v>1.21047124227042</v>
      </c>
      <c r="J20" s="69">
        <f>IF(G20="Qtrly",F20/4,0)</f>
        <v>0</v>
      </c>
      <c r="K20" s="798">
        <f>IF(G20="Mo",F20/12,0)</f>
        <v>0</v>
      </c>
    </row>
    <row r="21" ht="16" customHeight="1">
      <c r="A21" t="s" s="1431">
        <v>981</v>
      </c>
      <c r="B21" s="1432">
        <v>10152</v>
      </c>
      <c r="C21" s="1432">
        <v>1653.646509297230</v>
      </c>
      <c r="D21" s="1433">
        <f>B21+C21</f>
        <v>11805.6465092972</v>
      </c>
      <c r="E21" s="922">
        <v>0</v>
      </c>
      <c r="F21" s="1434">
        <f>E21*D21</f>
        <v>0</v>
      </c>
      <c r="G21" s="1435">
        <f>IF(E21=0,0,IF(F21/4&gt;500000,"Mo","Qtrly"))</f>
        <v>0</v>
      </c>
      <c r="H21" s="1436">
        <f>C21/D21</f>
        <v>0.140072507506891</v>
      </c>
      <c r="I21" s="1436">
        <f>D21/$D$12</f>
        <v>1.62995003022043</v>
      </c>
      <c r="J21" s="69">
        <f>IF(G21="Qtrly",F21/4,0)</f>
        <v>0</v>
      </c>
      <c r="K21" s="798">
        <f>IF(G21="Mo",F21/12,0)</f>
        <v>0</v>
      </c>
    </row>
    <row r="22" ht="16" customHeight="1">
      <c r="A22" t="s" s="1431">
        <v>982</v>
      </c>
      <c r="B22" s="1432">
        <v>7967</v>
      </c>
      <c r="C22" s="1432">
        <v>1826.716051686390</v>
      </c>
      <c r="D22" s="1433">
        <f>B22+C22</f>
        <v>9793.716051686390</v>
      </c>
      <c r="E22" s="922">
        <v>0</v>
      </c>
      <c r="F22" s="1434">
        <f>E22*D22</f>
        <v>0</v>
      </c>
      <c r="G22" s="1435">
        <f>IF(E22=0,0,IF(F22/4&gt;500000,"Mo","Qtrly"))</f>
        <v>0</v>
      </c>
      <c r="H22" s="1436">
        <f>C22/D22</f>
        <v>0.186519196803939</v>
      </c>
      <c r="I22" s="1436">
        <f>D22/$D$12</f>
        <v>1.35217226450454</v>
      </c>
      <c r="J22" s="69">
        <f>IF(G22="Qtrly",F22/4,0)</f>
        <v>0</v>
      </c>
      <c r="K22" s="798">
        <f>IF(G22="Mo",F22/12,0)</f>
        <v>0</v>
      </c>
    </row>
    <row r="23" ht="16" customHeight="1">
      <c r="A23" t="s" s="1431">
        <v>983</v>
      </c>
      <c r="B23" s="1432">
        <v>9691</v>
      </c>
      <c r="C23" s="1432">
        <v>3203.414156081820</v>
      </c>
      <c r="D23" s="1433">
        <f>B23+C23</f>
        <v>12894.4141560818</v>
      </c>
      <c r="E23" s="922">
        <v>0</v>
      </c>
      <c r="F23" s="1434">
        <f>E23*D23</f>
        <v>0</v>
      </c>
      <c r="G23" s="1435">
        <f>IF(E23=0,0,IF(F23/4&gt;500000,"Mo","Qtrly"))</f>
        <v>0</v>
      </c>
      <c r="H23" s="1436">
        <f>C23/D23</f>
        <v>0.248434253569472</v>
      </c>
      <c r="I23" s="1436">
        <f>D23/$D$12</f>
        <v>1.78027105307861</v>
      </c>
      <c r="J23" s="69">
        <f>IF(G23="Qtrly",F23/4,0)</f>
        <v>0</v>
      </c>
      <c r="K23" s="798">
        <f>IF(G23="Mo",F23/12,0)</f>
        <v>0</v>
      </c>
    </row>
    <row r="24" ht="16" customHeight="1">
      <c r="A24" t="s" s="1444">
        <v>984</v>
      </c>
      <c r="B24" s="1445">
        <v>6136</v>
      </c>
      <c r="C24" s="1445">
        <v>10216.4032623719</v>
      </c>
      <c r="D24" s="1446">
        <f>B24+C24</f>
        <v>16352.4032623719</v>
      </c>
      <c r="E24" s="922">
        <v>0</v>
      </c>
      <c r="F24" s="1447">
        <f>E24*D24</f>
        <v>0</v>
      </c>
      <c r="G24" s="1448">
        <f>IF(E24=0,0,IF(F24/4&gt;500000,"Mo","Qtrly"))</f>
        <v>0</v>
      </c>
      <c r="H24" s="1449">
        <f>C24/D24</f>
        <v>0.62476463541482</v>
      </c>
      <c r="I24" s="1449">
        <f>D24/$D$12</f>
        <v>2.25769932808758</v>
      </c>
      <c r="J24" s="69">
        <f>IF(G24="Qtrly",F24/4,0)</f>
        <v>0</v>
      </c>
      <c r="K24" s="798">
        <f>IF(G24="Mo",F24/12,0)</f>
        <v>0</v>
      </c>
    </row>
    <row r="25" ht="16" customHeight="1">
      <c r="A25" t="s" s="1450">
        <v>985</v>
      </c>
      <c r="B25" s="1451">
        <v>6034</v>
      </c>
      <c r="C25" s="1451">
        <v>1417.310257098990</v>
      </c>
      <c r="D25" s="1452">
        <f>B25+C25</f>
        <v>7451.310257098990</v>
      </c>
      <c r="E25" s="1453">
        <v>0</v>
      </c>
      <c r="F25" s="1454">
        <f>E25*D25</f>
        <v>0</v>
      </c>
      <c r="G25" s="1455">
        <f>IF(E25=0,0,IF(F25/4&gt;500000,"Mo","Qtrly"))</f>
        <v>0</v>
      </c>
      <c r="H25" s="1456">
        <f>C25/D25</f>
        <v>0.190209534725613</v>
      </c>
      <c r="I25" s="1456">
        <f>D25/$D$12</f>
        <v>1.02876732495553</v>
      </c>
      <c r="J25" s="1457">
        <f>IF(G25="Qtrly",F25/4,0)</f>
        <v>0</v>
      </c>
      <c r="K25" s="798">
        <f>IF(G25="Mo",F25/12,0)</f>
        <v>0</v>
      </c>
    </row>
    <row r="26" ht="16" customHeight="1">
      <c r="A26" t="s" s="1458">
        <v>986</v>
      </c>
      <c r="B26" s="1459">
        <v>8512</v>
      </c>
      <c r="C26" s="1459">
        <v>2603.885152830570</v>
      </c>
      <c r="D26" s="1460">
        <f>B26+C26</f>
        <v>11115.8851528306</v>
      </c>
      <c r="E26" s="1461">
        <v>0</v>
      </c>
      <c r="F26" s="1462">
        <f>E26*D26</f>
        <v>0</v>
      </c>
      <c r="G26" s="1463">
        <f>IF(E26=0,0,IF(F26/4&gt;500000,"Mo","Qtrly"))</f>
        <v>0</v>
      </c>
      <c r="H26" s="1464">
        <f>C26/D26</f>
        <v>0.234249015443229</v>
      </c>
      <c r="I26" s="1464">
        <f>D26/$D$12</f>
        <v>1.53471792726595</v>
      </c>
      <c r="J26" s="1465">
        <f>IF(G26="Qtrly",F26/4,0)</f>
        <v>0</v>
      </c>
      <c r="K26" s="799">
        <f>IF(G26="Mo",F26/12,0)</f>
        <v>0</v>
      </c>
    </row>
    <row r="27" ht="16" customHeight="1">
      <c r="A27" t="s" s="1431">
        <v>987</v>
      </c>
      <c r="B27" s="1423">
        <f>IF(OR(F27=0,E27=0),0,F27/E27)</f>
        <v>7242.949961908120</v>
      </c>
      <c r="C27" s="1466"/>
      <c r="D27" s="1466"/>
      <c r="E27" s="1467">
        <f>SUM(E10:E26)</f>
        <v>250</v>
      </c>
      <c r="F27" s="1468">
        <f>SUM(F10:F26)</f>
        <v>1810737.49047703</v>
      </c>
      <c r="G27" s="1469"/>
      <c r="H27" s="201"/>
      <c r="I27" s="201"/>
      <c r="J27" s="1470"/>
      <c r="K27" s="1469"/>
    </row>
    <row r="28" ht="16" customHeight="1">
      <c r="A28" t="s" s="1431">
        <v>988</v>
      </c>
      <c r="B28" s="1471"/>
      <c r="C28" s="1471"/>
      <c r="D28" s="1471"/>
      <c r="E28" s="1471"/>
      <c r="F28" s="1472">
        <f>F27/E27</f>
        <v>7242.949961908120</v>
      </c>
      <c r="G28" s="1473"/>
      <c r="H28" s="1471"/>
      <c r="I28" s="1471"/>
      <c r="J28" s="5"/>
      <c r="K28" s="1473"/>
    </row>
    <row r="29" ht="16" customHeight="1">
      <c r="A29" s="12"/>
      <c r="B29" s="12"/>
      <c r="C29" s="12"/>
      <c r="D29" s="12"/>
      <c r="E29" s="12"/>
      <c r="F29" s="12"/>
      <c r="G29" s="1473"/>
      <c r="H29" s="12"/>
      <c r="I29" s="12"/>
      <c r="J29" s="5"/>
      <c r="K29" s="1473"/>
    </row>
  </sheetData>
  <mergeCells count="2">
    <mergeCell ref="B8:C8"/>
    <mergeCell ref="J8:K8"/>
  </mergeCells>
  <conditionalFormatting sqref="F10:K10 B11:K26 E27:F27 F28">
    <cfRule type="cellIs" dxfId="32" priority="1" operator="lessThan" stopIfTrue="1">
      <formula>0</formula>
    </cfRule>
  </conditionalFormatting>
  <pageMargins left="0.25" right="0.25" top="0.5" bottom="0.45" header="0.25" footer="0.25"/>
  <pageSetup firstPageNumber="1" fitToHeight="1" fitToWidth="1" scale="88"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DSA Rates&amp;R&amp;"Calibri,Regular"&amp;11&amp;K000000&amp;7&amp;P of &amp;N</oddFooter>
  </headerFooter>
  <drawing r:id="rId1"/>
  <legacyDrawing r:id="rId2"/>
</worksheet>
</file>

<file path=xl/worksheets/sheet14.xml><?xml version="1.0" encoding="utf-8"?>
<worksheet xmlns:r="http://schemas.openxmlformats.org/officeDocument/2006/relationships" xmlns="http://schemas.openxmlformats.org/spreadsheetml/2006/main">
  <dimension ref="A1:N43"/>
  <sheetViews>
    <sheetView workbookViewId="0" showGridLines="0" defaultGridColor="1"/>
  </sheetViews>
  <sheetFormatPr defaultColWidth="9.16667" defaultRowHeight="12.75" customHeight="1" outlineLevelRow="0" outlineLevelCol="0"/>
  <cols>
    <col min="1" max="1" width="30" style="1474" customWidth="1"/>
    <col min="2" max="2" width="30.8516" style="1474" customWidth="1"/>
    <col min="3" max="4" width="9" style="1474" customWidth="1"/>
    <col min="5" max="5" width="7.5" style="1474" customWidth="1"/>
    <col min="6" max="6" width="7" style="1474" customWidth="1"/>
    <col min="7" max="7" width="10.1719" style="1474" customWidth="1"/>
    <col min="8" max="8" width="8.35156" style="1474" customWidth="1"/>
    <col min="9" max="9" width="10" style="1474" customWidth="1"/>
    <col min="10" max="10" width="8.5" style="1474" customWidth="1"/>
    <col min="11" max="11" width="10" style="1474" customWidth="1"/>
    <col min="12" max="12" width="11.5" style="1474" customWidth="1"/>
    <col min="13" max="13" width="10.5" style="1474" customWidth="1"/>
    <col min="14" max="14" width="2.85156" style="1474" customWidth="1"/>
    <col min="15" max="16384" width="9.17188" style="1474" customWidth="1"/>
  </cols>
  <sheetData>
    <row r="1" ht="15.75" customHeight="1">
      <c r="A1" t="s" s="1475">
        <v>989</v>
      </c>
      <c r="B1" s="1476"/>
      <c r="C1" s="1477"/>
      <c r="D1" s="1478"/>
      <c r="E1" s="1478"/>
      <c r="F1" s="1478"/>
      <c r="G1" s="1478"/>
      <c r="H1" t="s" s="90">
        <v>180</v>
      </c>
      <c r="I1" t="s" s="90">
        <v>181</v>
      </c>
      <c r="J1" t="s" s="90">
        <v>182</v>
      </c>
      <c r="K1" t="s" s="90">
        <v>183</v>
      </c>
      <c r="L1" t="s" s="90">
        <v>184</v>
      </c>
      <c r="M1" t="s" s="1479">
        <v>185</v>
      </c>
      <c r="N1" s="1480"/>
    </row>
    <row r="2" ht="15.75" customHeight="1">
      <c r="A2" t="s" s="1481">
        <f>'Cover'!$C$8</f>
        <v>89</v>
      </c>
      <c r="B2" s="1482"/>
      <c r="C2" s="1477"/>
      <c r="D2" s="1478"/>
      <c r="E2" s="1478"/>
      <c r="F2" s="1478"/>
      <c r="G2" s="1483"/>
      <c r="H2" s="267">
        <f>'Enrol Staff &amp; Exp'!H10</f>
        <v>2021</v>
      </c>
      <c r="I2" s="268">
        <f>H3</f>
        <v>2022</v>
      </c>
      <c r="J2" s="268">
        <f>I3</f>
        <v>2023</v>
      </c>
      <c r="K2" s="268">
        <f>J3</f>
        <v>2024</v>
      </c>
      <c r="L2" s="268">
        <f>K3</f>
        <v>2025</v>
      </c>
      <c r="M2" s="269">
        <f>L3</f>
        <v>2026</v>
      </c>
      <c r="N2" s="1480"/>
    </row>
    <row r="3" ht="15.75" customHeight="1">
      <c r="A3" t="s" s="1484">
        <v>2</v>
      </c>
      <c r="B3" s="1485"/>
      <c r="C3" s="1478"/>
      <c r="D3" s="1478"/>
      <c r="E3" s="1478"/>
      <c r="F3" s="1478"/>
      <c r="G3" s="1483"/>
      <c r="H3" s="1486">
        <f>H2+1</f>
        <v>2022</v>
      </c>
      <c r="I3" s="1487">
        <f>I2+1</f>
        <v>2023</v>
      </c>
      <c r="J3" s="1487">
        <f>J2+1</f>
        <v>2024</v>
      </c>
      <c r="K3" s="1487">
        <f>K2+1</f>
        <v>2025</v>
      </c>
      <c r="L3" s="1487">
        <f>L2+1</f>
        <v>2026</v>
      </c>
      <c r="M3" s="1488">
        <f>M2+1</f>
        <v>2027</v>
      </c>
      <c r="N3" s="1480"/>
    </row>
    <row r="4" ht="15" customHeight="1">
      <c r="A4" t="s" s="1489">
        <v>3</v>
      </c>
      <c r="B4" s="1478"/>
      <c r="C4" s="1478"/>
      <c r="D4" s="1478"/>
      <c r="E4" s="1478"/>
      <c r="F4" t="s" s="1490">
        <v>990</v>
      </c>
      <c r="G4" s="1491"/>
      <c r="H4" s="1492">
        <f>'Enrol Staff &amp; Exp'!H31</f>
        <v>250</v>
      </c>
      <c r="I4" s="1492">
        <f>'Enrol Staff &amp; Exp'!I31</f>
        <v>295</v>
      </c>
      <c r="J4" s="1492">
        <f>'Enrol Staff &amp; Exp'!J31</f>
        <v>340</v>
      </c>
      <c r="K4" s="1492">
        <f>'Enrol Staff &amp; Exp'!K31</f>
        <v>385</v>
      </c>
      <c r="L4" s="1492">
        <f>'Enrol Staff &amp; Exp'!L31</f>
        <v>430</v>
      </c>
      <c r="M4" s="1492">
        <f>'Enrol Staff &amp; Exp'!M31</f>
        <v>475</v>
      </c>
      <c r="N4" s="1493"/>
    </row>
    <row r="5" ht="15" customHeight="1">
      <c r="A5" s="1494"/>
      <c r="B5" s="1478"/>
      <c r="C5" s="1478"/>
      <c r="D5" s="1478"/>
      <c r="E5" s="1478"/>
      <c r="F5" t="s" s="1490">
        <v>991</v>
      </c>
      <c r="G5" s="1491"/>
      <c r="H5" s="1492">
        <f>'Enrol Staff &amp; Exp'!H16</f>
        <v>8</v>
      </c>
      <c r="I5" s="1492">
        <f>'Enrol Staff &amp; Exp'!I16</f>
        <v>9</v>
      </c>
      <c r="J5" s="1492">
        <f>'Enrol Staff &amp; Exp'!J16</f>
        <v>9</v>
      </c>
      <c r="K5" s="1492">
        <f>'Enrol Staff &amp; Exp'!K16</f>
        <v>13</v>
      </c>
      <c r="L5" s="1492">
        <f>'Enrol Staff &amp; Exp'!L16</f>
        <v>16</v>
      </c>
      <c r="M5" s="1492">
        <f>'Enrol Staff &amp; Exp'!M16</f>
        <v>18</v>
      </c>
      <c r="N5" s="1493"/>
    </row>
    <row r="6" ht="15" customHeight="1">
      <c r="A6" s="1495"/>
      <c r="B6" s="1495"/>
      <c r="C6" s="1495"/>
      <c r="D6" s="1495"/>
      <c r="E6" s="1495"/>
      <c r="F6" t="s" s="1496">
        <v>992</v>
      </c>
      <c r="G6" s="1497"/>
      <c r="H6" s="1492">
        <f>H4/H5</f>
        <v>31.25</v>
      </c>
      <c r="I6" s="1492">
        <f>I4/I5</f>
        <v>32.7777777777778</v>
      </c>
      <c r="J6" s="1492">
        <f>J4/J5</f>
        <v>37.7777777777778</v>
      </c>
      <c r="K6" s="1492">
        <f>K4/K5</f>
        <v>29.6153846153846</v>
      </c>
      <c r="L6" s="1492">
        <f>L4/L5</f>
        <v>26.875</v>
      </c>
      <c r="M6" s="1492">
        <f>M4/M5</f>
        <v>26.3888888888889</v>
      </c>
      <c r="N6" s="1493"/>
    </row>
    <row r="7" ht="17.25" customHeight="1">
      <c r="A7" t="s" s="1498">
        <v>993</v>
      </c>
      <c r="B7" s="1499"/>
      <c r="C7" s="1499"/>
      <c r="D7" s="1499"/>
      <c r="E7" s="1499"/>
      <c r="F7" s="1499"/>
      <c r="G7" s="1499"/>
      <c r="H7" s="1500"/>
      <c r="I7" s="1500"/>
      <c r="J7" s="1500"/>
      <c r="K7" s="1500"/>
      <c r="L7" s="1500"/>
      <c r="M7" s="1500"/>
      <c r="N7" s="1501"/>
    </row>
    <row r="8" ht="19.5" customHeight="1">
      <c r="A8" t="s" s="1502">
        <v>994</v>
      </c>
      <c r="B8" t="s" s="1503">
        <v>995</v>
      </c>
      <c r="C8" t="s" s="1504">
        <v>996</v>
      </c>
      <c r="D8" t="s" s="1504">
        <v>997</v>
      </c>
      <c r="E8" t="s" s="1505">
        <v>998</v>
      </c>
      <c r="F8" t="s" s="1506">
        <v>999</v>
      </c>
      <c r="G8" s="1507"/>
      <c r="H8" t="s" s="1506">
        <v>1000</v>
      </c>
      <c r="I8" s="1507"/>
      <c r="J8" t="s" s="1506">
        <v>1001</v>
      </c>
      <c r="K8" s="1507"/>
      <c r="L8" t="s" s="1506">
        <v>1002</v>
      </c>
      <c r="M8" s="1507"/>
      <c r="N8" s="1480"/>
    </row>
    <row r="9" ht="15" customHeight="1">
      <c r="A9" t="s" s="1508">
        <v>638</v>
      </c>
      <c r="B9" t="s" s="1509">
        <v>1003</v>
      </c>
      <c r="C9" s="1510"/>
      <c r="D9" s="1510"/>
      <c r="E9" s="1511"/>
      <c r="F9" s="1512">
        <v>500</v>
      </c>
      <c r="G9" s="1513"/>
      <c r="H9" s="1514">
        <v>400</v>
      </c>
      <c r="I9" s="1515"/>
      <c r="J9" s="1516">
        <f>H4</f>
        <v>250</v>
      </c>
      <c r="K9" s="1515"/>
      <c r="L9" s="1516">
        <f>K4</f>
        <v>385</v>
      </c>
      <c r="M9" s="1517"/>
      <c r="N9" s="1480"/>
    </row>
    <row r="10" ht="15" customHeight="1">
      <c r="A10" t="s" s="1518">
        <v>1004</v>
      </c>
      <c r="B10" t="s" s="1519">
        <v>1005</v>
      </c>
      <c r="C10" s="1520"/>
      <c r="D10" s="1520"/>
      <c r="E10" s="1521"/>
      <c r="F10" s="1522"/>
      <c r="G10" s="1523"/>
      <c r="H10" s="1524"/>
      <c r="I10" s="1525"/>
      <c r="J10" s="1524"/>
      <c r="K10" s="1525"/>
      <c r="L10" s="1526"/>
      <c r="M10" s="1517"/>
      <c r="N10" s="1480"/>
    </row>
    <row r="11" ht="15" customHeight="1">
      <c r="A11" t="s" s="1518">
        <v>1006</v>
      </c>
      <c r="B11" t="s" s="1519">
        <v>1007</v>
      </c>
      <c r="C11" s="1520"/>
      <c r="D11" s="1520"/>
      <c r="E11" s="1521"/>
      <c r="F11" s="1527">
        <v>25</v>
      </c>
      <c r="G11" s="1523"/>
      <c r="H11" s="1528">
        <v>25</v>
      </c>
      <c r="I11" s="1525"/>
      <c r="J11" s="1529">
        <f>H6</f>
        <v>31.25</v>
      </c>
      <c r="K11" s="1525"/>
      <c r="L11" s="1530">
        <f>K6</f>
        <v>29.6153846153846</v>
      </c>
      <c r="M11" s="1515"/>
      <c r="N11" s="1480"/>
    </row>
    <row r="12" ht="15" customHeight="1">
      <c r="A12" t="s" s="1518">
        <v>1008</v>
      </c>
      <c r="B12" t="s" s="1519">
        <v>1009</v>
      </c>
      <c r="C12" s="1531">
        <v>55</v>
      </c>
      <c r="D12" s="1531">
        <v>100</v>
      </c>
      <c r="E12" s="1532">
        <f>AVERAGE(C12:D12)</f>
        <v>77.5</v>
      </c>
      <c r="F12" s="1533">
        <v>600</v>
      </c>
      <c r="G12" s="1534">
        <f>F12*$E$12</f>
        <v>46500</v>
      </c>
      <c r="H12" s="1535">
        <v>800</v>
      </c>
      <c r="I12" s="1536">
        <f>H12*$E$12</f>
        <v>62000</v>
      </c>
      <c r="J12" s="1535">
        <v>500</v>
      </c>
      <c r="K12" s="1536">
        <f>J12*$E$12</f>
        <v>38750</v>
      </c>
      <c r="L12" s="1535">
        <v>700</v>
      </c>
      <c r="M12" s="1536">
        <f>L12*$E$12</f>
        <v>54250</v>
      </c>
      <c r="N12" s="1480"/>
    </row>
    <row r="13" ht="15" customHeight="1">
      <c r="A13" s="1537"/>
      <c r="B13" s="1538"/>
      <c r="C13" s="1520"/>
      <c r="D13" s="1520"/>
      <c r="E13" s="1539"/>
      <c r="F13" s="1540"/>
      <c r="G13" s="1541"/>
      <c r="H13" s="1540"/>
      <c r="I13" s="1517"/>
      <c r="J13" s="1540"/>
      <c r="K13" s="1517"/>
      <c r="L13" s="1540"/>
      <c r="M13" s="1517"/>
      <c r="N13" s="1480"/>
    </row>
    <row r="14" ht="15" customHeight="1">
      <c r="A14" t="s" s="1508">
        <v>1010</v>
      </c>
      <c r="B14" s="1538"/>
      <c r="C14" s="1520"/>
      <c r="D14" s="1520"/>
      <c r="E14" s="1539"/>
      <c r="F14" s="1542"/>
      <c r="G14" s="1543"/>
      <c r="H14" s="1542"/>
      <c r="I14" s="1517"/>
      <c r="J14" s="1542"/>
      <c r="K14" s="1517"/>
      <c r="L14" s="1542"/>
      <c r="M14" s="1517"/>
      <c r="N14" s="1480"/>
    </row>
    <row r="15" ht="24" customHeight="1">
      <c r="A15" t="s" s="1518">
        <v>1011</v>
      </c>
      <c r="B15" t="s" s="1519">
        <v>1012</v>
      </c>
      <c r="C15" s="1544">
        <v>750</v>
      </c>
      <c r="D15" s="1544">
        <v>1000</v>
      </c>
      <c r="E15" s="1545">
        <v>850</v>
      </c>
      <c r="F15" s="1546">
        <f>F9/F11</f>
        <v>20</v>
      </c>
      <c r="G15" s="1547">
        <f>F15*$E15</f>
        <v>17000</v>
      </c>
      <c r="H15" s="1546">
        <f>H9/H11</f>
        <v>16</v>
      </c>
      <c r="I15" s="1547">
        <f>H15*$E15</f>
        <v>13600</v>
      </c>
      <c r="J15" s="1548">
        <f>J9/J11</f>
        <v>8</v>
      </c>
      <c r="K15" s="1547">
        <f>J15*$E15</f>
        <v>6800</v>
      </c>
      <c r="L15" s="1548">
        <f>L9/L11</f>
        <v>13</v>
      </c>
      <c r="M15" s="1547">
        <f>L15*$E15</f>
        <v>11050</v>
      </c>
      <c r="N15" s="1480"/>
    </row>
    <row r="16" ht="15" customHeight="1">
      <c r="A16" t="s" s="1518">
        <v>1013</v>
      </c>
      <c r="B16" t="s" s="1519">
        <v>1014</v>
      </c>
      <c r="C16" s="1544">
        <v>850</v>
      </c>
      <c r="D16" s="1544">
        <v>1200</v>
      </c>
      <c r="E16" s="1545">
        <v>1000</v>
      </c>
      <c r="F16" s="1549">
        <v>2</v>
      </c>
      <c r="G16" s="1550">
        <f>$E16*F16</f>
        <v>2000</v>
      </c>
      <c r="H16" s="1512">
        <v>2</v>
      </c>
      <c r="I16" s="1550">
        <f>$E16*H16</f>
        <v>2000</v>
      </c>
      <c r="J16" s="1551">
        <v>0</v>
      </c>
      <c r="K16" s="1550">
        <f>$E16*J16</f>
        <v>0</v>
      </c>
      <c r="L16" s="1551">
        <v>2</v>
      </c>
      <c r="M16" s="1550">
        <f>$E16*L16</f>
        <v>2000</v>
      </c>
      <c r="N16" s="1480"/>
    </row>
    <row r="17" ht="15" customHeight="1">
      <c r="A17" t="s" s="1518">
        <v>1015</v>
      </c>
      <c r="B17" t="s" s="1519">
        <v>1016</v>
      </c>
      <c r="C17" s="1544">
        <v>850</v>
      </c>
      <c r="D17" s="1544">
        <v>1200</v>
      </c>
      <c r="E17" s="1545">
        <v>1000</v>
      </c>
      <c r="F17" s="1552">
        <v>1</v>
      </c>
      <c r="G17" s="1550">
        <f>$E17*F17</f>
        <v>1000</v>
      </c>
      <c r="H17" s="1512">
        <v>1</v>
      </c>
      <c r="I17" s="1550">
        <f>$E17*H17</f>
        <v>1000</v>
      </c>
      <c r="J17" s="1551">
        <v>0</v>
      </c>
      <c r="K17" s="1550">
        <f>$E17*J17</f>
        <v>0</v>
      </c>
      <c r="L17" s="1551">
        <v>1</v>
      </c>
      <c r="M17" s="1550">
        <f>$E17*L17</f>
        <v>1000</v>
      </c>
      <c r="N17" s="1480"/>
    </row>
    <row r="18" ht="31.5" customHeight="1">
      <c r="A18" t="s" s="1518">
        <v>1017</v>
      </c>
      <c r="B18" t="s" s="1519">
        <v>1018</v>
      </c>
      <c r="C18" s="1544"/>
      <c r="D18" s="1544"/>
      <c r="E18" s="1545">
        <v>400</v>
      </c>
      <c r="F18" s="1552">
        <v>2</v>
      </c>
      <c r="G18" s="1550">
        <f>$E18*F18</f>
        <v>800</v>
      </c>
      <c r="H18" s="1512">
        <v>2</v>
      </c>
      <c r="I18" s="1550">
        <f>$E18*H18</f>
        <v>800</v>
      </c>
      <c r="J18" s="1551">
        <v>0</v>
      </c>
      <c r="K18" s="1550">
        <f>$E18*J18</f>
        <v>0</v>
      </c>
      <c r="L18" s="1551">
        <v>2</v>
      </c>
      <c r="M18" s="1550">
        <f>$E18*L18</f>
        <v>800</v>
      </c>
      <c r="N18" s="1480"/>
    </row>
    <row r="19" ht="27.75" customHeight="1">
      <c r="A19" t="s" s="1518">
        <v>1019</v>
      </c>
      <c r="B19" t="s" s="1519">
        <v>1020</v>
      </c>
      <c r="C19" s="1544"/>
      <c r="D19" s="1544"/>
      <c r="E19" s="1545">
        <v>100</v>
      </c>
      <c r="F19" s="1552">
        <v>4</v>
      </c>
      <c r="G19" s="1550">
        <f>$E19*F19</f>
        <v>400</v>
      </c>
      <c r="H19" s="1512">
        <v>4</v>
      </c>
      <c r="I19" s="1550">
        <f>$E19*H19</f>
        <v>400</v>
      </c>
      <c r="J19" s="1551">
        <v>0</v>
      </c>
      <c r="K19" s="1550">
        <f>$E19*J19</f>
        <v>0</v>
      </c>
      <c r="L19" s="1551">
        <v>4</v>
      </c>
      <c r="M19" s="1550">
        <f>$E19*L19</f>
        <v>400</v>
      </c>
      <c r="N19" s="1480"/>
    </row>
    <row r="20" ht="15" customHeight="1">
      <c r="A20" t="s" s="1518">
        <v>1021</v>
      </c>
      <c r="B20" t="s" s="1519">
        <v>1022</v>
      </c>
      <c r="C20" s="1544"/>
      <c r="D20" s="1544"/>
      <c r="E20" s="1545">
        <v>400</v>
      </c>
      <c r="F20" s="1552">
        <v>1</v>
      </c>
      <c r="G20" s="1550">
        <f>$E20*F20</f>
        <v>400</v>
      </c>
      <c r="H20" s="1512">
        <v>1</v>
      </c>
      <c r="I20" s="1550">
        <f>$E20*H20</f>
        <v>400</v>
      </c>
      <c r="J20" s="1551">
        <v>0.25</v>
      </c>
      <c r="K20" s="1550">
        <f>$E20*J20</f>
        <v>100</v>
      </c>
      <c r="L20" s="1551">
        <v>1</v>
      </c>
      <c r="M20" s="1550">
        <f>$E20*L20</f>
        <v>400</v>
      </c>
      <c r="N20" s="1480"/>
    </row>
    <row r="21" ht="15" customHeight="1">
      <c r="A21" t="s" s="1518">
        <v>1023</v>
      </c>
      <c r="B21" t="s" s="1519">
        <v>1024</v>
      </c>
      <c r="C21" s="1544">
        <v>70</v>
      </c>
      <c r="D21" s="1544">
        <v>100</v>
      </c>
      <c r="E21" s="1545">
        <v>100</v>
      </c>
      <c r="F21" s="1552">
        <v>4</v>
      </c>
      <c r="G21" s="1550">
        <f>$E21*F21</f>
        <v>400</v>
      </c>
      <c r="H21" s="1512">
        <v>4</v>
      </c>
      <c r="I21" s="1550">
        <f>$E21*H21</f>
        <v>400</v>
      </c>
      <c r="J21" s="1551">
        <v>2</v>
      </c>
      <c r="K21" s="1550">
        <f>$E21*J21</f>
        <v>200</v>
      </c>
      <c r="L21" s="1551">
        <v>4</v>
      </c>
      <c r="M21" s="1550">
        <f>$E21*L21</f>
        <v>400</v>
      </c>
      <c r="N21" s="1480"/>
    </row>
    <row r="22" ht="15" customHeight="1">
      <c r="A22" t="s" s="1518">
        <v>1025</v>
      </c>
      <c r="B22" t="s" s="1519">
        <v>1026</v>
      </c>
      <c r="C22" s="1544"/>
      <c r="D22" s="1544"/>
      <c r="E22" s="1545">
        <v>400</v>
      </c>
      <c r="F22" s="1552">
        <v>1</v>
      </c>
      <c r="G22" s="1550">
        <f>$E22*F22</f>
        <v>400</v>
      </c>
      <c r="H22" s="1512">
        <v>1</v>
      </c>
      <c r="I22" s="1550">
        <f>$E22*H22</f>
        <v>400</v>
      </c>
      <c r="J22" s="1551">
        <v>1</v>
      </c>
      <c r="K22" s="1550">
        <f>$E22*J22</f>
        <v>400</v>
      </c>
      <c r="L22" s="1551">
        <v>1</v>
      </c>
      <c r="M22" s="1550">
        <f>$E22*L22</f>
        <v>400</v>
      </c>
      <c r="N22" s="1480"/>
    </row>
    <row r="23" ht="15" customHeight="1">
      <c r="A23" t="s" s="1518">
        <v>1027</v>
      </c>
      <c r="B23" t="s" s="1519">
        <v>1028</v>
      </c>
      <c r="C23" s="1544"/>
      <c r="D23" s="1544"/>
      <c r="E23" s="1545">
        <v>600</v>
      </c>
      <c r="F23" s="1552">
        <v>1</v>
      </c>
      <c r="G23" s="1550">
        <f>$E23*F23</f>
        <v>600</v>
      </c>
      <c r="H23" s="1512">
        <v>1</v>
      </c>
      <c r="I23" s="1550">
        <f>$E23*H23</f>
        <v>600</v>
      </c>
      <c r="J23" s="1551">
        <v>0</v>
      </c>
      <c r="K23" s="1550">
        <f>$E23*J23</f>
        <v>0</v>
      </c>
      <c r="L23" s="1551">
        <v>1</v>
      </c>
      <c r="M23" s="1550">
        <f>$E23*L23</f>
        <v>600</v>
      </c>
      <c r="N23" s="1480"/>
    </row>
    <row r="24" ht="15" customHeight="1">
      <c r="A24" t="s" s="1518">
        <v>1029</v>
      </c>
      <c r="B24" t="s" s="1519">
        <v>1030</v>
      </c>
      <c r="C24" s="1544"/>
      <c r="D24" s="1544"/>
      <c r="E24" s="1545">
        <v>1500</v>
      </c>
      <c r="F24" s="1552">
        <v>1</v>
      </c>
      <c r="G24" s="1550">
        <f>$E24*F24</f>
        <v>1500</v>
      </c>
      <c r="H24" s="1512">
        <v>1</v>
      </c>
      <c r="I24" s="1550">
        <f>$E24*H24</f>
        <v>1500</v>
      </c>
      <c r="J24" s="1551">
        <v>0</v>
      </c>
      <c r="K24" s="1550">
        <f>$E24*J24</f>
        <v>0</v>
      </c>
      <c r="L24" s="1551">
        <v>1</v>
      </c>
      <c r="M24" s="1550">
        <f>$E24*L24</f>
        <v>1500</v>
      </c>
      <c r="N24" s="1480"/>
    </row>
    <row r="25" ht="15" customHeight="1">
      <c r="A25" t="s" s="1518">
        <v>1031</v>
      </c>
      <c r="B25" t="s" s="1519">
        <v>1032</v>
      </c>
      <c r="C25" s="1544"/>
      <c r="D25" s="1544"/>
      <c r="E25" s="1545">
        <v>200</v>
      </c>
      <c r="F25" s="1552">
        <v>1</v>
      </c>
      <c r="G25" s="1550">
        <f>$E25*F25</f>
        <v>200</v>
      </c>
      <c r="H25" s="1512">
        <v>1</v>
      </c>
      <c r="I25" s="1550">
        <f>$E25*H25</f>
        <v>200</v>
      </c>
      <c r="J25" s="1551">
        <v>0.5</v>
      </c>
      <c r="K25" s="1550">
        <f>$E25*J25</f>
        <v>100</v>
      </c>
      <c r="L25" s="1551">
        <v>1</v>
      </c>
      <c r="M25" s="1550">
        <f>$E25*L25</f>
        <v>200</v>
      </c>
      <c r="N25" s="1480"/>
    </row>
    <row r="26" ht="15" customHeight="1">
      <c r="A26" t="s" s="1518">
        <v>1033</v>
      </c>
      <c r="B26" t="s" s="1519">
        <v>1034</v>
      </c>
      <c r="C26" s="1544"/>
      <c r="D26" s="1544"/>
      <c r="E26" s="1545">
        <v>400</v>
      </c>
      <c r="F26" s="1552">
        <v>2</v>
      </c>
      <c r="G26" s="1550">
        <f>$E26*F26</f>
        <v>800</v>
      </c>
      <c r="H26" s="1512">
        <v>2</v>
      </c>
      <c r="I26" s="1550">
        <f>$E26*H26</f>
        <v>800</v>
      </c>
      <c r="J26" s="1551">
        <v>2</v>
      </c>
      <c r="K26" s="1550">
        <f>$E26*J26</f>
        <v>800</v>
      </c>
      <c r="L26" s="1551">
        <v>2</v>
      </c>
      <c r="M26" s="1550">
        <f>$E26*L26</f>
        <v>800</v>
      </c>
      <c r="N26" s="1480"/>
    </row>
    <row r="27" ht="15" customHeight="1">
      <c r="A27" t="s" s="1518">
        <v>1035</v>
      </c>
      <c r="B27" t="s" s="1519">
        <v>1036</v>
      </c>
      <c r="C27" s="1544"/>
      <c r="D27" s="1544"/>
      <c r="E27" s="1545">
        <v>100</v>
      </c>
      <c r="F27" s="1552">
        <v>3</v>
      </c>
      <c r="G27" s="1550">
        <f>$E27*F27</f>
        <v>300</v>
      </c>
      <c r="H27" s="1512">
        <v>3</v>
      </c>
      <c r="I27" s="1550">
        <f>$E27*H27</f>
        <v>300</v>
      </c>
      <c r="J27" s="1551">
        <v>3</v>
      </c>
      <c r="K27" s="1550">
        <f>$E27*J27</f>
        <v>300</v>
      </c>
      <c r="L27" s="1551">
        <v>3</v>
      </c>
      <c r="M27" s="1550">
        <f>$E27*L27</f>
        <v>300</v>
      </c>
      <c r="N27" s="1480"/>
    </row>
    <row r="28" ht="30" customHeight="1">
      <c r="A28" t="s" s="1518">
        <v>1037</v>
      </c>
      <c r="B28" t="s" s="1519">
        <v>1038</v>
      </c>
      <c r="C28" s="1544"/>
      <c r="D28" s="1544"/>
      <c r="E28" s="1545">
        <v>4000</v>
      </c>
      <c r="F28" s="1552">
        <v>1</v>
      </c>
      <c r="G28" s="1550">
        <f>$E28*F28</f>
        <v>4000</v>
      </c>
      <c r="H28" s="1512">
        <v>0</v>
      </c>
      <c r="I28" s="1550">
        <f>$E28*H28</f>
        <v>0</v>
      </c>
      <c r="J28" s="1551">
        <v>0</v>
      </c>
      <c r="K28" s="1550">
        <f>$E28*J28</f>
        <v>0</v>
      </c>
      <c r="L28" s="1551">
        <v>0</v>
      </c>
      <c r="M28" s="1550">
        <f>$E28*L28</f>
        <v>0</v>
      </c>
      <c r="N28" s="1480"/>
    </row>
    <row r="29" ht="30" customHeight="1">
      <c r="A29" t="s" s="1518">
        <v>1039</v>
      </c>
      <c r="B29" t="s" s="1519">
        <v>1040</v>
      </c>
      <c r="C29" s="1544">
        <v>7</v>
      </c>
      <c r="D29" s="1544">
        <v>10</v>
      </c>
      <c r="E29" t="s" s="1553">
        <v>1041</v>
      </c>
      <c r="F29" s="1554">
        <v>0</v>
      </c>
      <c r="G29" s="1550">
        <f>F29*F9</f>
        <v>0</v>
      </c>
      <c r="H29" s="1554">
        <v>7</v>
      </c>
      <c r="I29" s="1550">
        <f>H29*H9</f>
        <v>2800</v>
      </c>
      <c r="J29" s="1554">
        <v>7</v>
      </c>
      <c r="K29" s="1550">
        <f>J29*J9</f>
        <v>1750</v>
      </c>
      <c r="L29" s="1554">
        <v>7</v>
      </c>
      <c r="M29" s="1550">
        <f>L29*L9</f>
        <v>2695</v>
      </c>
      <c r="N29" s="1480"/>
    </row>
    <row r="30" ht="15" customHeight="1">
      <c r="A30" t="s" s="1518">
        <v>1042</v>
      </c>
      <c r="B30" t="s" s="1519">
        <v>1043</v>
      </c>
      <c r="C30" s="1544"/>
      <c r="D30" s="1544"/>
      <c r="E30" s="1545">
        <v>1000</v>
      </c>
      <c r="F30" s="1552">
        <v>1</v>
      </c>
      <c r="G30" s="1550">
        <f>$E30*F30</f>
        <v>1000</v>
      </c>
      <c r="H30" s="1512">
        <v>1</v>
      </c>
      <c r="I30" s="1550">
        <f>$E30*H30</f>
        <v>1000</v>
      </c>
      <c r="J30" s="1551">
        <v>0</v>
      </c>
      <c r="K30" s="1550">
        <f>$E30*J30</f>
        <v>0</v>
      </c>
      <c r="L30" s="1551">
        <v>1</v>
      </c>
      <c r="M30" s="1550">
        <f>$E30*L30</f>
        <v>1000</v>
      </c>
      <c r="N30" s="1480"/>
    </row>
    <row r="31" ht="15" customHeight="1">
      <c r="A31" t="s" s="1518">
        <v>1044</v>
      </c>
      <c r="B31" t="s" s="1519">
        <v>1045</v>
      </c>
      <c r="C31" s="1544"/>
      <c r="D31" s="1544"/>
      <c r="E31" s="1545">
        <v>300</v>
      </c>
      <c r="F31" s="1552">
        <v>2</v>
      </c>
      <c r="G31" s="1550">
        <f>$E31*F31</f>
        <v>600</v>
      </c>
      <c r="H31" s="1512">
        <v>2</v>
      </c>
      <c r="I31" s="1550">
        <f>$E31*H31</f>
        <v>600</v>
      </c>
      <c r="J31" s="1551">
        <v>1</v>
      </c>
      <c r="K31" s="1550">
        <f>$E31*J31</f>
        <v>300</v>
      </c>
      <c r="L31" s="1551">
        <v>2</v>
      </c>
      <c r="M31" s="1550">
        <f>$E31*L31</f>
        <v>600</v>
      </c>
      <c r="N31" s="1480"/>
    </row>
    <row r="32" ht="15" customHeight="1">
      <c r="A32" t="s" s="1518">
        <v>1046</v>
      </c>
      <c r="B32" t="s" s="1519">
        <v>1047</v>
      </c>
      <c r="C32" s="1544"/>
      <c r="D32" s="1544"/>
      <c r="E32" s="1545">
        <v>150</v>
      </c>
      <c r="F32" s="1552">
        <v>1</v>
      </c>
      <c r="G32" s="1550">
        <f>$E32*F32</f>
        <v>150</v>
      </c>
      <c r="H32" s="1512">
        <v>1</v>
      </c>
      <c r="I32" s="1550">
        <f>$E32*H32</f>
        <v>150</v>
      </c>
      <c r="J32" s="1551">
        <v>0.2</v>
      </c>
      <c r="K32" s="1550">
        <f>$E32*J32</f>
        <v>30</v>
      </c>
      <c r="L32" s="1551">
        <v>1</v>
      </c>
      <c r="M32" s="1550">
        <f>$E32*L32</f>
        <v>150</v>
      </c>
      <c r="N32" s="1480"/>
    </row>
    <row r="33" ht="15" customHeight="1">
      <c r="A33" t="s" s="1518">
        <v>1048</v>
      </c>
      <c r="B33" t="s" s="1519">
        <v>1049</v>
      </c>
      <c r="C33" s="1544"/>
      <c r="D33" s="1544"/>
      <c r="E33" s="1545">
        <v>250</v>
      </c>
      <c r="F33" s="1552">
        <v>1</v>
      </c>
      <c r="G33" s="1550">
        <f>$E33*F33</f>
        <v>250</v>
      </c>
      <c r="H33" s="1512">
        <v>1</v>
      </c>
      <c r="I33" s="1550">
        <f>$E33*H33</f>
        <v>250</v>
      </c>
      <c r="J33" s="1551">
        <v>0.2</v>
      </c>
      <c r="K33" s="1550">
        <f>$E33*J33</f>
        <v>50</v>
      </c>
      <c r="L33" s="1551">
        <v>1</v>
      </c>
      <c r="M33" s="1550">
        <f>$E33*L33</f>
        <v>250</v>
      </c>
      <c r="N33" s="1480"/>
    </row>
    <row r="34" ht="30" customHeight="1">
      <c r="A34" t="s" s="1555">
        <v>1050</v>
      </c>
      <c r="B34" t="s" s="1556">
        <v>1051</v>
      </c>
      <c r="C34" s="1557"/>
      <c r="D34" s="1557"/>
      <c r="E34" s="1558">
        <v>200</v>
      </c>
      <c r="F34" s="1559">
        <v>1</v>
      </c>
      <c r="G34" s="1560">
        <f>$E34*F34</f>
        <v>200</v>
      </c>
      <c r="H34" s="1561">
        <v>1</v>
      </c>
      <c r="I34" s="1560">
        <f>$E34*H34</f>
        <v>200</v>
      </c>
      <c r="J34" s="1562">
        <v>0.5</v>
      </c>
      <c r="K34" s="1560">
        <f>$E34*J34</f>
        <v>100</v>
      </c>
      <c r="L34" s="1562">
        <v>1</v>
      </c>
      <c r="M34" s="1560">
        <f>$E34*L34</f>
        <v>200</v>
      </c>
      <c r="N34" s="1480"/>
    </row>
    <row r="35" ht="30" customHeight="1">
      <c r="A35" t="s" s="1563">
        <v>1052</v>
      </c>
      <c r="B35" s="1564"/>
      <c r="C35" s="1565"/>
      <c r="D35" s="1565"/>
      <c r="E35" s="1566"/>
      <c r="F35" s="1564"/>
      <c r="G35" s="1567">
        <f>SUM(G15:G34)</f>
        <v>32000</v>
      </c>
      <c r="H35" s="1568"/>
      <c r="I35" s="1567">
        <f>SUM(I15:I34)</f>
        <v>27400</v>
      </c>
      <c r="J35" s="1568"/>
      <c r="K35" s="1567">
        <f>SUM(K15:K34)</f>
        <v>10930</v>
      </c>
      <c r="L35" s="1568"/>
      <c r="M35" s="1567">
        <f>SUM(M15:M34)</f>
        <v>24745</v>
      </c>
      <c r="N35" s="1478"/>
    </row>
    <row r="36" ht="15" customHeight="1">
      <c r="A36" t="s" s="1569">
        <v>1053</v>
      </c>
      <c r="B36" t="s" s="1570">
        <v>1054</v>
      </c>
      <c r="C36" s="1571"/>
      <c r="D36" s="1572"/>
      <c r="E36" s="1573">
        <v>0.15</v>
      </c>
      <c r="F36" s="1574"/>
      <c r="G36" s="1575">
        <f>G35*$E36</f>
        <v>4800</v>
      </c>
      <c r="H36" s="1576"/>
      <c r="I36" s="1575">
        <f>I35*$E36</f>
        <v>4110</v>
      </c>
      <c r="J36" s="1576"/>
      <c r="K36" s="1575">
        <f>K35*$E36</f>
        <v>1639.5</v>
      </c>
      <c r="L36" s="1576"/>
      <c r="M36" s="1575">
        <f>M35*$E36</f>
        <v>3711.75</v>
      </c>
      <c r="N36" s="1478"/>
    </row>
    <row r="37" ht="15" customHeight="1">
      <c r="A37" t="s" s="1577">
        <v>1055</v>
      </c>
      <c r="B37" t="s" s="1578">
        <v>1056</v>
      </c>
      <c r="C37" s="1579"/>
      <c r="D37" s="1580"/>
      <c r="E37" s="1580"/>
      <c r="F37" s="1581"/>
      <c r="G37" s="1582">
        <f>G35+G36</f>
        <v>36800</v>
      </c>
      <c r="H37" s="1583"/>
      <c r="I37" s="1582">
        <f>I35+I36</f>
        <v>31510</v>
      </c>
      <c r="J37" s="1583"/>
      <c r="K37" s="1582">
        <f>K35+K36</f>
        <v>12569.5</v>
      </c>
      <c r="L37" s="1583"/>
      <c r="M37" s="1582">
        <f>M35+M36</f>
        <v>28456.75</v>
      </c>
      <c r="N37" s="1584"/>
    </row>
    <row r="38" ht="15" customHeight="1">
      <c r="A38" t="s" s="1585">
        <v>1057</v>
      </c>
      <c r="B38" t="s" s="1586">
        <v>1058</v>
      </c>
      <c r="C38" s="1587"/>
      <c r="D38" s="1588"/>
      <c r="E38" s="1588"/>
      <c r="F38" s="1589"/>
      <c r="G38" s="1590">
        <f>G37/F9</f>
        <v>73.59999999999999</v>
      </c>
      <c r="H38" s="1591"/>
      <c r="I38" s="1590">
        <f>I37/H9</f>
        <v>78.77500000000001</v>
      </c>
      <c r="J38" s="1591"/>
      <c r="K38" s="1590">
        <f>K37/J9</f>
        <v>50.278</v>
      </c>
      <c r="L38" s="1591"/>
      <c r="M38" s="1590">
        <f>M37/L9</f>
        <v>73.9136363636364</v>
      </c>
      <c r="N38" s="1584"/>
    </row>
    <row r="39" ht="16" customHeight="1">
      <c r="A39" s="1592"/>
      <c r="B39" s="1593"/>
      <c r="C39" s="1478"/>
      <c r="D39" s="1478"/>
      <c r="E39" s="1478"/>
      <c r="F39" s="1478"/>
      <c r="G39" s="1592"/>
      <c r="H39" s="1592"/>
      <c r="I39" s="1592"/>
      <c r="J39" s="1592"/>
      <c r="K39" s="1592"/>
      <c r="L39" s="1592"/>
      <c r="M39" s="1592"/>
      <c r="N39" s="1478"/>
    </row>
    <row r="40" ht="16" customHeight="1">
      <c r="A40" t="s" s="1594">
        <v>1059</v>
      </c>
      <c r="B40" s="1478"/>
      <c r="C40" s="1478"/>
      <c r="D40" s="1478"/>
      <c r="E40" s="1478"/>
      <c r="F40" s="1478"/>
      <c r="G40" s="1478"/>
      <c r="H40" s="1478"/>
      <c r="I40" s="1478"/>
      <c r="J40" s="1478"/>
      <c r="K40" s="1478"/>
      <c r="L40" s="1478"/>
      <c r="M40" s="1478"/>
      <c r="N40" s="1478"/>
    </row>
    <row r="41" ht="16" customHeight="1">
      <c r="A41" t="s" s="1595">
        <v>1060</v>
      </c>
      <c r="B41" s="1478"/>
      <c r="C41" s="1478"/>
      <c r="D41" s="1478"/>
      <c r="E41" s="1478"/>
      <c r="F41" s="1478"/>
      <c r="G41" s="1478"/>
      <c r="H41" s="1478"/>
      <c r="I41" s="1478"/>
      <c r="J41" s="1478"/>
      <c r="K41" s="1478"/>
      <c r="L41" s="1478"/>
      <c r="M41" s="1478"/>
      <c r="N41" s="1478"/>
    </row>
    <row r="42" ht="16" customHeight="1">
      <c r="A42" t="s" s="1490">
        <v>1061</v>
      </c>
      <c r="B42" s="1478"/>
      <c r="C42" s="1478"/>
      <c r="D42" s="1478"/>
      <c r="E42" s="1478"/>
      <c r="F42" s="1478"/>
      <c r="G42" s="1478"/>
      <c r="H42" s="1478"/>
      <c r="I42" s="1478"/>
      <c r="J42" s="1478"/>
      <c r="K42" s="1478"/>
      <c r="L42" s="1478"/>
      <c r="M42" s="1478"/>
      <c r="N42" s="1478"/>
    </row>
    <row r="43" ht="16" customHeight="1">
      <c r="A43" t="s" s="1490">
        <v>1062</v>
      </c>
      <c r="B43" s="1478"/>
      <c r="C43" s="1478"/>
      <c r="D43" s="1478"/>
      <c r="E43" s="1478"/>
      <c r="F43" s="1478"/>
      <c r="G43" s="1478"/>
      <c r="H43" s="1478"/>
      <c r="I43" s="1478"/>
      <c r="J43" s="1478"/>
      <c r="K43" s="1478"/>
      <c r="L43" s="1478"/>
      <c r="M43" s="1478"/>
      <c r="N43" s="1478"/>
    </row>
  </sheetData>
  <mergeCells count="4">
    <mergeCell ref="F8:G8"/>
    <mergeCell ref="H8:I8"/>
    <mergeCell ref="J8:K8"/>
    <mergeCell ref="L8:M8"/>
  </mergeCells>
  <conditionalFormatting sqref="H6:M6 J11 L11 G12 I12 K12 M12 E13:E14 C15:E17 F16:G16 I16:M28 G17:G29 C18:E29 I29 K29 M29 C30:E34 G30:G35 I30:M34 C35:D35 I35 K35 M35 C36:E36 G36 I36 K36 M36 G38 I38 K38 M38">
    <cfRule type="cellIs" dxfId="33" priority="1" operator="lessThan" stopIfTrue="1">
      <formula>0</formula>
    </cfRule>
  </conditionalFormatting>
  <pageMargins left="0.25" right="0.25" top="0.5" bottom="0.45" header="0.25" footer="0.25"/>
  <pageSetup firstPageNumber="1" fitToHeight="1" fitToWidth="1" scale="69"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Facilities wkst&amp;R&amp;"Calibri,Regular"&amp;11&amp;K000000&amp;7&amp;P of &amp;N</oddFooter>
  </headerFooter>
</worksheet>
</file>

<file path=xl/worksheets/sheet15.xml><?xml version="1.0" encoding="utf-8"?>
<worksheet xmlns:r="http://schemas.openxmlformats.org/officeDocument/2006/relationships" xmlns="http://schemas.openxmlformats.org/spreadsheetml/2006/main">
  <dimension ref="A1:P80"/>
  <sheetViews>
    <sheetView workbookViewId="0" showGridLines="0" defaultGridColor="1"/>
  </sheetViews>
  <sheetFormatPr defaultColWidth="9.16667" defaultRowHeight="12.75" customHeight="1" outlineLevelRow="0" outlineLevelCol="0"/>
  <cols>
    <col min="1" max="16" width="9.17188" style="1596" customWidth="1"/>
    <col min="17" max="16384" width="9.17188" style="1596" customWidth="1"/>
  </cols>
  <sheetData>
    <row r="1" ht="15.75" customHeight="1">
      <c r="A1" s="1597"/>
      <c r="B1" s="1598"/>
      <c r="C1" s="1598"/>
      <c r="D1" s="234"/>
      <c r="E1" s="234"/>
      <c r="F1" s="234"/>
      <c r="G1" s="234"/>
      <c r="H1" s="234"/>
      <c r="I1" s="234"/>
      <c r="J1" s="234"/>
      <c r="K1" s="234"/>
      <c r="L1" s="234"/>
      <c r="M1" s="234"/>
      <c r="N1" s="234"/>
      <c r="O1" s="234"/>
      <c r="P1" s="236"/>
    </row>
    <row r="2" ht="15.75" customHeight="1">
      <c r="A2" s="1599"/>
      <c r="B2" s="1600"/>
      <c r="C2" s="1600"/>
      <c r="D2" s="237"/>
      <c r="E2" s="237"/>
      <c r="F2" s="237"/>
      <c r="G2" s="237"/>
      <c r="H2" s="237"/>
      <c r="I2" s="237"/>
      <c r="J2" s="237"/>
      <c r="K2" s="237"/>
      <c r="L2" s="237"/>
      <c r="M2" s="237"/>
      <c r="N2" s="237"/>
      <c r="O2" s="237"/>
      <c r="P2" s="238"/>
    </row>
    <row r="3" ht="16" customHeight="1">
      <c r="A3" t="s" s="1601">
        <v>596</v>
      </c>
      <c r="B3" s="237"/>
      <c r="C3" s="237"/>
      <c r="D3" s="237"/>
      <c r="E3" s="237"/>
      <c r="F3" s="237"/>
      <c r="G3" s="237"/>
      <c r="H3" s="237"/>
      <c r="I3" s="237"/>
      <c r="J3" s="237"/>
      <c r="K3" s="237"/>
      <c r="L3" s="237"/>
      <c r="M3" s="237"/>
      <c r="N3" s="237"/>
      <c r="O3" s="237"/>
      <c r="P3" s="238"/>
    </row>
    <row r="4" ht="16" customHeight="1">
      <c r="A4" t="s" s="1602">
        <v>2</v>
      </c>
      <c r="B4" s="237"/>
      <c r="C4" s="237"/>
      <c r="D4" s="237"/>
      <c r="E4" s="237"/>
      <c r="F4" s="237"/>
      <c r="G4" s="237"/>
      <c r="H4" s="237"/>
      <c r="I4" s="237"/>
      <c r="J4" s="237"/>
      <c r="K4" s="237"/>
      <c r="L4" s="237"/>
      <c r="M4" s="237"/>
      <c r="N4" s="237"/>
      <c r="O4" s="237"/>
      <c r="P4" s="238"/>
    </row>
    <row r="5" ht="16" customHeight="1">
      <c r="A5" s="1603"/>
      <c r="B5" s="237"/>
      <c r="C5" s="237"/>
      <c r="D5" s="237"/>
      <c r="E5" s="237"/>
      <c r="F5" s="237"/>
      <c r="G5" s="237"/>
      <c r="H5" s="237"/>
      <c r="I5" s="237"/>
      <c r="J5" s="237"/>
      <c r="K5" s="237"/>
      <c r="L5" s="237"/>
      <c r="M5" s="237"/>
      <c r="N5" s="237"/>
      <c r="O5" s="237"/>
      <c r="P5" s="238"/>
    </row>
    <row r="6" ht="13.65" customHeight="1">
      <c r="A6" s="1604"/>
      <c r="B6" s="346"/>
      <c r="C6" s="346"/>
      <c r="D6" s="346"/>
      <c r="E6" s="346"/>
      <c r="F6" s="346"/>
      <c r="G6" s="346"/>
      <c r="H6" s="346"/>
      <c r="I6" s="346"/>
      <c r="J6" s="346"/>
      <c r="K6" s="346"/>
      <c r="L6" s="346"/>
      <c r="M6" s="346"/>
      <c r="N6" s="346"/>
      <c r="O6" s="346"/>
      <c r="P6" s="1362"/>
    </row>
    <row r="7" ht="13.65" customHeight="1">
      <c r="A7" s="1604"/>
      <c r="B7" s="346"/>
      <c r="C7" s="346"/>
      <c r="D7" s="346"/>
      <c r="E7" s="346"/>
      <c r="F7" s="346"/>
      <c r="G7" s="346"/>
      <c r="H7" s="346"/>
      <c r="I7" s="346"/>
      <c r="J7" s="346"/>
      <c r="K7" s="346"/>
      <c r="L7" s="346"/>
      <c r="M7" s="346"/>
      <c r="N7" s="346"/>
      <c r="O7" s="346"/>
      <c r="P7" s="1362"/>
    </row>
    <row r="8" ht="13.65" customHeight="1">
      <c r="A8" s="1604"/>
      <c r="B8" s="346"/>
      <c r="C8" s="346"/>
      <c r="D8" s="346"/>
      <c r="E8" s="346"/>
      <c r="F8" s="346"/>
      <c r="G8" s="346"/>
      <c r="H8" s="346"/>
      <c r="I8" s="346"/>
      <c r="J8" s="346"/>
      <c r="K8" s="346"/>
      <c r="L8" s="346"/>
      <c r="M8" s="346"/>
      <c r="N8" s="346"/>
      <c r="O8" s="346"/>
      <c r="P8" s="1362"/>
    </row>
    <row r="9" ht="13.65" customHeight="1">
      <c r="A9" s="1604"/>
      <c r="B9" s="346"/>
      <c r="C9" s="346"/>
      <c r="D9" s="346"/>
      <c r="E9" s="346"/>
      <c r="F9" s="346"/>
      <c r="G9" s="346"/>
      <c r="H9" s="346"/>
      <c r="I9" s="346"/>
      <c r="J9" s="346"/>
      <c r="K9" s="346"/>
      <c r="L9" s="346"/>
      <c r="M9" s="346"/>
      <c r="N9" s="346"/>
      <c r="O9" s="346"/>
      <c r="P9" s="1362"/>
    </row>
    <row r="10" ht="13.65" customHeight="1">
      <c r="A10" s="1604"/>
      <c r="B10" s="346"/>
      <c r="C10" s="346"/>
      <c r="D10" s="346"/>
      <c r="E10" s="346"/>
      <c r="F10" s="346"/>
      <c r="G10" s="346"/>
      <c r="H10" s="346"/>
      <c r="I10" s="346"/>
      <c r="J10" s="346"/>
      <c r="K10" s="346"/>
      <c r="L10" s="346"/>
      <c r="M10" s="346"/>
      <c r="N10" s="346"/>
      <c r="O10" s="346"/>
      <c r="P10" s="1362"/>
    </row>
    <row r="11" ht="13.65" customHeight="1">
      <c r="A11" s="1604"/>
      <c r="B11" s="346"/>
      <c r="C11" s="346"/>
      <c r="D11" s="346"/>
      <c r="E11" s="346"/>
      <c r="F11" s="346"/>
      <c r="G11" s="346"/>
      <c r="H11" s="346"/>
      <c r="I11" s="346"/>
      <c r="J11" s="346"/>
      <c r="K11" s="346"/>
      <c r="L11" s="346"/>
      <c r="M11" s="346"/>
      <c r="N11" s="346"/>
      <c r="O11" s="346"/>
      <c r="P11" s="1362"/>
    </row>
    <row r="12" ht="13.65" customHeight="1">
      <c r="A12" s="1604"/>
      <c r="B12" s="346"/>
      <c r="C12" s="346"/>
      <c r="D12" s="346"/>
      <c r="E12" s="346"/>
      <c r="F12" s="346"/>
      <c r="G12" s="346"/>
      <c r="H12" s="346"/>
      <c r="I12" s="346"/>
      <c r="J12" s="346"/>
      <c r="K12" s="346"/>
      <c r="L12" s="346"/>
      <c r="M12" s="346"/>
      <c r="N12" s="346"/>
      <c r="O12" s="346"/>
      <c r="P12" s="1362"/>
    </row>
    <row r="13" ht="13.65" customHeight="1">
      <c r="A13" s="1604"/>
      <c r="B13" s="346"/>
      <c r="C13" s="346"/>
      <c r="D13" s="346"/>
      <c r="E13" s="346"/>
      <c r="F13" s="346"/>
      <c r="G13" s="346"/>
      <c r="H13" s="346"/>
      <c r="I13" s="346"/>
      <c r="J13" s="346"/>
      <c r="K13" s="346"/>
      <c r="L13" s="346"/>
      <c r="M13" s="346"/>
      <c r="N13" s="346"/>
      <c r="O13" s="346"/>
      <c r="P13" s="1362"/>
    </row>
    <row r="14" ht="13.65" customHeight="1">
      <c r="A14" s="1604"/>
      <c r="B14" s="346"/>
      <c r="C14" s="346"/>
      <c r="D14" s="346"/>
      <c r="E14" s="346"/>
      <c r="F14" s="346"/>
      <c r="G14" s="346"/>
      <c r="H14" s="346"/>
      <c r="I14" s="346"/>
      <c r="J14" s="346"/>
      <c r="K14" s="346"/>
      <c r="L14" s="346"/>
      <c r="M14" s="346"/>
      <c r="N14" s="346"/>
      <c r="O14" s="346"/>
      <c r="P14" s="1362"/>
    </row>
    <row r="15" ht="13.65" customHeight="1">
      <c r="A15" s="1604"/>
      <c r="B15" s="346"/>
      <c r="C15" s="346"/>
      <c r="D15" s="346"/>
      <c r="E15" s="346"/>
      <c r="F15" s="346"/>
      <c r="G15" s="346"/>
      <c r="H15" s="346"/>
      <c r="I15" s="346"/>
      <c r="J15" s="346"/>
      <c r="K15" s="346"/>
      <c r="L15" s="346"/>
      <c r="M15" s="346"/>
      <c r="N15" s="346"/>
      <c r="O15" s="346"/>
      <c r="P15" s="1362"/>
    </row>
    <row r="16" ht="13.65" customHeight="1">
      <c r="A16" s="1604"/>
      <c r="B16" s="346"/>
      <c r="C16" s="346"/>
      <c r="D16" s="346"/>
      <c r="E16" s="346"/>
      <c r="F16" s="346"/>
      <c r="G16" s="346"/>
      <c r="H16" s="346"/>
      <c r="I16" s="346"/>
      <c r="J16" s="346"/>
      <c r="K16" s="346"/>
      <c r="L16" s="346"/>
      <c r="M16" s="346"/>
      <c r="N16" s="346"/>
      <c r="O16" s="346"/>
      <c r="P16" s="1362"/>
    </row>
    <row r="17" ht="13.65" customHeight="1">
      <c r="A17" s="1604"/>
      <c r="B17" s="346"/>
      <c r="C17" s="346"/>
      <c r="D17" s="346"/>
      <c r="E17" s="346"/>
      <c r="F17" s="346"/>
      <c r="G17" s="346"/>
      <c r="H17" s="346"/>
      <c r="I17" s="346"/>
      <c r="J17" s="346"/>
      <c r="K17" s="346"/>
      <c r="L17" s="346"/>
      <c r="M17" s="346"/>
      <c r="N17" s="346"/>
      <c r="O17" s="346"/>
      <c r="P17" s="1362"/>
    </row>
    <row r="18" ht="13.65" customHeight="1">
      <c r="A18" s="1604"/>
      <c r="B18" s="346"/>
      <c r="C18" s="346"/>
      <c r="D18" s="346"/>
      <c r="E18" s="346"/>
      <c r="F18" s="346"/>
      <c r="G18" s="346"/>
      <c r="H18" s="346"/>
      <c r="I18" s="346"/>
      <c r="J18" s="346"/>
      <c r="K18" s="346"/>
      <c r="L18" s="346"/>
      <c r="M18" s="346"/>
      <c r="N18" s="346"/>
      <c r="O18" s="346"/>
      <c r="P18" s="1362"/>
    </row>
    <row r="19" ht="13.65" customHeight="1">
      <c r="A19" s="1604"/>
      <c r="B19" s="346"/>
      <c r="C19" s="346"/>
      <c r="D19" s="346"/>
      <c r="E19" s="346"/>
      <c r="F19" s="346"/>
      <c r="G19" s="346"/>
      <c r="H19" s="346"/>
      <c r="I19" s="346"/>
      <c r="J19" s="346"/>
      <c r="K19" s="346"/>
      <c r="L19" s="346"/>
      <c r="M19" s="346"/>
      <c r="N19" s="346"/>
      <c r="O19" s="346"/>
      <c r="P19" s="1362"/>
    </row>
    <row r="20" ht="13.65" customHeight="1">
      <c r="A20" s="1604"/>
      <c r="B20" s="346"/>
      <c r="C20" s="346"/>
      <c r="D20" s="346"/>
      <c r="E20" s="346"/>
      <c r="F20" s="346"/>
      <c r="G20" s="346"/>
      <c r="H20" s="346"/>
      <c r="I20" s="346"/>
      <c r="J20" s="346"/>
      <c r="K20" s="346"/>
      <c r="L20" s="346"/>
      <c r="M20" s="346"/>
      <c r="N20" s="346"/>
      <c r="O20" s="346"/>
      <c r="P20" s="1362"/>
    </row>
    <row r="21" ht="13.65" customHeight="1">
      <c r="A21" s="1604"/>
      <c r="B21" s="346"/>
      <c r="C21" s="346"/>
      <c r="D21" s="346"/>
      <c r="E21" s="346"/>
      <c r="F21" s="346"/>
      <c r="G21" s="346"/>
      <c r="H21" s="346"/>
      <c r="I21" s="346"/>
      <c r="J21" s="346"/>
      <c r="K21" s="346"/>
      <c r="L21" s="346"/>
      <c r="M21" s="346"/>
      <c r="N21" s="346"/>
      <c r="O21" s="346"/>
      <c r="P21" s="1362"/>
    </row>
    <row r="22" ht="13.65" customHeight="1">
      <c r="A22" s="1604"/>
      <c r="B22" s="346"/>
      <c r="C22" s="346"/>
      <c r="D22" s="346"/>
      <c r="E22" s="346"/>
      <c r="F22" s="346"/>
      <c r="G22" s="346"/>
      <c r="H22" s="346"/>
      <c r="I22" s="346"/>
      <c r="J22" s="346"/>
      <c r="K22" s="346"/>
      <c r="L22" s="346"/>
      <c r="M22" s="346"/>
      <c r="N22" s="346"/>
      <c r="O22" s="346"/>
      <c r="P22" s="1362"/>
    </row>
    <row r="23" ht="13.65" customHeight="1">
      <c r="A23" s="1604"/>
      <c r="B23" s="346"/>
      <c r="C23" s="346"/>
      <c r="D23" s="346"/>
      <c r="E23" s="346"/>
      <c r="F23" s="346"/>
      <c r="G23" s="346"/>
      <c r="H23" s="346"/>
      <c r="I23" s="346"/>
      <c r="J23" s="346"/>
      <c r="K23" s="346"/>
      <c r="L23" s="346"/>
      <c r="M23" s="346"/>
      <c r="N23" s="346"/>
      <c r="O23" s="346"/>
      <c r="P23" s="1362"/>
    </row>
    <row r="24" ht="13.65" customHeight="1">
      <c r="A24" s="1604"/>
      <c r="B24" s="346"/>
      <c r="C24" s="346"/>
      <c r="D24" s="346"/>
      <c r="E24" s="346"/>
      <c r="F24" s="346"/>
      <c r="G24" s="346"/>
      <c r="H24" s="346"/>
      <c r="I24" s="346"/>
      <c r="J24" s="346"/>
      <c r="K24" s="346"/>
      <c r="L24" s="346"/>
      <c r="M24" s="346"/>
      <c r="N24" s="346"/>
      <c r="O24" s="346"/>
      <c r="P24" s="1362"/>
    </row>
    <row r="25" ht="13.65" customHeight="1">
      <c r="A25" s="1604"/>
      <c r="B25" s="346"/>
      <c r="C25" s="346"/>
      <c r="D25" s="346"/>
      <c r="E25" s="346"/>
      <c r="F25" s="346"/>
      <c r="G25" s="346"/>
      <c r="H25" s="346"/>
      <c r="I25" s="346"/>
      <c r="J25" s="346"/>
      <c r="K25" s="346"/>
      <c r="L25" s="346"/>
      <c r="M25" s="346"/>
      <c r="N25" s="346"/>
      <c r="O25" s="346"/>
      <c r="P25" s="1362"/>
    </row>
    <row r="26" ht="13.65" customHeight="1">
      <c r="A26" s="1604"/>
      <c r="B26" s="346"/>
      <c r="C26" s="346"/>
      <c r="D26" s="346"/>
      <c r="E26" s="346"/>
      <c r="F26" s="346"/>
      <c r="G26" s="346"/>
      <c r="H26" s="346"/>
      <c r="I26" s="346"/>
      <c r="J26" s="346"/>
      <c r="K26" s="346"/>
      <c r="L26" s="346"/>
      <c r="M26" s="346"/>
      <c r="N26" s="346"/>
      <c r="O26" s="346"/>
      <c r="P26" s="1362"/>
    </row>
    <row r="27" ht="13.65" customHeight="1">
      <c r="A27" s="1604"/>
      <c r="B27" s="346"/>
      <c r="C27" s="346"/>
      <c r="D27" s="346"/>
      <c r="E27" s="346"/>
      <c r="F27" s="346"/>
      <c r="G27" s="346"/>
      <c r="H27" s="346"/>
      <c r="I27" s="346"/>
      <c r="J27" s="346"/>
      <c r="K27" s="346"/>
      <c r="L27" s="346"/>
      <c r="M27" s="346"/>
      <c r="N27" s="346"/>
      <c r="O27" s="346"/>
      <c r="P27" s="1362"/>
    </row>
    <row r="28" ht="13.65" customHeight="1">
      <c r="A28" s="1604"/>
      <c r="B28" s="346"/>
      <c r="C28" s="346"/>
      <c r="D28" s="346"/>
      <c r="E28" s="346"/>
      <c r="F28" s="346"/>
      <c r="G28" s="346"/>
      <c r="H28" s="346"/>
      <c r="I28" s="346"/>
      <c r="J28" s="346"/>
      <c r="K28" s="346"/>
      <c r="L28" s="346"/>
      <c r="M28" s="346"/>
      <c r="N28" s="346"/>
      <c r="O28" s="346"/>
      <c r="P28" s="1362"/>
    </row>
    <row r="29" ht="13.65" customHeight="1">
      <c r="A29" s="1604"/>
      <c r="B29" s="346"/>
      <c r="C29" s="346"/>
      <c r="D29" s="346"/>
      <c r="E29" s="346"/>
      <c r="F29" s="346"/>
      <c r="G29" s="346"/>
      <c r="H29" s="346"/>
      <c r="I29" s="346"/>
      <c r="J29" s="346"/>
      <c r="K29" s="346"/>
      <c r="L29" s="346"/>
      <c r="M29" s="346"/>
      <c r="N29" s="346"/>
      <c r="O29" s="346"/>
      <c r="P29" s="1362"/>
    </row>
    <row r="30" ht="13.65" customHeight="1">
      <c r="A30" s="1604"/>
      <c r="B30" s="346"/>
      <c r="C30" s="346"/>
      <c r="D30" s="346"/>
      <c r="E30" s="346"/>
      <c r="F30" s="346"/>
      <c r="G30" s="346"/>
      <c r="H30" s="346"/>
      <c r="I30" s="346"/>
      <c r="J30" s="346"/>
      <c r="K30" s="346"/>
      <c r="L30" s="346"/>
      <c r="M30" s="346"/>
      <c r="N30" s="346"/>
      <c r="O30" s="346"/>
      <c r="P30" s="1362"/>
    </row>
    <row r="31" ht="13.65" customHeight="1">
      <c r="A31" s="1604"/>
      <c r="B31" s="346"/>
      <c r="C31" s="346"/>
      <c r="D31" s="346"/>
      <c r="E31" s="346"/>
      <c r="F31" s="346"/>
      <c r="G31" s="346"/>
      <c r="H31" s="346"/>
      <c r="I31" s="346"/>
      <c r="J31" s="346"/>
      <c r="K31" s="346"/>
      <c r="L31" s="346"/>
      <c r="M31" s="346"/>
      <c r="N31" s="346"/>
      <c r="O31" s="346"/>
      <c r="P31" s="1362"/>
    </row>
    <row r="32" ht="13.65" customHeight="1">
      <c r="A32" s="1604"/>
      <c r="B32" s="346"/>
      <c r="C32" s="346"/>
      <c r="D32" s="346"/>
      <c r="E32" s="346"/>
      <c r="F32" s="346"/>
      <c r="G32" s="346"/>
      <c r="H32" s="346"/>
      <c r="I32" s="346"/>
      <c r="J32" s="346"/>
      <c r="K32" s="346"/>
      <c r="L32" s="346"/>
      <c r="M32" s="346"/>
      <c r="N32" s="346"/>
      <c r="O32" s="346"/>
      <c r="P32" s="1362"/>
    </row>
    <row r="33" ht="13.65" customHeight="1">
      <c r="A33" s="1604"/>
      <c r="B33" s="346"/>
      <c r="C33" s="346"/>
      <c r="D33" s="346"/>
      <c r="E33" s="346"/>
      <c r="F33" s="346"/>
      <c r="G33" s="346"/>
      <c r="H33" s="346"/>
      <c r="I33" s="346"/>
      <c r="J33" s="346"/>
      <c r="K33" s="346"/>
      <c r="L33" s="346"/>
      <c r="M33" s="346"/>
      <c r="N33" s="346"/>
      <c r="O33" s="346"/>
      <c r="P33" s="1362"/>
    </row>
    <row r="34" ht="13.65" customHeight="1">
      <c r="A34" s="1604"/>
      <c r="B34" s="346"/>
      <c r="C34" s="346"/>
      <c r="D34" s="346"/>
      <c r="E34" s="346"/>
      <c r="F34" s="346"/>
      <c r="G34" s="346"/>
      <c r="H34" s="346"/>
      <c r="I34" s="346"/>
      <c r="J34" s="346"/>
      <c r="K34" s="346"/>
      <c r="L34" s="346"/>
      <c r="M34" s="346"/>
      <c r="N34" s="346"/>
      <c r="O34" s="346"/>
      <c r="P34" s="1362"/>
    </row>
    <row r="35" ht="13.65" customHeight="1">
      <c r="A35" s="1604"/>
      <c r="B35" s="346"/>
      <c r="C35" s="346"/>
      <c r="D35" s="346"/>
      <c r="E35" s="346"/>
      <c r="F35" s="346"/>
      <c r="G35" s="346"/>
      <c r="H35" s="346"/>
      <c r="I35" s="346"/>
      <c r="J35" s="346"/>
      <c r="K35" s="346"/>
      <c r="L35" s="346"/>
      <c r="M35" s="346"/>
      <c r="N35" s="346"/>
      <c r="O35" s="346"/>
      <c r="P35" s="1362"/>
    </row>
    <row r="36" ht="13.65" customHeight="1">
      <c r="A36" s="1604"/>
      <c r="B36" s="346"/>
      <c r="C36" s="346"/>
      <c r="D36" s="346"/>
      <c r="E36" s="346"/>
      <c r="F36" s="346"/>
      <c r="G36" s="346"/>
      <c r="H36" s="346"/>
      <c r="I36" s="346"/>
      <c r="J36" s="346"/>
      <c r="K36" s="346"/>
      <c r="L36" s="346"/>
      <c r="M36" s="346"/>
      <c r="N36" s="346"/>
      <c r="O36" s="346"/>
      <c r="P36" s="1362"/>
    </row>
    <row r="37" ht="13.65" customHeight="1">
      <c r="A37" s="1604"/>
      <c r="B37" s="346"/>
      <c r="C37" s="346"/>
      <c r="D37" s="346"/>
      <c r="E37" s="346"/>
      <c r="F37" s="346"/>
      <c r="G37" s="346"/>
      <c r="H37" s="346"/>
      <c r="I37" s="346"/>
      <c r="J37" s="346"/>
      <c r="K37" s="346"/>
      <c r="L37" s="346"/>
      <c r="M37" s="346"/>
      <c r="N37" s="346"/>
      <c r="O37" s="346"/>
      <c r="P37" s="1362"/>
    </row>
    <row r="38" ht="13.65" customHeight="1">
      <c r="A38" s="1604"/>
      <c r="B38" s="346"/>
      <c r="C38" s="346"/>
      <c r="D38" s="346"/>
      <c r="E38" s="346"/>
      <c r="F38" s="346"/>
      <c r="G38" s="346"/>
      <c r="H38" s="346"/>
      <c r="I38" s="346"/>
      <c r="J38" s="346"/>
      <c r="K38" s="346"/>
      <c r="L38" s="346"/>
      <c r="M38" s="346"/>
      <c r="N38" s="346"/>
      <c r="O38" s="346"/>
      <c r="P38" s="1362"/>
    </row>
    <row r="39" ht="13.65" customHeight="1">
      <c r="A39" s="1604"/>
      <c r="B39" s="346"/>
      <c r="C39" s="346"/>
      <c r="D39" s="346"/>
      <c r="E39" s="346"/>
      <c r="F39" s="346"/>
      <c r="G39" s="346"/>
      <c r="H39" s="346"/>
      <c r="I39" s="346"/>
      <c r="J39" s="346"/>
      <c r="K39" s="346"/>
      <c r="L39" s="346"/>
      <c r="M39" s="346"/>
      <c r="N39" s="346"/>
      <c r="O39" s="346"/>
      <c r="P39" s="1362"/>
    </row>
    <row r="40" ht="13.65" customHeight="1">
      <c r="A40" s="1604"/>
      <c r="B40" s="346"/>
      <c r="C40" s="346"/>
      <c r="D40" s="346"/>
      <c r="E40" s="346"/>
      <c r="F40" s="346"/>
      <c r="G40" s="346"/>
      <c r="H40" s="346"/>
      <c r="I40" s="346"/>
      <c r="J40" s="346"/>
      <c r="K40" s="346"/>
      <c r="L40" s="346"/>
      <c r="M40" s="346"/>
      <c r="N40" s="346"/>
      <c r="O40" s="346"/>
      <c r="P40" s="1362"/>
    </row>
    <row r="41" ht="13.65" customHeight="1">
      <c r="A41" s="1604"/>
      <c r="B41" s="346"/>
      <c r="C41" s="346"/>
      <c r="D41" s="346"/>
      <c r="E41" s="346"/>
      <c r="F41" s="346"/>
      <c r="G41" s="346"/>
      <c r="H41" s="346"/>
      <c r="I41" s="346"/>
      <c r="J41" s="346"/>
      <c r="K41" s="346"/>
      <c r="L41" s="346"/>
      <c r="M41" s="346"/>
      <c r="N41" s="346"/>
      <c r="O41" s="346"/>
      <c r="P41" s="1362"/>
    </row>
    <row r="42" ht="13.65" customHeight="1">
      <c r="A42" s="1604"/>
      <c r="B42" s="346"/>
      <c r="C42" s="346"/>
      <c r="D42" s="346"/>
      <c r="E42" s="346"/>
      <c r="F42" s="346"/>
      <c r="G42" s="346"/>
      <c r="H42" s="346"/>
      <c r="I42" s="346"/>
      <c r="J42" s="346"/>
      <c r="K42" s="346"/>
      <c r="L42" s="346"/>
      <c r="M42" s="346"/>
      <c r="N42" s="346"/>
      <c r="O42" s="346"/>
      <c r="P42" s="1362"/>
    </row>
    <row r="43" ht="13.65" customHeight="1">
      <c r="A43" s="1604"/>
      <c r="B43" s="346"/>
      <c r="C43" s="346"/>
      <c r="D43" s="346"/>
      <c r="E43" s="346"/>
      <c r="F43" s="346"/>
      <c r="G43" s="346"/>
      <c r="H43" s="346"/>
      <c r="I43" s="346"/>
      <c r="J43" s="346"/>
      <c r="K43" s="346"/>
      <c r="L43" s="346"/>
      <c r="M43" s="346"/>
      <c r="N43" s="346"/>
      <c r="O43" s="346"/>
      <c r="P43" s="1362"/>
    </row>
    <row r="44" ht="13.65" customHeight="1">
      <c r="A44" s="1604"/>
      <c r="B44" s="346"/>
      <c r="C44" s="346"/>
      <c r="D44" s="346"/>
      <c r="E44" s="346"/>
      <c r="F44" s="346"/>
      <c r="G44" s="346"/>
      <c r="H44" s="346"/>
      <c r="I44" s="346"/>
      <c r="J44" s="346"/>
      <c r="K44" s="346"/>
      <c r="L44" s="346"/>
      <c r="M44" s="346"/>
      <c r="N44" s="346"/>
      <c r="O44" s="346"/>
      <c r="P44" s="1362"/>
    </row>
    <row r="45" ht="13.65" customHeight="1">
      <c r="A45" s="1604"/>
      <c r="B45" s="346"/>
      <c r="C45" s="346"/>
      <c r="D45" s="346"/>
      <c r="E45" s="346"/>
      <c r="F45" s="346"/>
      <c r="G45" s="346"/>
      <c r="H45" s="346"/>
      <c r="I45" s="346"/>
      <c r="J45" s="346"/>
      <c r="K45" s="346"/>
      <c r="L45" s="346"/>
      <c r="M45" s="346"/>
      <c r="N45" s="346"/>
      <c r="O45" s="346"/>
      <c r="P45" s="1362"/>
    </row>
    <row r="46" ht="13.65" customHeight="1">
      <c r="A46" s="1604"/>
      <c r="B46" s="346"/>
      <c r="C46" s="346"/>
      <c r="D46" s="346"/>
      <c r="E46" s="346"/>
      <c r="F46" s="346"/>
      <c r="G46" s="346"/>
      <c r="H46" s="346"/>
      <c r="I46" s="346"/>
      <c r="J46" s="346"/>
      <c r="K46" s="346"/>
      <c r="L46" s="346"/>
      <c r="M46" s="346"/>
      <c r="N46" s="346"/>
      <c r="O46" s="346"/>
      <c r="P46" s="1362"/>
    </row>
    <row r="47" ht="13.65" customHeight="1">
      <c r="A47" s="1604"/>
      <c r="B47" s="346"/>
      <c r="C47" s="346"/>
      <c r="D47" s="346"/>
      <c r="E47" s="346"/>
      <c r="F47" s="346"/>
      <c r="G47" s="346"/>
      <c r="H47" s="346"/>
      <c r="I47" s="346"/>
      <c r="J47" s="346"/>
      <c r="K47" s="346"/>
      <c r="L47" s="346"/>
      <c r="M47" s="346"/>
      <c r="N47" s="346"/>
      <c r="O47" s="346"/>
      <c r="P47" s="1362"/>
    </row>
    <row r="48" ht="13.65" customHeight="1">
      <c r="A48" s="1604"/>
      <c r="B48" s="346"/>
      <c r="C48" s="346"/>
      <c r="D48" s="346"/>
      <c r="E48" s="346"/>
      <c r="F48" s="346"/>
      <c r="G48" s="346"/>
      <c r="H48" s="346"/>
      <c r="I48" s="346"/>
      <c r="J48" s="346"/>
      <c r="K48" s="346"/>
      <c r="L48" s="346"/>
      <c r="M48" s="346"/>
      <c r="N48" s="346"/>
      <c r="O48" s="346"/>
      <c r="P48" s="1362"/>
    </row>
    <row r="49" ht="13.65" customHeight="1">
      <c r="A49" s="1604"/>
      <c r="B49" s="346"/>
      <c r="C49" s="346"/>
      <c r="D49" s="346"/>
      <c r="E49" s="346"/>
      <c r="F49" s="346"/>
      <c r="G49" s="346"/>
      <c r="H49" s="346"/>
      <c r="I49" s="346"/>
      <c r="J49" s="346"/>
      <c r="K49" s="346"/>
      <c r="L49" s="346"/>
      <c r="M49" s="346"/>
      <c r="N49" s="346"/>
      <c r="O49" s="346"/>
      <c r="P49" s="1362"/>
    </row>
    <row r="50" ht="13.65" customHeight="1">
      <c r="A50" s="1604"/>
      <c r="B50" s="346"/>
      <c r="C50" s="346"/>
      <c r="D50" s="346"/>
      <c r="E50" s="346"/>
      <c r="F50" s="346"/>
      <c r="G50" s="346"/>
      <c r="H50" s="346"/>
      <c r="I50" s="346"/>
      <c r="J50" s="346"/>
      <c r="K50" s="346"/>
      <c r="L50" s="346"/>
      <c r="M50" s="346"/>
      <c r="N50" s="346"/>
      <c r="O50" s="346"/>
      <c r="P50" s="1362"/>
    </row>
    <row r="51" ht="13.65" customHeight="1">
      <c r="A51" s="1604"/>
      <c r="B51" s="346"/>
      <c r="C51" s="346"/>
      <c r="D51" s="346"/>
      <c r="E51" s="346"/>
      <c r="F51" s="346"/>
      <c r="G51" s="346"/>
      <c r="H51" s="346"/>
      <c r="I51" s="346"/>
      <c r="J51" s="346"/>
      <c r="K51" s="346"/>
      <c r="L51" s="346"/>
      <c r="M51" s="346"/>
      <c r="N51" s="346"/>
      <c r="O51" s="346"/>
      <c r="P51" s="1362"/>
    </row>
    <row r="52" ht="13.65" customHeight="1">
      <c r="A52" s="1604"/>
      <c r="B52" s="346"/>
      <c r="C52" s="346"/>
      <c r="D52" s="346"/>
      <c r="E52" s="346"/>
      <c r="F52" s="346"/>
      <c r="G52" s="346"/>
      <c r="H52" s="346"/>
      <c r="I52" s="346"/>
      <c r="J52" s="346"/>
      <c r="K52" s="346"/>
      <c r="L52" s="346"/>
      <c r="M52" s="346"/>
      <c r="N52" s="346"/>
      <c r="O52" s="346"/>
      <c r="P52" s="1362"/>
    </row>
    <row r="53" ht="13.65" customHeight="1">
      <c r="A53" s="1604"/>
      <c r="B53" s="346"/>
      <c r="C53" s="346"/>
      <c r="D53" s="346"/>
      <c r="E53" s="346"/>
      <c r="F53" s="346"/>
      <c r="G53" s="346"/>
      <c r="H53" s="346"/>
      <c r="I53" s="346"/>
      <c r="J53" s="346"/>
      <c r="K53" s="346"/>
      <c r="L53" s="346"/>
      <c r="M53" s="346"/>
      <c r="N53" s="346"/>
      <c r="O53" s="346"/>
      <c r="P53" s="1362"/>
    </row>
    <row r="54" ht="13.65" customHeight="1">
      <c r="A54" s="1604"/>
      <c r="B54" s="346"/>
      <c r="C54" s="346"/>
      <c r="D54" s="346"/>
      <c r="E54" s="346"/>
      <c r="F54" s="346"/>
      <c r="G54" s="346"/>
      <c r="H54" s="346"/>
      <c r="I54" s="346"/>
      <c r="J54" s="346"/>
      <c r="K54" s="346"/>
      <c r="L54" s="346"/>
      <c r="M54" s="346"/>
      <c r="N54" s="346"/>
      <c r="O54" s="346"/>
      <c r="P54" s="1362"/>
    </row>
    <row r="55" ht="13.65" customHeight="1">
      <c r="A55" s="1604"/>
      <c r="B55" s="346"/>
      <c r="C55" s="346"/>
      <c r="D55" s="346"/>
      <c r="E55" s="346"/>
      <c r="F55" s="346"/>
      <c r="G55" s="346"/>
      <c r="H55" s="346"/>
      <c r="I55" s="346"/>
      <c r="J55" s="346"/>
      <c r="K55" s="346"/>
      <c r="L55" s="346"/>
      <c r="M55" s="346"/>
      <c r="N55" s="346"/>
      <c r="O55" s="346"/>
      <c r="P55" s="1362"/>
    </row>
    <row r="56" ht="13.65" customHeight="1">
      <c r="A56" s="1604"/>
      <c r="B56" s="346"/>
      <c r="C56" s="346"/>
      <c r="D56" s="346"/>
      <c r="E56" s="346"/>
      <c r="F56" s="346"/>
      <c r="G56" s="346"/>
      <c r="H56" s="346"/>
      <c r="I56" s="346"/>
      <c r="J56" s="346"/>
      <c r="K56" s="346"/>
      <c r="L56" s="346"/>
      <c r="M56" s="346"/>
      <c r="N56" s="346"/>
      <c r="O56" s="346"/>
      <c r="P56" s="1362"/>
    </row>
    <row r="57" ht="13.65" customHeight="1">
      <c r="A57" s="1604"/>
      <c r="B57" s="346"/>
      <c r="C57" s="346"/>
      <c r="D57" s="346"/>
      <c r="E57" s="346"/>
      <c r="F57" s="346"/>
      <c r="G57" s="346"/>
      <c r="H57" s="346"/>
      <c r="I57" s="346"/>
      <c r="J57" s="346"/>
      <c r="K57" s="346"/>
      <c r="L57" s="346"/>
      <c r="M57" s="346"/>
      <c r="N57" s="346"/>
      <c r="O57" s="346"/>
      <c r="P57" s="1362"/>
    </row>
    <row r="58" ht="13.65" customHeight="1">
      <c r="A58" s="1604"/>
      <c r="B58" s="346"/>
      <c r="C58" s="346"/>
      <c r="D58" s="346"/>
      <c r="E58" s="346"/>
      <c r="F58" s="346"/>
      <c r="G58" s="346"/>
      <c r="H58" s="346"/>
      <c r="I58" s="346"/>
      <c r="J58" s="346"/>
      <c r="K58" s="346"/>
      <c r="L58" s="346"/>
      <c r="M58" s="346"/>
      <c r="N58" s="346"/>
      <c r="O58" s="346"/>
      <c r="P58" s="1362"/>
    </row>
    <row r="59" ht="13.65" customHeight="1">
      <c r="A59" s="1604"/>
      <c r="B59" s="346"/>
      <c r="C59" s="346"/>
      <c r="D59" s="346"/>
      <c r="E59" s="346"/>
      <c r="F59" s="346"/>
      <c r="G59" s="346"/>
      <c r="H59" s="346"/>
      <c r="I59" s="346"/>
      <c r="J59" s="346"/>
      <c r="K59" s="346"/>
      <c r="L59" s="346"/>
      <c r="M59" s="346"/>
      <c r="N59" s="346"/>
      <c r="O59" s="346"/>
      <c r="P59" s="1362"/>
    </row>
    <row r="60" ht="13.65" customHeight="1">
      <c r="A60" s="1604"/>
      <c r="B60" s="346"/>
      <c r="C60" s="346"/>
      <c r="D60" s="346"/>
      <c r="E60" s="346"/>
      <c r="F60" s="346"/>
      <c r="G60" s="346"/>
      <c r="H60" s="346"/>
      <c r="I60" s="346"/>
      <c r="J60" s="346"/>
      <c r="K60" s="346"/>
      <c r="L60" s="346"/>
      <c r="M60" s="346"/>
      <c r="N60" s="346"/>
      <c r="O60" s="346"/>
      <c r="P60" s="1362"/>
    </row>
    <row r="61" ht="13.65" customHeight="1">
      <c r="A61" s="1604"/>
      <c r="B61" s="346"/>
      <c r="C61" s="346"/>
      <c r="D61" s="346"/>
      <c r="E61" s="346"/>
      <c r="F61" s="346"/>
      <c r="G61" s="346"/>
      <c r="H61" s="346"/>
      <c r="I61" s="346"/>
      <c r="J61" s="346"/>
      <c r="K61" s="346"/>
      <c r="L61" s="346"/>
      <c r="M61" s="346"/>
      <c r="N61" s="346"/>
      <c r="O61" s="346"/>
      <c r="P61" s="1362"/>
    </row>
    <row r="62" ht="13.65" customHeight="1">
      <c r="A62" s="1604"/>
      <c r="B62" s="346"/>
      <c r="C62" s="346"/>
      <c r="D62" s="346"/>
      <c r="E62" s="346"/>
      <c r="F62" s="346"/>
      <c r="G62" s="346"/>
      <c r="H62" s="346"/>
      <c r="I62" s="346"/>
      <c r="J62" s="346"/>
      <c r="K62" s="346"/>
      <c r="L62" s="346"/>
      <c r="M62" s="346"/>
      <c r="N62" s="346"/>
      <c r="O62" s="346"/>
      <c r="P62" s="1362"/>
    </row>
    <row r="63" ht="13.65" customHeight="1">
      <c r="A63" s="1604"/>
      <c r="B63" s="346"/>
      <c r="C63" s="346"/>
      <c r="D63" s="346"/>
      <c r="E63" s="346"/>
      <c r="F63" s="346"/>
      <c r="G63" s="346"/>
      <c r="H63" s="346"/>
      <c r="I63" s="346"/>
      <c r="J63" s="346"/>
      <c r="K63" s="346"/>
      <c r="L63" s="346"/>
      <c r="M63" s="346"/>
      <c r="N63" s="346"/>
      <c r="O63" s="346"/>
      <c r="P63" s="1362"/>
    </row>
    <row r="64" ht="13.65" customHeight="1">
      <c r="A64" s="1604"/>
      <c r="B64" s="346"/>
      <c r="C64" s="346"/>
      <c r="D64" s="346"/>
      <c r="E64" s="346"/>
      <c r="F64" s="346"/>
      <c r="G64" s="346"/>
      <c r="H64" s="346"/>
      <c r="I64" s="346"/>
      <c r="J64" s="346"/>
      <c r="K64" s="346"/>
      <c r="L64" s="346"/>
      <c r="M64" s="346"/>
      <c r="N64" s="346"/>
      <c r="O64" s="346"/>
      <c r="P64" s="1362"/>
    </row>
    <row r="65" ht="13.65" customHeight="1">
      <c r="A65" s="1604"/>
      <c r="B65" s="346"/>
      <c r="C65" s="346"/>
      <c r="D65" s="346"/>
      <c r="E65" s="346"/>
      <c r="F65" s="346"/>
      <c r="G65" s="346"/>
      <c r="H65" s="346"/>
      <c r="I65" s="346"/>
      <c r="J65" s="346"/>
      <c r="K65" s="346"/>
      <c r="L65" s="346"/>
      <c r="M65" s="346"/>
      <c r="N65" s="346"/>
      <c r="O65" s="346"/>
      <c r="P65" s="1362"/>
    </row>
    <row r="66" ht="13.65" customHeight="1">
      <c r="A66" s="1604"/>
      <c r="B66" s="346"/>
      <c r="C66" s="346"/>
      <c r="D66" s="346"/>
      <c r="E66" s="346"/>
      <c r="F66" s="346"/>
      <c r="G66" s="346"/>
      <c r="H66" s="346"/>
      <c r="I66" s="346"/>
      <c r="J66" s="346"/>
      <c r="K66" s="346"/>
      <c r="L66" s="346"/>
      <c r="M66" s="346"/>
      <c r="N66" s="346"/>
      <c r="O66" s="346"/>
      <c r="P66" s="1362"/>
    </row>
    <row r="67" ht="13.65" customHeight="1">
      <c r="A67" s="1604"/>
      <c r="B67" s="346"/>
      <c r="C67" s="346"/>
      <c r="D67" s="346"/>
      <c r="E67" s="346"/>
      <c r="F67" s="346"/>
      <c r="G67" s="346"/>
      <c r="H67" s="346"/>
      <c r="I67" s="346"/>
      <c r="J67" s="346"/>
      <c r="K67" s="346"/>
      <c r="L67" s="346"/>
      <c r="M67" s="346"/>
      <c r="N67" s="346"/>
      <c r="O67" s="346"/>
      <c r="P67" s="1362"/>
    </row>
    <row r="68" ht="13.65" customHeight="1">
      <c r="A68" s="1604"/>
      <c r="B68" s="346"/>
      <c r="C68" s="346"/>
      <c r="D68" s="346"/>
      <c r="E68" s="346"/>
      <c r="F68" s="346"/>
      <c r="G68" s="346"/>
      <c r="H68" s="346"/>
      <c r="I68" s="346"/>
      <c r="J68" s="346"/>
      <c r="K68" s="346"/>
      <c r="L68" s="346"/>
      <c r="M68" s="346"/>
      <c r="N68" s="346"/>
      <c r="O68" s="346"/>
      <c r="P68" s="1362"/>
    </row>
    <row r="69" ht="13.65" customHeight="1">
      <c r="A69" s="1604"/>
      <c r="B69" s="346"/>
      <c r="C69" s="346"/>
      <c r="D69" s="346"/>
      <c r="E69" s="346"/>
      <c r="F69" s="346"/>
      <c r="G69" s="346"/>
      <c r="H69" s="346"/>
      <c r="I69" s="346"/>
      <c r="J69" s="346"/>
      <c r="K69" s="346"/>
      <c r="L69" s="346"/>
      <c r="M69" s="346"/>
      <c r="N69" s="346"/>
      <c r="O69" s="346"/>
      <c r="P69" s="1362"/>
    </row>
    <row r="70" ht="13.65" customHeight="1">
      <c r="A70" s="1604"/>
      <c r="B70" s="346"/>
      <c r="C70" s="346"/>
      <c r="D70" s="346"/>
      <c r="E70" s="346"/>
      <c r="F70" s="346"/>
      <c r="G70" s="346"/>
      <c r="H70" s="346"/>
      <c r="I70" s="346"/>
      <c r="J70" s="346"/>
      <c r="K70" s="346"/>
      <c r="L70" s="346"/>
      <c r="M70" s="346"/>
      <c r="N70" s="346"/>
      <c r="O70" s="346"/>
      <c r="P70" s="1362"/>
    </row>
    <row r="71" ht="13.65" customHeight="1">
      <c r="A71" s="1604"/>
      <c r="B71" s="346"/>
      <c r="C71" s="346"/>
      <c r="D71" s="346"/>
      <c r="E71" s="346"/>
      <c r="F71" s="346"/>
      <c r="G71" s="346"/>
      <c r="H71" s="346"/>
      <c r="I71" s="346"/>
      <c r="J71" s="346"/>
      <c r="K71" s="346"/>
      <c r="L71" s="346"/>
      <c r="M71" s="346"/>
      <c r="N71" s="346"/>
      <c r="O71" s="346"/>
      <c r="P71" s="1362"/>
    </row>
    <row r="72" ht="13.65" customHeight="1">
      <c r="A72" s="1604"/>
      <c r="B72" s="346"/>
      <c r="C72" s="346"/>
      <c r="D72" s="346"/>
      <c r="E72" s="346"/>
      <c r="F72" s="346"/>
      <c r="G72" s="346"/>
      <c r="H72" s="346"/>
      <c r="I72" s="346"/>
      <c r="J72" s="346"/>
      <c r="K72" s="346"/>
      <c r="L72" s="346"/>
      <c r="M72" s="346"/>
      <c r="N72" s="346"/>
      <c r="O72" s="346"/>
      <c r="P72" s="1362"/>
    </row>
    <row r="73" ht="13.65" customHeight="1">
      <c r="A73" s="1604"/>
      <c r="B73" s="346"/>
      <c r="C73" s="346"/>
      <c r="D73" s="346"/>
      <c r="E73" s="346"/>
      <c r="F73" s="346"/>
      <c r="G73" s="346"/>
      <c r="H73" s="346"/>
      <c r="I73" s="346"/>
      <c r="J73" s="346"/>
      <c r="K73" s="346"/>
      <c r="L73" s="346"/>
      <c r="M73" s="346"/>
      <c r="N73" s="346"/>
      <c r="O73" s="346"/>
      <c r="P73" s="1362"/>
    </row>
    <row r="74" ht="13.65" customHeight="1">
      <c r="A74" s="1604"/>
      <c r="B74" s="346"/>
      <c r="C74" s="346"/>
      <c r="D74" s="346"/>
      <c r="E74" s="346"/>
      <c r="F74" s="346"/>
      <c r="G74" s="346"/>
      <c r="H74" s="346"/>
      <c r="I74" s="346"/>
      <c r="J74" s="346"/>
      <c r="K74" s="346"/>
      <c r="L74" s="346"/>
      <c r="M74" s="346"/>
      <c r="N74" s="346"/>
      <c r="O74" s="346"/>
      <c r="P74" s="1362"/>
    </row>
    <row r="75" ht="13.65" customHeight="1">
      <c r="A75" s="1604"/>
      <c r="B75" s="346"/>
      <c r="C75" s="346"/>
      <c r="D75" s="346"/>
      <c r="E75" s="346"/>
      <c r="F75" s="346"/>
      <c r="G75" s="346"/>
      <c r="H75" s="346"/>
      <c r="I75" s="346"/>
      <c r="J75" s="346"/>
      <c r="K75" s="346"/>
      <c r="L75" s="346"/>
      <c r="M75" s="346"/>
      <c r="N75" s="346"/>
      <c r="O75" s="346"/>
      <c r="P75" s="1362"/>
    </row>
    <row r="76" ht="13.65" customHeight="1">
      <c r="A76" s="1604"/>
      <c r="B76" s="346"/>
      <c r="C76" s="346"/>
      <c r="D76" s="346"/>
      <c r="E76" s="346"/>
      <c r="F76" s="346"/>
      <c r="G76" s="346"/>
      <c r="H76" s="346"/>
      <c r="I76" s="346"/>
      <c r="J76" s="346"/>
      <c r="K76" s="346"/>
      <c r="L76" s="346"/>
      <c r="M76" s="346"/>
      <c r="N76" s="346"/>
      <c r="O76" s="346"/>
      <c r="P76" s="1362"/>
    </row>
    <row r="77" ht="13.65" customHeight="1">
      <c r="A77" s="1604"/>
      <c r="B77" s="346"/>
      <c r="C77" s="346"/>
      <c r="D77" s="346"/>
      <c r="E77" s="346"/>
      <c r="F77" s="346"/>
      <c r="G77" s="346"/>
      <c r="H77" s="346"/>
      <c r="I77" s="346"/>
      <c r="J77" s="346"/>
      <c r="K77" s="346"/>
      <c r="L77" s="346"/>
      <c r="M77" s="346"/>
      <c r="N77" s="346"/>
      <c r="O77" s="346"/>
      <c r="P77" s="1362"/>
    </row>
    <row r="78" ht="13.65" customHeight="1">
      <c r="A78" s="1604"/>
      <c r="B78" s="346"/>
      <c r="C78" s="346"/>
      <c r="D78" s="346"/>
      <c r="E78" s="346"/>
      <c r="F78" s="346"/>
      <c r="G78" s="346"/>
      <c r="H78" s="346"/>
      <c r="I78" s="346"/>
      <c r="J78" s="346"/>
      <c r="K78" s="346"/>
      <c r="L78" s="346"/>
      <c r="M78" s="346"/>
      <c r="N78" s="346"/>
      <c r="O78" s="346"/>
      <c r="P78" s="1362"/>
    </row>
    <row r="79" ht="13.65" customHeight="1">
      <c r="A79" s="1604"/>
      <c r="B79" s="346"/>
      <c r="C79" s="346"/>
      <c r="D79" s="346"/>
      <c r="E79" s="346"/>
      <c r="F79" s="346"/>
      <c r="G79" s="346"/>
      <c r="H79" s="346"/>
      <c r="I79" s="346"/>
      <c r="J79" s="346"/>
      <c r="K79" s="346"/>
      <c r="L79" s="346"/>
      <c r="M79" s="346"/>
      <c r="N79" s="346"/>
      <c r="O79" s="346"/>
      <c r="P79" s="1362"/>
    </row>
    <row r="80" ht="13.65" customHeight="1">
      <c r="A80" s="1605"/>
      <c r="B80" s="1606"/>
      <c r="C80" s="1606"/>
      <c r="D80" s="1606"/>
      <c r="E80" s="1606"/>
      <c r="F80" s="1606"/>
      <c r="G80" s="1606"/>
      <c r="H80" s="1606"/>
      <c r="I80" s="1606"/>
      <c r="J80" s="1606"/>
      <c r="K80" s="1606"/>
      <c r="L80" s="1606"/>
      <c r="M80" s="1606"/>
      <c r="N80" s="1606"/>
      <c r="O80" s="1606"/>
      <c r="P80" s="1607"/>
    </row>
  </sheetData>
  <conditionalFormatting sqref="A6:P80">
    <cfRule type="cellIs" dxfId="34" priority="1" operator="lessThan" stopIfTrue="1">
      <formula>0</formula>
    </cfRule>
  </conditionalFormatting>
  <pageMargins left="0.35" right="0.25" top="0.32" bottom="0.5" header="0.32" footer="0.3"/>
  <pageSetup firstPageNumber="1" fitToHeight="1" fitToWidth="1" scale="100" useFirstPageNumber="0" orientation="portrait" pageOrder="downThenOver"/>
  <headerFooter>
    <oddFooter>&amp;L&amp;"Calibri,Regular"&amp;7&amp;K0000007/15/20  at 4:16 PM Mike 702.486.8879&amp;C&amp;"Calibri,Regular"&amp;11&amp;K000000&amp;7&amp;P of &amp;N&amp;R&amp;"Calibri,Regular"&amp;7&amp;K0000002020 LVMCA Financial-Plan-Academy-2019-11-15-3-PM.xlsx  Sheet2</oddFooter>
  </headerFooter>
</worksheet>
</file>

<file path=xl/worksheets/sheet16.xml><?xml version="1.0" encoding="utf-8"?>
<worksheet xmlns:r="http://schemas.openxmlformats.org/officeDocument/2006/relationships" xmlns="http://schemas.openxmlformats.org/spreadsheetml/2006/main">
  <dimension ref="A1:P80"/>
  <sheetViews>
    <sheetView workbookViewId="0" showGridLines="0" defaultGridColor="1"/>
  </sheetViews>
  <sheetFormatPr defaultColWidth="9.16667" defaultRowHeight="12.75" customHeight="1" outlineLevelRow="0" outlineLevelCol="0"/>
  <cols>
    <col min="1" max="1" width="10.6719" style="1608" customWidth="1"/>
    <col min="2" max="16" width="9.17188" style="1608" customWidth="1"/>
    <col min="17" max="16384" width="9.17188" style="1608" customWidth="1"/>
  </cols>
  <sheetData>
    <row r="1" ht="15.75" customHeight="1">
      <c r="A1" t="s" s="2">
        <v>1063</v>
      </c>
      <c r="B1" s="3"/>
      <c r="C1" s="3"/>
      <c r="D1" s="234"/>
      <c r="E1" s="234"/>
      <c r="F1" s="234"/>
      <c r="G1" s="234"/>
      <c r="H1" s="234"/>
      <c r="I1" s="234"/>
      <c r="J1" s="234"/>
      <c r="K1" s="234"/>
      <c r="L1" s="234"/>
      <c r="M1" s="234"/>
      <c r="N1" s="234"/>
      <c r="O1" s="234"/>
      <c r="P1" s="236"/>
    </row>
    <row r="2" ht="15.75" customHeight="1">
      <c r="A2" t="s" s="81">
        <f>'Cover'!$C$8</f>
        <v>89</v>
      </c>
      <c r="B2" s="1600"/>
      <c r="C2" s="1600"/>
      <c r="D2" s="237"/>
      <c r="E2" s="237"/>
      <c r="F2" s="237"/>
      <c r="G2" s="237"/>
      <c r="H2" s="237"/>
      <c r="I2" s="237"/>
      <c r="J2" s="237"/>
      <c r="K2" s="237"/>
      <c r="L2" s="237"/>
      <c r="M2" s="237"/>
      <c r="N2" s="237"/>
      <c r="O2" s="237"/>
      <c r="P2" s="238"/>
    </row>
    <row r="3" ht="12.75" customHeight="1">
      <c r="A3" t="s" s="1601">
        <v>2</v>
      </c>
      <c r="B3" s="237"/>
      <c r="C3" s="237"/>
      <c r="D3" s="237"/>
      <c r="E3" s="237"/>
      <c r="F3" s="237"/>
      <c r="G3" s="237"/>
      <c r="H3" s="237"/>
      <c r="I3" s="237"/>
      <c r="J3" s="237"/>
      <c r="K3" s="237"/>
      <c r="L3" s="237"/>
      <c r="M3" s="237"/>
      <c r="N3" s="237"/>
      <c r="O3" s="237"/>
      <c r="P3" s="238"/>
    </row>
    <row r="4" ht="12.75" customHeight="1">
      <c r="A4" t="s" s="1602">
        <v>3</v>
      </c>
      <c r="B4" s="237"/>
      <c r="C4" s="237"/>
      <c r="D4" s="237"/>
      <c r="E4" s="237"/>
      <c r="F4" s="237"/>
      <c r="G4" s="237"/>
      <c r="H4" s="237"/>
      <c r="I4" s="237"/>
      <c r="J4" s="237"/>
      <c r="K4" s="237"/>
      <c r="L4" s="237"/>
      <c r="M4" s="237"/>
      <c r="N4" s="237"/>
      <c r="O4" s="237"/>
      <c r="P4" s="238"/>
    </row>
    <row r="5" ht="12.75" customHeight="1">
      <c r="A5" s="1603"/>
      <c r="B5" s="237"/>
      <c r="C5" s="237"/>
      <c r="D5" s="237"/>
      <c r="E5" s="237"/>
      <c r="F5" s="237"/>
      <c r="G5" s="237"/>
      <c r="H5" s="237"/>
      <c r="I5" s="237"/>
      <c r="J5" s="237"/>
      <c r="K5" s="237"/>
      <c r="L5" s="237"/>
      <c r="M5" s="237"/>
      <c r="N5" s="237"/>
      <c r="O5" s="237"/>
      <c r="P5" s="238"/>
    </row>
    <row r="6" ht="12.75" customHeight="1">
      <c r="A6" s="718"/>
      <c r="B6" s="237"/>
      <c r="C6" s="237"/>
      <c r="D6" s="237"/>
      <c r="E6" s="237"/>
      <c r="F6" s="237"/>
      <c r="G6" s="237"/>
      <c r="H6" s="237"/>
      <c r="I6" s="237"/>
      <c r="J6" s="237"/>
      <c r="K6" s="237"/>
      <c r="L6" s="237"/>
      <c r="M6" s="237"/>
      <c r="N6" s="237"/>
      <c r="O6" s="237"/>
      <c r="P6" s="238"/>
    </row>
    <row r="7" ht="12.75" customHeight="1">
      <c r="A7" s="1604"/>
      <c r="B7" s="346"/>
      <c r="C7" s="346"/>
      <c r="D7" s="346"/>
      <c r="E7" s="346"/>
      <c r="F7" s="346"/>
      <c r="G7" s="346"/>
      <c r="H7" s="346"/>
      <c r="I7" s="346"/>
      <c r="J7" s="346"/>
      <c r="K7" s="346"/>
      <c r="L7" s="346"/>
      <c r="M7" s="346"/>
      <c r="N7" s="346"/>
      <c r="O7" s="346"/>
      <c r="P7" s="1362"/>
    </row>
    <row r="8" ht="12.75" customHeight="1">
      <c r="A8" s="1604"/>
      <c r="B8" s="346"/>
      <c r="C8" s="346"/>
      <c r="D8" s="346"/>
      <c r="E8" s="346"/>
      <c r="F8" s="346"/>
      <c r="G8" s="346"/>
      <c r="H8" s="346"/>
      <c r="I8" s="346"/>
      <c r="J8" s="346"/>
      <c r="K8" s="346"/>
      <c r="L8" s="346"/>
      <c r="M8" s="346"/>
      <c r="N8" s="346"/>
      <c r="O8" s="346"/>
      <c r="P8" s="1362"/>
    </row>
    <row r="9" ht="12.75" customHeight="1">
      <c r="A9" s="1604"/>
      <c r="B9" s="346"/>
      <c r="C9" s="346"/>
      <c r="D9" s="346"/>
      <c r="E9" s="346"/>
      <c r="F9" s="346"/>
      <c r="G9" s="346"/>
      <c r="H9" s="346"/>
      <c r="I9" s="346"/>
      <c r="J9" s="346"/>
      <c r="K9" s="346"/>
      <c r="L9" s="346"/>
      <c r="M9" s="346"/>
      <c r="N9" s="346"/>
      <c r="O9" s="346"/>
      <c r="P9" s="1362"/>
    </row>
    <row r="10" ht="12.75" customHeight="1">
      <c r="A10" s="1604"/>
      <c r="B10" s="346"/>
      <c r="C10" s="346"/>
      <c r="D10" s="346"/>
      <c r="E10" s="346"/>
      <c r="F10" s="346"/>
      <c r="G10" s="346"/>
      <c r="H10" s="346"/>
      <c r="I10" s="346"/>
      <c r="J10" s="346"/>
      <c r="K10" s="346"/>
      <c r="L10" s="346"/>
      <c r="M10" s="346"/>
      <c r="N10" s="346"/>
      <c r="O10" s="346"/>
      <c r="P10" s="1362"/>
    </row>
    <row r="11" ht="12.75" customHeight="1">
      <c r="A11" s="1604"/>
      <c r="B11" s="346"/>
      <c r="C11" s="346"/>
      <c r="D11" s="346"/>
      <c r="E11" s="346"/>
      <c r="F11" s="346"/>
      <c r="G11" s="346"/>
      <c r="H11" s="346"/>
      <c r="I11" s="346"/>
      <c r="J11" s="346"/>
      <c r="K11" s="346"/>
      <c r="L11" s="346"/>
      <c r="M11" s="346"/>
      <c r="N11" s="346"/>
      <c r="O11" s="346"/>
      <c r="P11" s="1362"/>
    </row>
    <row r="12" ht="12.75" customHeight="1">
      <c r="A12" s="1604"/>
      <c r="B12" s="346"/>
      <c r="C12" s="346"/>
      <c r="D12" s="346"/>
      <c r="E12" s="346"/>
      <c r="F12" s="346"/>
      <c r="G12" s="346"/>
      <c r="H12" s="346"/>
      <c r="I12" s="346"/>
      <c r="J12" s="346"/>
      <c r="K12" s="346"/>
      <c r="L12" s="346"/>
      <c r="M12" s="346"/>
      <c r="N12" s="346"/>
      <c r="O12" s="346"/>
      <c r="P12" s="1362"/>
    </row>
    <row r="13" ht="12.75" customHeight="1">
      <c r="A13" s="1604"/>
      <c r="B13" s="346"/>
      <c r="C13" s="346"/>
      <c r="D13" s="346"/>
      <c r="E13" s="346"/>
      <c r="F13" s="346"/>
      <c r="G13" s="346"/>
      <c r="H13" s="346"/>
      <c r="I13" s="346"/>
      <c r="J13" s="346"/>
      <c r="K13" s="346"/>
      <c r="L13" s="346"/>
      <c r="M13" s="346"/>
      <c r="N13" s="346"/>
      <c r="O13" s="346"/>
      <c r="P13" s="1362"/>
    </row>
    <row r="14" ht="12.75" customHeight="1">
      <c r="A14" s="1604"/>
      <c r="B14" s="346"/>
      <c r="C14" s="346"/>
      <c r="D14" s="346"/>
      <c r="E14" s="346"/>
      <c r="F14" s="346"/>
      <c r="G14" s="346"/>
      <c r="H14" s="346"/>
      <c r="I14" s="346"/>
      <c r="J14" s="346"/>
      <c r="K14" s="346"/>
      <c r="L14" s="346"/>
      <c r="M14" s="346"/>
      <c r="N14" s="346"/>
      <c r="O14" s="346"/>
      <c r="P14" s="1362"/>
    </row>
    <row r="15" ht="12.75" customHeight="1">
      <c r="A15" s="1604"/>
      <c r="B15" s="346"/>
      <c r="C15" s="346"/>
      <c r="D15" s="346"/>
      <c r="E15" s="346"/>
      <c r="F15" s="346"/>
      <c r="G15" s="346"/>
      <c r="H15" s="346"/>
      <c r="I15" s="346"/>
      <c r="J15" s="346"/>
      <c r="K15" s="346"/>
      <c r="L15" s="346"/>
      <c r="M15" s="346"/>
      <c r="N15" s="346"/>
      <c r="O15" s="346"/>
      <c r="P15" s="1362"/>
    </row>
    <row r="16" ht="12.75" customHeight="1">
      <c r="A16" s="1604"/>
      <c r="B16" s="346"/>
      <c r="C16" s="346"/>
      <c r="D16" s="346"/>
      <c r="E16" s="346"/>
      <c r="F16" s="346"/>
      <c r="G16" s="346"/>
      <c r="H16" s="346"/>
      <c r="I16" s="346"/>
      <c r="J16" s="346"/>
      <c r="K16" s="346"/>
      <c r="L16" s="346"/>
      <c r="M16" s="346"/>
      <c r="N16" s="346"/>
      <c r="O16" s="346"/>
      <c r="P16" s="1362"/>
    </row>
    <row r="17" ht="12.75" customHeight="1">
      <c r="A17" s="1604"/>
      <c r="B17" s="346"/>
      <c r="C17" s="346"/>
      <c r="D17" s="346"/>
      <c r="E17" s="346"/>
      <c r="F17" s="346"/>
      <c r="G17" s="346"/>
      <c r="H17" s="346"/>
      <c r="I17" s="346"/>
      <c r="J17" s="346"/>
      <c r="K17" s="346"/>
      <c r="L17" s="346"/>
      <c r="M17" s="346"/>
      <c r="N17" s="346"/>
      <c r="O17" s="346"/>
      <c r="P17" s="1362"/>
    </row>
    <row r="18" ht="12.75" customHeight="1">
      <c r="A18" s="1604"/>
      <c r="B18" s="346"/>
      <c r="C18" s="346"/>
      <c r="D18" s="346"/>
      <c r="E18" s="346"/>
      <c r="F18" s="346"/>
      <c r="G18" s="346"/>
      <c r="H18" s="346"/>
      <c r="I18" s="346"/>
      <c r="J18" s="346"/>
      <c r="K18" s="346"/>
      <c r="L18" s="346"/>
      <c r="M18" s="346"/>
      <c r="N18" s="346"/>
      <c r="O18" s="346"/>
      <c r="P18" s="1362"/>
    </row>
    <row r="19" ht="12.75" customHeight="1">
      <c r="A19" s="1604"/>
      <c r="B19" s="346"/>
      <c r="C19" s="346"/>
      <c r="D19" s="346"/>
      <c r="E19" s="346"/>
      <c r="F19" s="346"/>
      <c r="G19" s="346"/>
      <c r="H19" s="346"/>
      <c r="I19" s="346"/>
      <c r="J19" s="346"/>
      <c r="K19" s="346"/>
      <c r="L19" s="346"/>
      <c r="M19" s="346"/>
      <c r="N19" s="346"/>
      <c r="O19" s="346"/>
      <c r="P19" s="1362"/>
    </row>
    <row r="20" ht="12.75" customHeight="1">
      <c r="A20" s="1604"/>
      <c r="B20" s="346"/>
      <c r="C20" s="346"/>
      <c r="D20" s="346"/>
      <c r="E20" s="346"/>
      <c r="F20" s="346"/>
      <c r="G20" s="346"/>
      <c r="H20" s="346"/>
      <c r="I20" s="346"/>
      <c r="J20" s="346"/>
      <c r="K20" s="346"/>
      <c r="L20" s="346"/>
      <c r="M20" s="346"/>
      <c r="N20" s="346"/>
      <c r="O20" s="346"/>
      <c r="P20" s="1362"/>
    </row>
    <row r="21" ht="12.75" customHeight="1">
      <c r="A21" s="1604"/>
      <c r="B21" s="346"/>
      <c r="C21" s="346"/>
      <c r="D21" s="346"/>
      <c r="E21" s="346"/>
      <c r="F21" s="346"/>
      <c r="G21" s="346"/>
      <c r="H21" s="346"/>
      <c r="I21" s="346"/>
      <c r="J21" s="346"/>
      <c r="K21" s="346"/>
      <c r="L21" s="346"/>
      <c r="M21" s="346"/>
      <c r="N21" s="346"/>
      <c r="O21" s="346"/>
      <c r="P21" s="1362"/>
    </row>
    <row r="22" ht="12.75" customHeight="1">
      <c r="A22" s="1604"/>
      <c r="B22" s="346"/>
      <c r="C22" s="346"/>
      <c r="D22" s="346"/>
      <c r="E22" s="346"/>
      <c r="F22" s="346"/>
      <c r="G22" s="346"/>
      <c r="H22" s="346"/>
      <c r="I22" s="346"/>
      <c r="J22" s="346"/>
      <c r="K22" s="346"/>
      <c r="L22" s="346"/>
      <c r="M22" s="346"/>
      <c r="N22" s="346"/>
      <c r="O22" s="346"/>
      <c r="P22" s="1362"/>
    </row>
    <row r="23" ht="12.75" customHeight="1">
      <c r="A23" s="1604"/>
      <c r="B23" s="346"/>
      <c r="C23" s="346"/>
      <c r="D23" s="346"/>
      <c r="E23" s="346"/>
      <c r="F23" s="346"/>
      <c r="G23" s="346"/>
      <c r="H23" s="346"/>
      <c r="I23" s="346"/>
      <c r="J23" s="346"/>
      <c r="K23" s="346"/>
      <c r="L23" s="346"/>
      <c r="M23" s="346"/>
      <c r="N23" s="346"/>
      <c r="O23" s="346"/>
      <c r="P23" s="1362"/>
    </row>
    <row r="24" ht="12.75" customHeight="1">
      <c r="A24" s="1604"/>
      <c r="B24" s="346"/>
      <c r="C24" s="346"/>
      <c r="D24" s="346"/>
      <c r="E24" s="346"/>
      <c r="F24" s="346"/>
      <c r="G24" s="346"/>
      <c r="H24" s="346"/>
      <c r="I24" s="346"/>
      <c r="J24" s="346"/>
      <c r="K24" s="346"/>
      <c r="L24" s="346"/>
      <c r="M24" s="346"/>
      <c r="N24" s="346"/>
      <c r="O24" s="346"/>
      <c r="P24" s="1362"/>
    </row>
    <row r="25" ht="12.75" customHeight="1">
      <c r="A25" s="1604"/>
      <c r="B25" s="346"/>
      <c r="C25" s="346"/>
      <c r="D25" s="346"/>
      <c r="E25" s="346"/>
      <c r="F25" s="346"/>
      <c r="G25" s="346"/>
      <c r="H25" s="346"/>
      <c r="I25" s="346"/>
      <c r="J25" s="346"/>
      <c r="K25" s="346"/>
      <c r="L25" s="346"/>
      <c r="M25" s="346"/>
      <c r="N25" s="346"/>
      <c r="O25" s="346"/>
      <c r="P25" s="1362"/>
    </row>
    <row r="26" ht="12.75" customHeight="1">
      <c r="A26" s="1604"/>
      <c r="B26" s="346"/>
      <c r="C26" s="346"/>
      <c r="D26" s="346"/>
      <c r="E26" s="346"/>
      <c r="F26" s="346"/>
      <c r="G26" s="346"/>
      <c r="H26" s="346"/>
      <c r="I26" s="346"/>
      <c r="J26" s="346"/>
      <c r="K26" s="346"/>
      <c r="L26" s="346"/>
      <c r="M26" s="346"/>
      <c r="N26" s="346"/>
      <c r="O26" s="346"/>
      <c r="P26" s="1362"/>
    </row>
    <row r="27" ht="12.75" customHeight="1">
      <c r="A27" s="1604"/>
      <c r="B27" s="346"/>
      <c r="C27" s="346"/>
      <c r="D27" s="346"/>
      <c r="E27" s="346"/>
      <c r="F27" s="346"/>
      <c r="G27" s="346"/>
      <c r="H27" s="346"/>
      <c r="I27" s="346"/>
      <c r="J27" s="346"/>
      <c r="K27" s="346"/>
      <c r="L27" s="346"/>
      <c r="M27" s="346"/>
      <c r="N27" s="346"/>
      <c r="O27" s="346"/>
      <c r="P27" s="1362"/>
    </row>
    <row r="28" ht="12.75" customHeight="1">
      <c r="A28" s="1604"/>
      <c r="B28" s="346"/>
      <c r="C28" s="346"/>
      <c r="D28" s="346"/>
      <c r="E28" s="346"/>
      <c r="F28" s="346"/>
      <c r="G28" s="346"/>
      <c r="H28" s="346"/>
      <c r="I28" s="346"/>
      <c r="J28" s="346"/>
      <c r="K28" s="346"/>
      <c r="L28" s="346"/>
      <c r="M28" s="346"/>
      <c r="N28" s="346"/>
      <c r="O28" s="346"/>
      <c r="P28" s="1362"/>
    </row>
    <row r="29" ht="12.75" customHeight="1">
      <c r="A29" s="1604"/>
      <c r="B29" s="346"/>
      <c r="C29" s="346"/>
      <c r="D29" s="346"/>
      <c r="E29" s="346"/>
      <c r="F29" s="346"/>
      <c r="G29" s="346"/>
      <c r="H29" s="346"/>
      <c r="I29" s="346"/>
      <c r="J29" s="346"/>
      <c r="K29" s="346"/>
      <c r="L29" s="346"/>
      <c r="M29" s="346"/>
      <c r="N29" s="346"/>
      <c r="O29" s="346"/>
      <c r="P29" s="1362"/>
    </row>
    <row r="30" ht="12.75" customHeight="1">
      <c r="A30" s="1604"/>
      <c r="B30" s="346"/>
      <c r="C30" s="346"/>
      <c r="D30" s="346"/>
      <c r="E30" s="346"/>
      <c r="F30" s="346"/>
      <c r="G30" s="346"/>
      <c r="H30" s="346"/>
      <c r="I30" s="346"/>
      <c r="J30" s="346"/>
      <c r="K30" s="346"/>
      <c r="L30" s="346"/>
      <c r="M30" s="346"/>
      <c r="N30" s="346"/>
      <c r="O30" s="346"/>
      <c r="P30" s="1362"/>
    </row>
    <row r="31" ht="12.75" customHeight="1">
      <c r="A31" s="1604"/>
      <c r="B31" s="346"/>
      <c r="C31" s="346"/>
      <c r="D31" s="346"/>
      <c r="E31" s="346"/>
      <c r="F31" s="346"/>
      <c r="G31" s="346"/>
      <c r="H31" s="346"/>
      <c r="I31" s="346"/>
      <c r="J31" s="346"/>
      <c r="K31" s="346"/>
      <c r="L31" s="346"/>
      <c r="M31" s="346"/>
      <c r="N31" s="346"/>
      <c r="O31" s="346"/>
      <c r="P31" s="1362"/>
    </row>
    <row r="32" ht="12.75" customHeight="1">
      <c r="A32" s="1604"/>
      <c r="B32" s="346"/>
      <c r="C32" s="346"/>
      <c r="D32" s="346"/>
      <c r="E32" s="346"/>
      <c r="F32" s="346"/>
      <c r="G32" s="346"/>
      <c r="H32" s="346"/>
      <c r="I32" s="346"/>
      <c r="J32" s="346"/>
      <c r="K32" s="346"/>
      <c r="L32" s="346"/>
      <c r="M32" s="346"/>
      <c r="N32" s="346"/>
      <c r="O32" s="346"/>
      <c r="P32" s="1362"/>
    </row>
    <row r="33" ht="12.75" customHeight="1">
      <c r="A33" s="1604"/>
      <c r="B33" s="346"/>
      <c r="C33" s="346"/>
      <c r="D33" s="346"/>
      <c r="E33" s="346"/>
      <c r="F33" s="346"/>
      <c r="G33" s="346"/>
      <c r="H33" s="346"/>
      <c r="I33" s="346"/>
      <c r="J33" s="346"/>
      <c r="K33" s="346"/>
      <c r="L33" s="346"/>
      <c r="M33" s="346"/>
      <c r="N33" s="346"/>
      <c r="O33" s="346"/>
      <c r="P33" s="1362"/>
    </row>
    <row r="34" ht="12.75" customHeight="1">
      <c r="A34" s="1604"/>
      <c r="B34" s="346"/>
      <c r="C34" s="346"/>
      <c r="D34" s="346"/>
      <c r="E34" s="346"/>
      <c r="F34" s="346"/>
      <c r="G34" s="346"/>
      <c r="H34" s="346"/>
      <c r="I34" s="346"/>
      <c r="J34" s="346"/>
      <c r="K34" s="346"/>
      <c r="L34" s="346"/>
      <c r="M34" s="346"/>
      <c r="N34" s="346"/>
      <c r="O34" s="346"/>
      <c r="P34" s="1362"/>
    </row>
    <row r="35" ht="12.75" customHeight="1">
      <c r="A35" s="1604"/>
      <c r="B35" s="346"/>
      <c r="C35" s="346"/>
      <c r="D35" s="346"/>
      <c r="E35" s="346"/>
      <c r="F35" s="346"/>
      <c r="G35" s="346"/>
      <c r="H35" s="346"/>
      <c r="I35" s="346"/>
      <c r="J35" s="346"/>
      <c r="K35" s="346"/>
      <c r="L35" s="346"/>
      <c r="M35" s="346"/>
      <c r="N35" s="346"/>
      <c r="O35" s="346"/>
      <c r="P35" s="1362"/>
    </row>
    <row r="36" ht="12.75" customHeight="1">
      <c r="A36" s="1604"/>
      <c r="B36" s="346"/>
      <c r="C36" s="346"/>
      <c r="D36" s="346"/>
      <c r="E36" s="346"/>
      <c r="F36" s="346"/>
      <c r="G36" s="346"/>
      <c r="H36" s="346"/>
      <c r="I36" s="346"/>
      <c r="J36" s="346"/>
      <c r="K36" s="346"/>
      <c r="L36" s="346"/>
      <c r="M36" s="346"/>
      <c r="N36" s="346"/>
      <c r="O36" s="346"/>
      <c r="P36" s="1362"/>
    </row>
    <row r="37" ht="12.75" customHeight="1">
      <c r="A37" s="1604"/>
      <c r="B37" s="346"/>
      <c r="C37" s="346"/>
      <c r="D37" s="346"/>
      <c r="E37" s="346"/>
      <c r="F37" s="346"/>
      <c r="G37" s="346"/>
      <c r="H37" s="346"/>
      <c r="I37" s="346"/>
      <c r="J37" s="346"/>
      <c r="K37" s="346"/>
      <c r="L37" s="346"/>
      <c r="M37" s="346"/>
      <c r="N37" s="346"/>
      <c r="O37" s="346"/>
      <c r="P37" s="1362"/>
    </row>
    <row r="38" ht="12.75" customHeight="1">
      <c r="A38" s="1604"/>
      <c r="B38" s="346"/>
      <c r="C38" s="346"/>
      <c r="D38" s="346"/>
      <c r="E38" s="346"/>
      <c r="F38" s="346"/>
      <c r="G38" s="346"/>
      <c r="H38" s="346"/>
      <c r="I38" s="346"/>
      <c r="J38" s="346"/>
      <c r="K38" s="346"/>
      <c r="L38" s="346"/>
      <c r="M38" s="346"/>
      <c r="N38" s="346"/>
      <c r="O38" s="346"/>
      <c r="P38" s="1362"/>
    </row>
    <row r="39" ht="12.75" customHeight="1">
      <c r="A39" s="1604"/>
      <c r="B39" s="346"/>
      <c r="C39" s="346"/>
      <c r="D39" s="346"/>
      <c r="E39" s="346"/>
      <c r="F39" s="346"/>
      <c r="G39" s="346"/>
      <c r="H39" s="346"/>
      <c r="I39" s="346"/>
      <c r="J39" s="346"/>
      <c r="K39" s="346"/>
      <c r="L39" s="346"/>
      <c r="M39" s="346"/>
      <c r="N39" s="346"/>
      <c r="O39" s="346"/>
      <c r="P39" s="1362"/>
    </row>
    <row r="40" ht="12.75" customHeight="1">
      <c r="A40" s="1604"/>
      <c r="B40" s="346"/>
      <c r="C40" s="346"/>
      <c r="D40" s="346"/>
      <c r="E40" s="346"/>
      <c r="F40" s="346"/>
      <c r="G40" s="346"/>
      <c r="H40" s="346"/>
      <c r="I40" s="346"/>
      <c r="J40" s="346"/>
      <c r="K40" s="346"/>
      <c r="L40" s="346"/>
      <c r="M40" s="346"/>
      <c r="N40" s="346"/>
      <c r="O40" s="346"/>
      <c r="P40" s="1362"/>
    </row>
    <row r="41" ht="12.75" customHeight="1">
      <c r="A41" s="1604"/>
      <c r="B41" s="346"/>
      <c r="C41" s="346"/>
      <c r="D41" s="346"/>
      <c r="E41" s="346"/>
      <c r="F41" s="346"/>
      <c r="G41" s="346"/>
      <c r="H41" s="346"/>
      <c r="I41" s="346"/>
      <c r="J41" s="346"/>
      <c r="K41" s="346"/>
      <c r="L41" s="346"/>
      <c r="M41" s="346"/>
      <c r="N41" s="346"/>
      <c r="O41" s="346"/>
      <c r="P41" s="1362"/>
    </row>
    <row r="42" ht="12.75" customHeight="1">
      <c r="A42" s="1604"/>
      <c r="B42" s="346"/>
      <c r="C42" s="346"/>
      <c r="D42" s="346"/>
      <c r="E42" s="346"/>
      <c r="F42" s="346"/>
      <c r="G42" s="346"/>
      <c r="H42" s="346"/>
      <c r="I42" s="346"/>
      <c r="J42" s="346"/>
      <c r="K42" s="346"/>
      <c r="L42" s="346"/>
      <c r="M42" s="346"/>
      <c r="N42" s="346"/>
      <c r="O42" s="346"/>
      <c r="P42" s="1362"/>
    </row>
    <row r="43" ht="12.75" customHeight="1">
      <c r="A43" s="1604"/>
      <c r="B43" s="346"/>
      <c r="C43" s="346"/>
      <c r="D43" s="346"/>
      <c r="E43" s="346"/>
      <c r="F43" s="346"/>
      <c r="G43" s="346"/>
      <c r="H43" s="346"/>
      <c r="I43" s="346"/>
      <c r="J43" s="346"/>
      <c r="K43" s="346"/>
      <c r="L43" s="346"/>
      <c r="M43" s="346"/>
      <c r="N43" s="346"/>
      <c r="O43" s="346"/>
      <c r="P43" s="1362"/>
    </row>
    <row r="44" ht="12.75" customHeight="1">
      <c r="A44" s="1604"/>
      <c r="B44" s="346"/>
      <c r="C44" s="346"/>
      <c r="D44" s="346"/>
      <c r="E44" s="346"/>
      <c r="F44" s="346"/>
      <c r="G44" s="346"/>
      <c r="H44" s="346"/>
      <c r="I44" s="346"/>
      <c r="J44" s="346"/>
      <c r="K44" s="346"/>
      <c r="L44" s="346"/>
      <c r="M44" s="346"/>
      <c r="N44" s="346"/>
      <c r="O44" s="346"/>
      <c r="P44" s="1362"/>
    </row>
    <row r="45" ht="12.75" customHeight="1">
      <c r="A45" s="1604"/>
      <c r="B45" s="346"/>
      <c r="C45" s="346"/>
      <c r="D45" s="346"/>
      <c r="E45" s="346"/>
      <c r="F45" s="346"/>
      <c r="G45" s="346"/>
      <c r="H45" s="346"/>
      <c r="I45" s="346"/>
      <c r="J45" s="346"/>
      <c r="K45" s="346"/>
      <c r="L45" s="346"/>
      <c r="M45" s="346"/>
      <c r="N45" s="346"/>
      <c r="O45" s="346"/>
      <c r="P45" s="1362"/>
    </row>
    <row r="46" ht="12.75" customHeight="1">
      <c r="A46" s="1604"/>
      <c r="B46" s="346"/>
      <c r="C46" s="346"/>
      <c r="D46" s="346"/>
      <c r="E46" s="346"/>
      <c r="F46" s="346"/>
      <c r="G46" s="346"/>
      <c r="H46" s="346"/>
      <c r="I46" s="346"/>
      <c r="J46" s="346"/>
      <c r="K46" s="346"/>
      <c r="L46" s="346"/>
      <c r="M46" s="346"/>
      <c r="N46" s="346"/>
      <c r="O46" s="346"/>
      <c r="P46" s="1362"/>
    </row>
    <row r="47" ht="12.75" customHeight="1">
      <c r="A47" s="1604"/>
      <c r="B47" s="346"/>
      <c r="C47" s="346"/>
      <c r="D47" s="346"/>
      <c r="E47" s="346"/>
      <c r="F47" s="346"/>
      <c r="G47" s="346"/>
      <c r="H47" s="346"/>
      <c r="I47" s="346"/>
      <c r="J47" s="346"/>
      <c r="K47" s="346"/>
      <c r="L47" s="346"/>
      <c r="M47" s="346"/>
      <c r="N47" s="346"/>
      <c r="O47" s="346"/>
      <c r="P47" s="1362"/>
    </row>
    <row r="48" ht="12.75" customHeight="1">
      <c r="A48" s="1604"/>
      <c r="B48" s="346"/>
      <c r="C48" s="346"/>
      <c r="D48" s="346"/>
      <c r="E48" s="346"/>
      <c r="F48" s="346"/>
      <c r="G48" s="346"/>
      <c r="H48" s="346"/>
      <c r="I48" s="346"/>
      <c r="J48" s="346"/>
      <c r="K48" s="346"/>
      <c r="L48" s="346"/>
      <c r="M48" s="346"/>
      <c r="N48" s="346"/>
      <c r="O48" s="346"/>
      <c r="P48" s="1362"/>
    </row>
    <row r="49" ht="12.75" customHeight="1">
      <c r="A49" s="1604"/>
      <c r="B49" s="346"/>
      <c r="C49" s="346"/>
      <c r="D49" s="346"/>
      <c r="E49" s="346"/>
      <c r="F49" s="346"/>
      <c r="G49" s="346"/>
      <c r="H49" s="346"/>
      <c r="I49" s="346"/>
      <c r="J49" s="346"/>
      <c r="K49" s="346"/>
      <c r="L49" s="346"/>
      <c r="M49" s="346"/>
      <c r="N49" s="346"/>
      <c r="O49" s="346"/>
      <c r="P49" s="1362"/>
    </row>
    <row r="50" ht="12.75" customHeight="1">
      <c r="A50" s="1604"/>
      <c r="B50" s="346"/>
      <c r="C50" s="346"/>
      <c r="D50" s="346"/>
      <c r="E50" s="346"/>
      <c r="F50" s="346"/>
      <c r="G50" s="346"/>
      <c r="H50" s="346"/>
      <c r="I50" s="346"/>
      <c r="J50" s="346"/>
      <c r="K50" s="346"/>
      <c r="L50" s="346"/>
      <c r="M50" s="346"/>
      <c r="N50" s="346"/>
      <c r="O50" s="346"/>
      <c r="P50" s="1362"/>
    </row>
    <row r="51" ht="12.75" customHeight="1">
      <c r="A51" s="1604"/>
      <c r="B51" s="346"/>
      <c r="C51" s="346"/>
      <c r="D51" s="346"/>
      <c r="E51" s="346"/>
      <c r="F51" s="346"/>
      <c r="G51" s="346"/>
      <c r="H51" s="346"/>
      <c r="I51" s="346"/>
      <c r="J51" s="346"/>
      <c r="K51" s="346"/>
      <c r="L51" s="346"/>
      <c r="M51" s="346"/>
      <c r="N51" s="346"/>
      <c r="O51" s="346"/>
      <c r="P51" s="1362"/>
    </row>
    <row r="52" ht="12.75" customHeight="1">
      <c r="A52" s="1604"/>
      <c r="B52" s="346"/>
      <c r="C52" s="346"/>
      <c r="D52" s="346"/>
      <c r="E52" s="346"/>
      <c r="F52" s="346"/>
      <c r="G52" s="346"/>
      <c r="H52" s="346"/>
      <c r="I52" s="346"/>
      <c r="J52" s="346"/>
      <c r="K52" s="346"/>
      <c r="L52" s="346"/>
      <c r="M52" s="346"/>
      <c r="N52" s="346"/>
      <c r="O52" s="346"/>
      <c r="P52" s="1362"/>
    </row>
    <row r="53" ht="12.75" customHeight="1">
      <c r="A53" s="1604"/>
      <c r="B53" s="346"/>
      <c r="C53" s="346"/>
      <c r="D53" s="346"/>
      <c r="E53" s="346"/>
      <c r="F53" s="346"/>
      <c r="G53" s="346"/>
      <c r="H53" s="346"/>
      <c r="I53" s="346"/>
      <c r="J53" s="346"/>
      <c r="K53" s="346"/>
      <c r="L53" s="346"/>
      <c r="M53" s="346"/>
      <c r="N53" s="346"/>
      <c r="O53" s="346"/>
      <c r="P53" s="1362"/>
    </row>
    <row r="54" ht="12.75" customHeight="1">
      <c r="A54" s="1604"/>
      <c r="B54" s="346"/>
      <c r="C54" s="346"/>
      <c r="D54" s="346"/>
      <c r="E54" s="346"/>
      <c r="F54" s="346"/>
      <c r="G54" s="346"/>
      <c r="H54" s="346"/>
      <c r="I54" s="346"/>
      <c r="J54" s="346"/>
      <c r="K54" s="346"/>
      <c r="L54" s="346"/>
      <c r="M54" s="346"/>
      <c r="N54" s="346"/>
      <c r="O54" s="346"/>
      <c r="P54" s="1362"/>
    </row>
    <row r="55" ht="12.75" customHeight="1">
      <c r="A55" s="1604"/>
      <c r="B55" s="346"/>
      <c r="C55" s="346"/>
      <c r="D55" s="346"/>
      <c r="E55" s="346"/>
      <c r="F55" s="346"/>
      <c r="G55" s="346"/>
      <c r="H55" s="346"/>
      <c r="I55" s="346"/>
      <c r="J55" s="346"/>
      <c r="K55" s="346"/>
      <c r="L55" s="346"/>
      <c r="M55" s="346"/>
      <c r="N55" s="346"/>
      <c r="O55" s="346"/>
      <c r="P55" s="1362"/>
    </row>
    <row r="56" ht="12.75" customHeight="1">
      <c r="A56" s="1604"/>
      <c r="B56" s="346"/>
      <c r="C56" s="346"/>
      <c r="D56" s="346"/>
      <c r="E56" s="346"/>
      <c r="F56" s="346"/>
      <c r="G56" s="346"/>
      <c r="H56" s="346"/>
      <c r="I56" s="346"/>
      <c r="J56" s="346"/>
      <c r="K56" s="346"/>
      <c r="L56" s="346"/>
      <c r="M56" s="346"/>
      <c r="N56" s="346"/>
      <c r="O56" s="346"/>
      <c r="P56" s="1362"/>
    </row>
    <row r="57" ht="12.75" customHeight="1">
      <c r="A57" s="1604"/>
      <c r="B57" s="346"/>
      <c r="C57" s="346"/>
      <c r="D57" s="346"/>
      <c r="E57" s="346"/>
      <c r="F57" s="346"/>
      <c r="G57" s="346"/>
      <c r="H57" s="346"/>
      <c r="I57" s="346"/>
      <c r="J57" s="346"/>
      <c r="K57" s="346"/>
      <c r="L57" s="346"/>
      <c r="M57" s="346"/>
      <c r="N57" s="346"/>
      <c r="O57" s="346"/>
      <c r="P57" s="1362"/>
    </row>
    <row r="58" ht="12.75" customHeight="1">
      <c r="A58" s="1604"/>
      <c r="B58" s="346"/>
      <c r="C58" s="346"/>
      <c r="D58" s="346"/>
      <c r="E58" s="346"/>
      <c r="F58" s="346"/>
      <c r="G58" s="346"/>
      <c r="H58" s="346"/>
      <c r="I58" s="346"/>
      <c r="J58" s="346"/>
      <c r="K58" s="346"/>
      <c r="L58" s="346"/>
      <c r="M58" s="346"/>
      <c r="N58" s="346"/>
      <c r="O58" s="346"/>
      <c r="P58" s="1362"/>
    </row>
    <row r="59" ht="12.75" customHeight="1">
      <c r="A59" s="1604"/>
      <c r="B59" s="346"/>
      <c r="C59" s="346"/>
      <c r="D59" s="346"/>
      <c r="E59" s="346"/>
      <c r="F59" s="346"/>
      <c r="G59" s="346"/>
      <c r="H59" s="346"/>
      <c r="I59" s="346"/>
      <c r="J59" s="346"/>
      <c r="K59" s="346"/>
      <c r="L59" s="346"/>
      <c r="M59" s="346"/>
      <c r="N59" s="346"/>
      <c r="O59" s="346"/>
      <c r="P59" s="1362"/>
    </row>
    <row r="60" ht="12.75" customHeight="1">
      <c r="A60" s="1604"/>
      <c r="B60" s="346"/>
      <c r="C60" s="346"/>
      <c r="D60" s="346"/>
      <c r="E60" s="346"/>
      <c r="F60" s="346"/>
      <c r="G60" s="346"/>
      <c r="H60" s="346"/>
      <c r="I60" s="346"/>
      <c r="J60" s="346"/>
      <c r="K60" s="346"/>
      <c r="L60" s="346"/>
      <c r="M60" s="346"/>
      <c r="N60" s="346"/>
      <c r="O60" s="346"/>
      <c r="P60" s="1362"/>
    </row>
    <row r="61" ht="12.75" customHeight="1">
      <c r="A61" s="1604"/>
      <c r="B61" s="346"/>
      <c r="C61" s="346"/>
      <c r="D61" s="346"/>
      <c r="E61" s="346"/>
      <c r="F61" s="346"/>
      <c r="G61" s="346"/>
      <c r="H61" s="346"/>
      <c r="I61" s="346"/>
      <c r="J61" s="346"/>
      <c r="K61" s="346"/>
      <c r="L61" s="346"/>
      <c r="M61" s="346"/>
      <c r="N61" s="346"/>
      <c r="O61" s="346"/>
      <c r="P61" s="1362"/>
    </row>
    <row r="62" ht="12.75" customHeight="1">
      <c r="A62" s="1604"/>
      <c r="B62" s="346"/>
      <c r="C62" s="346"/>
      <c r="D62" s="346"/>
      <c r="E62" s="346"/>
      <c r="F62" s="346"/>
      <c r="G62" s="346"/>
      <c r="H62" s="346"/>
      <c r="I62" s="346"/>
      <c r="J62" s="346"/>
      <c r="K62" s="346"/>
      <c r="L62" s="346"/>
      <c r="M62" s="346"/>
      <c r="N62" s="346"/>
      <c r="O62" s="346"/>
      <c r="P62" s="1362"/>
    </row>
    <row r="63" ht="12.75" customHeight="1">
      <c r="A63" s="1604"/>
      <c r="B63" s="346"/>
      <c r="C63" s="346"/>
      <c r="D63" s="346"/>
      <c r="E63" s="346"/>
      <c r="F63" s="346"/>
      <c r="G63" s="346"/>
      <c r="H63" s="346"/>
      <c r="I63" s="346"/>
      <c r="J63" s="346"/>
      <c r="K63" s="346"/>
      <c r="L63" s="346"/>
      <c r="M63" s="346"/>
      <c r="N63" s="346"/>
      <c r="O63" s="346"/>
      <c r="P63" s="1362"/>
    </row>
    <row r="64" ht="12.75" customHeight="1">
      <c r="A64" s="1604"/>
      <c r="B64" s="346"/>
      <c r="C64" s="346"/>
      <c r="D64" s="346"/>
      <c r="E64" s="346"/>
      <c r="F64" s="346"/>
      <c r="G64" s="346"/>
      <c r="H64" s="346"/>
      <c r="I64" s="346"/>
      <c r="J64" s="346"/>
      <c r="K64" s="346"/>
      <c r="L64" s="346"/>
      <c r="M64" s="346"/>
      <c r="N64" s="346"/>
      <c r="O64" s="346"/>
      <c r="P64" s="1362"/>
    </row>
    <row r="65" ht="12.75" customHeight="1">
      <c r="A65" s="1604"/>
      <c r="B65" s="346"/>
      <c r="C65" s="346"/>
      <c r="D65" s="346"/>
      <c r="E65" s="346"/>
      <c r="F65" s="346"/>
      <c r="G65" s="346"/>
      <c r="H65" s="346"/>
      <c r="I65" s="346"/>
      <c r="J65" s="346"/>
      <c r="K65" s="346"/>
      <c r="L65" s="346"/>
      <c r="M65" s="346"/>
      <c r="N65" s="346"/>
      <c r="O65" s="346"/>
      <c r="P65" s="1362"/>
    </row>
    <row r="66" ht="12.75" customHeight="1">
      <c r="A66" s="1604"/>
      <c r="B66" s="346"/>
      <c r="C66" s="346"/>
      <c r="D66" s="346"/>
      <c r="E66" s="346"/>
      <c r="F66" s="346"/>
      <c r="G66" s="346"/>
      <c r="H66" s="346"/>
      <c r="I66" s="346"/>
      <c r="J66" s="346"/>
      <c r="K66" s="346"/>
      <c r="L66" s="346"/>
      <c r="M66" s="346"/>
      <c r="N66" s="346"/>
      <c r="O66" s="346"/>
      <c r="P66" s="1362"/>
    </row>
    <row r="67" ht="12.75" customHeight="1">
      <c r="A67" s="1604"/>
      <c r="B67" s="346"/>
      <c r="C67" s="346"/>
      <c r="D67" s="346"/>
      <c r="E67" s="346"/>
      <c r="F67" s="346"/>
      <c r="G67" s="346"/>
      <c r="H67" s="346"/>
      <c r="I67" s="346"/>
      <c r="J67" s="346"/>
      <c r="K67" s="346"/>
      <c r="L67" s="346"/>
      <c r="M67" s="346"/>
      <c r="N67" s="346"/>
      <c r="O67" s="346"/>
      <c r="P67" s="1362"/>
    </row>
    <row r="68" ht="12.75" customHeight="1">
      <c r="A68" s="1604"/>
      <c r="B68" s="346"/>
      <c r="C68" s="346"/>
      <c r="D68" s="346"/>
      <c r="E68" s="346"/>
      <c r="F68" s="346"/>
      <c r="G68" s="346"/>
      <c r="H68" s="346"/>
      <c r="I68" s="346"/>
      <c r="J68" s="346"/>
      <c r="K68" s="346"/>
      <c r="L68" s="346"/>
      <c r="M68" s="346"/>
      <c r="N68" s="346"/>
      <c r="O68" s="346"/>
      <c r="P68" s="1362"/>
    </row>
    <row r="69" ht="12.75" customHeight="1">
      <c r="A69" s="1604"/>
      <c r="B69" s="346"/>
      <c r="C69" s="346"/>
      <c r="D69" s="346"/>
      <c r="E69" s="346"/>
      <c r="F69" s="346"/>
      <c r="G69" s="346"/>
      <c r="H69" s="346"/>
      <c r="I69" s="346"/>
      <c r="J69" s="346"/>
      <c r="K69" s="346"/>
      <c r="L69" s="346"/>
      <c r="M69" s="346"/>
      <c r="N69" s="346"/>
      <c r="O69" s="346"/>
      <c r="P69" s="1362"/>
    </row>
    <row r="70" ht="12.75" customHeight="1">
      <c r="A70" s="1604"/>
      <c r="B70" s="346"/>
      <c r="C70" s="346"/>
      <c r="D70" s="346"/>
      <c r="E70" s="346"/>
      <c r="F70" s="346"/>
      <c r="G70" s="346"/>
      <c r="H70" s="346"/>
      <c r="I70" s="346"/>
      <c r="J70" s="346"/>
      <c r="K70" s="346"/>
      <c r="L70" s="346"/>
      <c r="M70" s="346"/>
      <c r="N70" s="346"/>
      <c r="O70" s="346"/>
      <c r="P70" s="1362"/>
    </row>
    <row r="71" ht="12.75" customHeight="1">
      <c r="A71" s="1604"/>
      <c r="B71" s="346"/>
      <c r="C71" s="346"/>
      <c r="D71" s="346"/>
      <c r="E71" s="346"/>
      <c r="F71" s="346"/>
      <c r="G71" s="346"/>
      <c r="H71" s="346"/>
      <c r="I71" s="346"/>
      <c r="J71" s="346"/>
      <c r="K71" s="346"/>
      <c r="L71" s="346"/>
      <c r="M71" s="346"/>
      <c r="N71" s="346"/>
      <c r="O71" s="346"/>
      <c r="P71" s="1362"/>
    </row>
    <row r="72" ht="12.75" customHeight="1">
      <c r="A72" s="1604"/>
      <c r="B72" s="346"/>
      <c r="C72" s="346"/>
      <c r="D72" s="346"/>
      <c r="E72" s="346"/>
      <c r="F72" s="346"/>
      <c r="G72" s="346"/>
      <c r="H72" s="346"/>
      <c r="I72" s="346"/>
      <c r="J72" s="346"/>
      <c r="K72" s="346"/>
      <c r="L72" s="346"/>
      <c r="M72" s="346"/>
      <c r="N72" s="346"/>
      <c r="O72" s="346"/>
      <c r="P72" s="1362"/>
    </row>
    <row r="73" ht="12.75" customHeight="1">
      <c r="A73" s="1604"/>
      <c r="B73" s="346"/>
      <c r="C73" s="346"/>
      <c r="D73" s="346"/>
      <c r="E73" s="346"/>
      <c r="F73" s="346"/>
      <c r="G73" s="346"/>
      <c r="H73" s="346"/>
      <c r="I73" s="346"/>
      <c r="J73" s="346"/>
      <c r="K73" s="346"/>
      <c r="L73" s="346"/>
      <c r="M73" s="346"/>
      <c r="N73" s="346"/>
      <c r="O73" s="346"/>
      <c r="P73" s="1362"/>
    </row>
    <row r="74" ht="12.75" customHeight="1">
      <c r="A74" s="1604"/>
      <c r="B74" s="346"/>
      <c r="C74" s="346"/>
      <c r="D74" s="346"/>
      <c r="E74" s="346"/>
      <c r="F74" s="346"/>
      <c r="G74" s="346"/>
      <c r="H74" s="346"/>
      <c r="I74" s="346"/>
      <c r="J74" s="346"/>
      <c r="K74" s="346"/>
      <c r="L74" s="346"/>
      <c r="M74" s="346"/>
      <c r="N74" s="346"/>
      <c r="O74" s="346"/>
      <c r="P74" s="1362"/>
    </row>
    <row r="75" ht="12.75" customHeight="1">
      <c r="A75" s="1604"/>
      <c r="B75" s="346"/>
      <c r="C75" s="346"/>
      <c r="D75" s="346"/>
      <c r="E75" s="346"/>
      <c r="F75" s="346"/>
      <c r="G75" s="346"/>
      <c r="H75" s="346"/>
      <c r="I75" s="346"/>
      <c r="J75" s="346"/>
      <c r="K75" s="346"/>
      <c r="L75" s="346"/>
      <c r="M75" s="346"/>
      <c r="N75" s="346"/>
      <c r="O75" s="346"/>
      <c r="P75" s="1362"/>
    </row>
    <row r="76" ht="12.75" customHeight="1">
      <c r="A76" s="1604"/>
      <c r="B76" s="346"/>
      <c r="C76" s="346"/>
      <c r="D76" s="346"/>
      <c r="E76" s="346"/>
      <c r="F76" s="346"/>
      <c r="G76" s="346"/>
      <c r="H76" s="346"/>
      <c r="I76" s="346"/>
      <c r="J76" s="346"/>
      <c r="K76" s="346"/>
      <c r="L76" s="346"/>
      <c r="M76" s="346"/>
      <c r="N76" s="346"/>
      <c r="O76" s="346"/>
      <c r="P76" s="1362"/>
    </row>
    <row r="77" ht="12.75" customHeight="1">
      <c r="A77" s="1604"/>
      <c r="B77" s="346"/>
      <c r="C77" s="346"/>
      <c r="D77" s="346"/>
      <c r="E77" s="346"/>
      <c r="F77" s="346"/>
      <c r="G77" s="346"/>
      <c r="H77" s="346"/>
      <c r="I77" s="346"/>
      <c r="J77" s="346"/>
      <c r="K77" s="346"/>
      <c r="L77" s="346"/>
      <c r="M77" s="346"/>
      <c r="N77" s="346"/>
      <c r="O77" s="346"/>
      <c r="P77" s="1362"/>
    </row>
    <row r="78" ht="12.75" customHeight="1">
      <c r="A78" s="1604"/>
      <c r="B78" s="346"/>
      <c r="C78" s="346"/>
      <c r="D78" s="346"/>
      <c r="E78" s="346"/>
      <c r="F78" s="346"/>
      <c r="G78" s="346"/>
      <c r="H78" s="346"/>
      <c r="I78" s="346"/>
      <c r="J78" s="346"/>
      <c r="K78" s="346"/>
      <c r="L78" s="346"/>
      <c r="M78" s="346"/>
      <c r="N78" s="346"/>
      <c r="O78" s="346"/>
      <c r="P78" s="1362"/>
    </row>
    <row r="79" ht="12.75" customHeight="1">
      <c r="A79" s="1604"/>
      <c r="B79" s="346"/>
      <c r="C79" s="346"/>
      <c r="D79" s="346"/>
      <c r="E79" s="346"/>
      <c r="F79" s="346"/>
      <c r="G79" s="346"/>
      <c r="H79" s="346"/>
      <c r="I79" s="346"/>
      <c r="J79" s="346"/>
      <c r="K79" s="346"/>
      <c r="L79" s="346"/>
      <c r="M79" s="346"/>
      <c r="N79" s="346"/>
      <c r="O79" s="346"/>
      <c r="P79" s="1362"/>
    </row>
    <row r="80" ht="12.75" customHeight="1">
      <c r="A80" s="1605"/>
      <c r="B80" s="1606"/>
      <c r="C80" s="1606"/>
      <c r="D80" s="1606"/>
      <c r="E80" s="1606"/>
      <c r="F80" s="1606"/>
      <c r="G80" s="1606"/>
      <c r="H80" s="1606"/>
      <c r="I80" s="1606"/>
      <c r="J80" s="1606"/>
      <c r="K80" s="1606"/>
      <c r="L80" s="1606"/>
      <c r="M80" s="1606"/>
      <c r="N80" s="1606"/>
      <c r="O80" s="1606"/>
      <c r="P80" s="1607"/>
    </row>
  </sheetData>
  <conditionalFormatting sqref="A7:P80">
    <cfRule type="cellIs" dxfId="35" priority="1" operator="lessThan" stopIfTrue="1">
      <formula>0</formula>
    </cfRule>
  </conditionalFormatting>
  <pageMargins left="0.35" right="0.25" top="0.32" bottom="0.5" header="0.32" footer="0.3"/>
  <pageSetup firstPageNumber="1" fitToHeight="1" fitToWidth="1" scale="100" useFirstPageNumber="0" orientation="portrait" pageOrder="downThenOver"/>
  <headerFooter>
    <oddFooter>&amp;L&amp;"Calibri,Regular"&amp;7&amp;K0000007/15/20  at 4:16 PM Mike 702.486.8879&amp;C&amp;"Calibri,Regular"&amp;11&amp;K000000&amp;7&amp;P of &amp;N&amp;R&amp;"Calibri,Regular"&amp;7&amp;K0000002020 LVMCA Financial-Plan-Academy-2019-11-15-3-PM.xlsx  Note FFE</oddFooter>
  </headerFooter>
  <drawing r:id="rId1"/>
</worksheet>
</file>

<file path=xl/worksheets/sheet2.xml><?xml version="1.0" encoding="utf-8"?>
<worksheet xmlns:r="http://schemas.openxmlformats.org/officeDocument/2006/relationships" xmlns="http://schemas.openxmlformats.org/spreadsheetml/2006/main">
  <dimension ref="A1:Z87"/>
  <sheetViews>
    <sheetView workbookViewId="0" showGridLines="0" defaultGridColor="1"/>
  </sheetViews>
  <sheetFormatPr defaultColWidth="8.83333" defaultRowHeight="15" customHeight="1" outlineLevelRow="0" outlineLevelCol="0"/>
  <cols>
    <col min="1" max="1" width="116.852" style="53" customWidth="1"/>
    <col min="2" max="26" width="8.85156" style="53" customWidth="1"/>
    <col min="27" max="16384" width="8.85156" style="53" customWidth="1"/>
  </cols>
  <sheetData>
    <row r="1" ht="16" customHeight="1">
      <c r="A1" t="s" s="54">
        <v>22</v>
      </c>
      <c r="B1" s="4"/>
      <c r="C1" s="5"/>
      <c r="D1" s="5"/>
      <c r="E1" s="5"/>
      <c r="F1" s="5"/>
      <c r="G1" s="5"/>
      <c r="H1" s="5"/>
      <c r="I1" s="5"/>
      <c r="J1" s="5"/>
      <c r="K1" s="5"/>
      <c r="L1" s="5"/>
      <c r="M1" s="5"/>
      <c r="N1" s="5"/>
      <c r="O1" s="5"/>
      <c r="P1" s="5"/>
      <c r="Q1" s="5"/>
      <c r="R1" s="5"/>
      <c r="S1" s="5"/>
      <c r="T1" s="5"/>
      <c r="U1" s="5"/>
      <c r="V1" s="5"/>
      <c r="W1" s="5"/>
      <c r="X1" s="5"/>
      <c r="Y1" s="5"/>
      <c r="Z1" s="5"/>
    </row>
    <row r="2" ht="8" customHeight="1">
      <c r="A2" s="9"/>
      <c r="B2" s="5"/>
      <c r="C2" s="5"/>
      <c r="D2" s="5"/>
      <c r="E2" s="5"/>
      <c r="F2" s="5"/>
      <c r="G2" s="5"/>
      <c r="H2" s="5"/>
      <c r="I2" s="5"/>
      <c r="J2" s="5"/>
      <c r="K2" s="5"/>
      <c r="L2" s="5"/>
      <c r="M2" s="5"/>
      <c r="N2" s="5"/>
      <c r="O2" s="5"/>
      <c r="P2" s="5"/>
      <c r="Q2" s="5"/>
      <c r="R2" s="5"/>
      <c r="S2" s="5"/>
      <c r="T2" s="5"/>
      <c r="U2" s="5"/>
      <c r="V2" s="5"/>
      <c r="W2" s="5"/>
      <c r="X2" s="5"/>
      <c r="Y2" s="5"/>
      <c r="Z2" s="5"/>
    </row>
    <row r="3" ht="49.5" customHeight="1">
      <c r="A3" t="s" s="55">
        <v>23</v>
      </c>
      <c r="B3" s="5"/>
      <c r="C3" s="5"/>
      <c r="D3" s="5"/>
      <c r="E3" s="5"/>
      <c r="F3" s="5"/>
      <c r="G3" s="5"/>
      <c r="H3" s="5"/>
      <c r="I3" s="5"/>
      <c r="J3" s="5"/>
      <c r="K3" s="5"/>
      <c r="L3" s="5"/>
      <c r="M3" s="5"/>
      <c r="N3" s="5"/>
      <c r="O3" s="5"/>
      <c r="P3" s="5"/>
      <c r="Q3" s="5"/>
      <c r="R3" s="5"/>
      <c r="S3" s="5"/>
      <c r="T3" s="5"/>
      <c r="U3" s="5"/>
      <c r="V3" s="5"/>
      <c r="W3" s="5"/>
      <c r="X3" s="5"/>
      <c r="Y3" s="5"/>
      <c r="Z3" s="5"/>
    </row>
    <row r="4" ht="16" customHeight="1">
      <c r="A4" s="56"/>
      <c r="B4" s="5"/>
      <c r="C4" s="5"/>
      <c r="D4" s="5"/>
      <c r="E4" s="5"/>
      <c r="F4" s="5"/>
      <c r="G4" s="5"/>
      <c r="H4" s="5"/>
      <c r="I4" s="5"/>
      <c r="J4" s="5"/>
      <c r="K4" s="5"/>
      <c r="L4" s="5"/>
      <c r="M4" s="5"/>
      <c r="N4" s="5"/>
      <c r="O4" s="5"/>
      <c r="P4" s="5"/>
      <c r="Q4" s="5"/>
      <c r="R4" s="5"/>
      <c r="S4" s="5"/>
      <c r="T4" s="5"/>
      <c r="U4" s="5"/>
      <c r="V4" s="5"/>
      <c r="W4" s="5"/>
      <c r="X4" s="5"/>
      <c r="Y4" s="5"/>
      <c r="Z4" s="5"/>
    </row>
    <row r="5" ht="16" customHeight="1">
      <c r="A5" t="s" s="57">
        <v>24</v>
      </c>
      <c r="B5" s="4"/>
      <c r="C5" s="5"/>
      <c r="D5" s="5"/>
      <c r="E5" s="5"/>
      <c r="F5" s="5"/>
      <c r="G5" s="5"/>
      <c r="H5" s="5"/>
      <c r="I5" s="5"/>
      <c r="J5" s="5"/>
      <c r="K5" s="5"/>
      <c r="L5" s="5"/>
      <c r="M5" s="5"/>
      <c r="N5" s="5"/>
      <c r="O5" s="5"/>
      <c r="P5" s="5"/>
      <c r="Q5" s="5"/>
      <c r="R5" s="5"/>
      <c r="S5" s="5"/>
      <c r="T5" s="5"/>
      <c r="U5" s="5"/>
      <c r="V5" s="5"/>
      <c r="W5" s="5"/>
      <c r="X5" s="5"/>
      <c r="Y5" s="5"/>
      <c r="Z5" s="5"/>
    </row>
    <row r="6" ht="95.25" customHeight="1">
      <c r="A6" t="s" s="58">
        <v>25</v>
      </c>
      <c r="B6" s="4"/>
      <c r="C6" s="5"/>
      <c r="D6" s="5"/>
      <c r="E6" s="5"/>
      <c r="F6" s="5"/>
      <c r="G6" s="5"/>
      <c r="H6" s="5"/>
      <c r="I6" s="5"/>
      <c r="J6" s="5"/>
      <c r="K6" s="5"/>
      <c r="L6" s="5"/>
      <c r="M6" s="5"/>
      <c r="N6" s="5"/>
      <c r="O6" s="5"/>
      <c r="P6" s="5"/>
      <c r="Q6" s="5"/>
      <c r="R6" s="5"/>
      <c r="S6" s="5"/>
      <c r="T6" s="5"/>
      <c r="U6" s="5"/>
      <c r="V6" s="5"/>
      <c r="W6" s="5"/>
      <c r="X6" s="5"/>
      <c r="Y6" s="5"/>
      <c r="Z6" s="5"/>
    </row>
    <row r="7" ht="16" customHeight="1">
      <c r="A7" s="59"/>
      <c r="B7" s="5"/>
      <c r="C7" s="5"/>
      <c r="D7" s="5"/>
      <c r="E7" s="5"/>
      <c r="F7" s="5"/>
      <c r="G7" s="5"/>
      <c r="H7" s="5"/>
      <c r="I7" s="5"/>
      <c r="J7" s="5"/>
      <c r="K7" s="5"/>
      <c r="L7" s="5"/>
      <c r="M7" s="5"/>
      <c r="N7" s="5"/>
      <c r="O7" s="5"/>
      <c r="P7" s="5"/>
      <c r="Q7" s="5"/>
      <c r="R7" s="5"/>
      <c r="S7" s="5"/>
      <c r="T7" s="5"/>
      <c r="U7" s="5"/>
      <c r="V7" s="5"/>
      <c r="W7" s="5"/>
      <c r="X7" s="5"/>
      <c r="Y7" s="5"/>
      <c r="Z7" s="5"/>
    </row>
    <row r="8" ht="16" customHeight="1">
      <c r="A8" t="s" s="60">
        <v>26</v>
      </c>
      <c r="B8" s="4"/>
      <c r="C8" s="5"/>
      <c r="D8" s="5"/>
      <c r="E8" s="5"/>
      <c r="F8" s="5"/>
      <c r="G8" s="5"/>
      <c r="H8" s="5"/>
      <c r="I8" s="5"/>
      <c r="J8" s="5"/>
      <c r="K8" s="5"/>
      <c r="L8" s="5"/>
      <c r="M8" s="5"/>
      <c r="N8" s="5"/>
      <c r="O8" s="5"/>
      <c r="P8" s="5"/>
      <c r="Q8" s="5"/>
      <c r="R8" s="5"/>
      <c r="S8" s="5"/>
      <c r="T8" s="5"/>
      <c r="U8" s="5"/>
      <c r="V8" s="5"/>
      <c r="W8" s="5"/>
      <c r="X8" s="5"/>
      <c r="Y8" s="5"/>
      <c r="Z8" s="5"/>
    </row>
    <row r="9" ht="16" customHeight="1">
      <c r="A9" t="s" s="61">
        <v>27</v>
      </c>
      <c r="B9" s="5"/>
      <c r="C9" s="5"/>
      <c r="D9" s="5"/>
      <c r="E9" s="5"/>
      <c r="F9" s="5"/>
      <c r="G9" s="5"/>
      <c r="H9" s="5"/>
      <c r="I9" s="5"/>
      <c r="J9" s="5"/>
      <c r="K9" s="5"/>
      <c r="L9" s="5"/>
      <c r="M9" s="5"/>
      <c r="N9" s="5"/>
      <c r="O9" s="5"/>
      <c r="P9" s="5"/>
      <c r="Q9" s="5"/>
      <c r="R9" s="5"/>
      <c r="S9" s="5"/>
      <c r="T9" s="5"/>
      <c r="U9" s="5"/>
      <c r="V9" s="5"/>
      <c r="W9" s="5"/>
      <c r="X9" s="5"/>
      <c r="Y9" s="5"/>
      <c r="Z9" s="5"/>
    </row>
    <row r="10" ht="16" customHeight="1">
      <c r="A10" s="62"/>
      <c r="B10" s="5"/>
      <c r="C10" s="5"/>
      <c r="D10" s="5"/>
      <c r="E10" s="5"/>
      <c r="F10" s="5"/>
      <c r="G10" s="5"/>
      <c r="H10" s="5"/>
      <c r="I10" s="5"/>
      <c r="J10" s="5"/>
      <c r="K10" s="5"/>
      <c r="L10" s="5"/>
      <c r="M10" s="5"/>
      <c r="N10" s="5"/>
      <c r="O10" s="5"/>
      <c r="P10" s="5"/>
      <c r="Q10" s="5"/>
      <c r="R10" s="5"/>
      <c r="S10" s="5"/>
      <c r="T10" s="5"/>
      <c r="U10" s="5"/>
      <c r="V10" s="5"/>
      <c r="W10" s="5"/>
      <c r="X10" s="5"/>
      <c r="Y10" s="5"/>
      <c r="Z10" s="5"/>
    </row>
    <row r="11" ht="16" customHeight="1">
      <c r="A11" t="s" s="60">
        <v>28</v>
      </c>
      <c r="B11" s="4"/>
      <c r="C11" s="5"/>
      <c r="D11" s="5"/>
      <c r="E11" s="5"/>
      <c r="F11" s="5"/>
      <c r="G11" s="5"/>
      <c r="H11" s="5"/>
      <c r="I11" s="5"/>
      <c r="J11" s="5"/>
      <c r="K11" s="5"/>
      <c r="L11" s="5"/>
      <c r="M11" s="5"/>
      <c r="N11" s="5"/>
      <c r="O11" s="5"/>
      <c r="P11" s="5"/>
      <c r="Q11" s="5"/>
      <c r="R11" s="5"/>
      <c r="S11" s="5"/>
      <c r="T11" s="5"/>
      <c r="U11" s="5"/>
      <c r="V11" s="5"/>
      <c r="W11" s="5"/>
      <c r="X11" s="5"/>
      <c r="Y11" s="5"/>
      <c r="Z11" s="5"/>
    </row>
    <row r="12" ht="30" customHeight="1">
      <c r="A12" t="s" s="61">
        <v>29</v>
      </c>
      <c r="B12" s="5"/>
      <c r="C12" s="5"/>
      <c r="D12" s="5"/>
      <c r="E12" s="5"/>
      <c r="F12" s="5"/>
      <c r="G12" s="5"/>
      <c r="H12" s="5"/>
      <c r="I12" s="5"/>
      <c r="J12" s="5"/>
      <c r="K12" s="5"/>
      <c r="L12" s="5"/>
      <c r="M12" s="5"/>
      <c r="N12" s="5"/>
      <c r="O12" s="5"/>
      <c r="P12" s="5"/>
      <c r="Q12" s="5"/>
      <c r="R12" s="5"/>
      <c r="S12" s="5"/>
      <c r="T12" s="5"/>
      <c r="U12" s="5"/>
      <c r="V12" s="5"/>
      <c r="W12" s="5"/>
      <c r="X12" s="5"/>
      <c r="Y12" s="5"/>
      <c r="Z12" s="5"/>
    </row>
    <row r="13" ht="16" customHeight="1">
      <c r="A13" s="63"/>
      <c r="B13" s="5"/>
      <c r="C13" s="5"/>
      <c r="D13" s="5"/>
      <c r="E13" s="5"/>
      <c r="F13" s="5"/>
      <c r="G13" s="5"/>
      <c r="H13" s="5"/>
      <c r="I13" s="5"/>
      <c r="J13" s="5"/>
      <c r="K13" s="5"/>
      <c r="L13" s="5"/>
      <c r="M13" s="5"/>
      <c r="N13" s="5"/>
      <c r="O13" s="5"/>
      <c r="P13" s="5"/>
      <c r="Q13" s="5"/>
      <c r="R13" s="5"/>
      <c r="S13" s="5"/>
      <c r="T13" s="5"/>
      <c r="U13" s="5"/>
      <c r="V13" s="5"/>
      <c r="W13" s="5"/>
      <c r="X13" s="5"/>
      <c r="Y13" s="5"/>
      <c r="Z13" s="5"/>
    </row>
    <row r="14" ht="16" customHeight="1">
      <c r="A14" t="s" s="64">
        <v>30</v>
      </c>
      <c r="B14" s="4"/>
      <c r="C14" s="5"/>
      <c r="D14" s="5"/>
      <c r="E14" s="5"/>
      <c r="F14" s="5"/>
      <c r="G14" s="5"/>
      <c r="H14" s="5"/>
      <c r="I14" s="5"/>
      <c r="J14" s="5"/>
      <c r="K14" s="5"/>
      <c r="L14" s="5"/>
      <c r="M14" s="5"/>
      <c r="N14" s="5"/>
      <c r="O14" s="5"/>
      <c r="P14" s="5"/>
      <c r="Q14" s="5"/>
      <c r="R14" s="5"/>
      <c r="S14" s="5"/>
      <c r="T14" s="5"/>
      <c r="U14" s="5"/>
      <c r="V14" s="5"/>
      <c r="W14" s="5"/>
      <c r="X14" s="5"/>
      <c r="Y14" s="5"/>
      <c r="Z14" s="5"/>
    </row>
    <row r="15" ht="16" customHeight="1">
      <c r="A15" t="s" s="65">
        <v>31</v>
      </c>
      <c r="B15" s="4"/>
      <c r="C15" s="5"/>
      <c r="D15" s="5"/>
      <c r="E15" s="5"/>
      <c r="F15" s="5"/>
      <c r="G15" s="5"/>
      <c r="H15" s="5"/>
      <c r="I15" s="5"/>
      <c r="J15" s="5"/>
      <c r="K15" s="5"/>
      <c r="L15" s="5"/>
      <c r="M15" s="5"/>
      <c r="N15" s="5"/>
      <c r="O15" s="5"/>
      <c r="P15" s="5"/>
      <c r="Q15" s="5"/>
      <c r="R15" s="5"/>
      <c r="S15" s="5"/>
      <c r="T15" s="5"/>
      <c r="U15" s="5"/>
      <c r="V15" s="5"/>
      <c r="W15" s="5"/>
      <c r="X15" s="5"/>
      <c r="Y15" s="5"/>
      <c r="Z15" s="5"/>
    </row>
    <row r="16" ht="30" customHeight="1" hidden="1">
      <c r="A16" t="s" s="66">
        <v>32</v>
      </c>
      <c r="B16" s="4"/>
      <c r="C16" s="5"/>
      <c r="D16" s="5"/>
      <c r="E16" s="5"/>
      <c r="F16" s="5"/>
      <c r="G16" s="5"/>
      <c r="H16" s="5"/>
      <c r="I16" s="5"/>
      <c r="J16" s="5"/>
      <c r="K16" s="5"/>
      <c r="L16" s="5"/>
      <c r="M16" s="5"/>
      <c r="N16" s="5"/>
      <c r="O16" s="5"/>
      <c r="P16" s="5"/>
      <c r="Q16" s="5"/>
      <c r="R16" s="5"/>
      <c r="S16" s="5"/>
      <c r="T16" s="5"/>
      <c r="U16" s="5"/>
      <c r="V16" s="5"/>
      <c r="W16" s="5"/>
      <c r="X16" s="5"/>
      <c r="Y16" s="5"/>
      <c r="Z16" s="5"/>
    </row>
    <row r="17" ht="30" customHeight="1" hidden="1">
      <c r="A17" t="s" s="66">
        <v>33</v>
      </c>
      <c r="B17" s="4"/>
      <c r="C17" s="5"/>
      <c r="D17" s="5"/>
      <c r="E17" s="5"/>
      <c r="F17" s="5"/>
      <c r="G17" s="5"/>
      <c r="H17" s="5"/>
      <c r="I17" s="5"/>
      <c r="J17" s="5"/>
      <c r="K17" s="5"/>
      <c r="L17" s="5"/>
      <c r="M17" s="5"/>
      <c r="N17" s="5"/>
      <c r="O17" s="5"/>
      <c r="P17" s="5"/>
      <c r="Q17" s="5"/>
      <c r="R17" s="5"/>
      <c r="S17" s="5"/>
      <c r="T17" s="5"/>
      <c r="U17" s="5"/>
      <c r="V17" s="5"/>
      <c r="W17" s="5"/>
      <c r="X17" s="5"/>
      <c r="Y17" s="5"/>
      <c r="Z17" s="5"/>
    </row>
    <row r="18" ht="30" customHeight="1" hidden="1">
      <c r="A18" t="s" s="66">
        <v>34</v>
      </c>
      <c r="B18" s="4"/>
      <c r="C18" s="5"/>
      <c r="D18" s="5"/>
      <c r="E18" s="5"/>
      <c r="F18" s="5"/>
      <c r="G18" s="5"/>
      <c r="H18" s="5"/>
      <c r="I18" s="5"/>
      <c r="J18" s="5"/>
      <c r="K18" s="5"/>
      <c r="L18" s="5"/>
      <c r="M18" s="5"/>
      <c r="N18" s="5"/>
      <c r="O18" s="5"/>
      <c r="P18" s="5"/>
      <c r="Q18" s="5"/>
      <c r="R18" s="5"/>
      <c r="S18" s="5"/>
      <c r="T18" s="5"/>
      <c r="U18" s="5"/>
      <c r="V18" s="5"/>
      <c r="W18" s="5"/>
      <c r="X18" s="5"/>
      <c r="Y18" s="5"/>
      <c r="Z18" s="5"/>
    </row>
    <row r="19" ht="60" customHeight="1">
      <c r="A19" t="s" s="67">
        <v>35</v>
      </c>
      <c r="B19" s="5"/>
      <c r="C19" s="5"/>
      <c r="D19" s="5"/>
      <c r="E19" s="5"/>
      <c r="F19" s="5"/>
      <c r="G19" s="5"/>
      <c r="H19" s="5"/>
      <c r="I19" s="5"/>
      <c r="J19" s="5"/>
      <c r="K19" s="5"/>
      <c r="L19" s="5"/>
      <c r="M19" s="5"/>
      <c r="N19" s="5"/>
      <c r="O19" s="5"/>
      <c r="P19" s="5"/>
      <c r="Q19" s="5"/>
      <c r="R19" s="5"/>
      <c r="S19" s="5"/>
      <c r="T19" s="5"/>
      <c r="U19" s="5"/>
      <c r="V19" s="5"/>
      <c r="W19" s="5"/>
      <c r="X19" s="5"/>
      <c r="Y19" s="5"/>
      <c r="Z19" s="5"/>
    </row>
    <row r="20" ht="30" customHeight="1">
      <c r="A20" t="s" s="68">
        <v>36</v>
      </c>
      <c r="B20" s="5"/>
      <c r="C20" s="5"/>
      <c r="D20" s="5"/>
      <c r="E20" s="5"/>
      <c r="F20" s="5"/>
      <c r="G20" s="5"/>
      <c r="H20" s="5"/>
      <c r="I20" s="5"/>
      <c r="J20" s="5"/>
      <c r="K20" s="5"/>
      <c r="L20" s="5"/>
      <c r="M20" s="5"/>
      <c r="N20" s="5"/>
      <c r="O20" s="5"/>
      <c r="P20" s="5"/>
      <c r="Q20" s="5"/>
      <c r="R20" s="5"/>
      <c r="S20" s="5"/>
      <c r="T20" s="5"/>
      <c r="U20" s="5"/>
      <c r="V20" s="5"/>
      <c r="W20" s="5"/>
      <c r="X20" s="5"/>
      <c r="Y20" s="5"/>
      <c r="Z20" s="5"/>
    </row>
    <row r="21" ht="30" customHeight="1">
      <c r="A21" t="s" s="68">
        <v>37</v>
      </c>
      <c r="B21" s="5"/>
      <c r="C21" s="5"/>
      <c r="D21" s="5"/>
      <c r="E21" s="5"/>
      <c r="F21" s="5"/>
      <c r="G21" s="5"/>
      <c r="H21" s="5"/>
      <c r="I21" s="5"/>
      <c r="J21" s="5"/>
      <c r="K21" s="5"/>
      <c r="L21" s="5"/>
      <c r="M21" s="5"/>
      <c r="N21" s="5"/>
      <c r="O21" s="5"/>
      <c r="P21" s="5"/>
      <c r="Q21" s="5"/>
      <c r="R21" s="5"/>
      <c r="S21" s="69"/>
      <c r="T21" s="69"/>
      <c r="U21" s="69"/>
      <c r="V21" s="69"/>
      <c r="W21" s="69"/>
      <c r="X21" s="69"/>
      <c r="Y21" s="69"/>
      <c r="Z21" s="69"/>
    </row>
    <row r="22" ht="16" customHeight="1">
      <c r="A22" t="s" s="70">
        <v>38</v>
      </c>
      <c r="B22" s="5"/>
      <c r="C22" s="5"/>
      <c r="D22" s="5"/>
      <c r="E22" s="5"/>
      <c r="F22" s="5"/>
      <c r="G22" s="5"/>
      <c r="H22" s="5"/>
      <c r="I22" s="5"/>
      <c r="J22" s="5"/>
      <c r="K22" s="5"/>
      <c r="L22" s="5"/>
      <c r="M22" s="5"/>
      <c r="N22" s="5"/>
      <c r="O22" s="5"/>
      <c r="P22" s="5"/>
      <c r="Q22" s="5"/>
      <c r="R22" s="5"/>
      <c r="S22" s="69"/>
      <c r="T22" s="69"/>
      <c r="U22" s="69"/>
      <c r="V22" s="69"/>
      <c r="W22" s="69"/>
      <c r="X22" s="69"/>
      <c r="Y22" s="69"/>
      <c r="Z22" s="69"/>
    </row>
    <row r="23" ht="16" customHeight="1">
      <c r="A23" t="s" s="71">
        <v>39</v>
      </c>
      <c r="B23" s="5"/>
      <c r="C23" s="5"/>
      <c r="D23" s="5"/>
      <c r="E23" s="5"/>
      <c r="F23" s="5"/>
      <c r="G23" s="5"/>
      <c r="H23" s="5"/>
      <c r="I23" s="5"/>
      <c r="J23" s="5"/>
      <c r="K23" s="5"/>
      <c r="L23" s="5"/>
      <c r="M23" s="5"/>
      <c r="N23" s="5"/>
      <c r="O23" s="5"/>
      <c r="P23" s="5"/>
      <c r="Q23" s="5"/>
      <c r="R23" s="5"/>
      <c r="S23" s="69"/>
      <c r="T23" s="69"/>
      <c r="U23" s="69"/>
      <c r="V23" s="69"/>
      <c r="W23" s="69"/>
      <c r="X23" s="69"/>
      <c r="Y23" s="69"/>
      <c r="Z23" s="69"/>
    </row>
    <row r="24" ht="16" customHeight="1">
      <c r="A24" t="s" s="71">
        <v>40</v>
      </c>
      <c r="B24" s="5"/>
      <c r="C24" s="5"/>
      <c r="D24" s="5"/>
      <c r="E24" s="5"/>
      <c r="F24" s="5"/>
      <c r="G24" s="5"/>
      <c r="H24" s="5"/>
      <c r="I24" s="5"/>
      <c r="J24" s="5"/>
      <c r="K24" s="5"/>
      <c r="L24" s="5"/>
      <c r="M24" s="5"/>
      <c r="N24" s="5"/>
      <c r="O24" s="5"/>
      <c r="P24" s="5"/>
      <c r="Q24" s="5"/>
      <c r="R24" s="5"/>
      <c r="S24" s="69"/>
      <c r="T24" s="69"/>
      <c r="U24" s="69"/>
      <c r="V24" s="69"/>
      <c r="W24" s="69"/>
      <c r="X24" s="69"/>
      <c r="Y24" s="69"/>
      <c r="Z24" s="69"/>
    </row>
    <row r="25" ht="16" customHeight="1">
      <c r="A25" t="s" s="71">
        <v>41</v>
      </c>
      <c r="B25" s="5"/>
      <c r="C25" s="5"/>
      <c r="D25" s="5"/>
      <c r="E25" s="5"/>
      <c r="F25" s="5"/>
      <c r="G25" s="5"/>
      <c r="H25" s="5"/>
      <c r="I25" s="5"/>
      <c r="J25" s="5"/>
      <c r="K25" s="5"/>
      <c r="L25" s="5"/>
      <c r="M25" s="5"/>
      <c r="N25" s="5"/>
      <c r="O25" s="5"/>
      <c r="P25" s="5"/>
      <c r="Q25" s="5"/>
      <c r="R25" s="5"/>
      <c r="S25" s="69"/>
      <c r="T25" s="69"/>
      <c r="U25" s="69"/>
      <c r="V25" s="69"/>
      <c r="W25" s="69"/>
      <c r="X25" s="69"/>
      <c r="Y25" s="69"/>
      <c r="Z25" s="69"/>
    </row>
    <row r="26" ht="16" customHeight="1">
      <c r="A26" t="s" s="71">
        <v>42</v>
      </c>
      <c r="B26" s="5"/>
      <c r="C26" s="5"/>
      <c r="D26" s="5"/>
      <c r="E26" s="5"/>
      <c r="F26" s="5"/>
      <c r="G26" s="5"/>
      <c r="H26" s="5"/>
      <c r="I26" s="5"/>
      <c r="J26" s="5"/>
      <c r="K26" s="5"/>
      <c r="L26" s="5"/>
      <c r="M26" s="5"/>
      <c r="N26" s="5"/>
      <c r="O26" s="5"/>
      <c r="P26" s="5"/>
      <c r="Q26" s="5"/>
      <c r="R26" s="5"/>
      <c r="S26" s="69"/>
      <c r="T26" s="69"/>
      <c r="U26" s="69"/>
      <c r="V26" s="69"/>
      <c r="W26" s="69"/>
      <c r="X26" s="69"/>
      <c r="Y26" s="69"/>
      <c r="Z26" s="69"/>
    </row>
    <row r="27" ht="16" customHeight="1">
      <c r="A27" t="s" s="71">
        <v>43</v>
      </c>
      <c r="B27" s="5"/>
      <c r="C27" s="5"/>
      <c r="D27" s="5"/>
      <c r="E27" s="5"/>
      <c r="F27" s="5"/>
      <c r="G27" s="5"/>
      <c r="H27" s="5"/>
      <c r="I27" s="5"/>
      <c r="J27" s="5"/>
      <c r="K27" s="5"/>
      <c r="L27" s="5"/>
      <c r="M27" s="5"/>
      <c r="N27" s="5"/>
      <c r="O27" s="5"/>
      <c r="P27" s="5"/>
      <c r="Q27" s="5"/>
      <c r="R27" s="5"/>
      <c r="S27" s="69"/>
      <c r="T27" s="69"/>
      <c r="U27" s="69"/>
      <c r="V27" s="69"/>
      <c r="W27" s="69"/>
      <c r="X27" s="69"/>
      <c r="Y27" s="69"/>
      <c r="Z27" s="69"/>
    </row>
    <row r="28" ht="16" customHeight="1">
      <c r="A28" t="s" s="71">
        <v>44</v>
      </c>
      <c r="B28" s="5"/>
      <c r="C28" s="5"/>
      <c r="D28" s="5"/>
      <c r="E28" s="5"/>
      <c r="F28" s="5"/>
      <c r="G28" s="5"/>
      <c r="H28" s="5"/>
      <c r="I28" s="5"/>
      <c r="J28" s="5"/>
      <c r="K28" s="5"/>
      <c r="L28" s="5"/>
      <c r="M28" s="5"/>
      <c r="N28" s="5"/>
      <c r="O28" s="5"/>
      <c r="P28" s="5"/>
      <c r="Q28" s="5"/>
      <c r="R28" s="5"/>
      <c r="S28" s="69"/>
      <c r="T28" s="69"/>
      <c r="U28" s="69"/>
      <c r="V28" s="69"/>
      <c r="W28" s="69"/>
      <c r="X28" s="69"/>
      <c r="Y28" s="69"/>
      <c r="Z28" s="69"/>
    </row>
    <row r="29" ht="16" customHeight="1">
      <c r="A29" s="56"/>
      <c r="B29" s="5"/>
      <c r="C29" s="5"/>
      <c r="D29" s="5"/>
      <c r="E29" s="5"/>
      <c r="F29" s="5"/>
      <c r="G29" s="5"/>
      <c r="H29" s="5"/>
      <c r="I29" s="5"/>
      <c r="J29" s="5"/>
      <c r="K29" s="5"/>
      <c r="L29" s="5"/>
      <c r="M29" s="5"/>
      <c r="N29" s="5"/>
      <c r="O29" s="5"/>
      <c r="P29" s="5"/>
      <c r="Q29" s="5"/>
      <c r="R29" s="5"/>
      <c r="S29" s="69"/>
      <c r="T29" s="69"/>
      <c r="U29" s="69"/>
      <c r="V29" s="69"/>
      <c r="W29" s="69"/>
      <c r="X29" s="69"/>
      <c r="Y29" s="69"/>
      <c r="Z29" s="69"/>
    </row>
    <row r="30" ht="16" customHeight="1">
      <c r="A30" t="s" s="60">
        <v>45</v>
      </c>
      <c r="B30" s="4"/>
      <c r="C30" s="5"/>
      <c r="D30" s="5"/>
      <c r="E30" s="5"/>
      <c r="F30" s="5"/>
      <c r="G30" s="5"/>
      <c r="H30" s="5"/>
      <c r="I30" s="5"/>
      <c r="J30" s="5"/>
      <c r="K30" s="5"/>
      <c r="L30" s="5"/>
      <c r="M30" s="5"/>
      <c r="N30" s="5"/>
      <c r="O30" s="5"/>
      <c r="P30" s="5"/>
      <c r="Q30" s="5"/>
      <c r="R30" s="5"/>
      <c r="S30" s="69"/>
      <c r="T30" s="69"/>
      <c r="U30" s="69"/>
      <c r="V30" s="69"/>
      <c r="W30" s="69"/>
      <c r="X30" s="69"/>
      <c r="Y30" s="69"/>
      <c r="Z30" s="69"/>
    </row>
    <row r="31" ht="45" customHeight="1">
      <c r="A31" t="s" s="72">
        <v>46</v>
      </c>
      <c r="B31" s="5"/>
      <c r="C31" s="5"/>
      <c r="D31" s="5"/>
      <c r="E31" s="5"/>
      <c r="F31" s="5"/>
      <c r="G31" s="5"/>
      <c r="H31" s="5"/>
      <c r="I31" s="5"/>
      <c r="J31" s="5"/>
      <c r="K31" s="5"/>
      <c r="L31" s="5"/>
      <c r="M31" s="5"/>
      <c r="N31" s="5"/>
      <c r="O31" s="5"/>
      <c r="P31" s="5"/>
      <c r="Q31" s="5"/>
      <c r="R31" s="5"/>
      <c r="S31" s="69"/>
      <c r="T31" s="69"/>
      <c r="U31" s="69"/>
      <c r="V31" s="69"/>
      <c r="W31" s="69"/>
      <c r="X31" s="69"/>
      <c r="Y31" s="69"/>
      <c r="Z31" s="69"/>
    </row>
    <row r="32" ht="16" customHeight="1">
      <c r="A32" t="s" s="60">
        <v>47</v>
      </c>
      <c r="B32" s="4"/>
      <c r="C32" s="5"/>
      <c r="D32" s="5"/>
      <c r="E32" s="5"/>
      <c r="F32" s="5"/>
      <c r="G32" s="5"/>
      <c r="H32" s="5"/>
      <c r="I32" s="5"/>
      <c r="J32" s="5"/>
      <c r="K32" s="5"/>
      <c r="L32" s="5"/>
      <c r="M32" s="5"/>
      <c r="N32" s="5"/>
      <c r="O32" s="5"/>
      <c r="P32" s="5"/>
      <c r="Q32" s="5"/>
      <c r="R32" s="5"/>
      <c r="S32" s="69"/>
      <c r="T32" s="69"/>
      <c r="U32" s="69"/>
      <c r="V32" s="69"/>
      <c r="W32" s="69"/>
      <c r="X32" s="69"/>
      <c r="Y32" s="69"/>
      <c r="Z32" s="69"/>
    </row>
    <row r="33" ht="9" customHeight="1" hidden="1">
      <c r="A33" t="s" s="73">
        <v>48</v>
      </c>
      <c r="B33" s="4"/>
      <c r="C33" s="5"/>
      <c r="D33" s="5"/>
      <c r="E33" s="5"/>
      <c r="F33" s="5"/>
      <c r="G33" s="5"/>
      <c r="H33" s="5"/>
      <c r="I33" s="5"/>
      <c r="J33" s="5"/>
      <c r="K33" s="5"/>
      <c r="L33" s="5"/>
      <c r="M33" s="5"/>
      <c r="N33" s="5"/>
      <c r="O33" s="5"/>
      <c r="P33" s="5"/>
      <c r="Q33" s="5"/>
      <c r="R33" s="5"/>
      <c r="S33" s="69"/>
      <c r="T33" s="69"/>
      <c r="U33" s="69"/>
      <c r="V33" s="69"/>
      <c r="W33" s="69"/>
      <c r="X33" s="69"/>
      <c r="Y33" s="69"/>
      <c r="Z33" s="69"/>
    </row>
    <row r="34" ht="9" customHeight="1" hidden="1">
      <c r="A34" t="s" s="73">
        <v>49</v>
      </c>
      <c r="B34" s="4"/>
      <c r="C34" s="5"/>
      <c r="D34" s="5"/>
      <c r="E34" s="5"/>
      <c r="F34" s="5"/>
      <c r="G34" s="5"/>
      <c r="H34" s="5"/>
      <c r="I34" s="5"/>
      <c r="J34" s="5"/>
      <c r="K34" s="5"/>
      <c r="L34" s="5"/>
      <c r="M34" s="5"/>
      <c r="N34" s="5"/>
      <c r="O34" s="5"/>
      <c r="P34" s="5"/>
      <c r="Q34" s="5"/>
      <c r="R34" s="5"/>
      <c r="S34" s="69"/>
      <c r="T34" s="69"/>
      <c r="U34" s="69"/>
      <c r="V34" s="69"/>
      <c r="W34" s="69"/>
      <c r="X34" s="69"/>
      <c r="Y34" s="69"/>
      <c r="Z34" s="69"/>
    </row>
    <row r="35" ht="9" customHeight="1" hidden="1">
      <c r="A35" t="s" s="73">
        <v>50</v>
      </c>
      <c r="B35" s="4"/>
      <c r="C35" s="5"/>
      <c r="D35" s="5"/>
      <c r="E35" s="5"/>
      <c r="F35" s="5"/>
      <c r="G35" s="5"/>
      <c r="H35" s="5"/>
      <c r="I35" s="5"/>
      <c r="J35" s="5"/>
      <c r="K35" s="5"/>
      <c r="L35" s="5"/>
      <c r="M35" s="5"/>
      <c r="N35" s="5"/>
      <c r="O35" s="5"/>
      <c r="P35" s="5"/>
      <c r="Q35" s="5"/>
      <c r="R35" s="5"/>
      <c r="S35" s="69"/>
      <c r="T35" s="69"/>
      <c r="U35" s="69"/>
      <c r="V35" s="69"/>
      <c r="W35" s="69"/>
      <c r="X35" s="69"/>
      <c r="Y35" s="69"/>
      <c r="Z35" s="69"/>
    </row>
    <row r="36" ht="30" customHeight="1" hidden="1">
      <c r="A36" t="s" s="66">
        <v>51</v>
      </c>
      <c r="B36" s="4"/>
      <c r="C36" s="5"/>
      <c r="D36" s="5"/>
      <c r="E36" s="5"/>
      <c r="F36" s="5"/>
      <c r="G36" s="5"/>
      <c r="H36" s="5"/>
      <c r="I36" s="5"/>
      <c r="J36" s="5"/>
      <c r="K36" s="5"/>
      <c r="L36" s="5"/>
      <c r="M36" s="5"/>
      <c r="N36" s="5"/>
      <c r="O36" s="5"/>
      <c r="P36" s="5"/>
      <c r="Q36" s="5"/>
      <c r="R36" s="5"/>
      <c r="S36" s="69"/>
      <c r="T36" s="69"/>
      <c r="U36" s="69"/>
      <c r="V36" s="69"/>
      <c r="W36" s="69"/>
      <c r="X36" s="69"/>
      <c r="Y36" s="69"/>
      <c r="Z36" s="69"/>
    </row>
    <row r="37" ht="9" customHeight="1" hidden="1">
      <c r="A37" t="s" s="73">
        <v>52</v>
      </c>
      <c r="B37" s="4"/>
      <c r="C37" s="5"/>
      <c r="D37" s="5"/>
      <c r="E37" s="5"/>
      <c r="F37" s="5"/>
      <c r="G37" s="5"/>
      <c r="H37" s="5"/>
      <c r="I37" s="5"/>
      <c r="J37" s="5"/>
      <c r="K37" s="5"/>
      <c r="L37" s="5"/>
      <c r="M37" s="5"/>
      <c r="N37" s="5"/>
      <c r="O37" s="5"/>
      <c r="P37" s="5"/>
      <c r="Q37" s="5"/>
      <c r="R37" s="5"/>
      <c r="S37" s="69"/>
      <c r="T37" s="69"/>
      <c r="U37" s="69"/>
      <c r="V37" s="69"/>
      <c r="W37" s="69"/>
      <c r="X37" s="69"/>
      <c r="Y37" s="69"/>
      <c r="Z37" s="69"/>
    </row>
    <row r="38" ht="9" customHeight="1" hidden="1">
      <c r="A38" t="s" s="73">
        <v>53</v>
      </c>
      <c r="B38" s="4"/>
      <c r="C38" s="5"/>
      <c r="D38" s="5"/>
      <c r="E38" s="5"/>
      <c r="F38" s="5"/>
      <c r="G38" s="5"/>
      <c r="H38" s="5"/>
      <c r="I38" s="5"/>
      <c r="J38" s="5"/>
      <c r="K38" s="5"/>
      <c r="L38" s="5"/>
      <c r="M38" s="5"/>
      <c r="N38" s="5"/>
      <c r="O38" s="5"/>
      <c r="P38" s="5"/>
      <c r="Q38" s="5"/>
      <c r="R38" s="5"/>
      <c r="S38" s="69"/>
      <c r="T38" s="69"/>
      <c r="U38" s="69"/>
      <c r="V38" s="69"/>
      <c r="W38" s="69"/>
      <c r="X38" s="69"/>
      <c r="Y38" s="69"/>
      <c r="Z38" s="69"/>
    </row>
    <row r="39" ht="9" customHeight="1" hidden="1">
      <c r="A39" t="s" s="73">
        <v>54</v>
      </c>
      <c r="B39" s="4"/>
      <c r="C39" s="5"/>
      <c r="D39" s="5"/>
      <c r="E39" s="5"/>
      <c r="F39" s="5"/>
      <c r="G39" s="5"/>
      <c r="H39" s="5"/>
      <c r="I39" s="5"/>
      <c r="J39" s="5"/>
      <c r="K39" s="5"/>
      <c r="L39" s="5"/>
      <c r="M39" s="5"/>
      <c r="N39" s="5"/>
      <c r="O39" s="5"/>
      <c r="P39" s="5"/>
      <c r="Q39" s="5"/>
      <c r="R39" s="5"/>
      <c r="S39" s="69"/>
      <c r="T39" s="69"/>
      <c r="U39" s="69"/>
      <c r="V39" s="69"/>
      <c r="W39" s="69"/>
      <c r="X39" s="69"/>
      <c r="Y39" s="69"/>
      <c r="Z39" s="69"/>
    </row>
    <row r="40" ht="30" customHeight="1" hidden="1">
      <c r="A40" t="s" s="66">
        <v>55</v>
      </c>
      <c r="B40" s="4"/>
      <c r="C40" s="5"/>
      <c r="D40" s="5"/>
      <c r="E40" s="5"/>
      <c r="F40" s="5"/>
      <c r="G40" s="5"/>
      <c r="H40" s="5"/>
      <c r="I40" s="5"/>
      <c r="J40" s="5"/>
      <c r="K40" s="5"/>
      <c r="L40" s="5"/>
      <c r="M40" s="5"/>
      <c r="N40" s="5"/>
      <c r="O40" s="5"/>
      <c r="P40" s="5"/>
      <c r="Q40" s="5"/>
      <c r="R40" s="5"/>
      <c r="S40" s="69"/>
      <c r="T40" s="69"/>
      <c r="U40" s="69"/>
      <c r="V40" s="69"/>
      <c r="W40" s="69"/>
      <c r="X40" s="69"/>
      <c r="Y40" s="69"/>
      <c r="Z40" s="69"/>
    </row>
    <row r="41" ht="47.25" customHeight="1" hidden="1">
      <c r="A41" t="s" s="66">
        <v>56</v>
      </c>
      <c r="B41" s="4"/>
      <c r="C41" s="5"/>
      <c r="D41" s="5"/>
      <c r="E41" s="5"/>
      <c r="F41" s="5"/>
      <c r="G41" s="5"/>
      <c r="H41" s="5"/>
      <c r="I41" s="5"/>
      <c r="J41" s="5"/>
      <c r="K41" s="5"/>
      <c r="L41" s="5"/>
      <c r="M41" s="5"/>
      <c r="N41" s="5"/>
      <c r="O41" s="5"/>
      <c r="P41" s="5"/>
      <c r="Q41" s="5"/>
      <c r="R41" s="5"/>
      <c r="S41" s="69"/>
      <c r="T41" s="69"/>
      <c r="U41" s="69"/>
      <c r="V41" s="69"/>
      <c r="W41" s="69"/>
      <c r="X41" s="69"/>
      <c r="Y41" s="69"/>
      <c r="Z41" s="69"/>
    </row>
    <row r="42" ht="15" customHeight="1" hidden="1">
      <c r="A42" t="s" s="66">
        <v>57</v>
      </c>
      <c r="B42" s="4"/>
      <c r="C42" s="5"/>
      <c r="D42" s="5"/>
      <c r="E42" s="5"/>
      <c r="F42" s="5"/>
      <c r="G42" s="5"/>
      <c r="H42" s="5"/>
      <c r="I42" s="5"/>
      <c r="J42" s="5"/>
      <c r="K42" s="5"/>
      <c r="L42" s="5"/>
      <c r="M42" s="5"/>
      <c r="N42" s="5"/>
      <c r="O42" s="5"/>
      <c r="P42" s="5"/>
      <c r="Q42" s="5"/>
      <c r="R42" s="5"/>
      <c r="S42" s="69"/>
      <c r="T42" s="69"/>
      <c r="U42" s="69"/>
      <c r="V42" s="69"/>
      <c r="W42" s="69"/>
      <c r="X42" s="69"/>
      <c r="Y42" s="69"/>
      <c r="Z42" s="69"/>
    </row>
    <row r="43" ht="29.25" customHeight="1" hidden="1">
      <c r="A43" t="s" s="66">
        <v>58</v>
      </c>
      <c r="B43" s="4"/>
      <c r="C43" s="5"/>
      <c r="D43" s="5"/>
      <c r="E43" s="5"/>
      <c r="F43" s="5"/>
      <c r="G43" s="5"/>
      <c r="H43" s="5"/>
      <c r="I43" s="5"/>
      <c r="J43" s="5"/>
      <c r="K43" s="5"/>
      <c r="L43" s="5"/>
      <c r="M43" s="5"/>
      <c r="N43" s="5"/>
      <c r="O43" s="5"/>
      <c r="P43" s="5"/>
      <c r="Q43" s="5"/>
      <c r="R43" s="5"/>
      <c r="S43" s="69"/>
      <c r="T43" s="69"/>
      <c r="U43" s="69"/>
      <c r="V43" s="69"/>
      <c r="W43" s="69"/>
      <c r="X43" s="69"/>
      <c r="Y43" s="69"/>
      <c r="Z43" s="69"/>
    </row>
    <row r="44" ht="16" customHeight="1">
      <c r="A44" s="74"/>
      <c r="B44" s="5"/>
      <c r="C44" s="5"/>
      <c r="D44" s="5"/>
      <c r="E44" s="5"/>
      <c r="F44" s="5"/>
      <c r="G44" s="5"/>
      <c r="H44" s="5"/>
      <c r="I44" s="5"/>
      <c r="J44" s="5"/>
      <c r="K44" s="5"/>
      <c r="L44" s="5"/>
      <c r="M44" s="5"/>
      <c r="N44" s="5"/>
      <c r="O44" s="5"/>
      <c r="P44" s="5"/>
      <c r="Q44" s="5"/>
      <c r="R44" s="5"/>
      <c r="S44" s="69"/>
      <c r="T44" s="69"/>
      <c r="U44" s="69"/>
      <c r="V44" s="69"/>
      <c r="W44" s="69"/>
      <c r="X44" s="69"/>
      <c r="Y44" s="69"/>
      <c r="Z44" s="69"/>
    </row>
    <row r="45" ht="16" customHeight="1">
      <c r="A45" t="s" s="60">
        <v>59</v>
      </c>
      <c r="B45" s="4"/>
      <c r="C45" s="5"/>
      <c r="D45" s="5"/>
      <c r="E45" s="5"/>
      <c r="F45" s="5"/>
      <c r="G45" s="5"/>
      <c r="H45" s="5"/>
      <c r="I45" s="5"/>
      <c r="J45" s="5"/>
      <c r="K45" s="5"/>
      <c r="L45" s="5"/>
      <c r="M45" s="5"/>
      <c r="N45" s="5"/>
      <c r="O45" s="5"/>
      <c r="P45" s="5"/>
      <c r="Q45" s="5"/>
      <c r="R45" s="5"/>
      <c r="S45" s="69"/>
      <c r="T45" s="69"/>
      <c r="U45" s="69"/>
      <c r="V45" s="69"/>
      <c r="W45" s="69"/>
      <c r="X45" s="69"/>
      <c r="Y45" s="69"/>
      <c r="Z45" s="69"/>
    </row>
    <row r="46" ht="30" customHeight="1">
      <c r="A46" t="s" s="61">
        <v>60</v>
      </c>
      <c r="B46" s="5"/>
      <c r="C46" s="5"/>
      <c r="D46" s="5"/>
      <c r="E46" s="5"/>
      <c r="F46" s="5"/>
      <c r="G46" s="5"/>
      <c r="H46" s="5"/>
      <c r="I46" s="5"/>
      <c r="J46" s="5"/>
      <c r="K46" s="5"/>
      <c r="L46" s="5"/>
      <c r="M46" s="5"/>
      <c r="N46" s="5"/>
      <c r="O46" s="5"/>
      <c r="P46" s="5"/>
      <c r="Q46" s="5"/>
      <c r="R46" s="5"/>
      <c r="S46" s="69"/>
      <c r="T46" s="69"/>
      <c r="U46" s="69"/>
      <c r="V46" s="69"/>
      <c r="W46" s="69"/>
      <c r="X46" s="69"/>
      <c r="Y46" s="69"/>
      <c r="Z46" s="69"/>
    </row>
    <row r="47" ht="16" customHeight="1">
      <c r="A47" t="s" s="75">
        <v>61</v>
      </c>
      <c r="B47" s="5"/>
      <c r="C47" s="5"/>
      <c r="D47" s="5"/>
      <c r="E47" s="5"/>
      <c r="F47" s="5"/>
      <c r="G47" s="5"/>
      <c r="H47" s="5"/>
      <c r="I47" s="5"/>
      <c r="J47" s="5"/>
      <c r="K47" s="5"/>
      <c r="L47" s="5"/>
      <c r="M47" s="5"/>
      <c r="N47" s="5"/>
      <c r="O47" s="5"/>
      <c r="P47" s="5"/>
      <c r="Q47" s="5"/>
      <c r="R47" s="5"/>
      <c r="S47" s="69"/>
      <c r="T47" s="69"/>
      <c r="U47" s="69"/>
      <c r="V47" s="69"/>
      <c r="W47" s="69"/>
      <c r="X47" s="69"/>
      <c r="Y47" s="69"/>
      <c r="Z47" s="69"/>
    </row>
    <row r="48" ht="30.75" customHeight="1" hidden="1">
      <c r="A48" t="s" s="68">
        <v>62</v>
      </c>
      <c r="B48" s="5"/>
      <c r="C48" s="5"/>
      <c r="D48" s="5"/>
      <c r="E48" s="5"/>
      <c r="F48" s="5"/>
      <c r="G48" s="5"/>
      <c r="H48" s="5"/>
      <c r="I48" s="5"/>
      <c r="J48" s="5"/>
      <c r="K48" s="5"/>
      <c r="L48" s="5"/>
      <c r="M48" s="5"/>
      <c r="N48" s="5"/>
      <c r="O48" s="5"/>
      <c r="P48" s="5"/>
      <c r="Q48" s="5"/>
      <c r="R48" s="5"/>
      <c r="S48" s="69"/>
      <c r="T48" s="69"/>
      <c r="U48" s="69"/>
      <c r="V48" s="69"/>
      <c r="W48" s="69"/>
      <c r="X48" s="69"/>
      <c r="Y48" s="69"/>
      <c r="Z48" s="69"/>
    </row>
    <row r="49" ht="30" customHeight="1" hidden="1">
      <c r="A49" t="s" s="68">
        <v>63</v>
      </c>
      <c r="B49" s="5"/>
      <c r="C49" s="5"/>
      <c r="D49" s="5"/>
      <c r="E49" s="5"/>
      <c r="F49" s="5"/>
      <c r="G49" s="5"/>
      <c r="H49" s="5"/>
      <c r="I49" s="5"/>
      <c r="J49" s="5"/>
      <c r="K49" s="5"/>
      <c r="L49" s="5"/>
      <c r="M49" s="5"/>
      <c r="N49" s="5"/>
      <c r="O49" s="5"/>
      <c r="P49" s="5"/>
      <c r="Q49" s="5"/>
      <c r="R49" s="5"/>
      <c r="S49" s="69"/>
      <c r="T49" s="69"/>
      <c r="U49" s="69"/>
      <c r="V49" s="69"/>
      <c r="W49" s="69"/>
      <c r="X49" s="69"/>
      <c r="Y49" s="69"/>
      <c r="Z49" s="69"/>
    </row>
    <row r="50" ht="16" customHeight="1">
      <c r="A50" t="s" s="68">
        <v>64</v>
      </c>
      <c r="B50" s="5"/>
      <c r="C50" s="5"/>
      <c r="D50" s="5"/>
      <c r="E50" s="5"/>
      <c r="F50" s="5"/>
      <c r="G50" s="5"/>
      <c r="H50" s="5"/>
      <c r="I50" s="5"/>
      <c r="J50" s="5"/>
      <c r="K50" s="5"/>
      <c r="L50" s="5"/>
      <c r="M50" s="5"/>
      <c r="N50" s="5"/>
      <c r="O50" s="5"/>
      <c r="P50" s="5"/>
      <c r="Q50" s="5"/>
      <c r="R50" s="5"/>
      <c r="S50" s="69"/>
      <c r="T50" s="69"/>
      <c r="U50" s="69"/>
      <c r="V50" s="69"/>
      <c r="W50" s="69"/>
      <c r="X50" s="69"/>
      <c r="Y50" s="69"/>
      <c r="Z50" s="69"/>
    </row>
    <row r="51" ht="16" customHeight="1">
      <c r="A51" s="56"/>
      <c r="B51" s="5"/>
      <c r="C51" s="5"/>
      <c r="D51" s="5"/>
      <c r="E51" s="5"/>
      <c r="F51" s="5"/>
      <c r="G51" s="5"/>
      <c r="H51" s="5"/>
      <c r="I51" s="5"/>
      <c r="J51" s="5"/>
      <c r="K51" s="5"/>
      <c r="L51" s="5"/>
      <c r="M51" s="5"/>
      <c r="N51" s="5"/>
      <c r="O51" s="5"/>
      <c r="P51" s="5"/>
      <c r="Q51" s="5"/>
      <c r="R51" s="5"/>
      <c r="S51" s="69"/>
      <c r="T51" s="69"/>
      <c r="U51" s="69"/>
      <c r="V51" s="69"/>
      <c r="W51" s="69"/>
      <c r="X51" s="69"/>
      <c r="Y51" s="69"/>
      <c r="Z51" s="69"/>
    </row>
    <row r="52" ht="16" customHeight="1">
      <c r="A52" t="s" s="60">
        <v>65</v>
      </c>
      <c r="B52" s="4"/>
      <c r="C52" s="5"/>
      <c r="D52" s="5"/>
      <c r="E52" s="5"/>
      <c r="F52" s="5"/>
      <c r="G52" s="5"/>
      <c r="H52" s="5"/>
      <c r="I52" s="5"/>
      <c r="J52" s="5"/>
      <c r="K52" s="5"/>
      <c r="L52" s="5"/>
      <c r="M52" s="5"/>
      <c r="N52" s="5"/>
      <c r="O52" s="5"/>
      <c r="P52" s="5"/>
      <c r="Q52" s="5"/>
      <c r="R52" s="5"/>
      <c r="S52" s="69"/>
      <c r="T52" s="69"/>
      <c r="U52" s="69"/>
      <c r="V52" s="69"/>
      <c r="W52" s="69"/>
      <c r="X52" s="69"/>
      <c r="Y52" s="69"/>
      <c r="Z52" s="69"/>
    </row>
    <row r="53" ht="16" customHeight="1">
      <c r="A53" t="s" s="61">
        <v>66</v>
      </c>
      <c r="B53" s="5"/>
      <c r="C53" s="5"/>
      <c r="D53" s="5"/>
      <c r="E53" s="5"/>
      <c r="F53" s="5"/>
      <c r="G53" s="5"/>
      <c r="H53" s="5"/>
      <c r="I53" s="5"/>
      <c r="J53" s="5"/>
      <c r="K53" s="5"/>
      <c r="L53" s="5"/>
      <c r="M53" s="5"/>
      <c r="N53" s="5"/>
      <c r="O53" s="5"/>
      <c r="P53" s="5"/>
      <c r="Q53" s="5"/>
      <c r="R53" s="5"/>
      <c r="S53" s="69"/>
      <c r="T53" s="69"/>
      <c r="U53" s="69"/>
      <c r="V53" s="69"/>
      <c r="W53" s="69"/>
      <c r="X53" s="69"/>
      <c r="Y53" s="69"/>
      <c r="Z53" s="69"/>
    </row>
    <row r="54" ht="16" customHeight="1">
      <c r="A54" s="76"/>
      <c r="B54" s="5"/>
      <c r="C54" s="5"/>
      <c r="D54" s="5"/>
      <c r="E54" s="5"/>
      <c r="F54" s="5"/>
      <c r="G54" s="5"/>
      <c r="H54" s="5"/>
      <c r="I54" s="5"/>
      <c r="J54" s="5"/>
      <c r="K54" s="5"/>
      <c r="L54" s="5"/>
      <c r="M54" s="5"/>
      <c r="N54" s="5"/>
      <c r="O54" s="5"/>
      <c r="P54" s="5"/>
      <c r="Q54" s="5"/>
      <c r="R54" s="5"/>
      <c r="S54" s="69"/>
      <c r="T54" s="69"/>
      <c r="U54" s="69"/>
      <c r="V54" s="69"/>
      <c r="W54" s="69"/>
      <c r="X54" s="69"/>
      <c r="Y54" s="69"/>
      <c r="Z54" s="69"/>
    </row>
    <row r="55" ht="16" customHeight="1">
      <c r="A55" t="s" s="60">
        <v>67</v>
      </c>
      <c r="B55" s="4"/>
      <c r="C55" s="5"/>
      <c r="D55" s="5"/>
      <c r="E55" s="5"/>
      <c r="F55" s="5"/>
      <c r="G55" s="5"/>
      <c r="H55" s="5"/>
      <c r="I55" s="5"/>
      <c r="J55" s="5"/>
      <c r="K55" s="5"/>
      <c r="L55" s="5"/>
      <c r="M55" s="5"/>
      <c r="N55" s="5"/>
      <c r="O55" s="5"/>
      <c r="P55" s="5"/>
      <c r="Q55" s="5"/>
      <c r="R55" s="5"/>
      <c r="S55" s="69"/>
      <c r="T55" s="69"/>
      <c r="U55" s="69"/>
      <c r="V55" s="69"/>
      <c r="W55" s="69"/>
      <c r="X55" s="69"/>
      <c r="Y55" s="69"/>
      <c r="Z55" s="69"/>
    </row>
    <row r="56" ht="16" customHeight="1">
      <c r="A56" t="s" s="61">
        <v>68</v>
      </c>
      <c r="B56" s="5"/>
      <c r="C56" s="5"/>
      <c r="D56" s="5"/>
      <c r="E56" s="5"/>
      <c r="F56" s="5"/>
      <c r="G56" s="5"/>
      <c r="H56" s="5"/>
      <c r="I56" s="5"/>
      <c r="J56" s="5"/>
      <c r="K56" s="5"/>
      <c r="L56" s="5"/>
      <c r="M56" s="5"/>
      <c r="N56" s="5"/>
      <c r="O56" s="5"/>
      <c r="P56" s="5"/>
      <c r="Q56" s="5"/>
      <c r="R56" s="5"/>
      <c r="S56" s="69"/>
      <c r="T56" s="69"/>
      <c r="U56" s="69"/>
      <c r="V56" s="69"/>
      <c r="W56" s="69"/>
      <c r="X56" s="69"/>
      <c r="Y56" s="69"/>
      <c r="Z56" s="69"/>
    </row>
    <row r="57" ht="15" customHeight="1">
      <c r="A57" t="s" s="75">
        <v>69</v>
      </c>
      <c r="B57" s="5"/>
      <c r="C57" s="5"/>
      <c r="D57" s="5"/>
      <c r="E57" s="5"/>
      <c r="F57" s="5"/>
      <c r="G57" s="5"/>
      <c r="H57" s="5"/>
      <c r="I57" s="5"/>
      <c r="J57" s="5"/>
      <c r="K57" s="5"/>
      <c r="L57" s="5"/>
      <c r="M57" s="5"/>
      <c r="N57" s="5"/>
      <c r="O57" s="5"/>
      <c r="P57" s="5"/>
      <c r="Q57" s="5"/>
      <c r="R57" s="5"/>
      <c r="S57" s="69"/>
      <c r="T57" s="69"/>
      <c r="U57" s="69"/>
      <c r="V57" s="69"/>
      <c r="W57" s="69"/>
      <c r="X57" s="69"/>
      <c r="Y57" s="69"/>
      <c r="Z57" s="69"/>
    </row>
    <row r="58" ht="16" customHeight="1">
      <c r="A58" s="56"/>
      <c r="B58" s="5"/>
      <c r="C58" s="5"/>
      <c r="D58" s="5"/>
      <c r="E58" s="5"/>
      <c r="F58" s="5"/>
      <c r="G58" s="5"/>
      <c r="H58" s="5"/>
      <c r="I58" s="5"/>
      <c r="J58" s="5"/>
      <c r="K58" s="5"/>
      <c r="L58" s="5"/>
      <c r="M58" s="5"/>
      <c r="N58" s="5"/>
      <c r="O58" s="5"/>
      <c r="P58" s="5"/>
      <c r="Q58" s="5"/>
      <c r="R58" s="5"/>
      <c r="S58" s="69"/>
      <c r="T58" s="69"/>
      <c r="U58" s="69"/>
      <c r="V58" s="69"/>
      <c r="W58" s="69"/>
      <c r="X58" s="69"/>
      <c r="Y58" s="69"/>
      <c r="Z58" s="69"/>
    </row>
    <row r="59" ht="16" customHeight="1">
      <c r="A59" t="s" s="60">
        <v>70</v>
      </c>
      <c r="B59" s="4"/>
      <c r="C59" s="5"/>
      <c r="D59" s="5"/>
      <c r="E59" s="5"/>
      <c r="F59" s="5"/>
      <c r="G59" s="5"/>
      <c r="H59" s="5"/>
      <c r="I59" s="5"/>
      <c r="J59" s="5"/>
      <c r="K59" s="5"/>
      <c r="L59" s="5"/>
      <c r="M59" s="5"/>
      <c r="N59" s="5"/>
      <c r="O59" s="5"/>
      <c r="P59" s="5"/>
      <c r="Q59" s="5"/>
      <c r="R59" s="5"/>
      <c r="S59" s="5"/>
      <c r="T59" s="5"/>
      <c r="U59" s="5"/>
      <c r="V59" s="5"/>
      <c r="W59" s="5"/>
      <c r="X59" s="5"/>
      <c r="Y59" s="5"/>
      <c r="Z59" s="5"/>
    </row>
    <row r="60" ht="16" customHeight="1">
      <c r="A60" t="s" s="61">
        <v>71</v>
      </c>
      <c r="B60" s="5"/>
      <c r="C60" s="5"/>
      <c r="D60" s="5"/>
      <c r="E60" s="5"/>
      <c r="F60" s="5"/>
      <c r="G60" s="5"/>
      <c r="H60" s="5"/>
      <c r="I60" s="5"/>
      <c r="J60" s="5"/>
      <c r="K60" s="5"/>
      <c r="L60" s="5"/>
      <c r="M60" s="5"/>
      <c r="N60" s="5"/>
      <c r="O60" s="5"/>
      <c r="P60" s="5"/>
      <c r="Q60" s="5"/>
      <c r="R60" s="5"/>
      <c r="S60" s="5"/>
      <c r="T60" s="5"/>
      <c r="U60" s="5"/>
      <c r="V60" s="5"/>
      <c r="W60" s="5"/>
      <c r="X60" s="5"/>
      <c r="Y60" s="5"/>
      <c r="Z60" s="5"/>
    </row>
    <row r="61" ht="16" customHeight="1">
      <c r="A61" s="62"/>
      <c r="B61" s="5"/>
      <c r="C61" s="5"/>
      <c r="D61" s="5"/>
      <c r="E61" s="5"/>
      <c r="F61" s="5"/>
      <c r="G61" s="5"/>
      <c r="H61" s="5"/>
      <c r="I61" s="5"/>
      <c r="J61" s="5"/>
      <c r="K61" s="5"/>
      <c r="L61" s="5"/>
      <c r="M61" s="5"/>
      <c r="N61" s="5"/>
      <c r="O61" s="5"/>
      <c r="P61" s="5"/>
      <c r="Q61" s="5"/>
      <c r="R61" s="5"/>
      <c r="S61" s="5"/>
      <c r="T61" s="5"/>
      <c r="U61" s="5"/>
      <c r="V61" s="5"/>
      <c r="W61" s="5"/>
      <c r="X61" s="5"/>
      <c r="Y61" s="5"/>
      <c r="Z61" s="5"/>
    </row>
    <row r="62" ht="16" customHeight="1">
      <c r="A62" t="s" s="60">
        <v>72</v>
      </c>
      <c r="B62" s="4"/>
      <c r="C62" s="5"/>
      <c r="D62" s="5"/>
      <c r="E62" s="5"/>
      <c r="F62" s="5"/>
      <c r="G62" s="5"/>
      <c r="H62" s="5"/>
      <c r="I62" s="5"/>
      <c r="J62" s="5"/>
      <c r="K62" s="5"/>
      <c r="L62" s="5"/>
      <c r="M62" s="5"/>
      <c r="N62" s="5"/>
      <c r="O62" s="5"/>
      <c r="P62" s="5"/>
      <c r="Q62" s="5"/>
      <c r="R62" s="5"/>
      <c r="S62" s="5"/>
      <c r="T62" s="5"/>
      <c r="U62" s="5"/>
      <c r="V62" s="5"/>
      <c r="W62" s="5"/>
      <c r="X62" s="5"/>
      <c r="Y62" s="5"/>
      <c r="Z62" s="5"/>
    </row>
    <row r="63" ht="16" customHeight="1">
      <c r="A63" t="s" s="61">
        <v>73</v>
      </c>
      <c r="B63" s="5"/>
      <c r="C63" s="5"/>
      <c r="D63" s="5"/>
      <c r="E63" s="5"/>
      <c r="F63" s="5"/>
      <c r="G63" s="5"/>
      <c r="H63" s="5"/>
      <c r="I63" s="5"/>
      <c r="J63" s="5"/>
      <c r="K63" s="5"/>
      <c r="L63" s="5"/>
      <c r="M63" s="5"/>
      <c r="N63" s="5"/>
      <c r="O63" s="5"/>
      <c r="P63" s="5"/>
      <c r="Q63" s="5"/>
      <c r="R63" s="5"/>
      <c r="S63" s="5"/>
      <c r="T63" s="5"/>
      <c r="U63" s="5"/>
      <c r="V63" s="5"/>
      <c r="W63" s="5"/>
      <c r="X63" s="5"/>
      <c r="Y63" s="5"/>
      <c r="Z63" s="5"/>
    </row>
    <row r="64" ht="16" customHeight="1">
      <c r="A64" s="62"/>
      <c r="B64" s="5"/>
      <c r="C64" s="5"/>
      <c r="D64" s="5"/>
      <c r="E64" s="5"/>
      <c r="F64" s="5"/>
      <c r="G64" s="5"/>
      <c r="H64" s="5"/>
      <c r="I64" s="5"/>
      <c r="J64" s="5"/>
      <c r="K64" s="5"/>
      <c r="L64" s="5"/>
      <c r="M64" s="5"/>
      <c r="N64" s="5"/>
      <c r="O64" s="5"/>
      <c r="P64" s="5"/>
      <c r="Q64" s="5"/>
      <c r="R64" s="5"/>
      <c r="S64" s="5"/>
      <c r="T64" s="5"/>
      <c r="U64" s="5"/>
      <c r="V64" s="5"/>
      <c r="W64" s="5"/>
      <c r="X64" s="5"/>
      <c r="Y64" s="5"/>
      <c r="Z64" s="5"/>
    </row>
    <row r="65" ht="16" customHeight="1">
      <c r="A65" t="s" s="60">
        <v>70</v>
      </c>
      <c r="B65" s="4"/>
      <c r="C65" s="5"/>
      <c r="D65" s="5"/>
      <c r="E65" s="5"/>
      <c r="F65" s="5"/>
      <c r="G65" s="5"/>
      <c r="H65" s="5"/>
      <c r="I65" s="5"/>
      <c r="J65" s="5"/>
      <c r="K65" s="5"/>
      <c r="L65" s="5"/>
      <c r="M65" s="5"/>
      <c r="N65" s="5"/>
      <c r="O65" s="5"/>
      <c r="P65" s="5"/>
      <c r="Q65" s="5"/>
      <c r="R65" s="5"/>
      <c r="S65" s="5"/>
      <c r="T65" s="5"/>
      <c r="U65" s="5"/>
      <c r="V65" s="5"/>
      <c r="W65" s="5"/>
      <c r="X65" s="5"/>
      <c r="Y65" s="5"/>
      <c r="Z65" s="5"/>
    </row>
    <row r="66" ht="16" customHeight="1">
      <c r="A66" s="74"/>
      <c r="B66" s="5"/>
      <c r="C66" s="5"/>
      <c r="D66" s="5"/>
      <c r="E66" s="5"/>
      <c r="F66" s="5"/>
      <c r="G66" s="5"/>
      <c r="H66" s="5"/>
      <c r="I66" s="5"/>
      <c r="J66" s="5"/>
      <c r="K66" s="5"/>
      <c r="L66" s="5"/>
      <c r="M66" s="5"/>
      <c r="N66" s="5"/>
      <c r="O66" s="5"/>
      <c r="P66" s="5"/>
      <c r="Q66" s="5"/>
      <c r="R66" s="5"/>
      <c r="S66" s="5"/>
      <c r="T66" s="5"/>
      <c r="U66" s="5"/>
      <c r="V66" s="5"/>
      <c r="W66" s="5"/>
      <c r="X66" s="5"/>
      <c r="Y66" s="5"/>
      <c r="Z66" s="5"/>
    </row>
    <row r="67" ht="16" customHeight="1">
      <c r="A67" t="s" s="60">
        <v>74</v>
      </c>
      <c r="B67" s="4"/>
      <c r="C67" s="5"/>
      <c r="D67" s="5"/>
      <c r="E67" s="5"/>
      <c r="F67" s="5"/>
      <c r="G67" s="5"/>
      <c r="H67" s="5"/>
      <c r="I67" s="5"/>
      <c r="J67" s="5"/>
      <c r="K67" s="5"/>
      <c r="L67" s="5"/>
      <c r="M67" s="5"/>
      <c r="N67" s="5"/>
      <c r="O67" s="5"/>
      <c r="P67" s="5"/>
      <c r="Q67" s="5"/>
      <c r="R67" s="5"/>
      <c r="S67" s="5"/>
      <c r="T67" s="5"/>
      <c r="U67" s="5"/>
      <c r="V67" s="5"/>
      <c r="W67" s="5"/>
      <c r="X67" s="5"/>
      <c r="Y67" s="5"/>
      <c r="Z67" s="5"/>
    </row>
    <row r="68" ht="16" customHeight="1">
      <c r="A68" t="s" s="61">
        <v>75</v>
      </c>
      <c r="B68" s="5"/>
      <c r="C68" s="5"/>
      <c r="D68" s="5"/>
      <c r="E68" s="5"/>
      <c r="F68" s="5"/>
      <c r="G68" s="5"/>
      <c r="H68" s="5"/>
      <c r="I68" s="5"/>
      <c r="J68" s="5"/>
      <c r="K68" s="5"/>
      <c r="L68" s="5"/>
      <c r="M68" s="5"/>
      <c r="N68" s="5"/>
      <c r="O68" s="5"/>
      <c r="P68" s="5"/>
      <c r="Q68" s="5"/>
      <c r="R68" s="5"/>
      <c r="S68" s="5"/>
      <c r="T68" s="5"/>
      <c r="U68" s="5"/>
      <c r="V68" s="5"/>
      <c r="W68" s="5"/>
      <c r="X68" s="5"/>
      <c r="Y68" s="5"/>
      <c r="Z68" s="5"/>
    </row>
    <row r="69" ht="16" customHeight="1">
      <c r="A69" s="56"/>
      <c r="B69" s="5"/>
      <c r="C69" s="5"/>
      <c r="D69" s="5"/>
      <c r="E69" s="5"/>
      <c r="F69" s="5"/>
      <c r="G69" s="5"/>
      <c r="H69" s="5"/>
      <c r="I69" s="5"/>
      <c r="J69" s="5"/>
      <c r="K69" s="5"/>
      <c r="L69" s="5"/>
      <c r="M69" s="5"/>
      <c r="N69" s="5"/>
      <c r="O69" s="5"/>
      <c r="P69" s="5"/>
      <c r="Q69" s="5"/>
      <c r="R69" s="5"/>
      <c r="S69" s="5"/>
      <c r="T69" s="5"/>
      <c r="U69" s="5"/>
      <c r="V69" s="5"/>
      <c r="W69" s="5"/>
      <c r="X69" s="5"/>
      <c r="Y69" s="5"/>
      <c r="Z69" s="5"/>
    </row>
    <row r="70" ht="16" customHeight="1">
      <c r="A70" t="s" s="60">
        <v>76</v>
      </c>
      <c r="B70" s="4"/>
      <c r="C70" s="5"/>
      <c r="D70" s="5"/>
      <c r="E70" s="5"/>
      <c r="F70" s="5"/>
      <c r="G70" s="5"/>
      <c r="H70" s="5"/>
      <c r="I70" s="5"/>
      <c r="J70" s="5"/>
      <c r="K70" s="5"/>
      <c r="L70" s="5"/>
      <c r="M70" s="5"/>
      <c r="N70" s="5"/>
      <c r="O70" s="5"/>
      <c r="P70" s="5"/>
      <c r="Q70" s="5"/>
      <c r="R70" s="5"/>
      <c r="S70" s="5"/>
      <c r="T70" s="5"/>
      <c r="U70" s="5"/>
      <c r="V70" s="5"/>
      <c r="W70" s="5"/>
      <c r="X70" s="5"/>
      <c r="Y70" s="5"/>
      <c r="Z70" s="5"/>
    </row>
    <row r="71" ht="16" customHeight="1">
      <c r="A71" t="s" s="61">
        <v>77</v>
      </c>
      <c r="B71" s="5"/>
      <c r="C71" s="5"/>
      <c r="D71" s="5"/>
      <c r="E71" s="5"/>
      <c r="F71" s="5"/>
      <c r="G71" s="5"/>
      <c r="H71" s="5"/>
      <c r="I71" s="5"/>
      <c r="J71" s="5"/>
      <c r="K71" s="5"/>
      <c r="L71" s="5"/>
      <c r="M71" s="5"/>
      <c r="N71" s="5"/>
      <c r="O71" s="5"/>
      <c r="P71" s="5"/>
      <c r="Q71" s="5"/>
      <c r="R71" s="5"/>
      <c r="S71" s="5"/>
      <c r="T71" s="5"/>
      <c r="U71" s="5"/>
      <c r="V71" s="5"/>
      <c r="W71" s="5"/>
      <c r="X71" s="5"/>
      <c r="Y71" s="5"/>
      <c r="Z71" s="5"/>
    </row>
    <row r="72" ht="16" customHeight="1">
      <c r="A72" s="56"/>
      <c r="B72" s="5"/>
      <c r="C72" s="5"/>
      <c r="D72" s="5"/>
      <c r="E72" s="5"/>
      <c r="F72" s="5"/>
      <c r="G72" s="5"/>
      <c r="H72" s="5"/>
      <c r="I72" s="5"/>
      <c r="J72" s="5"/>
      <c r="K72" s="5"/>
      <c r="L72" s="5"/>
      <c r="M72" s="5"/>
      <c r="N72" s="5"/>
      <c r="O72" s="5"/>
      <c r="P72" s="5"/>
      <c r="Q72" s="5"/>
      <c r="R72" s="5"/>
      <c r="S72" s="5"/>
      <c r="T72" s="5"/>
      <c r="U72" s="5"/>
      <c r="V72" s="5"/>
      <c r="W72" s="5"/>
      <c r="X72" s="5"/>
      <c r="Y72" s="5"/>
      <c r="Z72" s="5"/>
    </row>
    <row r="73" ht="16" customHeight="1">
      <c r="A73" t="s" s="60">
        <v>78</v>
      </c>
      <c r="B73" s="4"/>
      <c r="C73" s="5"/>
      <c r="D73" s="5"/>
      <c r="E73" s="5"/>
      <c r="F73" s="5"/>
      <c r="G73" s="5"/>
      <c r="H73" s="5"/>
      <c r="I73" s="5"/>
      <c r="J73" s="5"/>
      <c r="K73" s="5"/>
      <c r="L73" s="5"/>
      <c r="M73" s="5"/>
      <c r="N73" s="5"/>
      <c r="O73" s="5"/>
      <c r="P73" s="5"/>
      <c r="Q73" s="5"/>
      <c r="R73" s="5"/>
      <c r="S73" s="5"/>
      <c r="T73" s="5"/>
      <c r="U73" s="5"/>
      <c r="V73" s="5"/>
      <c r="W73" s="5"/>
      <c r="X73" s="5"/>
      <c r="Y73" s="5"/>
      <c r="Z73" s="5"/>
    </row>
    <row r="74" ht="16" customHeight="1">
      <c r="A74" t="s" s="61">
        <v>79</v>
      </c>
      <c r="B74" s="5"/>
      <c r="C74" s="5"/>
      <c r="D74" s="5"/>
      <c r="E74" s="5"/>
      <c r="F74" s="5"/>
      <c r="G74" s="5"/>
      <c r="H74" s="5"/>
      <c r="I74" s="5"/>
      <c r="J74" s="5"/>
      <c r="K74" s="5"/>
      <c r="L74" s="5"/>
      <c r="M74" s="5"/>
      <c r="N74" s="5"/>
      <c r="O74" s="5"/>
      <c r="P74" s="5"/>
      <c r="Q74" s="5"/>
      <c r="R74" s="5"/>
      <c r="S74" s="5"/>
      <c r="T74" s="5"/>
      <c r="U74" s="5"/>
      <c r="V74" s="5"/>
      <c r="W74" s="5"/>
      <c r="X74" s="5"/>
      <c r="Y74" s="5"/>
      <c r="Z74" s="5"/>
    </row>
    <row r="75" ht="16" customHeight="1">
      <c r="A75" s="62"/>
      <c r="B75" s="5"/>
      <c r="C75" s="5"/>
      <c r="D75" s="5"/>
      <c r="E75" s="5"/>
      <c r="F75" s="5"/>
      <c r="G75" s="5"/>
      <c r="H75" s="5"/>
      <c r="I75" s="5"/>
      <c r="J75" s="5"/>
      <c r="K75" s="5"/>
      <c r="L75" s="5"/>
      <c r="M75" s="5"/>
      <c r="N75" s="5"/>
      <c r="O75" s="5"/>
      <c r="P75" s="5"/>
      <c r="Q75" s="5"/>
      <c r="R75" s="5"/>
      <c r="S75" s="5"/>
      <c r="T75" s="5"/>
      <c r="U75" s="5"/>
      <c r="V75" s="5"/>
      <c r="W75" s="5"/>
      <c r="X75" s="5"/>
      <c r="Y75" s="5"/>
      <c r="Z75" s="5"/>
    </row>
    <row r="76" ht="16" customHeight="1">
      <c r="A76" t="s" s="60">
        <v>80</v>
      </c>
      <c r="B76" s="4"/>
      <c r="C76" s="5"/>
      <c r="D76" s="5"/>
      <c r="E76" s="5"/>
      <c r="F76" s="5"/>
      <c r="G76" s="5"/>
      <c r="H76" s="5"/>
      <c r="I76" s="5"/>
      <c r="J76" s="5"/>
      <c r="K76" s="5"/>
      <c r="L76" s="5"/>
      <c r="M76" s="5"/>
      <c r="N76" s="5"/>
      <c r="O76" s="5"/>
      <c r="P76" s="5"/>
      <c r="Q76" s="5"/>
      <c r="R76" s="5"/>
      <c r="S76" s="5"/>
      <c r="T76" s="5"/>
      <c r="U76" s="5"/>
      <c r="V76" s="5"/>
      <c r="W76" s="5"/>
      <c r="X76" s="5"/>
      <c r="Y76" s="5"/>
      <c r="Z76" s="5"/>
    </row>
    <row r="77" ht="16" customHeight="1">
      <c r="A77" t="s" s="61">
        <v>81</v>
      </c>
      <c r="B77" s="5"/>
      <c r="C77" s="5"/>
      <c r="D77" s="5"/>
      <c r="E77" s="5"/>
      <c r="F77" s="5"/>
      <c r="G77" s="5"/>
      <c r="H77" s="5"/>
      <c r="I77" s="5"/>
      <c r="J77" s="5"/>
      <c r="K77" s="5"/>
      <c r="L77" s="5"/>
      <c r="M77" s="5"/>
      <c r="N77" s="5"/>
      <c r="O77" s="5"/>
      <c r="P77" s="5"/>
      <c r="Q77" s="5"/>
      <c r="R77" s="5"/>
      <c r="S77" s="5"/>
      <c r="T77" s="5"/>
      <c r="U77" s="5"/>
      <c r="V77" s="5"/>
      <c r="W77" s="5"/>
      <c r="X77" s="5"/>
      <c r="Y77" s="5"/>
      <c r="Z77" s="5"/>
    </row>
    <row r="78" ht="16" customHeight="1">
      <c r="A78" s="62"/>
      <c r="B78" s="5"/>
      <c r="C78" s="5"/>
      <c r="D78" s="5"/>
      <c r="E78" s="5"/>
      <c r="F78" s="5"/>
      <c r="G78" s="5"/>
      <c r="H78" s="5"/>
      <c r="I78" s="5"/>
      <c r="J78" s="5"/>
      <c r="K78" s="5"/>
      <c r="L78" s="5"/>
      <c r="M78" s="5"/>
      <c r="N78" s="5"/>
      <c r="O78" s="5"/>
      <c r="P78" s="5"/>
      <c r="Q78" s="5"/>
      <c r="R78" s="5"/>
      <c r="S78" s="5"/>
      <c r="T78" s="5"/>
      <c r="U78" s="5"/>
      <c r="V78" s="5"/>
      <c r="W78" s="5"/>
      <c r="X78" s="5"/>
      <c r="Y78" s="5"/>
      <c r="Z78" s="5"/>
    </row>
    <row r="79" ht="16" customHeight="1">
      <c r="A79" t="s" s="60">
        <v>82</v>
      </c>
      <c r="B79" s="4"/>
      <c r="C79" s="5"/>
      <c r="D79" s="5"/>
      <c r="E79" s="5"/>
      <c r="F79" s="5"/>
      <c r="G79" s="5"/>
      <c r="H79" s="5"/>
      <c r="I79" s="5"/>
      <c r="J79" s="5"/>
      <c r="K79" s="5"/>
      <c r="L79" s="5"/>
      <c r="M79" s="5"/>
      <c r="N79" s="5"/>
      <c r="O79" s="5"/>
      <c r="P79" s="5"/>
      <c r="Q79" s="5"/>
      <c r="R79" s="5"/>
      <c r="S79" s="5"/>
      <c r="T79" s="5"/>
      <c r="U79" s="5"/>
      <c r="V79" s="5"/>
      <c r="W79" s="5"/>
      <c r="X79" s="5"/>
      <c r="Y79" s="5"/>
      <c r="Z79" s="5"/>
    </row>
    <row r="80" ht="16" customHeight="1">
      <c r="A80" t="s" s="61">
        <v>83</v>
      </c>
      <c r="B80" s="5"/>
      <c r="C80" s="5"/>
      <c r="D80" s="5"/>
      <c r="E80" s="5"/>
      <c r="F80" s="5"/>
      <c r="G80" s="5"/>
      <c r="H80" s="5"/>
      <c r="I80" s="5"/>
      <c r="J80" s="5"/>
      <c r="K80" s="5"/>
      <c r="L80" s="5"/>
      <c r="M80" s="5"/>
      <c r="N80" s="5"/>
      <c r="O80" s="5"/>
      <c r="P80" s="5"/>
      <c r="Q80" s="5"/>
      <c r="R80" s="5"/>
      <c r="S80" s="5"/>
      <c r="T80" s="5"/>
      <c r="U80" s="5"/>
      <c r="V80" s="5"/>
      <c r="W80" s="5"/>
      <c r="X80" s="5"/>
      <c r="Y80" s="5"/>
      <c r="Z80" s="5"/>
    </row>
    <row r="81" ht="16" customHeight="1">
      <c r="A81" s="62"/>
      <c r="B81" s="5"/>
      <c r="C81" s="5"/>
      <c r="D81" s="5"/>
      <c r="E81" s="5"/>
      <c r="F81" s="5"/>
      <c r="G81" s="5"/>
      <c r="H81" s="5"/>
      <c r="I81" s="5"/>
      <c r="J81" s="5"/>
      <c r="K81" s="5"/>
      <c r="L81" s="5"/>
      <c r="M81" s="5"/>
      <c r="N81" s="5"/>
      <c r="O81" s="5"/>
      <c r="P81" s="5"/>
      <c r="Q81" s="5"/>
      <c r="R81" s="5"/>
      <c r="S81" s="5"/>
      <c r="T81" s="5"/>
      <c r="U81" s="5"/>
      <c r="V81" s="5"/>
      <c r="W81" s="5"/>
      <c r="X81" s="5"/>
      <c r="Y81" s="5"/>
      <c r="Z81" s="5"/>
    </row>
    <row r="82" ht="16" customHeight="1">
      <c r="A82" t="s" s="60">
        <v>84</v>
      </c>
      <c r="B82" s="4"/>
      <c r="C82" s="5"/>
      <c r="D82" s="5"/>
      <c r="E82" s="5"/>
      <c r="F82" s="5"/>
      <c r="G82" s="5"/>
      <c r="H82" s="5"/>
      <c r="I82" s="5"/>
      <c r="J82" s="5"/>
      <c r="K82" s="5"/>
      <c r="L82" s="5"/>
      <c r="M82" s="5"/>
      <c r="N82" s="5"/>
      <c r="O82" s="5"/>
      <c r="P82" s="5"/>
      <c r="Q82" s="5"/>
      <c r="R82" s="5"/>
      <c r="S82" s="5"/>
      <c r="T82" s="5"/>
      <c r="U82" s="5"/>
      <c r="V82" s="5"/>
      <c r="W82" s="5"/>
      <c r="X82" s="5"/>
      <c r="Y82" s="5"/>
      <c r="Z82" s="5"/>
    </row>
    <row r="83" ht="16" customHeight="1">
      <c r="A83" s="9"/>
      <c r="B83" s="5"/>
      <c r="C83" s="5"/>
      <c r="D83" s="5"/>
      <c r="E83" s="5"/>
      <c r="F83" s="5"/>
      <c r="G83" s="5"/>
      <c r="H83" s="5"/>
      <c r="I83" s="5"/>
      <c r="J83" s="5"/>
      <c r="K83" s="5"/>
      <c r="L83" s="5"/>
      <c r="M83" s="5"/>
      <c r="N83" s="5"/>
      <c r="O83" s="5"/>
      <c r="P83" s="5"/>
      <c r="Q83" s="5"/>
      <c r="R83" s="5"/>
      <c r="S83" s="5"/>
      <c r="T83" s="5"/>
      <c r="U83" s="5"/>
      <c r="V83" s="5"/>
      <c r="W83" s="5"/>
      <c r="X83" s="5"/>
      <c r="Y83" s="5"/>
      <c r="Z83" s="5"/>
    </row>
    <row r="84" ht="16" customHeight="1">
      <c r="A84" s="56"/>
      <c r="B84" s="5"/>
      <c r="C84" s="5"/>
      <c r="D84" s="5"/>
      <c r="E84" s="5"/>
      <c r="F84" s="5"/>
      <c r="G84" s="5"/>
      <c r="H84" s="5"/>
      <c r="I84" s="5"/>
      <c r="J84" s="5"/>
      <c r="K84" s="5"/>
      <c r="L84" s="5"/>
      <c r="M84" s="5"/>
      <c r="N84" s="5"/>
      <c r="O84" s="5"/>
      <c r="P84" s="5"/>
      <c r="Q84" s="5"/>
      <c r="R84" s="5"/>
      <c r="S84" s="5"/>
      <c r="T84" s="5"/>
      <c r="U84" s="5"/>
      <c r="V84" s="5"/>
      <c r="W84" s="5"/>
      <c r="X84" s="5"/>
      <c r="Y84" s="5"/>
      <c r="Z84" s="5"/>
    </row>
    <row r="85" ht="16" customHeight="1">
      <c r="A85" t="s" s="57">
        <v>85</v>
      </c>
      <c r="B85" s="4"/>
      <c r="C85" s="5"/>
      <c r="D85" s="5"/>
      <c r="E85" s="5"/>
      <c r="F85" s="5"/>
      <c r="G85" s="5"/>
      <c r="H85" s="5"/>
      <c r="I85" s="5"/>
      <c r="J85" s="5"/>
      <c r="K85" s="5"/>
      <c r="L85" s="5"/>
      <c r="M85" s="5"/>
      <c r="N85" s="5"/>
      <c r="O85" s="5"/>
      <c r="P85" s="5"/>
      <c r="Q85" s="5"/>
      <c r="R85" s="5"/>
      <c r="S85" s="5"/>
      <c r="T85" s="5"/>
      <c r="U85" s="5"/>
      <c r="V85" s="5"/>
      <c r="W85" s="5"/>
      <c r="X85" s="5"/>
      <c r="Y85" s="5"/>
      <c r="Z85" s="5"/>
    </row>
    <row r="86" ht="16" customHeight="1">
      <c r="A86" t="s" s="61">
        <v>86</v>
      </c>
      <c r="B86" s="5"/>
      <c r="C86" s="5"/>
      <c r="D86" s="5"/>
      <c r="E86" s="5"/>
      <c r="F86" s="5"/>
      <c r="G86" s="5"/>
      <c r="H86" s="5"/>
      <c r="I86" s="5"/>
      <c r="J86" s="5"/>
      <c r="K86" s="5"/>
      <c r="L86" s="5"/>
      <c r="M86" s="5"/>
      <c r="N86" s="5"/>
      <c r="O86" s="5"/>
      <c r="P86" s="5"/>
      <c r="Q86" s="5"/>
      <c r="R86" s="5"/>
      <c r="S86" s="5"/>
      <c r="T86" s="5"/>
      <c r="U86" s="5"/>
      <c r="V86" s="5"/>
      <c r="W86" s="5"/>
      <c r="X86" s="5"/>
      <c r="Y86" s="5"/>
      <c r="Z86" s="5"/>
    </row>
    <row r="87" ht="16" customHeight="1">
      <c r="A87" t="s" s="75">
        <v>87</v>
      </c>
      <c r="B87" s="5"/>
      <c r="C87" s="5"/>
      <c r="D87" s="5"/>
      <c r="E87" s="5"/>
      <c r="F87" s="5"/>
      <c r="G87" s="5"/>
      <c r="H87" s="5"/>
      <c r="I87" s="5"/>
      <c r="J87" s="5"/>
      <c r="K87" s="5"/>
      <c r="L87" s="5"/>
      <c r="M87" s="5"/>
      <c r="N87" s="5"/>
      <c r="O87" s="5"/>
      <c r="P87" s="5"/>
      <c r="Q87" s="5"/>
      <c r="R87" s="5"/>
      <c r="S87" s="5"/>
      <c r="T87" s="5"/>
      <c r="U87" s="5"/>
      <c r="V87" s="5"/>
      <c r="W87" s="5"/>
      <c r="X87" s="5"/>
      <c r="Y87" s="5"/>
      <c r="Z87" s="5"/>
    </row>
  </sheetData>
  <conditionalFormatting sqref="S21:Z58">
    <cfRule type="cellIs" dxfId="1" priority="1" operator="lessThan" stopIfTrue="1">
      <formula>0</formula>
    </cfRule>
  </conditionalFormatting>
  <pageMargins left="0.35" right="0.25" top="0.32" bottom="0.5" header="0.32" footer="0.3"/>
  <pageSetup firstPageNumber="1" fitToHeight="1" fitToWidth="1" scale="100" useFirstPageNumber="0" orientation="portrait" pageOrder="downThenOver"/>
  <headerFooter>
    <oddFooter>&amp;L&amp;"Calibri,Regular"&amp;7&amp;K0000007/15/20  at 4:16 PM Mike 702.854.0691&amp;C&amp;"Calibri,Regular"&amp;11&amp;K000000&amp;7&amp;P of &amp;N&amp;R&amp;"Calibri,Regular"&amp;7&amp;K0000002020 LVMCA Financial-Plan-Academy-2019-11-15-3-PM.xlsx  Instructions</oddFooter>
  </headerFooter>
</worksheet>
</file>

<file path=xl/worksheets/sheet3.xml><?xml version="1.0" encoding="utf-8"?>
<worksheet xmlns:r="http://schemas.openxmlformats.org/officeDocument/2006/relationships" xmlns="http://schemas.openxmlformats.org/spreadsheetml/2006/main">
  <dimension ref="A1:P180"/>
  <sheetViews>
    <sheetView workbookViewId="0" showGridLines="0" defaultGridColor="1"/>
  </sheetViews>
  <sheetFormatPr defaultColWidth="7.66667" defaultRowHeight="15" customHeight="1" outlineLevelRow="0" outlineLevelCol="0"/>
  <cols>
    <col min="1" max="1" width="1.5" style="77" customWidth="1"/>
    <col min="2" max="2" width="32.6719" style="77" customWidth="1"/>
    <col min="3" max="3" width="16.8516" style="77" customWidth="1"/>
    <col min="4" max="4" width="8.85156" style="77" customWidth="1"/>
    <col min="5" max="5" width="13.3516" style="77" customWidth="1"/>
    <col min="6" max="8" width="15.3516" style="77" customWidth="1"/>
    <col min="9" max="9" width="19.1719" style="77" customWidth="1"/>
    <col min="10" max="10" width="19.5" style="77" customWidth="1"/>
    <col min="11" max="11" width="15.6719" style="77" customWidth="1"/>
    <col min="12" max="12" width="2.5" style="77" customWidth="1"/>
    <col min="13" max="13" width="1.35156" style="77" customWidth="1"/>
    <col min="14" max="14" width="9.35156" style="77" customWidth="1"/>
    <col min="15" max="15" width="10.5" style="77" customWidth="1"/>
    <col min="16" max="16" width="11.8516" style="77" customWidth="1"/>
    <col min="17" max="16384" width="7.67188" style="77" customWidth="1"/>
  </cols>
  <sheetData>
    <row r="1" ht="15.75" customHeight="1">
      <c r="A1" t="s" s="2">
        <v>88</v>
      </c>
      <c r="B1" s="78"/>
      <c r="C1" s="79"/>
      <c r="D1" s="12"/>
      <c r="E1" s="12"/>
      <c r="F1" s="12"/>
      <c r="G1" s="12"/>
      <c r="H1" s="12"/>
      <c r="I1" s="12"/>
      <c r="J1" s="80"/>
      <c r="K1" s="12"/>
      <c r="L1" s="12"/>
      <c r="M1" s="12"/>
      <c r="N1" s="12"/>
      <c r="O1" s="12"/>
      <c r="P1" s="12"/>
    </row>
    <row r="2" ht="15.75" customHeight="1">
      <c r="A2" t="s" s="81">
        <f>'Cover'!$C$8</f>
        <v>89</v>
      </c>
      <c r="B2" s="82"/>
      <c r="C2" s="83"/>
      <c r="D2" s="12"/>
      <c r="E2" s="12"/>
      <c r="F2" s="84"/>
      <c r="G2" s="12"/>
      <c r="H2" s="12"/>
      <c r="I2" s="12"/>
      <c r="J2" s="12"/>
      <c r="K2" s="12"/>
      <c r="L2" s="12"/>
      <c r="M2" s="12"/>
      <c r="N2" s="12"/>
      <c r="O2" s="12"/>
      <c r="P2" s="12"/>
    </row>
    <row r="3" ht="16" customHeight="1">
      <c r="A3" t="s" s="85">
        <v>2</v>
      </c>
      <c r="B3" s="86"/>
      <c r="C3" s="12"/>
      <c r="D3" s="12"/>
      <c r="E3" s="12"/>
      <c r="F3" s="12"/>
      <c r="G3" s="12"/>
      <c r="H3" s="12"/>
      <c r="I3" s="12"/>
      <c r="J3" s="12"/>
      <c r="K3" s="12"/>
      <c r="L3" s="12"/>
      <c r="M3" s="12"/>
      <c r="N3" s="12"/>
      <c r="O3" s="12"/>
      <c r="P3" s="12"/>
    </row>
    <row r="4" ht="16" customHeight="1">
      <c r="A4" t="s" s="87">
        <v>3</v>
      </c>
      <c r="B4" s="12"/>
      <c r="C4" s="12"/>
      <c r="D4" s="12"/>
      <c r="E4" s="12"/>
      <c r="F4" s="12"/>
      <c r="G4" s="12"/>
      <c r="H4" s="12"/>
      <c r="I4" s="12"/>
      <c r="J4" s="12"/>
      <c r="K4" s="12"/>
      <c r="L4" s="12"/>
      <c r="M4" s="12"/>
      <c r="N4" s="12"/>
      <c r="O4" s="12"/>
      <c r="P4" s="12"/>
    </row>
    <row r="5" ht="16" customHeight="1">
      <c r="A5" s="88"/>
      <c r="B5" s="12"/>
      <c r="C5" s="12"/>
      <c r="D5" s="12"/>
      <c r="E5" s="12"/>
      <c r="F5" s="12"/>
      <c r="G5" s="12"/>
      <c r="H5" s="12"/>
      <c r="I5" s="12"/>
      <c r="J5" s="12"/>
      <c r="K5" s="12"/>
      <c r="L5" s="12"/>
      <c r="M5" s="12"/>
      <c r="N5" s="12"/>
      <c r="O5" s="12"/>
      <c r="P5" s="12"/>
    </row>
    <row r="6" ht="16" customHeight="1">
      <c r="A6" s="12"/>
      <c r="B6" s="12"/>
      <c r="C6" s="12"/>
      <c r="D6" s="12"/>
      <c r="E6" s="12"/>
      <c r="F6" s="12"/>
      <c r="G6" s="12"/>
      <c r="H6" s="12"/>
      <c r="I6" s="12"/>
      <c r="J6" s="12"/>
      <c r="K6" s="12"/>
      <c r="L6" s="12"/>
      <c r="M6" s="12"/>
      <c r="N6" s="12"/>
      <c r="O6" s="12"/>
      <c r="P6" s="12"/>
    </row>
    <row r="7" ht="16" customHeight="1">
      <c r="A7" s="12"/>
      <c r="B7" s="84"/>
      <c r="C7" s="89"/>
      <c r="D7" s="89"/>
      <c r="E7" t="s" s="90">
        <f>'Enrol Staff &amp; Exp'!G9</f>
        <v>90</v>
      </c>
      <c r="F7" t="s" s="90">
        <f>'Enrol Staff &amp; Exp'!H9</f>
        <v>91</v>
      </c>
      <c r="G7" t="s" s="90">
        <f>'Enrol Staff &amp; Exp'!I9</f>
        <v>92</v>
      </c>
      <c r="H7" t="s" s="90">
        <f>'Enrol Staff &amp; Exp'!J9</f>
        <v>93</v>
      </c>
      <c r="I7" t="s" s="90">
        <f>'Enrol Staff &amp; Exp'!K9</f>
        <v>94</v>
      </c>
      <c r="J7" t="s" s="90">
        <f>'Enrol Staff &amp; Exp'!L9</f>
        <v>95</v>
      </c>
      <c r="K7" t="s" s="90">
        <f>'Enrol Staff &amp; Exp'!M9</f>
        <v>96</v>
      </c>
      <c r="L7" s="89"/>
      <c r="M7" s="12"/>
      <c r="N7" s="12"/>
      <c r="O7" s="12"/>
      <c r="P7" s="12"/>
    </row>
    <row r="8" ht="18.75" customHeight="1">
      <c r="A8" s="12"/>
      <c r="B8" s="91"/>
      <c r="C8" t="s" s="92">
        <v>97</v>
      </c>
      <c r="D8" s="93"/>
      <c r="E8" s="94">
        <f>'Enrol Staff &amp; Exp'!G10</f>
        <v>2020</v>
      </c>
      <c r="F8" s="94">
        <f>'Enrol Staff &amp; Exp'!H10</f>
        <v>2021</v>
      </c>
      <c r="G8" s="94">
        <f>'Enrol Staff &amp; Exp'!I10</f>
        <v>2022</v>
      </c>
      <c r="H8" s="94">
        <f>'Enrol Staff &amp; Exp'!J10</f>
        <v>2023</v>
      </c>
      <c r="I8" s="94">
        <f>'Enrol Staff &amp; Exp'!K10</f>
        <v>2024</v>
      </c>
      <c r="J8" s="94">
        <f>'Enrol Staff &amp; Exp'!L10</f>
        <v>2025</v>
      </c>
      <c r="K8" s="94">
        <f>'Enrol Staff &amp; Exp'!M10</f>
        <v>2026</v>
      </c>
      <c r="L8" s="93"/>
      <c r="M8" s="95"/>
      <c r="N8" s="12"/>
      <c r="O8" s="12"/>
      <c r="P8" s="12"/>
    </row>
    <row r="9" ht="18.75" customHeight="1">
      <c r="A9" s="12"/>
      <c r="B9" s="91"/>
      <c r="C9" s="96"/>
      <c r="D9" s="97"/>
      <c r="E9" s="94">
        <f>'Enrol Staff &amp; Exp'!G11</f>
        <v>2021</v>
      </c>
      <c r="F9" s="94">
        <f>'Enrol Staff &amp; Exp'!H11</f>
        <v>2022</v>
      </c>
      <c r="G9" s="94">
        <f>'Enrol Staff &amp; Exp'!I11</f>
        <v>2023</v>
      </c>
      <c r="H9" s="94">
        <f>'Enrol Staff &amp; Exp'!J11</f>
        <v>2024</v>
      </c>
      <c r="I9" s="94">
        <f>'Enrol Staff &amp; Exp'!K11</f>
        <v>2025</v>
      </c>
      <c r="J9" s="94">
        <f>'Enrol Staff &amp; Exp'!L11</f>
        <v>2026</v>
      </c>
      <c r="K9" s="98">
        <f>'Enrol Staff &amp; Exp'!M11</f>
        <v>2027</v>
      </c>
      <c r="L9" s="99"/>
      <c r="M9" s="12"/>
      <c r="N9" s="12"/>
      <c r="O9" s="12"/>
      <c r="P9" s="12"/>
    </row>
    <row r="10" ht="16" customHeight="1">
      <c r="A10" s="12"/>
      <c r="B10" s="100"/>
      <c r="C10" s="101"/>
      <c r="D10" s="101"/>
      <c r="E10" s="101"/>
      <c r="F10" s="101"/>
      <c r="G10" s="101"/>
      <c r="H10" s="101"/>
      <c r="I10" s="101"/>
      <c r="J10" s="101"/>
      <c r="K10" s="101"/>
      <c r="L10" s="89"/>
      <c r="M10" s="12"/>
      <c r="N10" s="12"/>
      <c r="O10" s="12"/>
      <c r="P10" s="12"/>
    </row>
    <row r="11" ht="16" customHeight="1">
      <c r="A11" s="12"/>
      <c r="B11" t="s" s="102">
        <v>98</v>
      </c>
      <c r="C11" s="103">
        <f>MAX(F11:K11)</f>
        <v>475</v>
      </c>
      <c r="D11" s="103"/>
      <c r="E11" s="103">
        <f>'Enrol Staff &amp; Exp'!G31</f>
        <v>0</v>
      </c>
      <c r="F11" s="103">
        <f>'Enrol Staff &amp; Exp'!H31</f>
        <v>250</v>
      </c>
      <c r="G11" s="103">
        <f>'Enrol Staff &amp; Exp'!I31</f>
        <v>295</v>
      </c>
      <c r="H11" s="103">
        <f>'Enrol Staff &amp; Exp'!J31</f>
        <v>340</v>
      </c>
      <c r="I11" s="103">
        <f>'Enrol Staff &amp; Exp'!K31</f>
        <v>385</v>
      </c>
      <c r="J11" s="103">
        <f>'Enrol Staff &amp; Exp'!L31</f>
        <v>430</v>
      </c>
      <c r="K11" s="103">
        <f>'Enrol Staff &amp; Exp'!M31</f>
        <v>475</v>
      </c>
      <c r="L11" s="104"/>
      <c r="M11" s="12"/>
      <c r="N11" s="12"/>
      <c r="O11" s="12"/>
      <c r="P11" s="12"/>
    </row>
    <row r="12" ht="16" customHeight="1">
      <c r="A12" s="12"/>
      <c r="B12" t="s" s="105">
        <v>99</v>
      </c>
      <c r="C12" s="106">
        <f>MAX(F12:K12)</f>
        <v>36</v>
      </c>
      <c r="D12" s="107"/>
      <c r="E12" s="108">
        <f>'Enrol Staff &amp; Exp'!G103</f>
        <v>0</v>
      </c>
      <c r="F12" s="108">
        <f>'Enrol Staff &amp; Exp'!H103</f>
        <v>15</v>
      </c>
      <c r="G12" s="108">
        <f>'Enrol Staff &amp; Exp'!I103</f>
        <v>22</v>
      </c>
      <c r="H12" s="108">
        <f>'Enrol Staff &amp; Exp'!J103</f>
        <v>25</v>
      </c>
      <c r="I12" s="108">
        <f>'Enrol Staff &amp; Exp'!K103</f>
        <v>29</v>
      </c>
      <c r="J12" s="108">
        <f>'Enrol Staff &amp; Exp'!L103</f>
        <v>32</v>
      </c>
      <c r="K12" s="108">
        <f>'Enrol Staff &amp; Exp'!M103</f>
        <v>36</v>
      </c>
      <c r="L12" s="109"/>
      <c r="M12" s="12"/>
      <c r="N12" s="12"/>
      <c r="O12" s="12"/>
      <c r="P12" s="12"/>
    </row>
    <row r="13" ht="16" customHeight="1">
      <c r="A13" s="12"/>
      <c r="B13" t="s" s="102">
        <v>100</v>
      </c>
      <c r="C13" s="110">
        <f>MAX(F13:K13)</f>
        <v>511</v>
      </c>
      <c r="D13" s="103"/>
      <c r="E13" s="103">
        <f>SUM(E11:E12)</f>
        <v>0</v>
      </c>
      <c r="F13" s="103">
        <f>SUM(F11:F12)</f>
        <v>265</v>
      </c>
      <c r="G13" s="103">
        <f>SUM(G11:G12)</f>
        <v>317</v>
      </c>
      <c r="H13" s="103">
        <f>SUM(H11:H12)</f>
        <v>365</v>
      </c>
      <c r="I13" s="103">
        <f>SUM(I11:I12)</f>
        <v>414</v>
      </c>
      <c r="J13" s="103">
        <f>SUM(J11:J12)</f>
        <v>462</v>
      </c>
      <c r="K13" s="103">
        <f>SUM(K11:K12)</f>
        <v>511</v>
      </c>
      <c r="L13" s="103"/>
      <c r="M13" s="12"/>
      <c r="N13" s="12"/>
      <c r="O13" s="12"/>
      <c r="P13" s="12"/>
    </row>
    <row r="14" ht="16" customHeight="1">
      <c r="A14" s="12"/>
      <c r="B14" t="s" s="111">
        <v>101</v>
      </c>
      <c r="C14" s="112"/>
      <c r="D14" s="113"/>
      <c r="E14" s="113"/>
      <c r="F14" s="113"/>
      <c r="G14" s="114">
        <f>G11/F11-1</f>
        <v>0.18</v>
      </c>
      <c r="H14" s="114">
        <f>H11/G11-1</f>
        <v>0.152542372881356</v>
      </c>
      <c r="I14" s="114">
        <f>I11/H11-1</f>
        <v>0.132352941176471</v>
      </c>
      <c r="J14" s="114">
        <f>J11/I11-1</f>
        <v>0.116883116883117</v>
      </c>
      <c r="K14" s="114">
        <f>K11/J11-1</f>
        <v>0.104651162790698</v>
      </c>
      <c r="L14" s="113"/>
      <c r="M14" s="12"/>
      <c r="N14" s="12"/>
      <c r="O14" s="12"/>
      <c r="P14" s="12"/>
    </row>
    <row r="15" ht="16" customHeight="1">
      <c r="A15" s="12"/>
      <c r="B15" t="s" s="115">
        <v>102</v>
      </c>
      <c r="C15" s="112">
        <f>MAX(F15:K15)</f>
        <v>0</v>
      </c>
      <c r="D15" s="113"/>
      <c r="E15" s="113">
        <f>'Enrol Staff &amp; Exp'!G140</f>
        <v>0</v>
      </c>
      <c r="F15" s="113">
        <f>'Enrol Staff &amp; Exp'!H140</f>
        <v>0</v>
      </c>
      <c r="G15" s="113">
        <f>'Enrol Staff &amp; Exp'!I140</f>
        <v>0</v>
      </c>
      <c r="H15" s="113">
        <f>'Enrol Staff &amp; Exp'!J140</f>
        <v>0</v>
      </c>
      <c r="I15" s="113">
        <f>'Enrol Staff &amp; Exp'!K140</f>
        <v>0</v>
      </c>
      <c r="J15" s="113">
        <f>'Enrol Staff &amp; Exp'!L140</f>
        <v>0</v>
      </c>
      <c r="K15" s="113">
        <f>'Enrol Staff &amp; Exp'!M140</f>
        <v>0</v>
      </c>
      <c r="L15" s="113"/>
      <c r="M15" s="12"/>
      <c r="N15" s="12"/>
      <c r="O15" s="12"/>
      <c r="P15" s="12"/>
    </row>
    <row r="16" ht="16" customHeight="1">
      <c r="A16" s="12"/>
      <c r="B16" t="s" s="115">
        <v>103</v>
      </c>
      <c r="C16" s="112">
        <f>MAX(F16:K16)</f>
        <v>0</v>
      </c>
      <c r="D16" s="113"/>
      <c r="E16" s="113">
        <f>'Enrol Staff &amp; Exp'!G152</f>
        <v>0</v>
      </c>
      <c r="F16" s="113">
        <f>'Enrol Staff &amp; Exp'!H152</f>
        <v>0</v>
      </c>
      <c r="G16" s="113">
        <f>'Enrol Staff &amp; Exp'!I152</f>
        <v>0</v>
      </c>
      <c r="H16" s="113">
        <f>'Enrol Staff &amp; Exp'!J152</f>
        <v>0</v>
      </c>
      <c r="I16" s="113">
        <f>'Enrol Staff &amp; Exp'!K152</f>
        <v>0</v>
      </c>
      <c r="J16" s="113">
        <f>'Enrol Staff &amp; Exp'!L152</f>
        <v>0</v>
      </c>
      <c r="K16" s="113">
        <f>'Enrol Staff &amp; Exp'!M152</f>
        <v>0</v>
      </c>
      <c r="L16" s="113"/>
      <c r="M16" s="12"/>
      <c r="N16" s="12"/>
      <c r="O16" s="12"/>
      <c r="P16" s="12"/>
    </row>
    <row r="17" ht="16" customHeight="1">
      <c r="A17" s="12"/>
      <c r="B17" t="s" s="105">
        <v>104</v>
      </c>
      <c r="C17" s="106">
        <f>MAX(F17:K17)</f>
        <v>28</v>
      </c>
      <c r="D17" s="107"/>
      <c r="E17" s="107">
        <f>'Enrol Staff &amp; Exp'!G267</f>
        <v>0</v>
      </c>
      <c r="F17" s="107">
        <f>'Enrol Staff &amp; Exp'!H267</f>
        <v>11</v>
      </c>
      <c r="G17" s="107">
        <f>'Enrol Staff &amp; Exp'!I267</f>
        <v>16</v>
      </c>
      <c r="H17" s="107">
        <f>'Enrol Staff &amp; Exp'!J267</f>
        <v>17</v>
      </c>
      <c r="I17" s="107">
        <f>'Enrol Staff &amp; Exp'!K267</f>
        <v>21</v>
      </c>
      <c r="J17" s="107">
        <f>'Enrol Staff &amp; Exp'!L267</f>
        <v>24</v>
      </c>
      <c r="K17" s="107">
        <f>'Enrol Staff &amp; Exp'!M267</f>
        <v>28</v>
      </c>
      <c r="L17" s="107"/>
      <c r="M17" s="12"/>
      <c r="N17" s="12"/>
      <c r="O17" s="12"/>
      <c r="P17" s="12"/>
    </row>
    <row r="18" ht="16" customHeight="1">
      <c r="A18" s="12"/>
      <c r="B18" t="s" s="116">
        <v>105</v>
      </c>
      <c r="C18" s="117">
        <f>MAX(F18:K18)</f>
        <v>28</v>
      </c>
      <c r="D18" s="118"/>
      <c r="E18" s="118">
        <f>SUM(E15:E17)</f>
        <v>0</v>
      </c>
      <c r="F18" s="118">
        <f>SUM(F15:F17)</f>
        <v>11</v>
      </c>
      <c r="G18" s="118">
        <f>SUM(G15:G17)</f>
        <v>16</v>
      </c>
      <c r="H18" s="118">
        <f>SUM(H15:H17)</f>
        <v>17</v>
      </c>
      <c r="I18" s="118">
        <f>SUM(I15:I17)</f>
        <v>21</v>
      </c>
      <c r="J18" s="118">
        <f>SUM(J15:J17)</f>
        <v>24</v>
      </c>
      <c r="K18" s="118">
        <f>SUM(K15:K17)</f>
        <v>28</v>
      </c>
      <c r="L18" s="119"/>
      <c r="M18" s="12"/>
      <c r="N18" s="12"/>
      <c r="O18" s="12"/>
      <c r="P18" s="12"/>
    </row>
    <row r="19" ht="16" customHeight="1">
      <c r="A19" s="12"/>
      <c r="B19" t="s" s="120">
        <v>106</v>
      </c>
      <c r="C19" s="110">
        <f>MAX(F19:K19)</f>
        <v>22.7272727272727</v>
      </c>
      <c r="D19" s="103"/>
      <c r="E19" s="121"/>
      <c r="F19" s="121">
        <f>F11/F18</f>
        <v>22.7272727272727</v>
      </c>
      <c r="G19" s="121">
        <f>G11/G18</f>
        <v>18.4375</v>
      </c>
      <c r="H19" s="121">
        <f>H11/H18</f>
        <v>20</v>
      </c>
      <c r="I19" s="121">
        <f>I11/I18</f>
        <v>18.3333333333333</v>
      </c>
      <c r="J19" s="121">
        <f>J11/J18</f>
        <v>17.9166666666667</v>
      </c>
      <c r="K19" s="121">
        <f>K11/K18</f>
        <v>16.9642857142857</v>
      </c>
      <c r="L19" s="121"/>
      <c r="M19" s="12"/>
      <c r="N19" s="12"/>
      <c r="O19" s="12"/>
      <c r="P19" s="12"/>
    </row>
    <row r="20" ht="16" customHeight="1">
      <c r="A20" s="12"/>
      <c r="B20" t="s" s="122">
        <v>107</v>
      </c>
      <c r="C20" s="112"/>
      <c r="D20" s="113"/>
      <c r="E20" s="123"/>
      <c r="F20" s="123">
        <f>'Enrol Staff &amp; Exp'!H32</f>
        <v>31.25</v>
      </c>
      <c r="G20" s="123">
        <f>'Enrol Staff &amp; Exp'!I32</f>
        <v>32.7777777777778</v>
      </c>
      <c r="H20" s="123">
        <f>'Enrol Staff &amp; Exp'!J32</f>
        <v>37.7777777777778</v>
      </c>
      <c r="I20" s="123">
        <f>'Enrol Staff &amp; Exp'!K32</f>
        <v>29.6153846153846</v>
      </c>
      <c r="J20" s="123">
        <f>'Enrol Staff &amp; Exp'!L32</f>
        <v>26.875</v>
      </c>
      <c r="K20" s="123">
        <f>'Enrol Staff &amp; Exp'!M32</f>
        <v>26.3888888888889</v>
      </c>
      <c r="L20" s="123"/>
      <c r="M20" s="12"/>
      <c r="N20" s="12"/>
      <c r="O20" s="12"/>
      <c r="P20" s="12"/>
    </row>
    <row r="21" ht="16" customHeight="1">
      <c r="A21" s="12"/>
      <c r="B21" t="s" s="105">
        <v>108</v>
      </c>
      <c r="C21" s="106">
        <f>MAX(F21:K21)</f>
        <v>4</v>
      </c>
      <c r="D21" s="107"/>
      <c r="E21" s="107">
        <f>'Enrol Staff &amp; Exp'!G120</f>
        <v>0</v>
      </c>
      <c r="F21" s="107">
        <f>'Enrol Staff &amp; Exp'!H120</f>
        <v>1</v>
      </c>
      <c r="G21" s="107">
        <f>'Enrol Staff &amp; Exp'!I120</f>
        <v>2</v>
      </c>
      <c r="H21" s="107">
        <f>'Enrol Staff &amp; Exp'!J120</f>
        <v>4</v>
      </c>
      <c r="I21" s="107">
        <f>'Enrol Staff &amp; Exp'!K120</f>
        <v>4</v>
      </c>
      <c r="J21" s="107">
        <f>'Enrol Staff &amp; Exp'!L120</f>
        <v>4</v>
      </c>
      <c r="K21" s="107">
        <f>'Enrol Staff &amp; Exp'!M120</f>
        <v>4</v>
      </c>
      <c r="L21" s="107"/>
      <c r="M21" s="12"/>
      <c r="N21" s="12"/>
      <c r="O21" s="12"/>
      <c r="P21" s="12"/>
    </row>
    <row r="22" ht="16" customHeight="1">
      <c r="A22" s="12"/>
      <c r="B22" t="s" s="102">
        <v>109</v>
      </c>
      <c r="C22" s="110">
        <f>MAX(F22:K22)</f>
        <v>250</v>
      </c>
      <c r="D22" s="103"/>
      <c r="E22" s="103">
        <f>_xlfn.IFERROR(E11/E21,0)</f>
        <v>0</v>
      </c>
      <c r="F22" s="103">
        <f>F11/F21</f>
        <v>250</v>
      </c>
      <c r="G22" s="103">
        <f>G11/G21</f>
        <v>147.5</v>
      </c>
      <c r="H22" s="103">
        <f>H11/H21</f>
        <v>85</v>
      </c>
      <c r="I22" s="103">
        <f>I11/I21</f>
        <v>96.25</v>
      </c>
      <c r="J22" s="103">
        <f>J11/J21</f>
        <v>107.5</v>
      </c>
      <c r="K22" s="103">
        <f>K11/K21</f>
        <v>118.75</v>
      </c>
      <c r="L22" s="121"/>
      <c r="M22" s="12"/>
      <c r="N22" s="12"/>
      <c r="O22" s="12"/>
      <c r="P22" s="12"/>
    </row>
    <row r="23" ht="16" customHeight="1">
      <c r="A23" s="12"/>
      <c r="B23" t="s" s="115">
        <v>110</v>
      </c>
      <c r="C23" s="112">
        <f>MAX(F23:K23)</f>
        <v>11</v>
      </c>
      <c r="D23" s="113"/>
      <c r="E23" s="113">
        <f>_xlfn.IFERROR(E18/E21,0)</f>
        <v>0</v>
      </c>
      <c r="F23" s="113">
        <f>F18/F21</f>
        <v>11</v>
      </c>
      <c r="G23" s="113">
        <f>G18/G21</f>
        <v>8</v>
      </c>
      <c r="H23" s="113">
        <f>H18/H21</f>
        <v>4.25</v>
      </c>
      <c r="I23" s="113">
        <f>I18/I21</f>
        <v>5.25</v>
      </c>
      <c r="J23" s="113">
        <f>J18/J21</f>
        <v>6</v>
      </c>
      <c r="K23" s="113">
        <f>K18/K21</f>
        <v>7</v>
      </c>
      <c r="L23" s="113"/>
      <c r="M23" s="12"/>
      <c r="N23" s="12"/>
      <c r="O23" s="12"/>
      <c r="P23" s="12"/>
    </row>
    <row r="24" ht="16" customHeight="1">
      <c r="A24" s="12"/>
      <c r="B24" t="s" s="105">
        <v>111</v>
      </c>
      <c r="C24" s="106">
        <f>MAX(F24:K24)</f>
        <v>2</v>
      </c>
      <c r="D24" s="107"/>
      <c r="E24" s="107">
        <f>'Enrol Staff &amp; Exp'!G128</f>
        <v>0</v>
      </c>
      <c r="F24" s="107">
        <f>'Enrol Staff &amp; Exp'!H128</f>
        <v>2</v>
      </c>
      <c r="G24" s="107">
        <f>'Enrol Staff &amp; Exp'!I128</f>
        <v>2</v>
      </c>
      <c r="H24" s="107">
        <f>'Enrol Staff &amp; Exp'!J128</f>
        <v>2</v>
      </c>
      <c r="I24" s="107">
        <f>'Enrol Staff &amp; Exp'!K128</f>
        <v>2</v>
      </c>
      <c r="J24" s="107">
        <f>'Enrol Staff &amp; Exp'!L128</f>
        <v>2</v>
      </c>
      <c r="K24" s="107">
        <f>'Enrol Staff &amp; Exp'!M128</f>
        <v>2</v>
      </c>
      <c r="L24" s="107"/>
      <c r="M24" s="12"/>
      <c r="N24" s="12"/>
      <c r="O24" s="12"/>
      <c r="P24" s="12"/>
    </row>
    <row r="25" ht="16" customHeight="1">
      <c r="A25" s="12"/>
      <c r="B25" t="s" s="102">
        <v>112</v>
      </c>
      <c r="C25" s="110">
        <f>MAX(F25:K25)</f>
        <v>237.5</v>
      </c>
      <c r="D25" s="103"/>
      <c r="E25" s="103"/>
      <c r="F25" s="103">
        <f>F11/F24</f>
        <v>125</v>
      </c>
      <c r="G25" s="103">
        <f>G11/G24</f>
        <v>147.5</v>
      </c>
      <c r="H25" s="103">
        <f>H11/H24</f>
        <v>170</v>
      </c>
      <c r="I25" s="103">
        <f>I11/I24</f>
        <v>192.5</v>
      </c>
      <c r="J25" s="103">
        <f>J11/J24</f>
        <v>215</v>
      </c>
      <c r="K25" s="103">
        <f>K11/K24</f>
        <v>237.5</v>
      </c>
      <c r="L25" s="121"/>
      <c r="M25" s="12"/>
      <c r="N25" s="12"/>
      <c r="O25" s="12"/>
      <c r="P25" s="12"/>
    </row>
    <row r="26" ht="16" customHeight="1">
      <c r="A26" s="12"/>
      <c r="B26" t="s" s="115">
        <v>113</v>
      </c>
      <c r="C26" s="112">
        <f>MAX(F26:K26)</f>
        <v>14</v>
      </c>
      <c r="D26" s="113"/>
      <c r="E26" s="123"/>
      <c r="F26" s="113">
        <f>F18/F24</f>
        <v>5.5</v>
      </c>
      <c r="G26" s="113">
        <f>G18/G24</f>
        <v>8</v>
      </c>
      <c r="H26" s="113">
        <f>H18/H24</f>
        <v>8.5</v>
      </c>
      <c r="I26" s="113">
        <f>I18/I24</f>
        <v>10.5</v>
      </c>
      <c r="J26" s="113">
        <f>J18/J24</f>
        <v>12</v>
      </c>
      <c r="K26" s="113">
        <f>K18/K24</f>
        <v>14</v>
      </c>
      <c r="L26" s="123"/>
      <c r="M26" s="12"/>
      <c r="N26" s="12"/>
      <c r="O26" s="12"/>
      <c r="P26" s="12"/>
    </row>
    <row r="27" ht="16" customHeight="1">
      <c r="A27" s="12"/>
      <c r="B27" t="s" s="115">
        <v>114</v>
      </c>
      <c r="C27" s="124">
        <f>AVERAGE(F27:K27)</f>
        <v>62436.3515069083</v>
      </c>
      <c r="D27" s="125"/>
      <c r="E27" s="125"/>
      <c r="F27" s="125">
        <f>'Enrol Staff &amp; Exp'!H278/F21</f>
        <v>76000</v>
      </c>
      <c r="G27" s="125">
        <f>'Enrol Staff &amp; Exp'!I278/G21</f>
        <v>70040</v>
      </c>
      <c r="H27" s="125">
        <f>'Enrol Staff &amp; Exp'!J278/H21</f>
        <v>54636.35</v>
      </c>
      <c r="I27" s="125">
        <f>'Enrol Staff &amp; Exp'!K278/I21</f>
        <v>56275.4405</v>
      </c>
      <c r="J27" s="125">
        <f>'Enrol Staff &amp; Exp'!L278/J21</f>
        <v>57963.703715</v>
      </c>
      <c r="K27" s="125">
        <f>'Enrol Staff &amp; Exp'!M278/K21</f>
        <v>59702.61482645</v>
      </c>
      <c r="L27" s="113"/>
      <c r="M27" s="12"/>
      <c r="N27" s="12"/>
      <c r="O27" s="12"/>
      <c r="P27" s="12"/>
    </row>
    <row r="28" ht="16" customHeight="1">
      <c r="A28" s="12"/>
      <c r="B28" t="s" s="115">
        <v>115</v>
      </c>
      <c r="C28" s="124">
        <f>AVERAGE(F28:K28)</f>
        <v>40966.5959339</v>
      </c>
      <c r="D28" s="113"/>
      <c r="E28" s="113"/>
      <c r="F28" s="113">
        <f>'Enrol Staff &amp; Exp'!H283/F24</f>
        <v>38000</v>
      </c>
      <c r="G28" s="113">
        <f>'Enrol Staff &amp; Exp'!I283/G24</f>
        <v>39140</v>
      </c>
      <c r="H28" s="113">
        <f>'Enrol Staff &amp; Exp'!J283/H24</f>
        <v>40314.2</v>
      </c>
      <c r="I28" s="113">
        <f>'Enrol Staff &amp; Exp'!K283/I24</f>
        <v>41523.626</v>
      </c>
      <c r="J28" s="113">
        <f>'Enrol Staff &amp; Exp'!L283/J24</f>
        <v>42769.33478</v>
      </c>
      <c r="K28" s="113">
        <f>'Enrol Staff &amp; Exp'!M283/K24</f>
        <v>44052.4148234</v>
      </c>
      <c r="L28" s="113"/>
      <c r="M28" s="12"/>
      <c r="N28" s="12"/>
      <c r="O28" s="12"/>
      <c r="P28" s="12"/>
    </row>
    <row r="29" ht="16" customHeight="1">
      <c r="A29" s="12"/>
      <c r="B29" t="s" s="115">
        <v>116</v>
      </c>
      <c r="C29" s="124">
        <f>AVERAGE(F29:K29)</f>
      </c>
      <c r="D29" s="113"/>
      <c r="E29" s="113"/>
      <c r="F29" s="113">
        <f>'Enrol Staff &amp; Exp'!H297/F15</f>
      </c>
      <c r="G29" s="113">
        <f>'Enrol Staff &amp; Exp'!I297/G15</f>
      </c>
      <c r="H29" s="113">
        <f>'Enrol Staff &amp; Exp'!J297/H15</f>
      </c>
      <c r="I29" s="113">
        <f>'Enrol Staff &amp; Exp'!K297/I15</f>
      </c>
      <c r="J29" s="113">
        <f>'Enrol Staff &amp; Exp'!L297/J15</f>
      </c>
      <c r="K29" s="113">
        <f>'Enrol Staff &amp; Exp'!M297/K15</f>
      </c>
      <c r="L29" s="113"/>
      <c r="M29" s="12"/>
      <c r="N29" s="12"/>
      <c r="O29" s="12"/>
      <c r="P29" s="12"/>
    </row>
    <row r="30" ht="16" customHeight="1">
      <c r="A30" s="12"/>
      <c r="B30" t="s" s="115">
        <v>117</v>
      </c>
      <c r="C30" s="124">
        <f>AVERAGE(F30:K30)</f>
      </c>
      <c r="D30" s="113"/>
      <c r="E30" s="113"/>
      <c r="F30" s="113">
        <f>'Enrol Staff &amp; Exp'!H309/F16</f>
      </c>
      <c r="G30" s="113">
        <f>'Enrol Staff &amp; Exp'!I309/G16</f>
      </c>
      <c r="H30" s="113">
        <f>'Enrol Staff &amp; Exp'!J309/H16</f>
      </c>
      <c r="I30" s="113">
        <f>'Enrol Staff &amp; Exp'!K309/I16</f>
      </c>
      <c r="J30" s="113">
        <f>'Enrol Staff &amp; Exp'!L309/J16</f>
      </c>
      <c r="K30" s="113">
        <f>'Enrol Staff &amp; Exp'!M309/K16</f>
      </c>
      <c r="L30" s="113"/>
      <c r="M30" s="12"/>
      <c r="N30" s="12"/>
      <c r="O30" s="12"/>
      <c r="P30" s="12"/>
    </row>
    <row r="31" ht="16" customHeight="1">
      <c r="A31" s="12"/>
      <c r="B31" t="s" s="115">
        <v>118</v>
      </c>
      <c r="C31" s="124">
        <f>AVERAGE(F31:K31)</f>
        <v>38171.4063311391</v>
      </c>
      <c r="D31" s="113"/>
      <c r="E31" s="113"/>
      <c r="F31" s="113">
        <f>_xlfn.IFERROR('Enrol Staff &amp; Exp'!H418/F17,0)</f>
        <v>36727.2727272727</v>
      </c>
      <c r="G31" s="113">
        <f>'Enrol Staff &amp; Exp'!I418/G17</f>
        <v>35792.5</v>
      </c>
      <c r="H31" s="113">
        <f>'Enrol Staff &amp; Exp'!J418/H17</f>
        <v>36320.2235294118</v>
      </c>
      <c r="I31" s="113">
        <f>'Enrol Staff &amp; Exp'!K418/I17</f>
        <v>38609.6873333333</v>
      </c>
      <c r="J31" s="113">
        <f>'Enrol Staff &amp; Exp'!L418/J17</f>
        <v>40424.5247591667</v>
      </c>
      <c r="K31" s="113">
        <f>'Enrol Staff &amp; Exp'!M418/K17</f>
        <v>41154.22963765</v>
      </c>
      <c r="L31" s="113"/>
      <c r="M31" s="12"/>
      <c r="N31" s="12"/>
      <c r="O31" s="12"/>
      <c r="P31" s="12"/>
    </row>
    <row r="32" ht="16" customHeight="1">
      <c r="A32" s="12"/>
      <c r="B32" t="s" s="115">
        <v>119</v>
      </c>
      <c r="C32" s="124">
        <f>SUM(F32:K32)</f>
        <v>400.326704545455</v>
      </c>
      <c r="D32" s="113"/>
      <c r="E32" s="113"/>
      <c r="F32" s="113">
        <f>F45/F18</f>
        <v>79.5454545454545</v>
      </c>
      <c r="G32" s="113">
        <f>G45/G18</f>
        <v>64.53125</v>
      </c>
      <c r="H32" s="113">
        <f>H45/H18</f>
        <v>70</v>
      </c>
      <c r="I32" s="113">
        <f>I45/I18</f>
        <v>64.1666666666667</v>
      </c>
      <c r="J32" s="113">
        <f>J45/J18</f>
        <v>62.7083333333333</v>
      </c>
      <c r="K32" s="113">
        <f>K45/K18</f>
        <v>59.375</v>
      </c>
      <c r="L32" s="113"/>
      <c r="M32" s="12"/>
      <c r="N32" s="12"/>
      <c r="O32" s="12"/>
      <c r="P32" s="12"/>
    </row>
    <row r="33" ht="16" customHeight="1">
      <c r="A33" s="12"/>
      <c r="B33" s="126"/>
      <c r="C33" s="127"/>
      <c r="D33" s="113"/>
      <c r="E33" s="113"/>
      <c r="F33" s="113"/>
      <c r="G33" s="113"/>
      <c r="H33" s="113"/>
      <c r="I33" s="113"/>
      <c r="J33" s="113"/>
      <c r="K33" s="113"/>
      <c r="L33" s="113"/>
      <c r="M33" s="12"/>
      <c r="N33" s="12"/>
      <c r="O33" s="12"/>
      <c r="P33" s="12"/>
    </row>
    <row r="34" ht="16" customHeight="1">
      <c r="A34" s="12"/>
      <c r="B34" t="s" s="115">
        <v>120</v>
      </c>
      <c r="C34" s="128">
        <f>AVERAGE(F34:K34)</f>
        <v>9269.338524496570</v>
      </c>
      <c r="D34" s="129"/>
      <c r="E34" s="128"/>
      <c r="F34" s="128">
        <f>_xlfn.IFERROR(F59/F11,0)</f>
        <v>8921.913087384281</v>
      </c>
      <c r="G34" s="128">
        <f>_xlfn.IFERROR(G59/G11,0)</f>
        <v>9127.332937632920</v>
      </c>
      <c r="H34" s="128">
        <f>H59/H11</f>
        <v>9341.612691464790</v>
      </c>
      <c r="I34" s="128">
        <f>I59/I11</f>
        <v>9564.095934699189</v>
      </c>
      <c r="J34" s="128">
        <f>J59/J11</f>
        <v>9794.487663540511</v>
      </c>
      <c r="K34" s="128">
        <f>K59/K11</f>
        <v>8866.588832257730</v>
      </c>
      <c r="L34" s="128"/>
      <c r="M34" s="12"/>
      <c r="N34" s="12"/>
      <c r="O34" s="12"/>
      <c r="P34" s="12"/>
    </row>
    <row r="35" ht="16" customHeight="1">
      <c r="A35" s="12"/>
      <c r="B35" t="s" s="105">
        <v>121</v>
      </c>
      <c r="C35" s="130">
        <f>AVERAGE(F35:K35)</f>
        <v>6489.715704640550</v>
      </c>
      <c r="D35" s="131"/>
      <c r="E35" s="106"/>
      <c r="F35" s="106">
        <f>_xlfn.IFERROR(F75/F11,0)</f>
        <v>6265.3340543692</v>
      </c>
      <c r="G35" s="106">
        <f>G75/G11</f>
        <v>6704.464852531360</v>
      </c>
      <c r="H35" s="106">
        <f>H75/H11</f>
        <v>6584.223194063440</v>
      </c>
      <c r="I35" s="106">
        <f>I75/I11</f>
        <v>6690.542135862570</v>
      </c>
      <c r="J35" s="106">
        <f>J75/J11</f>
        <v>6662.454967660720</v>
      </c>
      <c r="K35" s="106">
        <f>K75/K11</f>
        <v>6031.275023356020</v>
      </c>
      <c r="L35" s="106"/>
      <c r="M35" s="12"/>
      <c r="N35" s="12"/>
      <c r="O35" s="12"/>
      <c r="P35" s="12"/>
    </row>
    <row r="36" ht="16" customHeight="1">
      <c r="A36" s="12"/>
      <c r="B36" t="s" s="102">
        <v>122</v>
      </c>
      <c r="C36" s="132">
        <f>SUM(F36:K36)</f>
        <v>16677.7369191361</v>
      </c>
      <c r="D36" s="133"/>
      <c r="E36" s="134"/>
      <c r="F36" s="132">
        <f>F34-F35</f>
        <v>2656.579033015080</v>
      </c>
      <c r="G36" s="132">
        <f>G34-G35</f>
        <v>2422.868085101560</v>
      </c>
      <c r="H36" s="132">
        <f>H34-H35</f>
        <v>2757.389497401350</v>
      </c>
      <c r="I36" s="132">
        <f>I34-I35</f>
        <v>2873.553798836620</v>
      </c>
      <c r="J36" s="132">
        <f>J34-J35</f>
        <v>3132.032695879790</v>
      </c>
      <c r="K36" s="134">
        <f>K34-K35</f>
        <v>2835.313808901710</v>
      </c>
      <c r="L36" s="134"/>
      <c r="M36" s="12"/>
      <c r="N36" s="12"/>
      <c r="O36" s="12"/>
      <c r="P36" s="12"/>
    </row>
    <row r="37" ht="16" customHeight="1">
      <c r="A37" s="12"/>
      <c r="B37" t="s" s="115">
        <v>123</v>
      </c>
      <c r="C37" s="112">
        <f>MAX(F37:K37)</f>
        <v>17000</v>
      </c>
      <c r="D37" s="113"/>
      <c r="E37" s="112"/>
      <c r="F37" s="112">
        <f>'Facilities'!H73</f>
        <v>17000</v>
      </c>
      <c r="G37" s="112">
        <f>'Facilities'!I73</f>
        <v>17000</v>
      </c>
      <c r="H37" s="112">
        <f>'Facilities'!J73</f>
        <v>17000</v>
      </c>
      <c r="I37" s="112">
        <f>'Facilities'!K73</f>
        <v>17000</v>
      </c>
      <c r="J37" s="112">
        <f>'Facilities'!L73</f>
        <v>17000</v>
      </c>
      <c r="K37" s="112">
        <f>'Facilities'!M73</f>
        <v>17000</v>
      </c>
      <c r="L37" s="112"/>
      <c r="M37" s="12"/>
      <c r="N37" s="12"/>
      <c r="O37" s="12"/>
      <c r="P37" s="12"/>
    </row>
    <row r="38" ht="16" customHeight="1">
      <c r="A38" s="12"/>
      <c r="B38" t="s" s="115">
        <v>124</v>
      </c>
      <c r="C38" s="112">
        <f>MIN(F38:K38)</f>
        <v>35.7894736842105</v>
      </c>
      <c r="D38" s="113"/>
      <c r="E38" s="112"/>
      <c r="F38" s="112">
        <f>_xlfn.IFERROR(F37/F11,0)</f>
        <v>68</v>
      </c>
      <c r="G38" s="112">
        <f>G37/G11</f>
        <v>57.6271186440678</v>
      </c>
      <c r="H38" s="112">
        <f>H37/H11</f>
        <v>50</v>
      </c>
      <c r="I38" s="112">
        <f>I37/I11</f>
        <v>44.1558441558442</v>
      </c>
      <c r="J38" s="112">
        <f>J37/J11</f>
        <v>39.5348837209302</v>
      </c>
      <c r="K38" s="112">
        <f>K37/K11</f>
        <v>35.7894736842105</v>
      </c>
      <c r="L38" s="127"/>
      <c r="M38" s="12"/>
      <c r="N38" s="12"/>
      <c r="O38" s="12"/>
      <c r="P38" s="12"/>
    </row>
    <row r="39" ht="16" customHeight="1">
      <c r="A39" s="12"/>
      <c r="B39" t="s" s="115">
        <v>125</v>
      </c>
      <c r="C39" s="112">
        <f>MIN(F39:K39)</f>
        <v>33.2681017612524</v>
      </c>
      <c r="D39" s="113"/>
      <c r="E39" s="112"/>
      <c r="F39" s="112">
        <f>F37/F13</f>
        <v>64.1509433962264</v>
      </c>
      <c r="G39" s="112">
        <f>G37/G13</f>
        <v>53.6277602523659</v>
      </c>
      <c r="H39" s="112">
        <f>H37/H13</f>
        <v>46.5753424657534</v>
      </c>
      <c r="I39" s="112">
        <f>I37/I13</f>
        <v>41.0628019323671</v>
      </c>
      <c r="J39" s="112">
        <f>J37/J13</f>
        <v>36.7965367965368</v>
      </c>
      <c r="K39" s="112">
        <f>K37/K13</f>
        <v>33.2681017612524</v>
      </c>
      <c r="L39" s="127"/>
      <c r="M39" s="12"/>
      <c r="N39" s="12"/>
      <c r="O39" s="12"/>
      <c r="P39" s="12"/>
    </row>
    <row r="40" ht="16" customHeight="1">
      <c r="A40" s="12"/>
      <c r="B40" s="135"/>
      <c r="C40" s="136"/>
      <c r="D40" s="136"/>
      <c r="E40" s="136"/>
      <c r="F40" s="136"/>
      <c r="G40" s="136"/>
      <c r="H40" s="136"/>
      <c r="I40" s="136"/>
      <c r="J40" s="136"/>
      <c r="K40" s="136"/>
      <c r="L40" s="137"/>
      <c r="M40" s="12"/>
      <c r="N40" s="12"/>
      <c r="O40" s="12"/>
      <c r="P40" s="12"/>
    </row>
    <row r="41" ht="18.75" customHeight="1">
      <c r="A41" s="138"/>
      <c r="B41" t="s" s="139">
        <v>126</v>
      </c>
      <c r="C41" t="s" s="140">
        <v>127</v>
      </c>
      <c r="D41" s="141"/>
      <c r="E41" s="141"/>
      <c r="F41" s="141"/>
      <c r="G41" s="141"/>
      <c r="H41" s="141"/>
      <c r="I41" s="141"/>
      <c r="J41" s="141"/>
      <c r="K41" s="141"/>
      <c r="L41" s="142"/>
      <c r="M41" s="12"/>
      <c r="N41" s="12"/>
      <c r="O41" s="12"/>
      <c r="P41" s="12"/>
    </row>
    <row r="42" ht="16" customHeight="1">
      <c r="A42" s="12"/>
      <c r="B42" t="s" s="143">
        <v>128</v>
      </c>
      <c r="C42" s="144">
        <f>SUM(F42:K42)</f>
        <v>17164921.3039489</v>
      </c>
      <c r="D42" s="145">
        <f>C42/$C$59</f>
        <v>0.826885510736058</v>
      </c>
      <c r="E42" s="144">
        <f>'Enrol Staff &amp; Exp'!G59</f>
        <v>0</v>
      </c>
      <c r="F42" s="144">
        <f>'Enrol Staff &amp; Exp'!H59</f>
        <v>1810737.49047703</v>
      </c>
      <c r="G42" s="144">
        <f>'Enrol Staff &amp; Exp'!I59</f>
        <v>2200770.34592578</v>
      </c>
      <c r="H42" s="144">
        <f>'Enrol Staff &amp; Exp'!J59</f>
        <v>2612575.50896003</v>
      </c>
      <c r="I42" s="144">
        <f>'Enrol Staff &amp; Exp'!K59</f>
        <v>3047108.288465</v>
      </c>
      <c r="J42" s="144">
        <f>'Enrol Staff &amp; Exp'!L59</f>
        <v>3505361.7167822</v>
      </c>
      <c r="K42" s="144">
        <f>'Enrol Staff &amp; Exp'!M59</f>
        <v>3988367.95333882</v>
      </c>
      <c r="L42" s="146"/>
      <c r="M42" s="12"/>
      <c r="N42" s="12"/>
      <c r="O42" s="12"/>
      <c r="P42" s="12"/>
    </row>
    <row r="43" ht="16" customHeight="1">
      <c r="A43" s="12"/>
      <c r="B43" t="s" s="147">
        <v>129</v>
      </c>
      <c r="C43" s="112">
        <f>SUM(F43:K43)</f>
        <v>-214561.516299361</v>
      </c>
      <c r="D43" s="148">
        <f>C43/$C$59</f>
        <v>-0.0103360688842007</v>
      </c>
      <c r="E43" s="112">
        <f>'Enrol Staff &amp; Exp'!G60</f>
        <v>0</v>
      </c>
      <c r="F43" s="112">
        <f>'Enrol Staff &amp; Exp'!H60</f>
        <v>-22634.2186309628</v>
      </c>
      <c r="G43" s="112">
        <f>'Enrol Staff &amp; Exp'!I60</f>
        <v>-27509.6293240722</v>
      </c>
      <c r="H43" s="112">
        <f>'Enrol Staff &amp; Exp'!J60</f>
        <v>-32657.1938620003</v>
      </c>
      <c r="I43" s="112">
        <f>'Enrol Staff &amp; Exp'!K60</f>
        <v>-38088.8536058125</v>
      </c>
      <c r="J43" s="112">
        <f>'Enrol Staff &amp; Exp'!L60</f>
        <v>-43817.0214597775</v>
      </c>
      <c r="K43" s="112">
        <f>'Enrol Staff &amp; Exp'!M60</f>
        <v>-49854.5994167352</v>
      </c>
      <c r="L43" s="112"/>
      <c r="M43" s="12"/>
      <c r="N43" s="12"/>
      <c r="O43" s="12"/>
      <c r="P43" s="12"/>
    </row>
    <row r="44" ht="16" customHeight="1">
      <c r="A44" s="12"/>
      <c r="B44" t="s" s="147">
        <v>130</v>
      </c>
      <c r="C44" s="112">
        <f>SUM(F44:K44)</f>
        <v>1522500</v>
      </c>
      <c r="D44" s="149">
        <f>C44/$C$59</f>
        <v>0.07334337092509841</v>
      </c>
      <c r="E44" s="112">
        <f>'Enrol Staff &amp; Exp'!G61</f>
        <v>0</v>
      </c>
      <c r="F44" s="112">
        <f>'Enrol Staff &amp; Exp'!H61</f>
        <v>175000</v>
      </c>
      <c r="G44" s="112">
        <f>'Enrol Staff &amp; Exp'!I61</f>
        <v>206500</v>
      </c>
      <c r="H44" s="112">
        <f>'Enrol Staff &amp; Exp'!J61</f>
        <v>238000</v>
      </c>
      <c r="I44" s="112">
        <f>'Enrol Staff &amp; Exp'!K61</f>
        <v>269500</v>
      </c>
      <c r="J44" s="112">
        <f>'Enrol Staff &amp; Exp'!L61</f>
        <v>301000</v>
      </c>
      <c r="K44" s="112">
        <f>'Enrol Staff &amp; Exp'!M61</f>
        <v>332500</v>
      </c>
      <c r="L44" s="112"/>
      <c r="M44" s="12"/>
      <c r="N44" s="12"/>
      <c r="O44" s="12"/>
      <c r="P44" s="12"/>
    </row>
    <row r="45" ht="16" customHeight="1">
      <c r="A45" s="12"/>
      <c r="B45" t="s" s="147">
        <v>131</v>
      </c>
      <c r="C45" s="112">
        <f>SUM(F45:K45)</f>
        <v>7612.5</v>
      </c>
      <c r="D45" s="149">
        <f>C45/$C$59</f>
        <v>0.000366716854625492</v>
      </c>
      <c r="E45" s="112">
        <f>'Enrol Staff &amp; Exp'!G62</f>
        <v>0</v>
      </c>
      <c r="F45" s="112">
        <f>'Enrol Staff &amp; Exp'!H62</f>
        <v>875</v>
      </c>
      <c r="G45" s="112">
        <f>'Enrol Staff &amp; Exp'!I62</f>
        <v>1032.5</v>
      </c>
      <c r="H45" s="112">
        <f>'Enrol Staff &amp; Exp'!J62</f>
        <v>1190</v>
      </c>
      <c r="I45" s="112">
        <f>'Enrol Staff &amp; Exp'!K62</f>
        <v>1347.5</v>
      </c>
      <c r="J45" s="112">
        <f>'Enrol Staff &amp; Exp'!L62</f>
        <v>1505</v>
      </c>
      <c r="K45" s="112">
        <f>'Enrol Staff &amp; Exp'!M62</f>
        <v>1662.5</v>
      </c>
      <c r="L45" s="112"/>
      <c r="M45" s="12"/>
      <c r="N45" s="12"/>
      <c r="O45" s="12"/>
      <c r="P45" s="12"/>
    </row>
    <row r="46" ht="16" customHeight="1">
      <c r="A46" s="12"/>
      <c r="B46" t="s" s="147">
        <v>132</v>
      </c>
      <c r="C46" s="112">
        <f>SUM(F46:K46)</f>
        <v>0</v>
      </c>
      <c r="D46" s="149">
        <f>C46/$C$59</f>
        <v>0</v>
      </c>
      <c r="E46" s="112">
        <f>'Enrol Staff &amp; Exp'!G63</f>
        <v>0</v>
      </c>
      <c r="F46" s="112">
        <f>'Enrol Staff &amp; Exp'!H63</f>
        <v>0</v>
      </c>
      <c r="G46" s="112">
        <f>'Enrol Staff &amp; Exp'!I63</f>
        <v>0</v>
      </c>
      <c r="H46" s="112">
        <f>'Enrol Staff &amp; Exp'!J63</f>
        <v>0</v>
      </c>
      <c r="I46" s="112">
        <f>'Enrol Staff &amp; Exp'!K63</f>
        <v>0</v>
      </c>
      <c r="J46" s="112">
        <f>'Enrol Staff &amp; Exp'!L63</f>
        <v>0</v>
      </c>
      <c r="K46" s="112">
        <f>'Enrol Staff &amp; Exp'!M63</f>
        <v>0</v>
      </c>
      <c r="L46" s="112"/>
      <c r="M46" s="12"/>
      <c r="N46" s="12"/>
      <c r="O46" s="12"/>
      <c r="P46" s="12"/>
    </row>
    <row r="47" ht="16" customHeight="1">
      <c r="A47" s="12"/>
      <c r="B47" t="s" s="147">
        <v>133</v>
      </c>
      <c r="C47" s="112">
        <f>SUM(F47:K47)</f>
        <v>0</v>
      </c>
      <c r="D47" s="149">
        <f>C47/$C$59</f>
        <v>0</v>
      </c>
      <c r="E47" s="112">
        <f>'Enrol Staff &amp; Exp'!G64</f>
        <v>0</v>
      </c>
      <c r="F47" s="112">
        <f>'Enrol Staff &amp; Exp'!H64</f>
        <v>0</v>
      </c>
      <c r="G47" s="112">
        <f>'Enrol Staff &amp; Exp'!I64</f>
        <v>0</v>
      </c>
      <c r="H47" s="112">
        <f>'Enrol Staff &amp; Exp'!J64</f>
        <v>0</v>
      </c>
      <c r="I47" s="112">
        <f>'Enrol Staff &amp; Exp'!K64</f>
        <v>0</v>
      </c>
      <c r="J47" s="112">
        <f>'Enrol Staff &amp; Exp'!L64</f>
        <v>0</v>
      </c>
      <c r="K47" s="112">
        <f>'Enrol Staff &amp; Exp'!M64</f>
        <v>0</v>
      </c>
      <c r="L47" s="112"/>
      <c r="M47" s="12"/>
      <c r="N47" s="12"/>
      <c r="O47" s="12"/>
      <c r="P47" s="12"/>
    </row>
    <row r="48" ht="16" customHeight="1">
      <c r="A48" s="12"/>
      <c r="B48" t="s" s="147">
        <v>134</v>
      </c>
      <c r="C48" s="112">
        <f>SUM(F48:K48)</f>
        <v>1174500</v>
      </c>
      <c r="D48" s="149">
        <f>C48/$C$59</f>
        <v>0.0565791718565045</v>
      </c>
      <c r="E48" s="112">
        <f>'Enrol Staff &amp; Exp'!G65</f>
        <v>0</v>
      </c>
      <c r="F48" s="112">
        <f>'Enrol Staff &amp; Exp'!H65</f>
        <v>135000</v>
      </c>
      <c r="G48" s="112">
        <f>'Enrol Staff &amp; Exp'!I65</f>
        <v>159300</v>
      </c>
      <c r="H48" s="112">
        <f>'Enrol Staff &amp; Exp'!J65</f>
        <v>183600</v>
      </c>
      <c r="I48" s="112">
        <f>'Enrol Staff &amp; Exp'!K65</f>
        <v>207900</v>
      </c>
      <c r="J48" s="112">
        <f>'Enrol Staff &amp; Exp'!L65</f>
        <v>232200</v>
      </c>
      <c r="K48" s="112">
        <f>'Enrol Staff &amp; Exp'!M65</f>
        <v>256500</v>
      </c>
      <c r="L48" s="112"/>
      <c r="M48" s="12"/>
      <c r="N48" s="12"/>
      <c r="O48" s="12"/>
      <c r="P48" s="12"/>
    </row>
    <row r="49" ht="16" customHeight="1">
      <c r="A49" s="12"/>
      <c r="B49" t="s" s="147">
        <v>135</v>
      </c>
      <c r="C49" s="112">
        <f>SUM(F49:K49)</f>
        <v>230550</v>
      </c>
      <c r="D49" s="149">
        <f>C49/$C$59</f>
        <v>0.0111062818829435</v>
      </c>
      <c r="E49" s="112">
        <f>'Enrol Staff &amp; Exp'!G66</f>
        <v>0</v>
      </c>
      <c r="F49" s="112">
        <f>'Enrol Staff &amp; Exp'!H66</f>
        <v>26500</v>
      </c>
      <c r="G49" s="112">
        <f>'Enrol Staff &amp; Exp'!I66</f>
        <v>31270</v>
      </c>
      <c r="H49" s="112">
        <f>'Enrol Staff &amp; Exp'!J66</f>
        <v>36040</v>
      </c>
      <c r="I49" s="112">
        <f>'Enrol Staff &amp; Exp'!K66</f>
        <v>40810</v>
      </c>
      <c r="J49" s="112">
        <f>'Enrol Staff &amp; Exp'!L66</f>
        <v>45580</v>
      </c>
      <c r="K49" s="112">
        <f>'Enrol Staff &amp; Exp'!M66</f>
        <v>50350</v>
      </c>
      <c r="L49" s="112"/>
      <c r="M49" s="12"/>
      <c r="N49" s="12"/>
      <c r="O49" s="12"/>
      <c r="P49" s="12"/>
    </row>
    <row r="50" ht="16" customHeight="1">
      <c r="A50" s="12"/>
      <c r="B50" t="s" s="147">
        <v>136</v>
      </c>
      <c r="C50" s="112">
        <f>SUM(F50:K50)</f>
        <v>761250</v>
      </c>
      <c r="D50" s="149">
        <f>C50/$C$59</f>
        <v>0.0366716854625492</v>
      </c>
      <c r="E50" s="112">
        <f>'Enrol Staff &amp; Exp'!G67</f>
        <v>0</v>
      </c>
      <c r="F50" s="112">
        <f>'Enrol Staff &amp; Exp'!H67</f>
        <v>87500</v>
      </c>
      <c r="G50" s="112">
        <f>'Enrol Staff &amp; Exp'!I67</f>
        <v>103250</v>
      </c>
      <c r="H50" s="112">
        <f>'Enrol Staff &amp; Exp'!J67</f>
        <v>119000</v>
      </c>
      <c r="I50" s="112">
        <f>'Enrol Staff &amp; Exp'!K67</f>
        <v>134750</v>
      </c>
      <c r="J50" s="112">
        <f>'Enrol Staff &amp; Exp'!L67</f>
        <v>150500</v>
      </c>
      <c r="K50" s="112">
        <f>'Enrol Staff &amp; Exp'!M67</f>
        <v>166250</v>
      </c>
      <c r="L50" s="112"/>
      <c r="M50" s="12"/>
      <c r="N50" s="12"/>
      <c r="O50" s="12"/>
      <c r="P50" s="12"/>
    </row>
    <row r="51" ht="16" customHeight="1">
      <c r="A51" s="12"/>
      <c r="B51" t="s" s="147">
        <v>137</v>
      </c>
      <c r="C51" s="112">
        <f>SUM(F51:K51)</f>
        <v>0</v>
      </c>
      <c r="D51" s="149">
        <f>C51/$C$59</f>
        <v>0</v>
      </c>
      <c r="E51" s="112">
        <f>'Enrol Staff &amp; Exp'!G1464</f>
        <v>0</v>
      </c>
      <c r="F51" s="112">
        <f>'Enrol Staff &amp; Exp'!H1464</f>
        <v>0</v>
      </c>
      <c r="G51" s="112">
        <f>'Enrol Staff &amp; Exp'!I1464</f>
        <v>0</v>
      </c>
      <c r="H51" s="112">
        <f>'Enrol Staff &amp; Exp'!J1464</f>
        <v>0</v>
      </c>
      <c r="I51" s="112">
        <f>'Enrol Staff &amp; Exp'!K1464</f>
        <v>0</v>
      </c>
      <c r="J51" s="112">
        <f>'Enrol Staff &amp; Exp'!L1464</f>
        <v>0</v>
      </c>
      <c r="K51" s="112">
        <f>'Enrol Staff &amp; Exp'!M1464</f>
        <v>0</v>
      </c>
      <c r="L51" s="112"/>
      <c r="M51" s="12"/>
      <c r="N51" s="12"/>
      <c r="O51" s="12"/>
      <c r="P51" s="12"/>
    </row>
    <row r="52" ht="16" customHeight="1">
      <c r="A52" s="12"/>
      <c r="B52" t="s" s="147">
        <v>138</v>
      </c>
      <c r="C52" s="112">
        <f>SUM(F52:K52)</f>
        <v>0</v>
      </c>
      <c r="D52" s="149">
        <f>C52/$C$59</f>
        <v>0</v>
      </c>
      <c r="E52" s="112">
        <f>'Enrol Staff &amp; Exp'!G68</f>
        <v>0</v>
      </c>
      <c r="F52" s="112">
        <f>'Enrol Staff &amp; Exp'!H68</f>
        <v>0</v>
      </c>
      <c r="G52" s="112">
        <f>'Enrol Staff &amp; Exp'!I68</f>
        <v>0</v>
      </c>
      <c r="H52" s="112">
        <f>'Enrol Staff &amp; Exp'!J68</f>
        <v>0</v>
      </c>
      <c r="I52" s="112">
        <f>'Enrol Staff &amp; Exp'!K68</f>
        <v>0</v>
      </c>
      <c r="J52" s="112">
        <f>'Enrol Staff &amp; Exp'!L68</f>
        <v>0</v>
      </c>
      <c r="K52" s="112">
        <f>'Enrol Staff &amp; Exp'!M68</f>
        <v>0</v>
      </c>
      <c r="L52" s="112"/>
      <c r="M52" s="12"/>
      <c r="N52" s="12"/>
      <c r="O52" s="12"/>
      <c r="P52" s="12"/>
    </row>
    <row r="53" ht="16" customHeight="1">
      <c r="A53" s="12"/>
      <c r="B53" t="s" s="147">
        <v>139</v>
      </c>
      <c r="C53" s="112">
        <f>SUM(F53:K53)</f>
        <v>0</v>
      </c>
      <c r="D53" s="149">
        <f>C53/$C$59</f>
        <v>0</v>
      </c>
      <c r="E53" s="112">
        <f>'Enrol Staff &amp; Exp'!G69</f>
        <v>50000</v>
      </c>
      <c r="F53" s="112">
        <f>'Enrol Staff &amp; Exp'!H69</f>
        <v>0</v>
      </c>
      <c r="G53" s="112">
        <f>'Enrol Staff &amp; Exp'!I69</f>
        <v>0</v>
      </c>
      <c r="H53" s="112">
        <f>'Enrol Staff &amp; Exp'!J69</f>
        <v>0</v>
      </c>
      <c r="I53" s="112">
        <f>'Enrol Staff &amp; Exp'!K69</f>
        <v>0</v>
      </c>
      <c r="J53" s="112">
        <f>'Enrol Staff &amp; Exp'!L69</f>
        <v>0</v>
      </c>
      <c r="K53" s="112">
        <f>'Enrol Staff &amp; Exp'!M69</f>
        <v>0</v>
      </c>
      <c r="L53" s="112"/>
      <c r="M53" s="12"/>
      <c r="N53" s="12"/>
      <c r="O53" s="12"/>
      <c r="P53" s="12"/>
    </row>
    <row r="54" ht="16" customHeight="1">
      <c r="A54" s="12"/>
      <c r="B54" t="s" s="147">
        <v>140</v>
      </c>
      <c r="C54" s="112">
        <f>SUM(F54:K54)</f>
        <v>0</v>
      </c>
      <c r="D54" s="149">
        <f>C54/$C$59</f>
        <v>0</v>
      </c>
      <c r="E54" s="112">
        <f>'Enrol Staff &amp; Exp'!G71</f>
        <v>0</v>
      </c>
      <c r="F54" s="112">
        <f>'Enrol Staff &amp; Exp'!H71</f>
        <v>0</v>
      </c>
      <c r="G54" s="112">
        <f>'Enrol Staff &amp; Exp'!I71</f>
        <v>0</v>
      </c>
      <c r="H54" s="112">
        <f>'Enrol Staff &amp; Exp'!J71</f>
        <v>0</v>
      </c>
      <c r="I54" s="112">
        <f>'Enrol Staff &amp; Exp'!K71</f>
        <v>0</v>
      </c>
      <c r="J54" s="112">
        <f>'Enrol Staff &amp; Exp'!L71</f>
        <v>0</v>
      </c>
      <c r="K54" s="112">
        <f>'Enrol Staff &amp; Exp'!M71</f>
        <v>0</v>
      </c>
      <c r="L54" s="112"/>
      <c r="M54" s="12"/>
      <c r="N54" s="12"/>
      <c r="O54" s="12"/>
      <c r="P54" s="12"/>
    </row>
    <row r="55" ht="16" customHeight="1">
      <c r="A55" s="12"/>
      <c r="B55" t="s" s="147">
        <v>141</v>
      </c>
      <c r="C55" s="112">
        <f>SUM(F55:K55)</f>
        <v>0</v>
      </c>
      <c r="D55" s="149">
        <f>C55/$C$59</f>
        <v>0</v>
      </c>
      <c r="E55" s="112">
        <f>'Enrol Staff &amp; Exp'!G72</f>
        <v>0</v>
      </c>
      <c r="F55" s="112">
        <f>'Enrol Staff &amp; Exp'!H72</f>
        <v>0</v>
      </c>
      <c r="G55" s="112">
        <f>'Enrol Staff &amp; Exp'!I72</f>
        <v>0</v>
      </c>
      <c r="H55" s="112">
        <f>'Enrol Staff &amp; Exp'!J72</f>
        <v>0</v>
      </c>
      <c r="I55" s="112">
        <f>'Enrol Staff &amp; Exp'!K72</f>
        <v>0</v>
      </c>
      <c r="J55" s="112">
        <f>'Enrol Staff &amp; Exp'!L72</f>
        <v>0</v>
      </c>
      <c r="K55" s="112">
        <f>'Enrol Staff &amp; Exp'!M72</f>
        <v>0</v>
      </c>
      <c r="L55" s="112"/>
      <c r="M55" s="12"/>
      <c r="N55" s="12"/>
      <c r="O55" s="12"/>
      <c r="P55" s="12"/>
    </row>
    <row r="56" ht="16" customHeight="1">
      <c r="A56" s="12"/>
      <c r="B56" t="s" s="147">
        <v>142</v>
      </c>
      <c r="C56" s="112">
        <f>SUM(F56:K56)</f>
        <v>21750</v>
      </c>
      <c r="D56" s="149">
        <f>C56/$C$59</f>
        <v>0.00104776244178712</v>
      </c>
      <c r="E56" s="112">
        <f>'Enrol Staff &amp; Exp'!G70</f>
        <v>0</v>
      </c>
      <c r="F56" s="112">
        <f>'Enrol Staff &amp; Exp'!H70</f>
        <v>2500</v>
      </c>
      <c r="G56" s="112">
        <f>'Enrol Staff &amp; Exp'!I70</f>
        <v>2950</v>
      </c>
      <c r="H56" s="112">
        <f>'Enrol Staff &amp; Exp'!J70</f>
        <v>3400</v>
      </c>
      <c r="I56" s="112">
        <f>'Enrol Staff &amp; Exp'!K70</f>
        <v>3850</v>
      </c>
      <c r="J56" s="112">
        <f>'Enrol Staff &amp; Exp'!L70</f>
        <v>4300</v>
      </c>
      <c r="K56" s="112">
        <f>'Enrol Staff &amp; Exp'!M70</f>
        <v>4750</v>
      </c>
      <c r="L56" s="112"/>
      <c r="M56" s="12"/>
      <c r="N56" s="12"/>
      <c r="O56" s="12"/>
      <c r="P56" s="12"/>
    </row>
    <row r="57" ht="16" customHeight="1">
      <c r="A57" s="12"/>
      <c r="B57" t="s" s="147">
        <v>143</v>
      </c>
      <c r="C57" s="112">
        <f>SUM(F57:K57)</f>
        <v>90000</v>
      </c>
      <c r="D57" s="149">
        <f>C57/$C$59</f>
        <v>0.00433556872463636</v>
      </c>
      <c r="E57" s="112">
        <f>'Enrol Staff &amp; Exp'!G73</f>
        <v>0</v>
      </c>
      <c r="F57" s="112">
        <f>'Enrol Staff &amp; Exp'!H73</f>
        <v>15000</v>
      </c>
      <c r="G57" s="112">
        <f>'Enrol Staff &amp; Exp'!I73</f>
        <v>15000</v>
      </c>
      <c r="H57" s="112">
        <f>'Enrol Staff &amp; Exp'!J73</f>
        <v>15000</v>
      </c>
      <c r="I57" s="112">
        <f>'Enrol Staff &amp; Exp'!K73</f>
        <v>15000</v>
      </c>
      <c r="J57" s="112">
        <f>'Enrol Staff &amp; Exp'!L73</f>
        <v>15000</v>
      </c>
      <c r="K57" s="112">
        <f>'Enrol Staff &amp; Exp'!M73</f>
        <v>15000</v>
      </c>
      <c r="L57" s="112"/>
      <c r="M57" s="12"/>
      <c r="N57" s="12"/>
      <c r="O57" s="12"/>
      <c r="P57" s="12"/>
    </row>
    <row r="58" ht="16" customHeight="1">
      <c r="A58" s="12"/>
      <c r="B58" t="s" s="150">
        <v>144</v>
      </c>
      <c r="C58" s="106">
        <f>SUM(F58:K58)</f>
        <v>0</v>
      </c>
      <c r="D58" s="151">
        <f>C58/$C$59</f>
        <v>0</v>
      </c>
      <c r="E58" s="106">
        <f>'Enrol Staff &amp; Exp'!G74</f>
        <v>0</v>
      </c>
      <c r="F58" s="106">
        <f>'Enrol Staff &amp; Exp'!H74</f>
        <v>0</v>
      </c>
      <c r="G58" s="106">
        <f>'Enrol Staff &amp; Exp'!I74</f>
        <v>0</v>
      </c>
      <c r="H58" s="106">
        <f>'Enrol Staff &amp; Exp'!J74</f>
        <v>0</v>
      </c>
      <c r="I58" s="106">
        <f>'Enrol Staff &amp; Exp'!K74</f>
        <v>0</v>
      </c>
      <c r="J58" s="106">
        <f>'Enrol Staff &amp; Exp'!L74</f>
        <v>0</v>
      </c>
      <c r="K58" s="106">
        <f>'Enrol Staff &amp; Exp'!M74</f>
        <v>0</v>
      </c>
      <c r="L58" s="106"/>
      <c r="M58" s="12"/>
      <c r="N58" s="12"/>
      <c r="O58" s="12"/>
      <c r="P58" s="12"/>
    </row>
    <row r="59" ht="16" customHeight="1">
      <c r="A59" s="12"/>
      <c r="B59" t="s" s="152">
        <v>145</v>
      </c>
      <c r="C59" s="153">
        <f>C42+C43+C50+C44+C45+C46+C47+C48+C49+C51+C52+C53+C54+C55+C56+C57+C58</f>
        <v>20758522.2876495</v>
      </c>
      <c r="D59" s="154">
        <f>C59/$C$59</f>
        <v>1</v>
      </c>
      <c r="E59" s="155">
        <f>E42+E43+E50+E44+E45+E46+E47+E48+E49+E51+E52+E53+E54+E55+E56+E57+E58</f>
        <v>50000</v>
      </c>
      <c r="F59" s="155">
        <f>F42+F43+F50+F44+F45+F46+F47+F48+F49+F51+F52+F53+F54+F55+F56+F57+F58</f>
        <v>2230478.27184607</v>
      </c>
      <c r="G59" s="155">
        <f>G42+G43+G50+G44+G45+G46+G47+G48+G49+G51+G52+G53+G54+G55+G56+G57+G58</f>
        <v>2692563.21660171</v>
      </c>
      <c r="H59" s="155">
        <f>H42+H43+H50+H44+H45+H46+H47+H48+H49+H51+H52+H53+H54+H55+H56+H57+H58</f>
        <v>3176148.31509803</v>
      </c>
      <c r="I59" s="155">
        <f>I42+I43+I50+I44+I45+I46+I47+I48+I49+I51+I52+I53+I54+I55+I56+I57+I58</f>
        <v>3682176.93485919</v>
      </c>
      <c r="J59" s="155">
        <f>J42+J43+J50+J44+J45+J46+J47+J48+J49+J51+J52+J53+J54+J55+J56+J57+J58</f>
        <v>4211629.69532242</v>
      </c>
      <c r="K59" s="155">
        <f>J59</f>
        <v>4211629.69532242</v>
      </c>
      <c r="L59" s="153"/>
      <c r="M59" s="12"/>
      <c r="N59" s="12"/>
      <c r="O59" s="12"/>
      <c r="P59" s="12"/>
    </row>
    <row r="60" ht="16" customHeight="1">
      <c r="A60" s="12"/>
      <c r="B60" s="156"/>
      <c r="C60" s="157"/>
      <c r="D60" s="157"/>
      <c r="E60" s="157"/>
      <c r="F60" s="157"/>
      <c r="G60" s="157"/>
      <c r="H60" s="157"/>
      <c r="I60" s="157"/>
      <c r="J60" s="157"/>
      <c r="K60" s="157"/>
      <c r="L60" s="158"/>
      <c r="M60" s="12"/>
      <c r="N60" s="12"/>
      <c r="O60" s="12"/>
      <c r="P60" s="12"/>
    </row>
    <row r="61" ht="16" customHeight="1">
      <c r="A61" s="138"/>
      <c r="B61" t="s" s="159">
        <v>146</v>
      </c>
      <c r="C61" t="s" s="160">
        <v>127</v>
      </c>
      <c r="D61" s="161"/>
      <c r="E61" t="s" s="162">
        <f>E7</f>
        <v>90</v>
      </c>
      <c r="F61" t="s" s="162">
        <f>F7</f>
        <v>91</v>
      </c>
      <c r="G61" t="s" s="162">
        <f>G7</f>
        <v>92</v>
      </c>
      <c r="H61" t="s" s="162">
        <f>H7</f>
        <v>93</v>
      </c>
      <c r="I61" t="s" s="162">
        <f>I7</f>
        <v>94</v>
      </c>
      <c r="J61" t="s" s="162">
        <f>J7</f>
        <v>95</v>
      </c>
      <c r="K61" t="s" s="162">
        <f>K7</f>
        <v>96</v>
      </c>
      <c r="L61" s="163"/>
      <c r="M61" s="12"/>
      <c r="N61" s="12"/>
      <c r="O61" s="12"/>
      <c r="P61" s="12"/>
    </row>
    <row r="62" ht="16" customHeight="1">
      <c r="A62" s="12"/>
      <c r="B62" t="s" s="164">
        <v>147</v>
      </c>
      <c r="C62" s="165">
        <f>SUM(E62:K62)</f>
        <v>8267237.85883206</v>
      </c>
      <c r="D62" s="166">
        <f>C62/$C$59</f>
        <v>0.398257532220911</v>
      </c>
      <c r="E62" s="132">
        <f>'Enrol Staff &amp; Exp'!G1588</f>
        <v>0</v>
      </c>
      <c r="F62" s="132">
        <f>'Enrol Staff &amp; Exp'!H1588</f>
        <v>743919.6</v>
      </c>
      <c r="G62" s="132">
        <f>'Enrol Staff &amp; Exp'!I1588</f>
        <v>1080677.304</v>
      </c>
      <c r="H62" s="132">
        <f>'Enrol Staff &amp; Exp'!J1588</f>
        <v>1244407.45356</v>
      </c>
      <c r="I62" s="132">
        <f>'Enrol Staff &amp; Exp'!K1588</f>
        <v>1504921.7362308</v>
      </c>
      <c r="J62" s="132">
        <f>'Enrol Staff &amp; Exp'!L1588</f>
        <v>1722372.30949466</v>
      </c>
      <c r="K62" s="132">
        <f>'Enrol Staff &amp; Exp'!M1588</f>
        <v>1970939.4555466</v>
      </c>
      <c r="L62" s="167"/>
      <c r="M62" s="12"/>
      <c r="N62" s="12"/>
      <c r="O62" s="12"/>
      <c r="P62" s="12"/>
    </row>
    <row r="63" ht="16" customHeight="1">
      <c r="A63" s="12"/>
      <c r="B63" t="s" s="147">
        <v>148</v>
      </c>
      <c r="C63" s="112">
        <f>SUM(E63:K63)</f>
        <v>0</v>
      </c>
      <c r="D63" s="149">
        <f>C63/$C$59</f>
        <v>0</v>
      </c>
      <c r="E63" s="112">
        <f>'EMO-CMO'!E30</f>
        <v>0</v>
      </c>
      <c r="F63" s="112">
        <f>'EMO-CMO'!F30</f>
        <v>0</v>
      </c>
      <c r="G63" s="112">
        <f>'EMO-CMO'!G30</f>
        <v>0</v>
      </c>
      <c r="H63" s="112">
        <f>'EMO-CMO'!H30</f>
        <v>0</v>
      </c>
      <c r="I63" s="112">
        <f>'EMO-CMO'!I30</f>
        <v>0</v>
      </c>
      <c r="J63" s="112">
        <f>'EMO-CMO'!J30</f>
        <v>0</v>
      </c>
      <c r="K63" s="112">
        <f>'EMO-CMO'!K30</f>
        <v>0</v>
      </c>
      <c r="L63" s="167"/>
      <c r="M63" s="12"/>
      <c r="N63" s="12"/>
      <c r="O63" s="12"/>
      <c r="P63" s="12"/>
    </row>
    <row r="64" ht="16" customHeight="1">
      <c r="A64" s="12"/>
      <c r="B64" t="s" s="147">
        <v>149</v>
      </c>
      <c r="C64" s="112">
        <f>SUM(E64:K64)</f>
        <v>3533673.76938248</v>
      </c>
      <c r="D64" s="149">
        <f>C64/$C$59</f>
        <v>0.170227616417806</v>
      </c>
      <c r="E64" s="112">
        <f>'Enrol Staff &amp; Exp'!G1437</f>
        <v>0</v>
      </c>
      <c r="F64" s="112">
        <f>'Enrol Staff &amp; Exp'!H1437</f>
        <v>440073.913592304</v>
      </c>
      <c r="G64" s="112">
        <f>'Enrol Staff &amp; Exp'!I1437</f>
        <v>480203.160830086</v>
      </c>
      <c r="H64" s="112">
        <f>'Enrol Staff &amp; Exp'!J1437</f>
        <v>547582.4157549019</v>
      </c>
      <c r="I64" s="112">
        <f>'Enrol Staff &amp; Exp'!K1437</f>
        <v>617690.59674296</v>
      </c>
      <c r="J64" s="112">
        <f>'Enrol Staff &amp; Exp'!L1437</f>
        <v>687926.937266121</v>
      </c>
      <c r="K64" s="112">
        <f>'Enrol Staff &amp; Exp'!M1437</f>
        <v>760196.745196104</v>
      </c>
      <c r="L64" s="112"/>
      <c r="M64" s="12"/>
      <c r="N64" s="12"/>
      <c r="O64" s="12"/>
      <c r="P64" s="12"/>
    </row>
    <row r="65" ht="16" customHeight="1">
      <c r="A65" s="12"/>
      <c r="B65" t="s" s="147">
        <v>150</v>
      </c>
      <c r="C65" s="112">
        <f>SUM(E65:K65)</f>
        <v>253790</v>
      </c>
      <c r="D65" s="149">
        <f>C65/$C$59</f>
        <v>0.0122258220736162</v>
      </c>
      <c r="E65" s="112">
        <f>'FFE&amp;T'!G55</f>
        <v>0</v>
      </c>
      <c r="F65" s="112">
        <f>'FFE&amp;T'!H55</f>
        <v>33090</v>
      </c>
      <c r="G65" s="112">
        <f>'FFE&amp;T'!I55</f>
        <v>41506.6666666667</v>
      </c>
      <c r="H65" s="112">
        <f>'FFE&amp;T'!J55</f>
        <v>42816.6666666667</v>
      </c>
      <c r="I65" s="112">
        <f>'FFE&amp;T'!K55</f>
        <v>44143.3333333333</v>
      </c>
      <c r="J65" s="112">
        <f>'FFE&amp;T'!L55</f>
        <v>45453.3333333333</v>
      </c>
      <c r="K65" s="112">
        <f>'FFE&amp;T'!M55</f>
        <v>46780</v>
      </c>
      <c r="L65" s="112"/>
      <c r="M65" s="12"/>
      <c r="N65" s="12"/>
      <c r="O65" s="12"/>
      <c r="P65" s="12"/>
    </row>
    <row r="66" ht="16" customHeight="1">
      <c r="A66" s="12"/>
      <c r="B66" t="s" s="147">
        <v>151</v>
      </c>
      <c r="C66" s="112">
        <f>SUM(E66:K66)</f>
        <v>2096318.518</v>
      </c>
      <c r="D66" s="149">
        <f>C66/$C$59</f>
        <v>0.100985922261298</v>
      </c>
      <c r="E66" s="112">
        <f>'Facilities'!G68</f>
        <v>0</v>
      </c>
      <c r="F66" s="112">
        <f>'Facilities'!H68</f>
        <v>306000</v>
      </c>
      <c r="G66" s="112">
        <f>'Facilities'!I68</f>
        <v>332180</v>
      </c>
      <c r="H66" s="112">
        <f>'Facilities'!J68</f>
        <v>360579.35</v>
      </c>
      <c r="I66" s="112">
        <f>'Facilities'!K68</f>
        <v>365853.056</v>
      </c>
      <c r="J66" s="112">
        <f>'Facilities'!L68</f>
        <v>365853.056</v>
      </c>
      <c r="K66" s="112">
        <f>'Facilities'!M68</f>
        <v>365853.056</v>
      </c>
      <c r="L66" s="112"/>
      <c r="M66" s="12"/>
      <c r="N66" s="12"/>
      <c r="O66" s="12"/>
      <c r="P66" s="12"/>
    </row>
    <row r="67" ht="16" customHeight="1">
      <c r="A67" s="12"/>
      <c r="B67" t="s" s="147">
        <v>152</v>
      </c>
      <c r="C67" s="112">
        <f>SUM(E67:K67)</f>
        <v>105000</v>
      </c>
      <c r="D67" s="149">
        <f>C67/$C$59</f>
        <v>0.00505816351207575</v>
      </c>
      <c r="E67" s="112">
        <f>'Marketing'!H44</f>
        <v>15000</v>
      </c>
      <c r="F67" s="112">
        <f>'Marketing'!I44</f>
        <v>15000</v>
      </c>
      <c r="G67" s="112">
        <f>'Marketing'!J44</f>
        <v>15000</v>
      </c>
      <c r="H67" s="112">
        <f>'Marketing'!K44</f>
        <v>15000</v>
      </c>
      <c r="I67" s="112">
        <f>'Marketing'!L44</f>
        <v>15000</v>
      </c>
      <c r="J67" s="112">
        <f>'Marketing'!M44</f>
        <v>15000</v>
      </c>
      <c r="K67" s="112">
        <f>'Marketing'!N44</f>
        <v>15000</v>
      </c>
      <c r="L67" s="167"/>
      <c r="M67" s="12"/>
      <c r="N67" s="12"/>
      <c r="O67" s="12"/>
      <c r="P67" s="12"/>
    </row>
    <row r="68" ht="16" customHeight="1">
      <c r="A68" s="12"/>
      <c r="B68" t="s" s="147">
        <v>137</v>
      </c>
      <c r="C68" s="112">
        <f>SUM(E68:K68)</f>
        <v>0</v>
      </c>
      <c r="D68" s="149">
        <f>C68/$C$59</f>
        <v>0</v>
      </c>
      <c r="E68" s="112">
        <f>'Enrol Staff &amp; Exp'!G1464</f>
        <v>0</v>
      </c>
      <c r="F68" s="112">
        <f>'Enrol Staff &amp; Exp'!H1464</f>
        <v>0</v>
      </c>
      <c r="G68" s="112">
        <f>'Enrol Staff &amp; Exp'!I1464</f>
        <v>0</v>
      </c>
      <c r="H68" s="112">
        <f>'Enrol Staff &amp; Exp'!J1464</f>
        <v>0</v>
      </c>
      <c r="I68" s="112">
        <f>'Enrol Staff &amp; Exp'!K1464</f>
        <v>0</v>
      </c>
      <c r="J68" s="112">
        <f>'Enrol Staff &amp; Exp'!L1464</f>
        <v>0</v>
      </c>
      <c r="K68" s="112">
        <f>J68</f>
        <v>0</v>
      </c>
      <c r="L68" s="112"/>
      <c r="M68" s="12"/>
      <c r="N68" s="12"/>
      <c r="O68" s="12"/>
      <c r="P68" s="12"/>
    </row>
    <row r="69" ht="16" customHeight="1">
      <c r="A69" s="12"/>
      <c r="B69" t="s" s="147">
        <v>153</v>
      </c>
      <c r="C69" s="112">
        <f>SUM(E69:K69)</f>
        <v>0</v>
      </c>
      <c r="D69" s="149">
        <f>C69/$C$59</f>
        <v>0</v>
      </c>
      <c r="E69" s="112">
        <f>'Enrol Staff &amp; Exp'!G1581</f>
        <v>0</v>
      </c>
      <c r="F69" s="112">
        <f>'Enrol Staff &amp; Exp'!H1581</f>
        <v>0</v>
      </c>
      <c r="G69" s="112">
        <f>'Enrol Staff &amp; Exp'!I1581</f>
        <v>0</v>
      </c>
      <c r="H69" s="112">
        <f>'Enrol Staff &amp; Exp'!J1581</f>
        <v>0</v>
      </c>
      <c r="I69" s="112">
        <f>'Enrol Staff &amp; Exp'!K1581</f>
        <v>0</v>
      </c>
      <c r="J69" s="112">
        <f>'Enrol Staff &amp; Exp'!L1581</f>
        <v>0</v>
      </c>
      <c r="K69" s="112">
        <f>J69</f>
        <v>0</v>
      </c>
      <c r="L69" s="112"/>
      <c r="M69" s="12"/>
      <c r="N69" s="12"/>
      <c r="O69" s="12"/>
      <c r="P69" s="12"/>
    </row>
    <row r="70" ht="16" customHeight="1">
      <c r="A70" s="12"/>
      <c r="B70" t="s" s="147">
        <v>154</v>
      </c>
      <c r="C70" s="112">
        <f>SUM(E70:K70)</f>
        <v>169500</v>
      </c>
      <c r="D70" s="149">
        <f>C70/$C$59</f>
        <v>0.008165321098065141</v>
      </c>
      <c r="E70" s="112">
        <f>'Ins'!K59</f>
        <v>0</v>
      </c>
      <c r="F70" s="112">
        <f>'Ins'!L59</f>
        <v>28250</v>
      </c>
      <c r="G70" s="112">
        <f>'Ins'!M59</f>
        <v>28250</v>
      </c>
      <c r="H70" s="112">
        <f>'Ins'!N59</f>
        <v>28250</v>
      </c>
      <c r="I70" s="112">
        <f>'Ins'!O59</f>
        <v>28250</v>
      </c>
      <c r="J70" s="112">
        <f>'Ins'!P59</f>
        <v>28250</v>
      </c>
      <c r="K70" s="112">
        <f>'Ins'!Q59</f>
        <v>28250</v>
      </c>
      <c r="L70" s="112"/>
      <c r="M70" s="12"/>
      <c r="N70" s="12"/>
      <c r="O70" s="12"/>
      <c r="P70" s="12"/>
    </row>
    <row r="71" ht="9" customHeight="1" hidden="1">
      <c r="A71" s="12"/>
      <c r="B71" t="s" s="168">
        <v>155</v>
      </c>
      <c r="C71" s="169"/>
      <c r="D71" s="170"/>
      <c r="E71" s="169"/>
      <c r="F71" s="169"/>
      <c r="G71" s="169"/>
      <c r="H71" s="169"/>
      <c r="I71" s="169"/>
      <c r="J71" s="169"/>
      <c r="K71" s="169"/>
      <c r="L71" s="171"/>
      <c r="M71" s="12"/>
      <c r="N71" s="12"/>
      <c r="O71" s="12"/>
      <c r="P71" s="12"/>
    </row>
    <row r="72" ht="9" customHeight="1" hidden="1">
      <c r="A72" s="12"/>
      <c r="B72" t="s" s="168">
        <v>156</v>
      </c>
      <c r="C72" s="169"/>
      <c r="D72" s="170"/>
      <c r="E72" s="169"/>
      <c r="F72" s="169"/>
      <c r="G72" s="169"/>
      <c r="H72" s="169"/>
      <c r="I72" s="169"/>
      <c r="J72" s="169"/>
      <c r="K72" s="169"/>
      <c r="L72" s="171"/>
      <c r="M72" s="12"/>
      <c r="N72" s="12"/>
      <c r="O72" s="12"/>
      <c r="P72" s="12"/>
    </row>
    <row r="73" ht="16" customHeight="1">
      <c r="A73" s="12"/>
      <c r="B73" t="s" s="147">
        <v>157</v>
      </c>
      <c r="C73" s="112">
        <f>SUM(E73:K73)</f>
        <v>3650</v>
      </c>
      <c r="D73" s="149">
        <f>C73/$C$59</f>
        <v>0.000175831398276919</v>
      </c>
      <c r="E73" s="112">
        <f>'Incubation'!E43</f>
        <v>3650</v>
      </c>
      <c r="F73" s="112"/>
      <c r="G73" s="112"/>
      <c r="H73" s="112"/>
      <c r="I73" s="112"/>
      <c r="J73" s="112"/>
      <c r="K73" s="112"/>
      <c r="L73" s="112"/>
      <c r="M73" s="12"/>
      <c r="N73" s="12"/>
      <c r="O73" s="12"/>
      <c r="P73" s="12"/>
    </row>
    <row r="74" ht="16" customHeight="1">
      <c r="A74" s="12"/>
      <c r="B74" t="s" s="147">
        <v>84</v>
      </c>
      <c r="C74" s="106"/>
      <c r="D74" s="151"/>
      <c r="E74" s="106"/>
      <c r="F74" s="106"/>
      <c r="G74" s="106"/>
      <c r="H74" s="106"/>
      <c r="I74" s="106"/>
      <c r="J74" s="106"/>
      <c r="K74" s="106"/>
      <c r="L74" s="106"/>
      <c r="M74" s="112"/>
      <c r="N74" s="12"/>
      <c r="O74" s="12"/>
      <c r="P74" s="12"/>
    </row>
    <row r="75" ht="16" customHeight="1">
      <c r="A75" s="12"/>
      <c r="B75" t="s" s="172">
        <v>158</v>
      </c>
      <c r="C75" s="173">
        <f>SUM(C62:C74)</f>
        <v>14429170.1462145</v>
      </c>
      <c r="D75" s="154">
        <f>C75/$C$59</f>
        <v>0.695096208982047</v>
      </c>
      <c r="E75" s="173">
        <f>SUM(E62:E74)</f>
        <v>18650</v>
      </c>
      <c r="F75" s="173">
        <f>SUM(F62:F74)</f>
        <v>1566333.5135923</v>
      </c>
      <c r="G75" s="173">
        <f>SUM(G62:G74)</f>
        <v>1977817.13149675</v>
      </c>
      <c r="H75" s="173">
        <f>SUM(H62:H74)</f>
        <v>2238635.88598157</v>
      </c>
      <c r="I75" s="173">
        <f>SUM(I62:I74)</f>
        <v>2575858.72230709</v>
      </c>
      <c r="J75" s="173">
        <f>SUM(J62:J74)</f>
        <v>2864855.63609411</v>
      </c>
      <c r="K75" s="173">
        <f>J75</f>
        <v>2864855.63609411</v>
      </c>
      <c r="L75" s="173"/>
      <c r="M75" s="12"/>
      <c r="N75" s="12"/>
      <c r="O75" s="12"/>
      <c r="P75" s="12"/>
    </row>
    <row r="76" ht="15.75" customHeight="1">
      <c r="A76" s="12"/>
      <c r="B76" s="174"/>
      <c r="C76" s="175"/>
      <c r="D76" s="176"/>
      <c r="E76" s="175"/>
      <c r="F76" s="175"/>
      <c r="G76" s="175"/>
      <c r="H76" s="175"/>
      <c r="I76" s="175"/>
      <c r="J76" s="175"/>
      <c r="K76" s="175"/>
      <c r="L76" s="175"/>
      <c r="M76" s="12"/>
      <c r="N76" s="12"/>
      <c r="O76" s="12"/>
      <c r="P76" s="12"/>
    </row>
    <row r="77" ht="15.75" customHeight="1">
      <c r="A77" s="177"/>
      <c r="B77" t="s" s="178">
        <v>159</v>
      </c>
      <c r="C77" s="179">
        <f>C59-C75</f>
        <v>6329352.141435</v>
      </c>
      <c r="D77" s="180">
        <f>C77/$C$59</f>
        <v>0.304903791017953</v>
      </c>
      <c r="E77" s="179">
        <f>E59-E75</f>
        <v>31350</v>
      </c>
      <c r="F77" s="179">
        <f>F59-F75</f>
        <v>664144.7582537699</v>
      </c>
      <c r="G77" s="179">
        <f>G59-G75</f>
        <v>714746.08510496</v>
      </c>
      <c r="H77" s="179">
        <f>H59-H75</f>
        <v>937512.42911646</v>
      </c>
      <c r="I77" s="179">
        <f>I59-I75</f>
        <v>1106318.2125521</v>
      </c>
      <c r="J77" s="179">
        <f>J59-J75</f>
        <v>1346774.05922831</v>
      </c>
      <c r="K77" s="179">
        <f>J77</f>
        <v>1346774.05922831</v>
      </c>
      <c r="L77" s="181"/>
      <c r="M77" s="12"/>
      <c r="N77" s="182"/>
      <c r="O77" s="12"/>
      <c r="P77" s="183"/>
    </row>
    <row r="78" ht="15.75" customHeight="1">
      <c r="A78" s="12"/>
      <c r="B78" t="s" s="184">
        <v>160</v>
      </c>
      <c r="C78" s="185"/>
      <c r="D78" s="185"/>
      <c r="E78" s="186"/>
      <c r="F78" s="186">
        <f>F77/F11</f>
        <v>2656.579033015080</v>
      </c>
      <c r="G78" s="186">
        <f>G77/G11</f>
        <v>2422.868085101560</v>
      </c>
      <c r="H78" s="186">
        <f>H77/H11</f>
        <v>2757.389497401350</v>
      </c>
      <c r="I78" s="186">
        <f>I77/I11</f>
        <v>2873.553798836620</v>
      </c>
      <c r="J78" s="186">
        <f>J77/J11</f>
        <v>3132.032695879790</v>
      </c>
      <c r="K78" s="186">
        <f>J78</f>
        <v>3132.032695879790</v>
      </c>
      <c r="L78" s="187"/>
      <c r="M78" s="12"/>
      <c r="N78" s="12"/>
      <c r="O78" s="12"/>
      <c r="P78" s="12"/>
    </row>
    <row r="79" ht="15.75" customHeight="1">
      <c r="A79" s="177"/>
      <c r="B79" t="s" s="188">
        <v>161</v>
      </c>
      <c r="C79" s="181"/>
      <c r="D79" s="180"/>
      <c r="E79" s="179">
        <f>E77+D79</f>
        <v>31350</v>
      </c>
      <c r="F79" s="179">
        <f>F77+E79</f>
        <v>695494.7582537699</v>
      </c>
      <c r="G79" s="179">
        <f>G77+F79</f>
        <v>1410240.84335873</v>
      </c>
      <c r="H79" s="179">
        <f>H77+G79</f>
        <v>2347753.27247519</v>
      </c>
      <c r="I79" s="179">
        <f>I77+H79</f>
        <v>3454071.48502729</v>
      </c>
      <c r="J79" s="179">
        <f>J77+I79</f>
        <v>4800845.5442556</v>
      </c>
      <c r="K79" s="179">
        <f>K77+J79</f>
        <v>6147619.60348391</v>
      </c>
      <c r="L79" s="189"/>
      <c r="M79" s="12"/>
      <c r="N79" s="12"/>
      <c r="O79" s="190"/>
      <c r="P79" s="12"/>
    </row>
    <row r="80" ht="16.5" customHeight="1">
      <c r="A80" s="12"/>
      <c r="B80" s="191"/>
      <c r="C80" s="192"/>
      <c r="D80" s="192"/>
      <c r="E80" s="187"/>
      <c r="F80" s="187"/>
      <c r="G80" s="187"/>
      <c r="H80" s="187"/>
      <c r="I80" s="187"/>
      <c r="J80" s="187"/>
      <c r="K80" s="187"/>
      <c r="L80" s="189"/>
      <c r="M80" s="12"/>
      <c r="N80" s="12"/>
      <c r="O80" s="12"/>
      <c r="P80" s="12"/>
    </row>
    <row r="81" ht="16" customHeight="1">
      <c r="A81" s="12"/>
      <c r="B81" t="s" s="193">
        <v>162</v>
      </c>
      <c r="C81" s="194"/>
      <c r="D81" s="194"/>
      <c r="E81" s="195">
        <f>E77-(SUM(E57:E58))-E50-E54</f>
        <v>31350</v>
      </c>
      <c r="F81" s="195">
        <f>F77-(SUM(F57:F58))-F50-F54</f>
        <v>561644.7582537699</v>
      </c>
      <c r="G81" s="195">
        <f>G77-(SUM(G57:G58))-G50-G54</f>
        <v>596496.08510496</v>
      </c>
      <c r="H81" s="195">
        <f>H77-(SUM(H57:H58))-H50-H54</f>
        <v>803512.42911646</v>
      </c>
      <c r="I81" s="195">
        <f>I77-(SUM(I57:I58))-I50-I54</f>
        <v>956568.2125521</v>
      </c>
      <c r="J81" s="195">
        <f>J77-(SUM(J57:J58))-J50-J54</f>
        <v>1181274.05922831</v>
      </c>
      <c r="K81" s="195">
        <f>K77-(SUM(K57:K58))-K50-K54</f>
        <v>1165524.05922831</v>
      </c>
      <c r="L81" s="189"/>
      <c r="M81" s="12"/>
      <c r="N81" s="12"/>
      <c r="O81" s="12"/>
      <c r="P81" s="12"/>
    </row>
    <row r="82" ht="16" customHeight="1">
      <c r="A82" s="12"/>
      <c r="B82" t="s" s="193">
        <v>163</v>
      </c>
      <c r="C82" s="194"/>
      <c r="D82" s="194"/>
      <c r="E82" s="189"/>
      <c r="F82" s="195">
        <f>F81+E82</f>
        <v>561644.7582537699</v>
      </c>
      <c r="G82" s="195">
        <f>G81+F82</f>
        <v>1158140.84335873</v>
      </c>
      <c r="H82" s="195">
        <f>H81+G82</f>
        <v>1961653.27247519</v>
      </c>
      <c r="I82" s="195">
        <f>I81+H82</f>
        <v>2918221.48502729</v>
      </c>
      <c r="J82" s="195">
        <f>J81+I82</f>
        <v>4099495.5442556</v>
      </c>
      <c r="K82" s="195">
        <f>K81+J82</f>
        <v>5265019.60348391</v>
      </c>
      <c r="L82" s="189"/>
      <c r="M82" s="12"/>
      <c r="N82" s="12"/>
      <c r="O82" s="12"/>
      <c r="P82" s="12"/>
    </row>
    <row r="83" ht="16" customHeight="1">
      <c r="A83" s="12"/>
      <c r="B83" s="196"/>
      <c r="C83" s="194"/>
      <c r="D83" s="194"/>
      <c r="E83" s="189"/>
      <c r="F83" s="189"/>
      <c r="G83" s="189"/>
      <c r="H83" s="189"/>
      <c r="I83" s="189"/>
      <c r="J83" s="189"/>
      <c r="K83" s="189"/>
      <c r="L83" s="189"/>
      <c r="M83" s="12"/>
      <c r="N83" s="12"/>
      <c r="O83" s="12"/>
      <c r="P83" s="12"/>
    </row>
    <row r="84" ht="16" customHeight="1">
      <c r="A84" s="12"/>
      <c r="B84" t="s" s="193">
        <v>164</v>
      </c>
      <c r="C84" s="194"/>
      <c r="D84" s="194"/>
      <c r="E84" s="195">
        <f>'Incubation'!E50</f>
        <v>0</v>
      </c>
      <c r="F84" s="189"/>
      <c r="G84" s="189"/>
      <c r="H84" s="189"/>
      <c r="I84" s="189"/>
      <c r="J84" s="189"/>
      <c r="K84" s="189"/>
      <c r="L84" s="189"/>
      <c r="M84" s="12"/>
      <c r="N84" s="12"/>
      <c r="O84" s="12"/>
      <c r="P84" s="12"/>
    </row>
    <row r="85" ht="16" customHeight="1">
      <c r="A85" s="12"/>
      <c r="B85" t="s" s="193">
        <v>165</v>
      </c>
      <c r="C85" s="194"/>
      <c r="D85" s="194"/>
      <c r="E85" s="197">
        <f>E84+E77</f>
        <v>31350</v>
      </c>
      <c r="F85" s="195">
        <f>E85+F77</f>
        <v>695494.7582537699</v>
      </c>
      <c r="G85" s="195">
        <f>F85+G77</f>
        <v>1410240.84335873</v>
      </c>
      <c r="H85" s="195">
        <f>G85+H77</f>
        <v>2347753.27247519</v>
      </c>
      <c r="I85" s="195">
        <f>H85+I77</f>
        <v>3454071.48502729</v>
      </c>
      <c r="J85" s="195">
        <f>I85+J77</f>
        <v>4800845.5442556</v>
      </c>
      <c r="K85" s="195">
        <f>J85+K77</f>
        <v>6147619.60348391</v>
      </c>
      <c r="L85" s="189"/>
      <c r="M85" s="12"/>
      <c r="N85" s="12"/>
      <c r="O85" s="12"/>
      <c r="P85" s="12"/>
    </row>
    <row r="86" ht="16" customHeight="1">
      <c r="A86" s="12"/>
      <c r="B86" s="196"/>
      <c r="C86" s="194"/>
      <c r="D86" s="194"/>
      <c r="E86" s="189"/>
      <c r="F86" s="189"/>
      <c r="G86" s="189"/>
      <c r="H86" s="189"/>
      <c r="I86" s="189"/>
      <c r="J86" s="189"/>
      <c r="K86" s="189"/>
      <c r="L86" s="189"/>
      <c r="M86" s="12"/>
      <c r="N86" s="12"/>
      <c r="O86" s="12"/>
      <c r="P86" s="12"/>
    </row>
    <row r="87" ht="16" customHeight="1">
      <c r="A87" s="12"/>
      <c r="B87" s="198"/>
      <c r="C87" s="199"/>
      <c r="D87" s="199"/>
      <c r="E87" s="200"/>
      <c r="F87" s="200"/>
      <c r="G87" s="200"/>
      <c r="H87" s="200"/>
      <c r="I87" s="200"/>
      <c r="J87" s="200"/>
      <c r="K87" s="200"/>
      <c r="L87" s="189"/>
      <c r="M87" s="12"/>
      <c r="N87" s="12"/>
      <c r="O87" s="12"/>
      <c r="P87" s="12"/>
    </row>
    <row r="88" ht="16" customHeight="1">
      <c r="A88" s="12"/>
      <c r="B88" t="s" s="164">
        <v>166</v>
      </c>
      <c r="C88" s="201"/>
      <c r="D88" s="201"/>
      <c r="E88" s="121"/>
      <c r="F88" s="121">
        <f>F77/F34</f>
        <v>74.4397251742881</v>
      </c>
      <c r="G88" s="121">
        <f>G77/G34</f>
        <v>78.3083174448463</v>
      </c>
      <c r="H88" s="121">
        <f>H77/H34</f>
        <v>100.358734629733</v>
      </c>
      <c r="I88" s="121">
        <f>I77/I34</f>
        <v>115.674102404003</v>
      </c>
      <c r="J88" s="121">
        <f>J77/J34</f>
        <v>137.503267704508</v>
      </c>
      <c r="K88" s="121">
        <f>K77/K34</f>
        <v>151.893144557305</v>
      </c>
      <c r="L88" s="123"/>
      <c r="M88" s="12"/>
      <c r="N88" s="12"/>
      <c r="O88" s="12"/>
      <c r="P88" s="12"/>
    </row>
    <row r="89" ht="16" customHeight="1">
      <c r="A89" s="12"/>
      <c r="B89" t="s" s="150">
        <v>167</v>
      </c>
      <c r="C89" s="202"/>
      <c r="D89" s="202"/>
      <c r="E89" s="203"/>
      <c r="F89" s="203">
        <f>F88/F11</f>
        <v>0.297758900697152</v>
      </c>
      <c r="G89" s="203">
        <f>G88/G11</f>
        <v>0.265451923541852</v>
      </c>
      <c r="H89" s="203">
        <f>H88/H11</f>
        <v>0.295172748910979</v>
      </c>
      <c r="I89" s="203">
        <f>I88/I11</f>
        <v>0.300452214036371</v>
      </c>
      <c r="J89" s="203">
        <f>J88/J11</f>
        <v>0.319775041173274</v>
      </c>
      <c r="K89" s="203">
        <f>K88/K11</f>
        <v>0.319775041173274</v>
      </c>
      <c r="L89" s="204"/>
      <c r="M89" s="12"/>
      <c r="N89" s="12"/>
      <c r="O89" s="12"/>
      <c r="P89" s="12"/>
    </row>
    <row r="90" ht="16" customHeight="1">
      <c r="A90" s="12"/>
      <c r="B90" t="s" s="164">
        <v>168</v>
      </c>
      <c r="C90" s="205"/>
      <c r="D90" s="205"/>
      <c r="E90" s="205"/>
      <c r="F90" s="205">
        <f>F77</f>
        <v>664144.7582537699</v>
      </c>
      <c r="G90" s="205">
        <f>F90+G77</f>
        <v>1378890.84335873</v>
      </c>
      <c r="H90" s="205">
        <f>G90+H77</f>
        <v>2316403.27247519</v>
      </c>
      <c r="I90" s="205">
        <f>H90+I77</f>
        <v>3422721.48502729</v>
      </c>
      <c r="J90" s="205">
        <f>I90+J77</f>
        <v>4769495.5442556</v>
      </c>
      <c r="K90" s="205">
        <f>J90+K77</f>
        <v>6116269.60348391</v>
      </c>
      <c r="L90" s="206"/>
      <c r="M90" s="12"/>
      <c r="N90" s="12"/>
      <c r="O90" s="12"/>
      <c r="P90" s="12"/>
    </row>
    <row r="91" ht="16" customHeight="1">
      <c r="A91" s="12"/>
      <c r="B91" s="207"/>
      <c r="C91" s="207"/>
      <c r="D91" s="207"/>
      <c r="E91" s="207"/>
      <c r="F91" s="207"/>
      <c r="G91" s="207"/>
      <c r="H91" s="207"/>
      <c r="I91" s="207"/>
      <c r="J91" s="207"/>
      <c r="K91" s="207"/>
      <c r="L91" s="207"/>
      <c r="M91" s="12"/>
      <c r="N91" s="12"/>
      <c r="O91" s="12"/>
      <c r="P91" s="12"/>
    </row>
    <row r="92" ht="18.75" customHeight="1">
      <c r="A92" s="138"/>
      <c r="B92" t="s" s="208">
        <v>169</v>
      </c>
      <c r="C92" s="209"/>
      <c r="D92" s="209"/>
      <c r="E92" s="209"/>
      <c r="F92" s="209"/>
      <c r="G92" s="209"/>
      <c r="H92" s="209"/>
      <c r="I92" s="209"/>
      <c r="J92" s="209"/>
      <c r="K92" s="209"/>
      <c r="L92" s="209"/>
      <c r="M92" s="210"/>
      <c r="N92" s="12"/>
      <c r="O92" s="12"/>
      <c r="P92" s="12"/>
    </row>
    <row r="93" ht="16" customHeight="1">
      <c r="A93" s="12"/>
      <c r="B93" t="s" s="152">
        <v>126</v>
      </c>
      <c r="C93" s="211"/>
      <c r="D93" s="211"/>
      <c r="E93" s="211"/>
      <c r="F93" s="211"/>
      <c r="G93" s="211"/>
      <c r="H93" s="211"/>
      <c r="I93" s="211"/>
      <c r="J93" s="211"/>
      <c r="K93" s="211"/>
      <c r="L93" s="211"/>
      <c r="M93" s="12"/>
      <c r="N93" s="12"/>
      <c r="O93" s="12"/>
      <c r="P93" s="12"/>
    </row>
    <row r="94" ht="16" customHeight="1">
      <c r="A94" s="12"/>
      <c r="B94" t="s" s="164">
        <v>128</v>
      </c>
      <c r="C94" s="166">
        <f>C42/C$59</f>
        <v>0.826885510736058</v>
      </c>
      <c r="D94" s="166">
        <f>C94/$C$59</f>
        <v>3.98335439911357e-08</v>
      </c>
      <c r="E94" s="166"/>
      <c r="F94" s="166">
        <f>F42/F$59</f>
        <v>0.811815794546324</v>
      </c>
      <c r="G94" s="166">
        <f>G42/G$59</f>
        <v>0.81735141160525</v>
      </c>
      <c r="H94" s="166">
        <f>H42/H$59</f>
        <v>0.822560929079093</v>
      </c>
      <c r="I94" s="166">
        <f>I42/I$59</f>
        <v>0.827529024914042</v>
      </c>
      <c r="J94" s="166">
        <f>J42/J$59</f>
        <v>0.832305299935409</v>
      </c>
      <c r="K94" s="166">
        <f>K42/K$59</f>
        <v>0.946989227891625</v>
      </c>
      <c r="L94" s="166"/>
      <c r="M94" s="12"/>
      <c r="N94" s="12"/>
      <c r="O94" s="12"/>
      <c r="P94" s="12"/>
    </row>
    <row r="95" ht="16" customHeight="1">
      <c r="A95" s="12"/>
      <c r="B95" t="s" s="147">
        <v>129</v>
      </c>
      <c r="C95" s="149">
        <f>C43/C$59</f>
        <v>-0.0103360688842007</v>
      </c>
      <c r="D95" s="149">
        <f>C95/$C$59</f>
        <v>-4.97919299889195e-10</v>
      </c>
      <c r="E95" s="149"/>
      <c r="F95" s="149">
        <f>F43/F$59</f>
        <v>-0.010147697431829</v>
      </c>
      <c r="G95" s="149">
        <f>G43/G$59</f>
        <v>-0.0102168926450656</v>
      </c>
      <c r="H95" s="149">
        <f>H43/H$59</f>
        <v>-0.0102820116134886</v>
      </c>
      <c r="I95" s="149">
        <f>I43/I$59</f>
        <v>-0.0103441128114255</v>
      </c>
      <c r="J95" s="149">
        <f>J43/J$59</f>
        <v>-0.0104038162491926</v>
      </c>
      <c r="K95" s="149">
        <f>K43/K$59</f>
        <v>-0.0118373653486453</v>
      </c>
      <c r="L95" s="149"/>
      <c r="M95" s="12"/>
      <c r="N95" s="12"/>
      <c r="O95" s="12"/>
      <c r="P95" s="12"/>
    </row>
    <row r="96" ht="16" customHeight="1">
      <c r="A96" s="12"/>
      <c r="B96" t="s" s="147">
        <v>136</v>
      </c>
      <c r="C96" s="149">
        <f>C50/C$59</f>
        <v>0.0366716854625492</v>
      </c>
      <c r="D96" s="149">
        <f>C96/$C$59</f>
        <v>1.76658458412367e-09</v>
      </c>
      <c r="E96" s="149"/>
      <c r="F96" s="149">
        <f>F50/F$59</f>
        <v>0.0392292545973022</v>
      </c>
      <c r="G96" s="149">
        <f>G50/G$59</f>
        <v>0.0383463605843625</v>
      </c>
      <c r="H96" s="149">
        <f>H50/H$59</f>
        <v>0.0374667642044062</v>
      </c>
      <c r="I96" s="149">
        <f>I50/I$59</f>
        <v>0.036595199628872</v>
      </c>
      <c r="J96" s="149">
        <f>J50/J$59</f>
        <v>0.035734385709919</v>
      </c>
      <c r="K96" s="149">
        <f>K50/K$59</f>
        <v>0.0394740307260733</v>
      </c>
      <c r="L96" s="149"/>
      <c r="M96" s="12"/>
      <c r="N96" s="12"/>
      <c r="O96" s="12"/>
      <c r="P96" s="12"/>
    </row>
    <row r="97" ht="16" customHeight="1">
      <c r="A97" s="12"/>
      <c r="B97" t="s" s="147">
        <v>130</v>
      </c>
      <c r="C97" s="149">
        <f>C44/C$59</f>
        <v>0.07334337092509841</v>
      </c>
      <c r="D97" s="149">
        <f>C97/$C$59</f>
        <v>3.53316916824734e-09</v>
      </c>
      <c r="E97" s="149"/>
      <c r="F97" s="149">
        <f>F44/F$59</f>
        <v>0.0784585091946043</v>
      </c>
      <c r="G97" s="149">
        <f>G44/G$59</f>
        <v>0.0766927211687249</v>
      </c>
      <c r="H97" s="149">
        <f>H44/H$59</f>
        <v>0.0749335284088124</v>
      </c>
      <c r="I97" s="149">
        <f>I44/I$59</f>
        <v>0.073190399257744</v>
      </c>
      <c r="J97" s="149">
        <f>J44/J$59</f>
        <v>0.071468771419838</v>
      </c>
      <c r="K97" s="149">
        <f>K44/K$59</f>
        <v>0.0789480614521466</v>
      </c>
      <c r="L97" s="149"/>
      <c r="M97" s="12"/>
      <c r="N97" s="12"/>
      <c r="O97" s="12"/>
      <c r="P97" s="12"/>
    </row>
    <row r="98" ht="16" customHeight="1">
      <c r="A98" s="12"/>
      <c r="B98" t="s" s="147">
        <v>131</v>
      </c>
      <c r="C98" s="149">
        <f>C45/C$59</f>
        <v>0.000366716854625492</v>
      </c>
      <c r="D98" s="149">
        <f>C98/$C$59</f>
        <v>1.76658458412367e-11</v>
      </c>
      <c r="E98" s="149"/>
      <c r="F98" s="149">
        <f>F45/F$59</f>
        <v>0.000392292545973022</v>
      </c>
      <c r="G98" s="149">
        <f>G45/G$59</f>
        <v>0.000383463605843625</v>
      </c>
      <c r="H98" s="149">
        <f>H45/H$59</f>
        <v>0.000374667642044062</v>
      </c>
      <c r="I98" s="149">
        <f>I45/I$59</f>
        <v>0.00036595199628872</v>
      </c>
      <c r="J98" s="149">
        <f>J45/J$59</f>
        <v>0.00035734385709919</v>
      </c>
      <c r="K98" s="149">
        <f>K45/K$59</f>
        <v>0.000394740307260733</v>
      </c>
      <c r="L98" s="149"/>
      <c r="M98" s="12"/>
      <c r="N98" s="12"/>
      <c r="O98" s="12"/>
      <c r="P98" s="12"/>
    </row>
    <row r="99" ht="16" customHeight="1">
      <c r="A99" s="12"/>
      <c r="B99" t="s" s="147">
        <v>132</v>
      </c>
      <c r="C99" s="149">
        <f>C46/C$59</f>
        <v>0</v>
      </c>
      <c r="D99" s="149">
        <f>C99/$C$59</f>
        <v>0</v>
      </c>
      <c r="E99" s="149"/>
      <c r="F99" s="149">
        <f>F46/F$59</f>
        <v>0</v>
      </c>
      <c r="G99" s="149">
        <f>G46/G$59</f>
        <v>0</v>
      </c>
      <c r="H99" s="149">
        <f>H46/H$59</f>
        <v>0</v>
      </c>
      <c r="I99" s="149">
        <f>I46/I$59</f>
        <v>0</v>
      </c>
      <c r="J99" s="149">
        <f>J46/J$59</f>
        <v>0</v>
      </c>
      <c r="K99" s="149">
        <f>K46/K$59</f>
        <v>0</v>
      </c>
      <c r="L99" s="149"/>
      <c r="M99" s="12"/>
      <c r="N99" s="12"/>
      <c r="O99" s="12"/>
      <c r="P99" s="12"/>
    </row>
    <row r="100" ht="16" customHeight="1">
      <c r="A100" s="12"/>
      <c r="B100" t="s" s="147">
        <v>133</v>
      </c>
      <c r="C100" s="149">
        <f>C47/C$59</f>
        <v>0</v>
      </c>
      <c r="D100" s="149">
        <f>C100/$C$59</f>
        <v>0</v>
      </c>
      <c r="E100" s="149"/>
      <c r="F100" s="149">
        <f>F47/F$59</f>
        <v>0</v>
      </c>
      <c r="G100" s="149">
        <f>G47/G$59</f>
        <v>0</v>
      </c>
      <c r="H100" s="149">
        <f>H47/H$59</f>
        <v>0</v>
      </c>
      <c r="I100" s="149">
        <f>I47/I$59</f>
        <v>0</v>
      </c>
      <c r="J100" s="149">
        <f>J47/J$59</f>
        <v>0</v>
      </c>
      <c r="K100" s="149">
        <f>K47/K$59</f>
        <v>0</v>
      </c>
      <c r="L100" s="149"/>
      <c r="M100" s="12"/>
      <c r="N100" s="12"/>
      <c r="O100" s="12"/>
      <c r="P100" s="12"/>
    </row>
    <row r="101" ht="16" customHeight="1">
      <c r="A101" s="12"/>
      <c r="B101" t="s" s="147">
        <v>134</v>
      </c>
      <c r="C101" s="149">
        <f>C48/C$59</f>
        <v>0.0565791718565045</v>
      </c>
      <c r="D101" s="149">
        <f>C101/$C$59</f>
        <v>2.72558764407652e-09</v>
      </c>
      <c r="E101" s="149"/>
      <c r="F101" s="149">
        <f>F48/F$59</f>
        <v>0.060525135664409</v>
      </c>
      <c r="G101" s="149">
        <f>G48/G$59</f>
        <v>0.0591629563301592</v>
      </c>
      <c r="H101" s="149">
        <f>H48/H$59</f>
        <v>0.0578058647725125</v>
      </c>
      <c r="I101" s="149">
        <f>I48/I$59</f>
        <v>0.0564611651416882</v>
      </c>
      <c r="J101" s="149">
        <f>J48/J$59</f>
        <v>0.0551330522381607</v>
      </c>
      <c r="K101" s="149">
        <f>K48/K$59</f>
        <v>0.0609027902630845</v>
      </c>
      <c r="L101" s="149"/>
      <c r="M101" s="12"/>
      <c r="N101" s="12"/>
      <c r="O101" s="12"/>
      <c r="P101" s="12"/>
    </row>
    <row r="102" ht="16" customHeight="1">
      <c r="A102" s="12"/>
      <c r="B102" t="s" s="147">
        <v>135</v>
      </c>
      <c r="C102" s="149">
        <f>C49/C$59</f>
        <v>0.0111062818829435</v>
      </c>
      <c r="D102" s="149">
        <f>C102/$C$59</f>
        <v>5.3502275976317e-10</v>
      </c>
      <c r="E102" s="149"/>
      <c r="F102" s="149">
        <f>F49/F$59</f>
        <v>0.0118808599637544</v>
      </c>
      <c r="G102" s="149">
        <f>G49/G$59</f>
        <v>0.0116134692055498</v>
      </c>
      <c r="H102" s="149">
        <f>H49/H$59</f>
        <v>0.0113470771590487</v>
      </c>
      <c r="I102" s="149">
        <f>I49/I$59</f>
        <v>0.0110831176018869</v>
      </c>
      <c r="J102" s="149">
        <f>J49/J$59</f>
        <v>0.0108224139578612</v>
      </c>
      <c r="K102" s="149">
        <f>K49/K$59</f>
        <v>0.0119549921627536</v>
      </c>
      <c r="L102" s="149"/>
      <c r="M102" s="12"/>
      <c r="N102" s="12"/>
      <c r="O102" s="12"/>
      <c r="P102" s="12"/>
    </row>
    <row r="103" ht="16" customHeight="1">
      <c r="A103" s="12"/>
      <c r="B103" t="s" s="147">
        <v>137</v>
      </c>
      <c r="C103" s="149">
        <f>C51/C$59</f>
        <v>0</v>
      </c>
      <c r="D103" s="149">
        <f>C103/$C$59</f>
        <v>0</v>
      </c>
      <c r="E103" s="149"/>
      <c r="F103" s="149">
        <f>F51/F$59</f>
        <v>0</v>
      </c>
      <c r="G103" s="149">
        <f>G51/G$59</f>
        <v>0</v>
      </c>
      <c r="H103" s="149">
        <f>H51/H$59</f>
        <v>0</v>
      </c>
      <c r="I103" s="149">
        <f>I51/I$59</f>
        <v>0</v>
      </c>
      <c r="J103" s="149">
        <f>J51/J$59</f>
        <v>0</v>
      </c>
      <c r="K103" s="149">
        <f>K51/K$59</f>
        <v>0</v>
      </c>
      <c r="L103" s="149"/>
      <c r="M103" s="12"/>
      <c r="N103" s="12"/>
      <c r="O103" s="12"/>
      <c r="P103" s="12"/>
    </row>
    <row r="104" ht="16" customHeight="1">
      <c r="A104" s="12"/>
      <c r="B104" t="s" s="147">
        <v>138</v>
      </c>
      <c r="C104" s="149">
        <f>C52/C$59</f>
        <v>0</v>
      </c>
      <c r="D104" s="149">
        <f>C104/$C$59</f>
        <v>0</v>
      </c>
      <c r="E104" s="149"/>
      <c r="F104" s="149">
        <f>F52/F$59</f>
        <v>0</v>
      </c>
      <c r="G104" s="149">
        <f>G52/G$59</f>
        <v>0</v>
      </c>
      <c r="H104" s="149">
        <f>H52/H$59</f>
        <v>0</v>
      </c>
      <c r="I104" s="149">
        <f>I52/I$59</f>
        <v>0</v>
      </c>
      <c r="J104" s="149">
        <f>J52/J$59</f>
        <v>0</v>
      </c>
      <c r="K104" s="149">
        <f>K52/K$59</f>
        <v>0</v>
      </c>
      <c r="L104" s="149"/>
      <c r="M104" s="12"/>
      <c r="N104" s="12"/>
      <c r="O104" s="12"/>
      <c r="P104" s="12"/>
    </row>
    <row r="105" ht="16" customHeight="1">
      <c r="A105" s="12"/>
      <c r="B105" t="s" s="147">
        <v>139</v>
      </c>
      <c r="C105" s="149">
        <f>C53/C$59</f>
        <v>0</v>
      </c>
      <c r="D105" s="149">
        <f>C105/$C$59</f>
        <v>0</v>
      </c>
      <c r="E105" s="149"/>
      <c r="F105" s="149">
        <f>F53/F$59</f>
        <v>0</v>
      </c>
      <c r="G105" s="149">
        <f>G53/G$59</f>
        <v>0</v>
      </c>
      <c r="H105" s="149">
        <f>H53/H$59</f>
        <v>0</v>
      </c>
      <c r="I105" s="149">
        <f>I53/I$59</f>
        <v>0</v>
      </c>
      <c r="J105" s="149">
        <f>J53/J$59</f>
        <v>0</v>
      </c>
      <c r="K105" s="149">
        <f>K53/K$59</f>
        <v>0</v>
      </c>
      <c r="L105" s="149"/>
      <c r="M105" s="12"/>
      <c r="N105" s="12"/>
      <c r="O105" s="12"/>
      <c r="P105" s="12"/>
    </row>
    <row r="106" ht="16" customHeight="1">
      <c r="A106" s="12"/>
      <c r="B106" t="s" s="147">
        <v>140</v>
      </c>
      <c r="C106" s="149">
        <f>C54/C$59</f>
        <v>0</v>
      </c>
      <c r="D106" s="149">
        <f>C106/$C$59</f>
        <v>0</v>
      </c>
      <c r="E106" s="149"/>
      <c r="F106" s="149">
        <f>F54/F$59</f>
        <v>0</v>
      </c>
      <c r="G106" s="149">
        <f>G54/G$59</f>
        <v>0</v>
      </c>
      <c r="H106" s="149">
        <f>H54/H$59</f>
        <v>0</v>
      </c>
      <c r="I106" s="149">
        <f>I54/I$59</f>
        <v>0</v>
      </c>
      <c r="J106" s="149">
        <f>J54/J$59</f>
        <v>0</v>
      </c>
      <c r="K106" s="149">
        <f>K54/K$59</f>
        <v>0</v>
      </c>
      <c r="L106" s="149"/>
      <c r="M106" s="12"/>
      <c r="N106" s="12"/>
      <c r="O106" s="12"/>
      <c r="P106" s="12"/>
    </row>
    <row r="107" ht="16" customHeight="1">
      <c r="A107" s="12"/>
      <c r="B107" t="s" s="147">
        <v>141</v>
      </c>
      <c r="C107" s="149">
        <f>C55/C$59</f>
        <v>0</v>
      </c>
      <c r="D107" s="149">
        <f>C107/$C$59</f>
        <v>0</v>
      </c>
      <c r="E107" s="149"/>
      <c r="F107" s="149">
        <f>F55/F$59</f>
        <v>0</v>
      </c>
      <c r="G107" s="149">
        <f>G55/G$59</f>
        <v>0</v>
      </c>
      <c r="H107" s="149">
        <f>H55/H$59</f>
        <v>0</v>
      </c>
      <c r="I107" s="149">
        <f>I55/I$59</f>
        <v>0</v>
      </c>
      <c r="J107" s="149">
        <f>J55/J$59</f>
        <v>0</v>
      </c>
      <c r="K107" s="149">
        <f>K55/K$59</f>
        <v>0</v>
      </c>
      <c r="L107" s="149"/>
      <c r="M107" s="12"/>
      <c r="N107" s="12"/>
      <c r="O107" s="12"/>
      <c r="P107" s="12"/>
    </row>
    <row r="108" ht="16" customHeight="1">
      <c r="A108" s="12"/>
      <c r="B108" t="s" s="147">
        <v>142</v>
      </c>
      <c r="C108" s="149">
        <f>C56/C$59</f>
        <v>0.00104776244178712</v>
      </c>
      <c r="D108" s="149">
        <f>C108/$C$59</f>
        <v>5.04738452606762e-11</v>
      </c>
      <c r="E108" s="149"/>
      <c r="F108" s="149">
        <f>F56/F$59</f>
        <v>0.0011208358456372</v>
      </c>
      <c r="G108" s="149">
        <f>G56/G$59</f>
        <v>0.00109561030241036</v>
      </c>
      <c r="H108" s="149">
        <f>H56/H$59</f>
        <v>0.00107047897726875</v>
      </c>
      <c r="I108" s="149">
        <f>I56/I$59</f>
        <v>0.00104557713225349</v>
      </c>
      <c r="J108" s="149">
        <f>J56/J$59</f>
        <v>0.00102098244885483</v>
      </c>
      <c r="K108" s="149">
        <f>K56/K$59</f>
        <v>0.00112782944931638</v>
      </c>
      <c r="L108" s="149"/>
      <c r="M108" s="12"/>
      <c r="N108" s="12"/>
      <c r="O108" s="12"/>
      <c r="P108" s="12"/>
    </row>
    <row r="109" ht="16" customHeight="1">
      <c r="A109" s="12"/>
      <c r="B109" t="s" s="147">
        <v>143</v>
      </c>
      <c r="C109" s="149">
        <f>C57/C$59</f>
        <v>0.00433556872463636</v>
      </c>
      <c r="D109" s="149">
        <f>C109/$C$59</f>
        <v>2.08857290733833e-10</v>
      </c>
      <c r="E109" s="149"/>
      <c r="F109" s="149">
        <f>F57/F$59</f>
        <v>0.00672501507382323</v>
      </c>
      <c r="G109" s="149">
        <f>G57/G$59</f>
        <v>0.00557089984276452</v>
      </c>
      <c r="H109" s="149">
        <f>H57/H$59</f>
        <v>0.00472270137030331</v>
      </c>
      <c r="I109" s="149">
        <f>I57/I$59</f>
        <v>0.00407367713864994</v>
      </c>
      <c r="J109" s="149">
        <f>J57/J$59</f>
        <v>0.00356156668205173</v>
      </c>
      <c r="K109" s="149">
        <f>K57/K$59</f>
        <v>0.00356156668205173</v>
      </c>
      <c r="L109" s="149"/>
      <c r="M109" s="12"/>
      <c r="N109" s="12"/>
      <c r="O109" s="12"/>
      <c r="P109" s="12"/>
    </row>
    <row r="110" ht="16" customHeight="1">
      <c r="A110" s="12"/>
      <c r="B110" t="s" s="150">
        <v>144</v>
      </c>
      <c r="C110" s="151">
        <f>C58/C$59</f>
        <v>0</v>
      </c>
      <c r="D110" s="151">
        <f>C110/$C$59</f>
        <v>0</v>
      </c>
      <c r="E110" s="151"/>
      <c r="F110" s="151">
        <f>F58/F$59</f>
        <v>0</v>
      </c>
      <c r="G110" s="151">
        <f>G58/G$59</f>
        <v>0</v>
      </c>
      <c r="H110" s="151">
        <f>H58/H$59</f>
        <v>0</v>
      </c>
      <c r="I110" s="151">
        <f>I58/I$59</f>
        <v>0</v>
      </c>
      <c r="J110" s="151">
        <f>J58/J$59</f>
        <v>0</v>
      </c>
      <c r="K110" s="151">
        <f>K58/K$59</f>
        <v>0</v>
      </c>
      <c r="L110" s="151"/>
      <c r="M110" s="12"/>
      <c r="N110" s="12"/>
      <c r="O110" s="12"/>
      <c r="P110" s="12"/>
    </row>
    <row r="111" ht="16" customHeight="1">
      <c r="A111" s="12"/>
      <c r="B111" t="s" s="152">
        <v>145</v>
      </c>
      <c r="C111" s="154">
        <f>C59/C$59</f>
        <v>1</v>
      </c>
      <c r="D111" s="154">
        <f>C111/$C$59</f>
        <v>4.81729858292929e-08</v>
      </c>
      <c r="E111" s="154"/>
      <c r="F111" s="154">
        <f>F59/F$59</f>
        <v>1</v>
      </c>
      <c r="G111" s="154">
        <f>G59/G$59</f>
        <v>1</v>
      </c>
      <c r="H111" s="154">
        <f>H59/H$59</f>
        <v>1</v>
      </c>
      <c r="I111" s="154">
        <f>I59/I$59</f>
        <v>1</v>
      </c>
      <c r="J111" s="154">
        <f>J59/J$59</f>
        <v>1</v>
      </c>
      <c r="K111" s="154">
        <f>K59/K$59</f>
        <v>1</v>
      </c>
      <c r="L111" s="154"/>
      <c r="M111" s="12"/>
      <c r="N111" s="12"/>
      <c r="O111" s="12"/>
      <c r="P111" s="12"/>
    </row>
    <row r="112" ht="16" customHeight="1">
      <c r="A112" s="12"/>
      <c r="B112" s="156"/>
      <c r="C112" s="157"/>
      <c r="D112" s="157"/>
      <c r="E112" s="157"/>
      <c r="F112" s="157"/>
      <c r="G112" s="157"/>
      <c r="H112" s="157"/>
      <c r="I112" s="157"/>
      <c r="J112" s="157"/>
      <c r="K112" s="157"/>
      <c r="L112" s="158"/>
      <c r="M112" s="12"/>
      <c r="N112" s="12"/>
      <c r="O112" s="12"/>
      <c r="P112" s="12"/>
    </row>
    <row r="113" ht="16" customHeight="1">
      <c r="A113" s="138"/>
      <c r="B113" t="s" s="212">
        <v>146</v>
      </c>
      <c r="C113" s="213"/>
      <c r="D113" s="213"/>
      <c r="E113" s="213"/>
      <c r="F113" s="213"/>
      <c r="G113" s="213"/>
      <c r="H113" s="213"/>
      <c r="I113" s="213"/>
      <c r="J113" s="213"/>
      <c r="K113" s="213"/>
      <c r="L113" s="163"/>
      <c r="M113" s="12"/>
      <c r="N113" s="12"/>
      <c r="O113" s="12"/>
      <c r="P113" s="12"/>
    </row>
    <row r="114" ht="16" customHeight="1">
      <c r="A114" s="12"/>
      <c r="B114" t="s" s="143">
        <v>147</v>
      </c>
      <c r="C114" s="145">
        <f>C62/C$59</f>
        <v>0.398257532220911</v>
      </c>
      <c r="D114" s="145"/>
      <c r="E114" s="145"/>
      <c r="F114" s="145">
        <f>F62/F$59</f>
        <v>0.333524701580836</v>
      </c>
      <c r="G114" s="145">
        <f>G62/G$59</f>
        <v>0.401356334862186</v>
      </c>
      <c r="H114" s="145">
        <f>H62/H$59</f>
        <v>0.391797652409564</v>
      </c>
      <c r="I114" s="145">
        <f>I62/I$59</f>
        <v>0.408704351489386</v>
      </c>
      <c r="J114" s="145">
        <f>J62/J$59</f>
        <v>0.408956255438978</v>
      </c>
      <c r="K114" s="145">
        <f>K62/K$59</f>
        <v>0.467975486481063</v>
      </c>
      <c r="L114" s="149"/>
      <c r="M114" s="12"/>
      <c r="N114" s="12"/>
      <c r="O114" s="12"/>
      <c r="P114" s="12"/>
    </row>
    <row r="115" ht="16" customHeight="1">
      <c r="A115" s="12"/>
      <c r="B115" t="s" s="147">
        <v>170</v>
      </c>
      <c r="C115" s="149">
        <f>C63/C$59</f>
        <v>0</v>
      </c>
      <c r="D115" s="149"/>
      <c r="E115" s="149"/>
      <c r="F115" s="149">
        <f>F63/F$59</f>
        <v>0</v>
      </c>
      <c r="G115" s="149">
        <f>G63/G$59</f>
        <v>0</v>
      </c>
      <c r="H115" s="149">
        <f>H63/H$59</f>
        <v>0</v>
      </c>
      <c r="I115" s="149">
        <f>I63/I$59</f>
        <v>0</v>
      </c>
      <c r="J115" s="149">
        <f>J63/J$59</f>
        <v>0</v>
      </c>
      <c r="K115" s="149">
        <f>K63/K$59</f>
        <v>0</v>
      </c>
      <c r="L115" s="149"/>
      <c r="M115" s="12"/>
      <c r="N115" s="12"/>
      <c r="O115" s="12"/>
      <c r="P115" s="12"/>
    </row>
    <row r="116" ht="16" customHeight="1">
      <c r="A116" s="12"/>
      <c r="B116" t="s" s="147">
        <v>152</v>
      </c>
      <c r="C116" s="149">
        <f>C67/C$59</f>
        <v>0.00505816351207575</v>
      </c>
      <c r="D116" s="149"/>
      <c r="E116" s="149"/>
      <c r="F116" s="149">
        <f>F67/F$59</f>
        <v>0.00672501507382323</v>
      </c>
      <c r="G116" s="149">
        <f>G67/G$59</f>
        <v>0.00557089984276452</v>
      </c>
      <c r="H116" s="149">
        <f>H67/H$59</f>
        <v>0.00472270137030331</v>
      </c>
      <c r="I116" s="149">
        <f>I67/I$59</f>
        <v>0.00407367713864994</v>
      </c>
      <c r="J116" s="149">
        <f>J67/J$59</f>
        <v>0.00356156668205173</v>
      </c>
      <c r="K116" s="149">
        <f>K67/K$59</f>
        <v>0.00356156668205173</v>
      </c>
      <c r="L116" s="149"/>
      <c r="M116" s="12"/>
      <c r="N116" s="12"/>
      <c r="O116" s="12"/>
      <c r="P116" s="12"/>
    </row>
    <row r="117" ht="16" customHeight="1">
      <c r="A117" s="12"/>
      <c r="B117" t="s" s="147">
        <v>149</v>
      </c>
      <c r="C117" s="149">
        <f>C64/C$59</f>
        <v>0.170227616417806</v>
      </c>
      <c r="D117" s="149"/>
      <c r="E117" s="149"/>
      <c r="F117" s="149">
        <f>F64/F$59</f>
        <v>0.197300246833642</v>
      </c>
      <c r="G117" s="149">
        <f>G64/G$59</f>
        <v>0.178344247544223</v>
      </c>
      <c r="H117" s="149">
        <f>H64/H$59</f>
        <v>0.172404548349311</v>
      </c>
      <c r="I117" s="149">
        <f>I64/I$59</f>
        <v>0.167751470847389</v>
      </c>
      <c r="J117" s="149">
        <f>J64/J$59</f>
        <v>0.163339843963527</v>
      </c>
      <c r="K117" s="149">
        <f>K64/K$59</f>
        <v>0.180499426632974</v>
      </c>
      <c r="L117" s="149"/>
      <c r="M117" s="12"/>
      <c r="N117" s="12"/>
      <c r="O117" s="12"/>
      <c r="P117" s="12"/>
    </row>
    <row r="118" ht="16" customHeight="1">
      <c r="A118" s="12"/>
      <c r="B118" t="s" s="147">
        <v>137</v>
      </c>
      <c r="C118" s="149">
        <f>C68/C$59</f>
        <v>0</v>
      </c>
      <c r="D118" s="149"/>
      <c r="E118" s="149"/>
      <c r="F118" s="149">
        <f>F68/F$59</f>
        <v>0</v>
      </c>
      <c r="G118" s="149">
        <f>G68/G$59</f>
        <v>0</v>
      </c>
      <c r="H118" s="149">
        <f>H68/H$59</f>
        <v>0</v>
      </c>
      <c r="I118" s="149">
        <f>I68/I$59</f>
        <v>0</v>
      </c>
      <c r="J118" s="149">
        <f>J68/J$59</f>
        <v>0</v>
      </c>
      <c r="K118" s="149">
        <f>K68/K$59</f>
        <v>0</v>
      </c>
      <c r="L118" s="149"/>
      <c r="M118" s="12"/>
      <c r="N118" s="12"/>
      <c r="O118" s="12"/>
      <c r="P118" s="12"/>
    </row>
    <row r="119" ht="16" customHeight="1">
      <c r="A119" s="12"/>
      <c r="B119" t="s" s="147">
        <v>153</v>
      </c>
      <c r="C119" s="149">
        <f>C69/C$59</f>
        <v>0</v>
      </c>
      <c r="D119" s="149"/>
      <c r="E119" s="149"/>
      <c r="F119" s="149">
        <f>F69/F$59</f>
        <v>0</v>
      </c>
      <c r="G119" s="149">
        <f>G69/G$59</f>
        <v>0</v>
      </c>
      <c r="H119" s="149">
        <f>H69/H$59</f>
        <v>0</v>
      </c>
      <c r="I119" s="149">
        <f>I69/I$59</f>
        <v>0</v>
      </c>
      <c r="J119" s="149">
        <f>J69/J$59</f>
        <v>0</v>
      </c>
      <c r="K119" s="149">
        <f>K69/K$59</f>
        <v>0</v>
      </c>
      <c r="L119" s="149"/>
      <c r="M119" s="12"/>
      <c r="N119" s="12"/>
      <c r="O119" s="12"/>
      <c r="P119" s="12"/>
    </row>
    <row r="120" ht="16" customHeight="1">
      <c r="A120" s="12"/>
      <c r="B120" t="s" s="147">
        <v>151</v>
      </c>
      <c r="C120" s="149">
        <f>C66/C$59</f>
        <v>0.100985922261298</v>
      </c>
      <c r="D120" s="149"/>
      <c r="E120" s="149"/>
      <c r="F120" s="149">
        <f>F66/F$59</f>
        <v>0.137190307505994</v>
      </c>
      <c r="G120" s="149">
        <f>G66/G$59</f>
        <v>0.123369433984635</v>
      </c>
      <c r="H120" s="149">
        <f>H66/H$59</f>
        <v>0.113527239356538</v>
      </c>
      <c r="I120" s="149">
        <f>I66/I$59</f>
        <v>0.0993578153554945</v>
      </c>
      <c r="J120" s="149">
        <f>J66/J$59</f>
        <v>0.0868673369850937</v>
      </c>
      <c r="K120" s="149">
        <f>K66/K$59</f>
        <v>0.0868673369850937</v>
      </c>
      <c r="L120" s="149"/>
      <c r="M120" s="12"/>
      <c r="N120" s="12"/>
      <c r="O120" s="12"/>
      <c r="P120" s="12"/>
    </row>
    <row r="121" ht="16" customHeight="1">
      <c r="A121" s="12"/>
      <c r="B121" t="s" s="147">
        <v>150</v>
      </c>
      <c r="C121" s="149">
        <f>C65/C$59</f>
        <v>0.0122258220736162</v>
      </c>
      <c r="D121" s="149"/>
      <c r="E121" s="149"/>
      <c r="F121" s="149">
        <f>F65/F$59</f>
        <v>0.014835383252854</v>
      </c>
      <c r="G121" s="149">
        <f>G65/G$59</f>
        <v>0.0154152988538009</v>
      </c>
      <c r="H121" s="149">
        <f>H65/H$59</f>
        <v>0.0134806886892324</v>
      </c>
      <c r="I121" s="149">
        <f>I65/I$59</f>
        <v>0.0119883791882536</v>
      </c>
      <c r="J121" s="149">
        <f>J65/J$59</f>
        <v>0.0107923385058794</v>
      </c>
      <c r="K121" s="149">
        <f>K65/K$59</f>
        <v>0.0111073392924253</v>
      </c>
      <c r="L121" s="149"/>
      <c r="M121" s="12"/>
      <c r="N121" s="12"/>
      <c r="O121" s="12"/>
      <c r="P121" s="12"/>
    </row>
    <row r="122" ht="16" customHeight="1">
      <c r="A122" s="12"/>
      <c r="B122" t="s" s="147">
        <v>154</v>
      </c>
      <c r="C122" s="149">
        <f>C70/C$59</f>
        <v>0.008165321098065141</v>
      </c>
      <c r="D122" s="149"/>
      <c r="E122" s="149"/>
      <c r="F122" s="149">
        <f>F70/F$59</f>
        <v>0.0126654450557004</v>
      </c>
      <c r="G122" s="149">
        <f>G70/G$59</f>
        <v>0.0104918613705398</v>
      </c>
      <c r="H122" s="149">
        <f>H70/H$59</f>
        <v>0.00889442091407122</v>
      </c>
      <c r="I122" s="149">
        <f>I70/I$59</f>
        <v>0.00767209194445739</v>
      </c>
      <c r="J122" s="149">
        <f>J70/J$59</f>
        <v>0.00670761725119742</v>
      </c>
      <c r="K122" s="149">
        <f>K70/K$59</f>
        <v>0.00670761725119742</v>
      </c>
      <c r="L122" s="149"/>
      <c r="M122" s="12"/>
      <c r="N122" s="12"/>
      <c r="O122" s="12"/>
      <c r="P122" s="12"/>
    </row>
    <row r="123" ht="16" customHeight="1">
      <c r="A123" s="12"/>
      <c r="B123" t="s" s="147">
        <v>155</v>
      </c>
      <c r="C123" s="149">
        <f>C71/C$59</f>
        <v>0</v>
      </c>
      <c r="D123" s="149"/>
      <c r="E123" s="149"/>
      <c r="F123" s="149">
        <f>F71/F$59</f>
        <v>0</v>
      </c>
      <c r="G123" s="149">
        <f>G71/G$59</f>
        <v>0</v>
      </c>
      <c r="H123" s="149">
        <f>H71/H$59</f>
        <v>0</v>
      </c>
      <c r="I123" s="149">
        <f>I71/I$59</f>
        <v>0</v>
      </c>
      <c r="J123" s="149">
        <f>J71/J$59</f>
        <v>0</v>
      </c>
      <c r="K123" s="149">
        <f>K71/K$59</f>
        <v>0</v>
      </c>
      <c r="L123" s="149"/>
      <c r="M123" s="12"/>
      <c r="N123" s="12"/>
      <c r="O123" s="12"/>
      <c r="P123" s="12"/>
    </row>
    <row r="124" ht="16" customHeight="1">
      <c r="A124" s="12"/>
      <c r="B124" t="s" s="147">
        <v>156</v>
      </c>
      <c r="C124" s="149">
        <f>C72/C$59</f>
        <v>0</v>
      </c>
      <c r="D124" s="149"/>
      <c r="E124" s="149"/>
      <c r="F124" s="149">
        <f>F72/F$59</f>
        <v>0</v>
      </c>
      <c r="G124" s="149">
        <f>G72/G$59</f>
        <v>0</v>
      </c>
      <c r="H124" s="149">
        <f>H72/H$59</f>
        <v>0</v>
      </c>
      <c r="I124" s="149">
        <f>I72/I$59</f>
        <v>0</v>
      </c>
      <c r="J124" s="149">
        <f>J72/J$59</f>
        <v>0</v>
      </c>
      <c r="K124" s="149">
        <f>K72/K$59</f>
        <v>0</v>
      </c>
      <c r="L124" s="151"/>
      <c r="M124" s="12"/>
      <c r="N124" s="12"/>
      <c r="O124" s="12"/>
      <c r="P124" s="12"/>
    </row>
    <row r="125" ht="15.75" customHeight="1">
      <c r="A125" s="12"/>
      <c r="B125" t="s" s="214">
        <v>150</v>
      </c>
      <c r="C125" s="215">
        <f>C74/C$59</f>
        <v>0</v>
      </c>
      <c r="D125" s="215"/>
      <c r="E125" s="215"/>
      <c r="F125" s="215">
        <f>F74/F$59</f>
        <v>0</v>
      </c>
      <c r="G125" s="215">
        <f>G74/G$59</f>
        <v>0</v>
      </c>
      <c r="H125" s="215">
        <f>H74/H$59</f>
        <v>0</v>
      </c>
      <c r="I125" s="215">
        <f>I74/I$59</f>
        <v>0</v>
      </c>
      <c r="J125" s="215">
        <f>J74/J$59</f>
        <v>0</v>
      </c>
      <c r="K125" s="215">
        <f>K74/K$59</f>
        <v>0</v>
      </c>
      <c r="L125" s="176"/>
      <c r="M125" s="12"/>
      <c r="N125" s="12"/>
      <c r="O125" s="12"/>
      <c r="P125" s="12"/>
    </row>
    <row r="126" ht="15.75" customHeight="1">
      <c r="A126" s="177"/>
      <c r="B126" t="s" s="178">
        <v>159</v>
      </c>
      <c r="C126" s="180">
        <f>C77/C$59</f>
        <v>0.304903791017953</v>
      </c>
      <c r="D126" s="180"/>
      <c r="E126" s="180"/>
      <c r="F126" s="180">
        <f>F77/F$59</f>
        <v>0.297758900697152</v>
      </c>
      <c r="G126" s="180">
        <f>G77/G$59</f>
        <v>0.265451923541852</v>
      </c>
      <c r="H126" s="180">
        <f>H77/H$59</f>
        <v>0.295172748910979</v>
      </c>
      <c r="I126" s="180">
        <f>I77/I$59</f>
        <v>0.30045221403637</v>
      </c>
      <c r="J126" s="180">
        <f>J77/J$59</f>
        <v>0.319775041173274</v>
      </c>
      <c r="K126" s="180">
        <f>K77/K$59</f>
        <v>0.319775041173274</v>
      </c>
      <c r="L126" s="180"/>
      <c r="M126" s="12"/>
      <c r="N126" s="12"/>
      <c r="O126" s="12"/>
      <c r="P126" s="12"/>
    </row>
    <row r="127" ht="16.5" customHeight="1">
      <c r="A127" s="12"/>
      <c r="B127" t="s" s="216">
        <v>160</v>
      </c>
      <c r="C127" s="192"/>
      <c r="D127" s="192"/>
      <c r="E127" s="192"/>
      <c r="F127" s="192">
        <f>F78</f>
        <v>2656.579033015080</v>
      </c>
      <c r="G127" s="192">
        <f>G78</f>
        <v>2422.868085101560</v>
      </c>
      <c r="H127" s="192">
        <f>H78</f>
        <v>2757.389497401350</v>
      </c>
      <c r="I127" s="192">
        <f>I78</f>
        <v>2873.553798836620</v>
      </c>
      <c r="J127" s="192">
        <f>J78</f>
        <v>3132.032695879790</v>
      </c>
      <c r="K127" s="192">
        <f>K78</f>
        <v>3132.032695879790</v>
      </c>
      <c r="L127" s="192"/>
      <c r="M127" s="12"/>
      <c r="N127" s="12"/>
      <c r="O127" s="12"/>
      <c r="P127" s="12"/>
    </row>
    <row r="128" ht="16" customHeight="1">
      <c r="A128" s="12"/>
      <c r="B128" s="12"/>
      <c r="C128" s="12"/>
      <c r="D128" s="12"/>
      <c r="E128" s="12"/>
      <c r="F128" s="12"/>
      <c r="G128" s="12"/>
      <c r="H128" s="12"/>
      <c r="I128" s="12"/>
      <c r="J128" s="12"/>
      <c r="K128" s="12"/>
      <c r="L128" s="12"/>
      <c r="M128" s="12"/>
      <c r="N128" s="12"/>
      <c r="O128" s="12"/>
      <c r="P128" s="12"/>
    </row>
    <row r="129" ht="16" customHeight="1">
      <c r="A129" s="12"/>
      <c r="B129" t="s" s="147">
        <v>171</v>
      </c>
      <c r="C129" s="206">
        <f>C90</f>
        <v>0</v>
      </c>
      <c r="D129" s="206"/>
      <c r="E129" s="206">
        <f>E90</f>
        <v>0</v>
      </c>
      <c r="F129" s="206">
        <f>F90</f>
        <v>664144.7582537699</v>
      </c>
      <c r="G129" s="206">
        <f>G90</f>
        <v>1378890.84335873</v>
      </c>
      <c r="H129" s="206">
        <f>H90</f>
        <v>2316403.27247519</v>
      </c>
      <c r="I129" s="206">
        <f>I90</f>
        <v>3422721.48502729</v>
      </c>
      <c r="J129" s="206">
        <f>J90</f>
        <v>4769495.5442556</v>
      </c>
      <c r="K129" s="206">
        <f>K90</f>
        <v>6116269.60348391</v>
      </c>
      <c r="L129" s="206"/>
      <c r="M129" s="12"/>
      <c r="N129" s="12"/>
      <c r="O129" s="12"/>
      <c r="P129" s="12"/>
    </row>
    <row r="130" ht="16" customHeight="1">
      <c r="A130" s="12"/>
      <c r="B130" s="207"/>
      <c r="C130" s="207"/>
      <c r="D130" s="207"/>
      <c r="E130" s="207"/>
      <c r="F130" s="207"/>
      <c r="G130" s="207"/>
      <c r="H130" s="207"/>
      <c r="I130" s="207"/>
      <c r="J130" s="207"/>
      <c r="K130" s="207"/>
      <c r="L130" s="207"/>
      <c r="M130" s="12"/>
      <c r="N130" s="12"/>
      <c r="O130" s="12"/>
      <c r="P130" s="12"/>
    </row>
    <row r="131" ht="18.75" customHeight="1">
      <c r="A131" s="217"/>
      <c r="B131" t="s" s="218">
        <v>172</v>
      </c>
      <c r="C131" s="219"/>
      <c r="D131" s="219"/>
      <c r="E131" s="219"/>
      <c r="F131" s="219"/>
      <c r="G131" s="219"/>
      <c r="H131" s="219"/>
      <c r="I131" s="219"/>
      <c r="J131" s="219"/>
      <c r="K131" s="219"/>
      <c r="L131" s="219"/>
      <c r="M131" s="210"/>
      <c r="N131" s="12"/>
      <c r="O131" s="12"/>
      <c r="P131" s="12"/>
    </row>
    <row r="132" ht="16" customHeight="1">
      <c r="A132" s="138"/>
      <c r="B132" t="s" s="220">
        <v>126</v>
      </c>
      <c r="C132" s="221"/>
      <c r="D132" s="221"/>
      <c r="E132" s="221"/>
      <c r="F132" s="221"/>
      <c r="G132" s="221"/>
      <c r="H132" s="221"/>
      <c r="I132" s="221"/>
      <c r="J132" s="221"/>
      <c r="K132" s="221"/>
      <c r="L132" s="221"/>
      <c r="M132" s="210"/>
      <c r="N132" s="12"/>
      <c r="O132" s="12"/>
      <c r="P132" s="12"/>
    </row>
    <row r="133" ht="16" customHeight="1">
      <c r="A133" s="12"/>
      <c r="B133" t="s" s="143">
        <v>128</v>
      </c>
      <c r="C133" s="144">
        <f>SUM(F133:K133)</f>
        <v>46850.3691250968</v>
      </c>
      <c r="D133" s="145"/>
      <c r="E133" s="222"/>
      <c r="F133" s="222">
        <f>F42/F$11</f>
        <v>7242.949961908120</v>
      </c>
      <c r="G133" s="222">
        <f>G42/G$11</f>
        <v>7460.238460765360</v>
      </c>
      <c r="H133" s="222">
        <f>H42/H$11</f>
        <v>7684.045614588320</v>
      </c>
      <c r="I133" s="222">
        <f>I42/I$11</f>
        <v>7914.566983025970</v>
      </c>
      <c r="J133" s="222">
        <f>J42/J$11</f>
        <v>8152.003992516740</v>
      </c>
      <c r="K133" s="222">
        <f>K42/K$11</f>
        <v>8396.564112292250</v>
      </c>
      <c r="L133" s="222"/>
      <c r="M133" s="12"/>
      <c r="N133" s="12"/>
      <c r="O133" s="12"/>
      <c r="P133" s="12"/>
    </row>
    <row r="134" ht="16" customHeight="1">
      <c r="A134" s="12"/>
      <c r="B134" t="s" s="147">
        <v>129</v>
      </c>
      <c r="C134" s="112">
        <f>SUM(F134:K134)</f>
        <v>-585.629614063709</v>
      </c>
      <c r="D134" s="149"/>
      <c r="E134" s="112"/>
      <c r="F134" s="112">
        <f>F43/F$11</f>
        <v>-90.5368745238512</v>
      </c>
      <c r="G134" s="112">
        <f>G43/G$11</f>
        <v>-93.2529807595668</v>
      </c>
      <c r="H134" s="112">
        <f>H43/H$11</f>
        <v>-96.05057018235379</v>
      </c>
      <c r="I134" s="112">
        <f>I43/I$11</f>
        <v>-98.9320872878247</v>
      </c>
      <c r="J134" s="112">
        <f>J43/J$11</f>
        <v>-101.900049906459</v>
      </c>
      <c r="K134" s="112">
        <f>K43/K$11</f>
        <v>-104.957051403653</v>
      </c>
      <c r="L134" s="112"/>
      <c r="M134" s="12"/>
      <c r="N134" s="12"/>
      <c r="O134" s="12"/>
      <c r="P134" s="12"/>
    </row>
    <row r="135" ht="16" customHeight="1">
      <c r="A135" s="12"/>
      <c r="B135" t="s" s="147">
        <v>136</v>
      </c>
      <c r="C135" s="112">
        <f>SUM(F135:K135)</f>
        <v>2100</v>
      </c>
      <c r="D135" s="149"/>
      <c r="E135" s="112"/>
      <c r="F135" s="112">
        <f>F50/F$11</f>
        <v>350</v>
      </c>
      <c r="G135" s="112">
        <f>G50/G$11</f>
        <v>350</v>
      </c>
      <c r="H135" s="112">
        <f>H50/H$11</f>
        <v>350</v>
      </c>
      <c r="I135" s="112">
        <f>I50/I$11</f>
        <v>350</v>
      </c>
      <c r="J135" s="112">
        <f>J50/J$11</f>
        <v>350</v>
      </c>
      <c r="K135" s="112">
        <f>K50/K$11</f>
        <v>350</v>
      </c>
      <c r="L135" s="112"/>
      <c r="M135" s="12"/>
      <c r="N135" s="12"/>
      <c r="O135" s="12"/>
      <c r="P135" s="12"/>
    </row>
    <row r="136" ht="16" customHeight="1">
      <c r="A136" s="12"/>
      <c r="B136" t="s" s="147">
        <v>130</v>
      </c>
      <c r="C136" s="112">
        <f>SUM(F136:K136)</f>
        <v>4200</v>
      </c>
      <c r="D136" s="149"/>
      <c r="E136" s="112"/>
      <c r="F136" s="112">
        <f>F44/F$11</f>
        <v>700</v>
      </c>
      <c r="G136" s="112">
        <f>G44/G$11</f>
        <v>700</v>
      </c>
      <c r="H136" s="112">
        <f>H44/H$11</f>
        <v>700</v>
      </c>
      <c r="I136" s="112">
        <f>I44/I$11</f>
        <v>700</v>
      </c>
      <c r="J136" s="112">
        <f>J44/J$11</f>
        <v>700</v>
      </c>
      <c r="K136" s="112">
        <f>K44/K$11</f>
        <v>700</v>
      </c>
      <c r="L136" s="112"/>
      <c r="M136" s="12"/>
      <c r="N136" s="12"/>
      <c r="O136" s="12"/>
      <c r="P136" s="12"/>
    </row>
    <row r="137" ht="16" customHeight="1">
      <c r="A137" s="12"/>
      <c r="B137" t="s" s="147">
        <v>131</v>
      </c>
      <c r="C137" s="112">
        <f>SUM(F137:K137)</f>
        <v>21</v>
      </c>
      <c r="D137" s="149"/>
      <c r="E137" s="112"/>
      <c r="F137" s="112">
        <f>F45/F$11</f>
        <v>3.5</v>
      </c>
      <c r="G137" s="112">
        <f>G45/G$11</f>
        <v>3.5</v>
      </c>
      <c r="H137" s="112">
        <f>H45/H$11</f>
        <v>3.5</v>
      </c>
      <c r="I137" s="112">
        <f>I45/I$11</f>
        <v>3.5</v>
      </c>
      <c r="J137" s="112">
        <f>J45/J$11</f>
        <v>3.5</v>
      </c>
      <c r="K137" s="112">
        <f>K45/K$11</f>
        <v>3.5</v>
      </c>
      <c r="L137" s="112"/>
      <c r="M137" s="12"/>
      <c r="N137" s="12"/>
      <c r="O137" s="12"/>
      <c r="P137" s="12"/>
    </row>
    <row r="138" ht="16" customHeight="1">
      <c r="A138" s="12"/>
      <c r="B138" t="s" s="147">
        <v>132</v>
      </c>
      <c r="C138" s="112">
        <f>SUM(F138:K138)</f>
        <v>0</v>
      </c>
      <c r="D138" s="149"/>
      <c r="E138" s="112"/>
      <c r="F138" s="112">
        <f>F46/F$11</f>
        <v>0</v>
      </c>
      <c r="G138" s="112">
        <f>G46/G$11</f>
        <v>0</v>
      </c>
      <c r="H138" s="112">
        <f>H46/H$11</f>
        <v>0</v>
      </c>
      <c r="I138" s="112">
        <f>I46/I$11</f>
        <v>0</v>
      </c>
      <c r="J138" s="112">
        <f>J46/J$11</f>
        <v>0</v>
      </c>
      <c r="K138" s="112">
        <f>K46/K$11</f>
        <v>0</v>
      </c>
      <c r="L138" s="112"/>
      <c r="M138" s="12"/>
      <c r="N138" s="12"/>
      <c r="O138" s="12"/>
      <c r="P138" s="12"/>
    </row>
    <row r="139" ht="16" customHeight="1">
      <c r="A139" s="12"/>
      <c r="B139" t="s" s="147">
        <v>133</v>
      </c>
      <c r="C139" s="112">
        <f>SUM(F139:K139)</f>
        <v>0</v>
      </c>
      <c r="D139" s="149"/>
      <c r="E139" s="112"/>
      <c r="F139" s="112">
        <f>F47/F$11</f>
        <v>0</v>
      </c>
      <c r="G139" s="112">
        <f>G47/G$11</f>
        <v>0</v>
      </c>
      <c r="H139" s="112">
        <f>H47/H$11</f>
        <v>0</v>
      </c>
      <c r="I139" s="112">
        <f>I47/I$11</f>
        <v>0</v>
      </c>
      <c r="J139" s="112">
        <f>J47/J$11</f>
        <v>0</v>
      </c>
      <c r="K139" s="112">
        <f>K47/K$11</f>
        <v>0</v>
      </c>
      <c r="L139" s="112"/>
      <c r="M139" s="12"/>
      <c r="N139" s="12"/>
      <c r="O139" s="12"/>
      <c r="P139" s="12"/>
    </row>
    <row r="140" ht="16" customHeight="1">
      <c r="A140" s="12"/>
      <c r="B140" t="s" s="147">
        <v>134</v>
      </c>
      <c r="C140" s="112">
        <f>SUM(F140:K140)</f>
        <v>3240</v>
      </c>
      <c r="D140" s="149"/>
      <c r="E140" s="112"/>
      <c r="F140" s="112">
        <f>F48/F$11</f>
        <v>540</v>
      </c>
      <c r="G140" s="112">
        <f>G48/G$11</f>
        <v>540</v>
      </c>
      <c r="H140" s="112">
        <f>H48/H$11</f>
        <v>540</v>
      </c>
      <c r="I140" s="112">
        <f>I48/I$11</f>
        <v>540</v>
      </c>
      <c r="J140" s="112">
        <f>J48/J$11</f>
        <v>540</v>
      </c>
      <c r="K140" s="112">
        <f>K48/K$11</f>
        <v>540</v>
      </c>
      <c r="L140" s="112"/>
      <c r="M140" s="12"/>
      <c r="N140" s="12"/>
      <c r="O140" s="12"/>
      <c r="P140" s="12"/>
    </row>
    <row r="141" ht="16" customHeight="1">
      <c r="A141" s="12"/>
      <c r="B141" t="s" s="147">
        <v>135</v>
      </c>
      <c r="C141" s="112">
        <f>SUM(F141:K141)</f>
        <v>636</v>
      </c>
      <c r="D141" s="149"/>
      <c r="E141" s="112"/>
      <c r="F141" s="112">
        <f>F49/F$11</f>
        <v>106</v>
      </c>
      <c r="G141" s="112">
        <f>G49/G$11</f>
        <v>106</v>
      </c>
      <c r="H141" s="112">
        <f>H49/H$11</f>
        <v>106</v>
      </c>
      <c r="I141" s="112">
        <f>I49/I$11</f>
        <v>106</v>
      </c>
      <c r="J141" s="112">
        <f>J49/J$11</f>
        <v>106</v>
      </c>
      <c r="K141" s="112">
        <f>K49/K$11</f>
        <v>106</v>
      </c>
      <c r="L141" s="112"/>
      <c r="M141" s="12"/>
      <c r="N141" s="12"/>
      <c r="O141" s="12"/>
      <c r="P141" s="12"/>
    </row>
    <row r="142" ht="16" customHeight="1">
      <c r="A142" s="12"/>
      <c r="B142" t="s" s="147">
        <v>137</v>
      </c>
      <c r="C142" s="112">
        <f>SUM(F142:K142)</f>
        <v>0</v>
      </c>
      <c r="D142" s="149"/>
      <c r="E142" s="112"/>
      <c r="F142" s="112">
        <f>F51/F$11</f>
        <v>0</v>
      </c>
      <c r="G142" s="112">
        <f>G51/G$11</f>
        <v>0</v>
      </c>
      <c r="H142" s="112">
        <f>H51/H$11</f>
        <v>0</v>
      </c>
      <c r="I142" s="112">
        <f>I51/I$11</f>
        <v>0</v>
      </c>
      <c r="J142" s="112">
        <f>J51/J$11</f>
        <v>0</v>
      </c>
      <c r="K142" s="112">
        <f>K51/K$11</f>
        <v>0</v>
      </c>
      <c r="L142" s="112"/>
      <c r="M142" s="12"/>
      <c r="N142" s="12"/>
      <c r="O142" s="12"/>
      <c r="P142" s="12"/>
    </row>
    <row r="143" ht="16" customHeight="1">
      <c r="A143" s="12"/>
      <c r="B143" t="s" s="147">
        <v>138</v>
      </c>
      <c r="C143" s="112">
        <f>SUM(F143:K143)</f>
        <v>0</v>
      </c>
      <c r="D143" s="149"/>
      <c r="E143" s="112"/>
      <c r="F143" s="112">
        <f>F52/F$11</f>
        <v>0</v>
      </c>
      <c r="G143" s="112">
        <f>G52/G$11</f>
        <v>0</v>
      </c>
      <c r="H143" s="112">
        <f>H52/H$11</f>
        <v>0</v>
      </c>
      <c r="I143" s="112">
        <f>I52/I$11</f>
        <v>0</v>
      </c>
      <c r="J143" s="112">
        <f>J52/J$11</f>
        <v>0</v>
      </c>
      <c r="K143" s="112">
        <f>K52/K$11</f>
        <v>0</v>
      </c>
      <c r="L143" s="112"/>
      <c r="M143" s="12"/>
      <c r="N143" s="12"/>
      <c r="O143" s="12"/>
      <c r="P143" s="12"/>
    </row>
    <row r="144" ht="16" customHeight="1">
      <c r="A144" s="12"/>
      <c r="B144" t="s" s="147">
        <v>139</v>
      </c>
      <c r="C144" s="112">
        <f>SUM(F144:K144)</f>
        <v>0</v>
      </c>
      <c r="D144" s="149"/>
      <c r="E144" s="112"/>
      <c r="F144" s="112">
        <f>F53/F$11</f>
        <v>0</v>
      </c>
      <c r="G144" s="112">
        <f>G53/G$11</f>
        <v>0</v>
      </c>
      <c r="H144" s="112">
        <f>H53/H$11</f>
        <v>0</v>
      </c>
      <c r="I144" s="112">
        <f>I53/I$11</f>
        <v>0</v>
      </c>
      <c r="J144" s="112">
        <f>J53/J$11</f>
        <v>0</v>
      </c>
      <c r="K144" s="112">
        <f>K53/K$11</f>
        <v>0</v>
      </c>
      <c r="L144" s="112"/>
      <c r="M144" s="12"/>
      <c r="N144" s="12"/>
      <c r="O144" s="12"/>
      <c r="P144" s="12"/>
    </row>
    <row r="145" ht="16" customHeight="1">
      <c r="A145" s="12"/>
      <c r="B145" t="s" s="147">
        <v>140</v>
      </c>
      <c r="C145" s="112">
        <f>SUM(F145:K145)</f>
        <v>0</v>
      </c>
      <c r="D145" s="149"/>
      <c r="E145" s="112"/>
      <c r="F145" s="112">
        <f>F54/F$11</f>
        <v>0</v>
      </c>
      <c r="G145" s="112">
        <f>G54/G$11</f>
        <v>0</v>
      </c>
      <c r="H145" s="112">
        <f>H54/H$11</f>
        <v>0</v>
      </c>
      <c r="I145" s="112">
        <f>I54/I$11</f>
        <v>0</v>
      </c>
      <c r="J145" s="112">
        <f>J54/J$11</f>
        <v>0</v>
      </c>
      <c r="K145" s="112">
        <f>K54/K$11</f>
        <v>0</v>
      </c>
      <c r="L145" s="112"/>
      <c r="M145" s="12"/>
      <c r="N145" s="12"/>
      <c r="O145" s="12"/>
      <c r="P145" s="12"/>
    </row>
    <row r="146" ht="16" customHeight="1">
      <c r="A146" s="12"/>
      <c r="B146" t="s" s="147">
        <v>141</v>
      </c>
      <c r="C146" s="112">
        <f>SUM(F146:K146)</f>
        <v>0</v>
      </c>
      <c r="D146" s="149"/>
      <c r="E146" s="112"/>
      <c r="F146" s="112">
        <f>F55/F$11</f>
        <v>0</v>
      </c>
      <c r="G146" s="112">
        <f>G55/G$11</f>
        <v>0</v>
      </c>
      <c r="H146" s="112">
        <f>H55/H$11</f>
        <v>0</v>
      </c>
      <c r="I146" s="112">
        <f>I55/I$11</f>
        <v>0</v>
      </c>
      <c r="J146" s="112">
        <f>J55/J$11</f>
        <v>0</v>
      </c>
      <c r="K146" s="112">
        <f>K55/K$11</f>
        <v>0</v>
      </c>
      <c r="L146" s="112"/>
      <c r="M146" s="12"/>
      <c r="N146" s="12"/>
      <c r="O146" s="12"/>
      <c r="P146" s="12"/>
    </row>
    <row r="147" ht="16" customHeight="1">
      <c r="A147" s="12"/>
      <c r="B147" t="s" s="147">
        <v>142</v>
      </c>
      <c r="C147" s="112">
        <f>SUM(F147:K147)</f>
        <v>60</v>
      </c>
      <c r="D147" s="149"/>
      <c r="E147" s="112"/>
      <c r="F147" s="112">
        <f>F56/F$11</f>
        <v>10</v>
      </c>
      <c r="G147" s="112">
        <f>G56/G$11</f>
        <v>10</v>
      </c>
      <c r="H147" s="112">
        <f>H56/H$11</f>
        <v>10</v>
      </c>
      <c r="I147" s="112">
        <f>I56/I$11</f>
        <v>10</v>
      </c>
      <c r="J147" s="112">
        <f>J56/J$11</f>
        <v>10</v>
      </c>
      <c r="K147" s="112">
        <f>K56/K$11</f>
        <v>10</v>
      </c>
      <c r="L147" s="112"/>
      <c r="M147" s="12"/>
      <c r="N147" s="12"/>
      <c r="O147" s="12"/>
      <c r="P147" s="12"/>
    </row>
    <row r="148" ht="16" customHeight="1">
      <c r="A148" s="12"/>
      <c r="B148" t="s" s="147">
        <v>143</v>
      </c>
      <c r="C148" s="112">
        <f>SUM(F148:K148)</f>
        <v>260.388811945635</v>
      </c>
      <c r="D148" s="149"/>
      <c r="E148" s="112"/>
      <c r="F148" s="112">
        <f>F57/F$11</f>
        <v>60</v>
      </c>
      <c r="G148" s="112">
        <f>G57/G$11</f>
        <v>50.8474576271186</v>
      </c>
      <c r="H148" s="112">
        <f>H57/H$11</f>
        <v>44.1176470588235</v>
      </c>
      <c r="I148" s="112">
        <f>I57/I$11</f>
        <v>38.961038961039</v>
      </c>
      <c r="J148" s="112">
        <f>J57/J$11</f>
        <v>34.8837209302326</v>
      </c>
      <c r="K148" s="112">
        <f>K57/K$11</f>
        <v>31.5789473684211</v>
      </c>
      <c r="L148" s="112"/>
      <c r="M148" s="12"/>
      <c r="N148" s="12"/>
      <c r="O148" s="12"/>
      <c r="P148" s="12"/>
    </row>
    <row r="149" ht="16" customHeight="1">
      <c r="A149" s="12"/>
      <c r="B149" t="s" s="147">
        <v>144</v>
      </c>
      <c r="C149" s="106">
        <f>SUM(F149:K149)</f>
        <v>0</v>
      </c>
      <c r="D149" s="151"/>
      <c r="E149" s="106"/>
      <c r="F149" s="106">
        <f>F58/F$11</f>
        <v>0</v>
      </c>
      <c r="G149" s="106">
        <f>G58/G$11</f>
        <v>0</v>
      </c>
      <c r="H149" s="106">
        <f>H58/H$11</f>
        <v>0</v>
      </c>
      <c r="I149" s="106">
        <f>I58/I$11</f>
        <v>0</v>
      </c>
      <c r="J149" s="106">
        <f>J58/J$11</f>
        <v>0</v>
      </c>
      <c r="K149" s="106">
        <f>K58/K$11</f>
        <v>0</v>
      </c>
      <c r="L149" s="106"/>
      <c r="M149" s="12"/>
      <c r="N149" s="12"/>
      <c r="O149" s="12"/>
      <c r="P149" s="12"/>
    </row>
    <row r="150" ht="16" customHeight="1">
      <c r="A150" s="12"/>
      <c r="B150" t="s" s="172">
        <v>145</v>
      </c>
      <c r="C150" s="153">
        <f>C133+C134+C135+C136+C137+C138+C139+C140+C141+C142+C143+C144+C145+C146+C147+C148+C149</f>
        <v>56782.1283229787</v>
      </c>
      <c r="D150" s="154"/>
      <c r="E150" s="153"/>
      <c r="F150" s="153">
        <f>F133+F134+F135+F136+F137+F138+F139+F140+F141+F142+F143+F144+F145+F146+F147+F148+F149</f>
        <v>8921.913087384270</v>
      </c>
      <c r="G150" s="153">
        <f>G133+G134+G135+G136+G137+G138+G139+G140+G141+G142+G143+G144+G145+G146+G147+G148+G149</f>
        <v>9127.332937632909</v>
      </c>
      <c r="H150" s="153">
        <f>H133+H134+H135+H136+H137+H138+H139+H140+H141+H142+H143+H144+H145+H146+H147+H148+H149</f>
        <v>9341.612691464790</v>
      </c>
      <c r="I150" s="153">
        <f>I133+I134+I135+I136+I137+I138+I139+I140+I141+I142+I143+I144+I145+I146+I147+I148+I149</f>
        <v>9564.095934699180</v>
      </c>
      <c r="J150" s="153">
        <f>J133+J134+J135+J136+J137+J138+J139+J140+J141+J142+J143+J144+J145+J146+J147+J148+J149</f>
        <v>9794.487663540511</v>
      </c>
      <c r="K150" s="153">
        <f>J150</f>
        <v>9794.487663540511</v>
      </c>
      <c r="L150" s="153"/>
      <c r="M150" s="12"/>
      <c r="N150" s="12"/>
      <c r="O150" s="12"/>
      <c r="P150" s="12"/>
    </row>
    <row r="151" ht="16" customHeight="1">
      <c r="A151" s="12"/>
      <c r="B151" s="207"/>
      <c r="C151" s="157"/>
      <c r="D151" s="157"/>
      <c r="E151" s="156"/>
      <c r="F151" s="156"/>
      <c r="G151" s="156"/>
      <c r="H151" s="156"/>
      <c r="I151" s="156"/>
      <c r="J151" s="156"/>
      <c r="K151" s="156"/>
      <c r="L151" s="156"/>
      <c r="M151" s="12"/>
      <c r="N151" s="12"/>
      <c r="O151" s="12"/>
      <c r="P151" s="12"/>
    </row>
    <row r="152" ht="16" customHeight="1">
      <c r="A152" s="138"/>
      <c r="B152" t="s" s="212">
        <v>146</v>
      </c>
      <c r="C152" s="213"/>
      <c r="D152" s="213"/>
      <c r="E152" s="213"/>
      <c r="F152" s="213"/>
      <c r="G152" s="213"/>
      <c r="H152" s="213"/>
      <c r="I152" s="213"/>
      <c r="J152" s="213"/>
      <c r="K152" s="213"/>
      <c r="L152" s="213"/>
      <c r="M152" s="210"/>
      <c r="N152" s="12"/>
      <c r="O152" s="12"/>
      <c r="P152" s="12"/>
    </row>
    <row r="153" ht="16" customHeight="1">
      <c r="A153" s="12"/>
      <c r="B153" t="s" s="143">
        <v>147</v>
      </c>
      <c r="C153" s="223">
        <f>SUM(F153:K153)</f>
        <v>22362.7640647522</v>
      </c>
      <c r="D153" s="145"/>
      <c r="E153" s="224"/>
      <c r="F153" s="224">
        <f>F62/F$11</f>
        <v>2975.6784</v>
      </c>
      <c r="G153" s="224">
        <f>G62/G$11</f>
        <v>3663.312894915250</v>
      </c>
      <c r="H153" s="224">
        <f>H62/H$11</f>
        <v>3660.021922235290</v>
      </c>
      <c r="I153" s="224">
        <f>I62/I$11</f>
        <v>3908.887626573510</v>
      </c>
      <c r="J153" s="224">
        <f>J62/J$11</f>
        <v>4005.516998824790</v>
      </c>
      <c r="K153" s="224">
        <f>K62/K$11</f>
        <v>4149.346222203370</v>
      </c>
      <c r="L153" s="224"/>
      <c r="M153" s="12"/>
      <c r="N153" s="12"/>
      <c r="O153" s="12"/>
      <c r="P153" s="12"/>
    </row>
    <row r="154" ht="16" customHeight="1">
      <c r="A154" s="12"/>
      <c r="B154" t="s" s="147">
        <v>170</v>
      </c>
      <c r="C154" s="112">
        <f>SUM(F154:K154)</f>
        <v>0</v>
      </c>
      <c r="D154" s="149"/>
      <c r="E154" s="112"/>
      <c r="F154" s="112">
        <f>F63/F$11</f>
        <v>0</v>
      </c>
      <c r="G154" s="112">
        <f>G63/G$11</f>
        <v>0</v>
      </c>
      <c r="H154" s="112">
        <f>H63/H$11</f>
        <v>0</v>
      </c>
      <c r="I154" s="112">
        <f>I63/I$11</f>
        <v>0</v>
      </c>
      <c r="J154" s="112">
        <f>J63/J$11</f>
        <v>0</v>
      </c>
      <c r="K154" s="112">
        <f>K63/K$11</f>
        <v>0</v>
      </c>
      <c r="L154" s="112"/>
      <c r="M154" s="12"/>
      <c r="N154" s="12"/>
      <c r="O154" s="12"/>
      <c r="P154" s="12"/>
    </row>
    <row r="155" ht="16" customHeight="1">
      <c r="A155" s="12"/>
      <c r="B155" t="s" s="147">
        <v>152</v>
      </c>
      <c r="C155" s="112">
        <f>SUM(F155:K155)</f>
        <v>260.388811945635</v>
      </c>
      <c r="D155" s="149"/>
      <c r="E155" s="112"/>
      <c r="F155" s="112">
        <f>F67/F$11</f>
        <v>60</v>
      </c>
      <c r="G155" s="112">
        <f>G67/G$11</f>
        <v>50.8474576271186</v>
      </c>
      <c r="H155" s="112">
        <f>H67/H$11</f>
        <v>44.1176470588235</v>
      </c>
      <c r="I155" s="112">
        <f>I67/I$11</f>
        <v>38.961038961039</v>
      </c>
      <c r="J155" s="112">
        <f>J67/J$11</f>
        <v>34.8837209302326</v>
      </c>
      <c r="K155" s="112">
        <f>K67/K$11</f>
        <v>31.5789473684211</v>
      </c>
      <c r="L155" s="112"/>
      <c r="M155" s="12"/>
      <c r="N155" s="12"/>
      <c r="O155" s="12"/>
      <c r="P155" s="12"/>
    </row>
    <row r="156" ht="16" customHeight="1">
      <c r="A156" s="12"/>
      <c r="B156" t="s" s="147">
        <v>149</v>
      </c>
      <c r="C156" s="112">
        <f>SUM(F156:K156)</f>
        <v>9803.274943592720</v>
      </c>
      <c r="D156" s="149"/>
      <c r="E156" s="112"/>
      <c r="F156" s="112">
        <f>F64/F$11</f>
        <v>1760.295654369220</v>
      </c>
      <c r="G156" s="112">
        <f>G64/G$11</f>
        <v>1627.807324847750</v>
      </c>
      <c r="H156" s="112">
        <f>H64/H$11</f>
        <v>1610.536516926180</v>
      </c>
      <c r="I156" s="112">
        <f>I64/I$11</f>
        <v>1604.391160371320</v>
      </c>
      <c r="J156" s="112">
        <f>J64/J$11</f>
        <v>1599.8300866654</v>
      </c>
      <c r="K156" s="112">
        <f>K64/K$11</f>
        <v>1600.414200412850</v>
      </c>
      <c r="L156" s="112"/>
      <c r="M156" s="12"/>
      <c r="N156" s="12"/>
      <c r="O156" s="12"/>
      <c r="P156" s="12"/>
    </row>
    <row r="157" ht="16" customHeight="1">
      <c r="A157" s="12"/>
      <c r="B157" t="s" s="147">
        <v>137</v>
      </c>
      <c r="C157" s="112">
        <f>SUM(F157:K157)</f>
        <v>0</v>
      </c>
      <c r="D157" s="149"/>
      <c r="E157" s="112"/>
      <c r="F157" s="112">
        <f>F68/F$11</f>
        <v>0</v>
      </c>
      <c r="G157" s="112">
        <f>G68/G$11</f>
        <v>0</v>
      </c>
      <c r="H157" s="112">
        <f>H68/H$11</f>
        <v>0</v>
      </c>
      <c r="I157" s="112">
        <f>I68/I$11</f>
        <v>0</v>
      </c>
      <c r="J157" s="112">
        <f>J68/J$11</f>
        <v>0</v>
      </c>
      <c r="K157" s="112">
        <f>K68/K$11</f>
        <v>0</v>
      </c>
      <c r="L157" s="112"/>
      <c r="M157" s="12"/>
      <c r="N157" s="12"/>
      <c r="O157" s="12"/>
      <c r="P157" s="12"/>
    </row>
    <row r="158" ht="16" customHeight="1">
      <c r="A158" s="12"/>
      <c r="B158" t="s" s="147">
        <v>153</v>
      </c>
      <c r="C158" s="112">
        <f>SUM(F158:K158)</f>
        <v>0</v>
      </c>
      <c r="D158" s="149"/>
      <c r="E158" s="112"/>
      <c r="F158" s="112">
        <f>F69/F$11</f>
        <v>0</v>
      </c>
      <c r="G158" s="112">
        <f>G69/G$11</f>
        <v>0</v>
      </c>
      <c r="H158" s="112">
        <f>H69/H$11</f>
        <v>0</v>
      </c>
      <c r="I158" s="112">
        <f>I69/I$11</f>
        <v>0</v>
      </c>
      <c r="J158" s="112">
        <f>J69/J$11</f>
        <v>0</v>
      </c>
      <c r="K158" s="112">
        <f>K69/K$11</f>
        <v>0</v>
      </c>
      <c r="L158" s="112"/>
      <c r="M158" s="12"/>
      <c r="N158" s="12"/>
      <c r="O158" s="12"/>
      <c r="P158" s="12"/>
    </row>
    <row r="159" ht="16" customHeight="1">
      <c r="A159" s="12"/>
      <c r="B159" t="s" s="147">
        <v>151</v>
      </c>
      <c r="C159" s="112">
        <f>SUM(F159:K159)</f>
        <v>5981.867096692270</v>
      </c>
      <c r="D159" s="149"/>
      <c r="E159" s="112"/>
      <c r="F159" s="112">
        <f>F66/F$11</f>
        <v>1224</v>
      </c>
      <c r="G159" s="112">
        <f>G66/G$11</f>
        <v>1126.033898305080</v>
      </c>
      <c r="H159" s="112">
        <f>H66/H$11</f>
        <v>1060.5275</v>
      </c>
      <c r="I159" s="112">
        <f>I66/I$11</f>
        <v>950.267677922078</v>
      </c>
      <c r="J159" s="112">
        <f>J66/J$11</f>
        <v>850.821060465116</v>
      </c>
      <c r="K159" s="112">
        <f>K66/K$11</f>
        <v>770.21696</v>
      </c>
      <c r="L159" s="112"/>
      <c r="M159" s="12"/>
      <c r="N159" s="12"/>
      <c r="O159" s="12"/>
      <c r="P159" s="12"/>
    </row>
    <row r="160" ht="16" customHeight="1">
      <c r="A160" s="12"/>
      <c r="B160" t="s" s="147">
        <v>150</v>
      </c>
      <c r="C160" s="112">
        <f>SUM(F160:K160)</f>
        <v>717.839583061686</v>
      </c>
      <c r="D160" s="149"/>
      <c r="E160" s="112"/>
      <c r="F160" s="112">
        <f>F65/F$11</f>
        <v>132.36</v>
      </c>
      <c r="G160" s="112">
        <f>G65/G$11</f>
        <v>140.700564971752</v>
      </c>
      <c r="H160" s="112">
        <f>H65/H$11</f>
        <v>125.931372549020</v>
      </c>
      <c r="I160" s="112">
        <f>I65/I$11</f>
        <v>114.658008658009</v>
      </c>
      <c r="J160" s="112">
        <f>J65/J$11</f>
        <v>105.705426356589</v>
      </c>
      <c r="K160" s="112">
        <f>K65/K$11</f>
        <v>98.48421052631581</v>
      </c>
      <c r="L160" s="112"/>
      <c r="M160" s="12"/>
      <c r="N160" s="12"/>
      <c r="O160" s="12"/>
      <c r="P160" s="12"/>
    </row>
    <row r="161" ht="16" customHeight="1">
      <c r="A161" s="12"/>
      <c r="B161" t="s" s="147">
        <v>154</v>
      </c>
      <c r="C161" s="112">
        <f>SUM(F161:K161)</f>
        <v>490.398929164279</v>
      </c>
      <c r="D161" s="149"/>
      <c r="E161" s="112"/>
      <c r="F161" s="112">
        <f>F70/F$11</f>
        <v>113</v>
      </c>
      <c r="G161" s="112">
        <f>G70/G$11</f>
        <v>95.7627118644068</v>
      </c>
      <c r="H161" s="112">
        <f>H70/H$11</f>
        <v>83.0882352941176</v>
      </c>
      <c r="I161" s="112">
        <f>I70/I$11</f>
        <v>73.3766233766234</v>
      </c>
      <c r="J161" s="112">
        <f>J70/J$11</f>
        <v>65.69767441860471</v>
      </c>
      <c r="K161" s="112">
        <f>K70/K$11</f>
        <v>59.4736842105263</v>
      </c>
      <c r="L161" s="112"/>
      <c r="M161" s="12"/>
      <c r="N161" s="12"/>
      <c r="O161" s="12"/>
      <c r="P161" s="12"/>
    </row>
    <row r="162" ht="16" customHeight="1">
      <c r="A162" s="12"/>
      <c r="B162" t="s" s="147">
        <v>155</v>
      </c>
      <c r="C162" s="112">
        <f>SUM(F162:K162)</f>
        <v>0</v>
      </c>
      <c r="D162" s="149"/>
      <c r="E162" s="112"/>
      <c r="F162" s="112">
        <f>F71/F$11</f>
        <v>0</v>
      </c>
      <c r="G162" s="112">
        <f>G71/G$11</f>
        <v>0</v>
      </c>
      <c r="H162" s="112">
        <f>H71/H$11</f>
        <v>0</v>
      </c>
      <c r="I162" s="112">
        <f>I71/I$11</f>
        <v>0</v>
      </c>
      <c r="J162" s="112">
        <f>J71/J$11</f>
        <v>0</v>
      </c>
      <c r="K162" s="112">
        <f>K71/K$11</f>
        <v>0</v>
      </c>
      <c r="L162" s="112"/>
      <c r="M162" s="12"/>
      <c r="N162" s="12"/>
      <c r="O162" s="12"/>
      <c r="P162" s="12"/>
    </row>
    <row r="163" ht="16" customHeight="1">
      <c r="A163" s="12"/>
      <c r="B163" t="s" s="147">
        <v>156</v>
      </c>
      <c r="C163" s="112">
        <f>SUM(F163:K163)</f>
        <v>0</v>
      </c>
      <c r="D163" s="149"/>
      <c r="E163" s="112"/>
      <c r="F163" s="112">
        <f>F72/F$11</f>
        <v>0</v>
      </c>
      <c r="G163" s="112">
        <f>G72/G$11</f>
        <v>0</v>
      </c>
      <c r="H163" s="112">
        <f>H72/H$11</f>
        <v>0</v>
      </c>
      <c r="I163" s="112">
        <f>I72/I$11</f>
        <v>0</v>
      </c>
      <c r="J163" s="112">
        <f>J72/J$11</f>
        <v>0</v>
      </c>
      <c r="K163" s="112">
        <f>K72/K$11</f>
        <v>0</v>
      </c>
      <c r="L163" s="112"/>
      <c r="M163" s="12"/>
      <c r="N163" s="12"/>
      <c r="O163" s="12"/>
      <c r="P163" s="12"/>
    </row>
    <row r="164" ht="16" customHeight="1">
      <c r="A164" s="12"/>
      <c r="B164" t="s" s="147">
        <v>150</v>
      </c>
      <c r="C164" s="106">
        <f>SUM(F164:K164)</f>
        <v>0</v>
      </c>
      <c r="D164" s="151"/>
      <c r="E164" s="106"/>
      <c r="F164" s="106">
        <f>F74/F$11</f>
        <v>0</v>
      </c>
      <c r="G164" s="106">
        <f>G74/G$11</f>
        <v>0</v>
      </c>
      <c r="H164" s="106">
        <f>H74/H$11</f>
        <v>0</v>
      </c>
      <c r="I164" s="106">
        <f>I74/I$11</f>
        <v>0</v>
      </c>
      <c r="J164" s="106">
        <f>J74/J$11</f>
        <v>0</v>
      </c>
      <c r="K164" s="106">
        <f>K74/K$11</f>
        <v>0</v>
      </c>
      <c r="L164" s="106"/>
      <c r="M164" s="12"/>
      <c r="N164" s="12"/>
      <c r="O164" s="12"/>
      <c r="P164" s="12"/>
    </row>
    <row r="165" ht="16" customHeight="1">
      <c r="A165" s="12"/>
      <c r="B165" t="s" s="172">
        <v>158</v>
      </c>
      <c r="C165" s="173">
        <f>SUM(C153:C164)</f>
        <v>39616.5334292088</v>
      </c>
      <c r="D165" s="154"/>
      <c r="E165" s="173"/>
      <c r="F165" s="173">
        <f>SUM(F153:F164)</f>
        <v>6265.334054369220</v>
      </c>
      <c r="G165" s="173">
        <f>SUM(G153:G164)</f>
        <v>6704.464852531360</v>
      </c>
      <c r="H165" s="173">
        <f>SUM(H153:H164)</f>
        <v>6584.223194063430</v>
      </c>
      <c r="I165" s="173">
        <f>SUM(I153:I164)</f>
        <v>6690.542135862580</v>
      </c>
      <c r="J165" s="173">
        <f>SUM(J153:J164)</f>
        <v>6662.454967660730</v>
      </c>
      <c r="K165" s="173">
        <f>SUM(K153:K164)</f>
        <v>6709.514224721480</v>
      </c>
      <c r="L165" s="173"/>
      <c r="M165" s="12"/>
      <c r="N165" s="12"/>
      <c r="O165" s="12"/>
      <c r="P165" s="12"/>
    </row>
    <row r="166" ht="15.75" customHeight="1">
      <c r="A166" s="12"/>
      <c r="B166" s="174"/>
      <c r="C166" s="175"/>
      <c r="D166" s="176"/>
      <c r="E166" s="175"/>
      <c r="F166" s="175"/>
      <c r="G166" s="175"/>
      <c r="H166" s="175"/>
      <c r="I166" s="175"/>
      <c r="J166" s="175"/>
      <c r="K166" s="175">
        <f>J166</f>
        <v>0</v>
      </c>
      <c r="L166" s="175"/>
      <c r="M166" s="12"/>
      <c r="N166" s="12"/>
      <c r="O166" s="12"/>
      <c r="P166" s="12"/>
    </row>
    <row r="167" ht="15.75" customHeight="1">
      <c r="A167" s="177"/>
      <c r="B167" t="s" s="178">
        <v>173</v>
      </c>
      <c r="C167" s="225">
        <f>C150-C165</f>
        <v>17165.5948937699</v>
      </c>
      <c r="D167" s="225"/>
      <c r="E167" s="225"/>
      <c r="F167" s="225">
        <f>F150-F165</f>
        <v>2656.579033015050</v>
      </c>
      <c r="G167" s="225">
        <f>G150-G165</f>
        <v>2422.868085101550</v>
      </c>
      <c r="H167" s="225">
        <f>H150-H165</f>
        <v>2757.389497401360</v>
      </c>
      <c r="I167" s="225">
        <f>I150-I165</f>
        <v>2873.5537988366</v>
      </c>
      <c r="J167" s="225">
        <f>J150-J165</f>
        <v>3132.032695879780</v>
      </c>
      <c r="K167" s="225">
        <f>J167</f>
        <v>3132.032695879780</v>
      </c>
      <c r="L167" s="225"/>
      <c r="M167" s="12"/>
      <c r="N167" s="12"/>
      <c r="O167" s="12"/>
      <c r="P167" s="12"/>
    </row>
    <row r="168" ht="10" customHeight="1" hidden="1">
      <c r="A168" s="12"/>
      <c r="B168" t="s" s="216">
        <v>160</v>
      </c>
      <c r="C168" s="192"/>
      <c r="D168" s="192"/>
      <c r="E168" s="192"/>
      <c r="F168" s="192"/>
      <c r="G168" s="192"/>
      <c r="H168" s="192"/>
      <c r="I168" s="192"/>
      <c r="J168" s="192"/>
      <c r="K168" s="192">
        <f>J168</f>
        <v>0</v>
      </c>
      <c r="L168" s="192"/>
      <c r="M168" s="12"/>
      <c r="N168" s="12"/>
      <c r="O168" s="12"/>
      <c r="P168" s="12"/>
    </row>
    <row r="169" ht="10" customHeight="1" hidden="1">
      <c r="A169" s="12"/>
      <c r="B169" s="12"/>
      <c r="C169" s="12"/>
      <c r="D169" s="12"/>
      <c r="E169" s="12"/>
      <c r="F169" s="12"/>
      <c r="G169" s="12"/>
      <c r="H169" s="12"/>
      <c r="I169" s="12"/>
      <c r="J169" s="12"/>
      <c r="K169" s="12"/>
      <c r="L169" s="12"/>
      <c r="M169" s="12"/>
      <c r="N169" s="12"/>
      <c r="O169" s="12"/>
      <c r="P169" s="12"/>
    </row>
    <row r="170" ht="10" customHeight="1" hidden="1">
      <c r="A170" s="12"/>
      <c r="B170" t="s" s="147">
        <v>171</v>
      </c>
      <c r="C170" s="206">
        <f>C167</f>
        <v>17165.5948937699</v>
      </c>
      <c r="D170" s="206"/>
      <c r="E170" s="206"/>
      <c r="F170" s="206"/>
      <c r="G170" s="206"/>
      <c r="H170" s="206">
        <f>G170+H167</f>
        <v>2757.389497401360</v>
      </c>
      <c r="I170" s="206">
        <f>H170+I167</f>
        <v>5630.943296237960</v>
      </c>
      <c r="J170" s="206">
        <f>I170+J167</f>
        <v>8762.975992117739</v>
      </c>
      <c r="K170" s="206">
        <f>J170+K167</f>
        <v>11895.0086879975</v>
      </c>
      <c r="L170" s="206"/>
      <c r="M170" s="12"/>
      <c r="N170" s="12"/>
      <c r="O170" s="12"/>
      <c r="P170" s="12"/>
    </row>
    <row r="171" ht="10" customHeight="1" hidden="1">
      <c r="A171" s="12"/>
      <c r="B171" s="12"/>
      <c r="C171" s="206"/>
      <c r="D171" s="206"/>
      <c r="E171" s="206"/>
      <c r="F171" s="206"/>
      <c r="G171" s="206"/>
      <c r="H171" s="206"/>
      <c r="I171" s="206"/>
      <c r="J171" s="206"/>
      <c r="K171" s="206"/>
      <c r="L171" s="206"/>
      <c r="M171" s="12"/>
      <c r="N171" s="12"/>
      <c r="O171" s="12"/>
      <c r="P171" s="12"/>
    </row>
    <row r="172" ht="16.5" customHeight="1">
      <c r="A172" s="12"/>
      <c r="B172" t="s" s="216">
        <v>174</v>
      </c>
      <c r="C172" s="226"/>
      <c r="D172" s="226"/>
      <c r="E172" s="227"/>
      <c r="F172" s="227">
        <f>F167/F150</f>
        <v>0.297758900697149</v>
      </c>
      <c r="G172" s="227">
        <f>G167/G150</f>
        <v>0.265451923541851</v>
      </c>
      <c r="H172" s="227">
        <f>H167/H150</f>
        <v>0.29517274891098</v>
      </c>
      <c r="I172" s="227">
        <f>I167/I150</f>
        <v>0.300452214036369</v>
      </c>
      <c r="J172" s="227">
        <f>J167/J150</f>
        <v>0.319775041173273</v>
      </c>
      <c r="K172" s="227">
        <f>K167/K150</f>
        <v>0.319775041173273</v>
      </c>
      <c r="L172" s="227"/>
      <c r="M172" s="12"/>
      <c r="N172" s="12"/>
      <c r="O172" s="12"/>
      <c r="P172" s="12"/>
    </row>
    <row r="173" ht="16" customHeight="1">
      <c r="A173" s="12"/>
      <c r="B173" s="228"/>
      <c r="C173" s="229"/>
      <c r="D173" s="229"/>
      <c r="E173" s="230"/>
      <c r="F173" s="231"/>
      <c r="G173" s="231"/>
      <c r="H173" s="231"/>
      <c r="I173" s="231"/>
      <c r="J173" s="231"/>
      <c r="K173" s="231"/>
      <c r="L173" s="231"/>
      <c r="M173" s="12"/>
      <c r="N173" s="12"/>
      <c r="O173" s="12"/>
      <c r="P173" s="12"/>
    </row>
    <row r="174" ht="16" customHeight="1">
      <c r="A174" s="12"/>
      <c r="B174" s="12"/>
      <c r="C174" s="12"/>
      <c r="D174" s="12"/>
      <c r="E174" s="230"/>
      <c r="F174" s="12"/>
      <c r="G174" s="12"/>
      <c r="H174" s="12"/>
      <c r="I174" s="12"/>
      <c r="J174" s="12"/>
      <c r="K174" s="12"/>
      <c r="L174" s="12"/>
      <c r="M174" s="12"/>
      <c r="N174" s="12"/>
      <c r="O174" s="12"/>
      <c r="P174" s="12"/>
    </row>
    <row r="175" ht="16" customHeight="1">
      <c r="A175" s="12"/>
      <c r="B175" s="12"/>
      <c r="C175" s="12"/>
      <c r="D175" s="12"/>
      <c r="E175" s="230"/>
      <c r="F175" s="12"/>
      <c r="G175" s="12"/>
      <c r="H175" s="12"/>
      <c r="I175" s="12"/>
      <c r="J175" s="12"/>
      <c r="K175" s="12"/>
      <c r="L175" s="12"/>
      <c r="M175" s="12"/>
      <c r="N175" s="12"/>
      <c r="O175" s="12"/>
      <c r="P175" s="12"/>
    </row>
    <row r="176" ht="16" customHeight="1">
      <c r="A176" s="12"/>
      <c r="B176" s="12"/>
      <c r="C176" s="12"/>
      <c r="D176" s="12"/>
      <c r="E176" s="230"/>
      <c r="F176" s="12"/>
      <c r="G176" s="12"/>
      <c r="H176" s="12"/>
      <c r="I176" s="12"/>
      <c r="J176" s="12"/>
      <c r="K176" s="12"/>
      <c r="L176" s="12"/>
      <c r="M176" s="12"/>
      <c r="N176" s="12"/>
      <c r="O176" s="12"/>
      <c r="P176" s="12"/>
    </row>
    <row r="177" ht="16" customHeight="1">
      <c r="A177" s="12"/>
      <c r="B177" s="12"/>
      <c r="C177" s="12"/>
      <c r="D177" s="12"/>
      <c r="E177" s="230"/>
      <c r="F177" s="12"/>
      <c r="G177" s="12"/>
      <c r="H177" s="12"/>
      <c r="I177" s="12"/>
      <c r="J177" s="12"/>
      <c r="K177" s="12"/>
      <c r="L177" s="12"/>
      <c r="M177" s="12"/>
      <c r="N177" s="12"/>
      <c r="O177" s="12"/>
      <c r="P177" s="12"/>
    </row>
    <row r="178" ht="16" customHeight="1">
      <c r="A178" s="12"/>
      <c r="B178" s="12"/>
      <c r="C178" s="12"/>
      <c r="D178" s="12"/>
      <c r="E178" s="230"/>
      <c r="F178" s="12"/>
      <c r="G178" s="12"/>
      <c r="H178" s="12"/>
      <c r="I178" s="12"/>
      <c r="J178" s="12"/>
      <c r="K178" s="12"/>
      <c r="L178" s="12"/>
      <c r="M178" s="12"/>
      <c r="N178" s="12"/>
      <c r="O178" s="12"/>
      <c r="P178" s="12"/>
    </row>
    <row r="179" ht="16" customHeight="1">
      <c r="A179" s="12"/>
      <c r="B179" s="12"/>
      <c r="C179" s="12"/>
      <c r="D179" s="12"/>
      <c r="E179" s="230"/>
      <c r="F179" s="12"/>
      <c r="G179" s="12"/>
      <c r="H179" s="12"/>
      <c r="I179" s="12"/>
      <c r="J179" s="12"/>
      <c r="K179" s="12"/>
      <c r="L179" s="12"/>
      <c r="M179" s="12"/>
      <c r="N179" s="12"/>
      <c r="O179" s="12"/>
      <c r="P179" s="12"/>
    </row>
    <row r="180" ht="16" customHeight="1">
      <c r="A180" s="12"/>
      <c r="B180" s="12"/>
      <c r="C180" s="12"/>
      <c r="D180" s="12"/>
      <c r="E180" s="230"/>
      <c r="F180" s="12"/>
      <c r="G180" s="12"/>
      <c r="H180" s="12"/>
      <c r="I180" s="12"/>
      <c r="J180" s="12"/>
      <c r="K180" s="12"/>
      <c r="L180" s="12"/>
      <c r="M180" s="12"/>
      <c r="N180" s="12"/>
      <c r="O180" s="12"/>
      <c r="P180" s="12"/>
    </row>
  </sheetData>
  <conditionalFormatting sqref="C11:K32 L13:L32 D33:L33 C35:C37 E35:L35 F36:J36 D37:L37 C38:K39 D42 C43:L58 D59:K59 D62:K62 C63:K74 L64:L66 L68:L74 M74 D75:D76 C77:K77 E78:K78 C79:K79 O79 E81:K81 F82:K82 E84:E85 F85:K85 E88:L89 C90:L90 C94:L111 C114:L126 C129:L129 D133 C134:L149 D150 D153:L153 C154:L164 D165:D166 C167:L167 C170:L172 C173:D173 F173:L173">
    <cfRule type="cellIs" dxfId="2" priority="1" operator="lessThan" stopIfTrue="1">
      <formula>0</formula>
    </cfRule>
  </conditionalFormatting>
  <pageMargins left="0.25" right="0.25" top="0.5" bottom="0.45" header="0.25" footer="0.25"/>
  <pageSetup firstPageNumber="1" fitToHeight="1" fitToWidth="1" scale="72"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Summary&amp;R&amp;"Calibri,Regular"&amp;11&amp;K000000&amp;7&amp;P of &amp;N</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AA1595"/>
  <sheetViews>
    <sheetView workbookViewId="0" showGridLines="0" defaultGridColor="1"/>
  </sheetViews>
  <sheetFormatPr defaultColWidth="8.83333" defaultRowHeight="15" customHeight="1" outlineLevelRow="0" outlineLevelCol="0"/>
  <cols>
    <col min="1" max="1" width="8.17188" style="232" customWidth="1"/>
    <col min="2" max="2" width="47.8516" style="232" customWidth="1"/>
    <col min="3" max="3" width="17.6719" style="232" customWidth="1"/>
    <col min="4" max="6" width="13.3516" style="232" customWidth="1"/>
    <col min="7" max="7" width="15.3516" style="232" customWidth="1"/>
    <col min="8" max="8" width="16.1719" style="232" customWidth="1"/>
    <col min="9" max="10" width="21" style="232" customWidth="1"/>
    <col min="11" max="13" width="17" style="232" customWidth="1"/>
    <col min="14" max="14" width="1.5" style="232" customWidth="1"/>
    <col min="15" max="18" width="1.35156" style="232" customWidth="1"/>
    <col min="19" max="24" hidden="1" width="8.83333" style="232" customWidth="1"/>
    <col min="25" max="27" width="8.85156" style="232" customWidth="1"/>
    <col min="28" max="16384" width="8.85156" style="232" customWidth="1"/>
  </cols>
  <sheetData>
    <row r="1" ht="18" customHeight="1">
      <c r="A1" t="s" s="233">
        <v>175</v>
      </c>
      <c r="B1" s="78"/>
      <c r="C1" s="234"/>
      <c r="D1" s="234"/>
      <c r="E1" s="234"/>
      <c r="F1" s="234"/>
      <c r="G1" s="234"/>
      <c r="H1" s="234"/>
      <c r="I1" s="234"/>
      <c r="J1" s="234"/>
      <c r="K1" s="234"/>
      <c r="L1" s="234"/>
      <c r="M1" s="234"/>
      <c r="N1" s="234"/>
      <c r="O1" s="234"/>
      <c r="P1" s="234"/>
      <c r="Q1" s="235"/>
      <c r="R1" s="234"/>
      <c r="S1" s="234"/>
      <c r="T1" s="234"/>
      <c r="U1" s="234"/>
      <c r="V1" s="234"/>
      <c r="W1" s="234"/>
      <c r="X1" s="234"/>
      <c r="Y1" s="234"/>
      <c r="Z1" s="234"/>
      <c r="AA1" s="236"/>
    </row>
    <row r="2" ht="15.75" customHeight="1">
      <c r="A2" t="s" s="81">
        <f>'Cover'!$C$8</f>
        <v>89</v>
      </c>
      <c r="B2" s="82"/>
      <c r="C2" s="237"/>
      <c r="D2" s="237"/>
      <c r="E2" s="237"/>
      <c r="F2" s="237"/>
      <c r="G2" s="237"/>
      <c r="H2" s="237"/>
      <c r="I2" s="237"/>
      <c r="J2" s="237"/>
      <c r="K2" s="237"/>
      <c r="L2" s="237"/>
      <c r="M2" s="237"/>
      <c r="N2" s="237"/>
      <c r="O2" s="237"/>
      <c r="P2" s="237"/>
      <c r="Q2" s="237"/>
      <c r="R2" s="237"/>
      <c r="S2" s="237"/>
      <c r="T2" s="237"/>
      <c r="U2" s="237"/>
      <c r="V2" s="237"/>
      <c r="W2" s="237"/>
      <c r="X2" s="237"/>
      <c r="Y2" s="237"/>
      <c r="Z2" s="237"/>
      <c r="AA2" s="238"/>
    </row>
    <row r="3" ht="16" customHeight="1">
      <c r="A3" t="s" s="239">
        <v>2</v>
      </c>
      <c r="B3" s="237"/>
      <c r="C3" s="237"/>
      <c r="D3" s="237"/>
      <c r="E3" s="237"/>
      <c r="F3" s="237"/>
      <c r="G3" s="237"/>
      <c r="H3" s="237"/>
      <c r="I3" s="237"/>
      <c r="J3" s="237"/>
      <c r="K3" s="237"/>
      <c r="L3" s="240"/>
      <c r="M3" s="237"/>
      <c r="N3" s="237"/>
      <c r="O3" s="237"/>
      <c r="P3" s="237"/>
      <c r="Q3" s="237"/>
      <c r="R3" s="237"/>
      <c r="S3" s="237"/>
      <c r="T3" s="237"/>
      <c r="U3" s="237"/>
      <c r="V3" s="237"/>
      <c r="W3" s="237"/>
      <c r="X3" s="237"/>
      <c r="Y3" s="237"/>
      <c r="Z3" s="237"/>
      <c r="AA3" s="238"/>
    </row>
    <row r="4" ht="16" customHeight="1">
      <c r="A4" t="s" s="241">
        <v>3</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8"/>
    </row>
    <row r="5" ht="16" customHeight="1">
      <c r="A5" s="242"/>
      <c r="B5" s="237"/>
      <c r="C5" s="237"/>
      <c r="D5" s="237"/>
      <c r="E5" s="237"/>
      <c r="F5" s="237"/>
      <c r="G5" s="237"/>
      <c r="H5" s="243"/>
      <c r="I5" s="237"/>
      <c r="J5" s="237"/>
      <c r="K5" s="237"/>
      <c r="L5" s="237"/>
      <c r="M5" s="237"/>
      <c r="N5" s="237"/>
      <c r="O5" s="237"/>
      <c r="P5" s="237"/>
      <c r="Q5" s="237"/>
      <c r="R5" s="237"/>
      <c r="S5" s="237"/>
      <c r="T5" s="237"/>
      <c r="U5" s="237"/>
      <c r="V5" s="237"/>
      <c r="W5" s="237"/>
      <c r="X5" s="237"/>
      <c r="Y5" s="237"/>
      <c r="Z5" s="237"/>
      <c r="AA5" s="238"/>
    </row>
    <row r="6" ht="15.75" customHeight="1">
      <c r="A6" s="244"/>
      <c r="B6" s="237"/>
      <c r="C6" s="237"/>
      <c r="D6" t="s" s="245">
        <v>176</v>
      </c>
      <c r="E6" s="246"/>
      <c r="F6" s="246"/>
      <c r="G6" s="247"/>
      <c r="H6" s="248">
        <f>'Cover'!C10</f>
        <v>2021</v>
      </c>
      <c r="I6" s="249"/>
      <c r="J6" s="237"/>
      <c r="K6" s="246"/>
      <c r="L6" s="237"/>
      <c r="M6" s="237"/>
      <c r="N6" s="237"/>
      <c r="O6" s="237"/>
      <c r="P6" s="237"/>
      <c r="Q6" s="237"/>
      <c r="R6" s="237"/>
      <c r="S6" s="237"/>
      <c r="T6" s="237"/>
      <c r="U6" s="237"/>
      <c r="V6" s="237"/>
      <c r="W6" s="237"/>
      <c r="X6" s="237"/>
      <c r="Y6" s="237"/>
      <c r="Z6" s="237"/>
      <c r="AA6" s="238"/>
    </row>
    <row r="7" ht="16" customHeight="1">
      <c r="A7" s="244"/>
      <c r="B7" s="237"/>
      <c r="C7" s="237"/>
      <c r="D7" t="s" s="250">
        <v>177</v>
      </c>
      <c r="E7" s="251"/>
      <c r="F7" s="251"/>
      <c r="G7" s="252"/>
      <c r="H7" s="253">
        <f>H6+1</f>
        <v>2022</v>
      </c>
      <c r="I7" s="252"/>
      <c r="J7" s="252"/>
      <c r="K7" s="254"/>
      <c r="L7" s="252"/>
      <c r="M7" s="252"/>
      <c r="N7" s="237"/>
      <c r="O7" s="237"/>
      <c r="P7" s="237"/>
      <c r="Q7" s="237"/>
      <c r="R7" s="237"/>
      <c r="S7" s="237"/>
      <c r="T7" s="237"/>
      <c r="U7" s="237"/>
      <c r="V7" s="237"/>
      <c r="W7" s="237"/>
      <c r="X7" s="237"/>
      <c r="Y7" s="237"/>
      <c r="Z7" s="237"/>
      <c r="AA7" s="238"/>
    </row>
    <row r="8" ht="16" customHeight="1">
      <c r="A8" s="244"/>
      <c r="B8" s="237"/>
      <c r="C8" s="237"/>
      <c r="D8" s="237"/>
      <c r="E8" s="237"/>
      <c r="F8" s="255"/>
      <c r="G8" s="256"/>
      <c r="H8" t="s" s="257">
        <v>178</v>
      </c>
      <c r="I8" s="258"/>
      <c r="J8" s="258"/>
      <c r="K8" s="258"/>
      <c r="L8" s="258"/>
      <c r="M8" s="259"/>
      <c r="N8" s="260"/>
      <c r="O8" s="237"/>
      <c r="P8" s="237"/>
      <c r="Q8" s="237"/>
      <c r="R8" s="237"/>
      <c r="S8" s="237"/>
      <c r="T8" s="237"/>
      <c r="U8" s="237"/>
      <c r="V8" s="237"/>
      <c r="W8" s="237"/>
      <c r="X8" s="237"/>
      <c r="Y8" s="237"/>
      <c r="Z8" s="237"/>
      <c r="AA8" s="238"/>
    </row>
    <row r="9" ht="16" customHeight="1">
      <c r="A9" s="244"/>
      <c r="B9" s="240"/>
      <c r="C9" s="237"/>
      <c r="D9" s="237"/>
      <c r="E9" s="237"/>
      <c r="F9" s="255"/>
      <c r="G9" t="s" s="261">
        <v>179</v>
      </c>
      <c r="H9" t="s" s="262">
        <v>180</v>
      </c>
      <c r="I9" t="s" s="262">
        <v>181</v>
      </c>
      <c r="J9" t="s" s="262">
        <v>182</v>
      </c>
      <c r="K9" t="s" s="262">
        <v>183</v>
      </c>
      <c r="L9" t="s" s="262">
        <v>184</v>
      </c>
      <c r="M9" t="s" s="263">
        <v>185</v>
      </c>
      <c r="N9" s="260"/>
      <c r="O9" s="237"/>
      <c r="P9" s="237"/>
      <c r="Q9" s="237"/>
      <c r="R9" s="237"/>
      <c r="S9" s="237"/>
      <c r="T9" s="237"/>
      <c r="U9" s="237"/>
      <c r="V9" s="237"/>
      <c r="W9" s="237"/>
      <c r="X9" s="237"/>
      <c r="Y9" s="237"/>
      <c r="Z9" s="237"/>
      <c r="AA9" s="238"/>
    </row>
    <row r="10" ht="15.75" customHeight="1">
      <c r="A10" s="244"/>
      <c r="B10" t="s" s="264">
        <v>186</v>
      </c>
      <c r="C10" s="252"/>
      <c r="D10" s="252"/>
      <c r="E10" s="252"/>
      <c r="F10" s="265"/>
      <c r="G10" s="266">
        <f>H10-1</f>
        <v>2020</v>
      </c>
      <c r="H10" s="267">
        <f>H6</f>
        <v>2021</v>
      </c>
      <c r="I10" s="268">
        <f>H11</f>
        <v>2022</v>
      </c>
      <c r="J10" s="268">
        <f>I11</f>
        <v>2023</v>
      </c>
      <c r="K10" s="268">
        <f>J11</f>
        <v>2024</v>
      </c>
      <c r="L10" s="268">
        <f>K11</f>
        <v>2025</v>
      </c>
      <c r="M10" s="269">
        <f>L11</f>
        <v>2026</v>
      </c>
      <c r="N10" s="260"/>
      <c r="O10" s="237"/>
      <c r="P10" s="237"/>
      <c r="Q10" s="237"/>
      <c r="R10" s="237"/>
      <c r="S10" s="237"/>
      <c r="T10" s="237"/>
      <c r="U10" s="237"/>
      <c r="V10" s="237"/>
      <c r="W10" s="237"/>
      <c r="X10" s="237"/>
      <c r="Y10" s="237"/>
      <c r="Z10" s="237"/>
      <c r="AA10" s="238"/>
    </row>
    <row r="11" ht="15.75" customHeight="1">
      <c r="A11" s="244"/>
      <c r="B11" s="270"/>
      <c r="C11" t="s" s="271">
        <v>187</v>
      </c>
      <c r="D11" s="272"/>
      <c r="E11" s="272"/>
      <c r="F11" s="272"/>
      <c r="G11" s="273">
        <f>H11-1</f>
        <v>2021</v>
      </c>
      <c r="H11" s="274">
        <f>H10+1</f>
        <v>2022</v>
      </c>
      <c r="I11" s="275">
        <f>I10+1</f>
        <v>2023</v>
      </c>
      <c r="J11" s="275">
        <f>J10+1</f>
        <v>2024</v>
      </c>
      <c r="K11" s="275">
        <f>K10+1</f>
        <v>2025</v>
      </c>
      <c r="L11" s="275">
        <f>L10+1</f>
        <v>2026</v>
      </c>
      <c r="M11" s="276">
        <f>M10+1</f>
        <v>2027</v>
      </c>
      <c r="N11" s="260"/>
      <c r="O11" s="237"/>
      <c r="P11" s="237"/>
      <c r="Q11" s="237"/>
      <c r="R11" s="237"/>
      <c r="S11" s="237"/>
      <c r="T11" s="237"/>
      <c r="U11" s="237"/>
      <c r="V11" s="237"/>
      <c r="W11" s="237"/>
      <c r="X11" s="237"/>
      <c r="Y11" s="237"/>
      <c r="Z11" s="237"/>
      <c r="AA11" s="238"/>
    </row>
    <row r="12" ht="15.75" customHeight="1">
      <c r="A12" s="244"/>
      <c r="B12" t="s" s="277">
        <v>188</v>
      </c>
      <c r="C12" s="258"/>
      <c r="D12" s="278"/>
      <c r="E12" s="278"/>
      <c r="F12" s="278"/>
      <c r="G12" s="278"/>
      <c r="H12" s="279"/>
      <c r="I12" s="279"/>
      <c r="J12" s="279"/>
      <c r="K12" s="279"/>
      <c r="L12" s="279"/>
      <c r="M12" s="279"/>
      <c r="N12" s="237"/>
      <c r="O12" s="237"/>
      <c r="P12" s="237"/>
      <c r="Q12" s="237"/>
      <c r="R12" s="237"/>
      <c r="S12" s="237"/>
      <c r="T12" s="237"/>
      <c r="U12" s="237"/>
      <c r="V12" s="237"/>
      <c r="W12" s="237"/>
      <c r="X12" s="237"/>
      <c r="Y12" s="237"/>
      <c r="Z12" s="237"/>
      <c r="AA12" s="238"/>
    </row>
    <row r="13" ht="15.75" customHeight="1">
      <c r="A13" s="280">
        <f t="shared" si="17" ref="A13:A267">ROW()</f>
        <v>13</v>
      </c>
      <c r="B13" t="s" s="281">
        <v>126</v>
      </c>
      <c r="C13" s="209"/>
      <c r="D13" s="209"/>
      <c r="E13" s="209"/>
      <c r="F13" s="209"/>
      <c r="G13" s="282"/>
      <c r="H13" s="283"/>
      <c r="I13" s="283"/>
      <c r="J13" s="283"/>
      <c r="K13" s="283"/>
      <c r="L13" s="283"/>
      <c r="M13" s="283"/>
      <c r="N13" s="237"/>
      <c r="O13" s="237"/>
      <c r="P13" s="237"/>
      <c r="Q13" s="237"/>
      <c r="R13" s="237"/>
      <c r="S13" s="237"/>
      <c r="T13" s="237"/>
      <c r="U13" s="237"/>
      <c r="V13" s="237"/>
      <c r="W13" s="237"/>
      <c r="X13" s="237"/>
      <c r="Y13" s="237"/>
      <c r="Z13" s="237"/>
      <c r="AA13" s="238"/>
    </row>
    <row r="14" ht="15.75" customHeight="1">
      <c r="A14" s="280">
        <f t="shared" si="17"/>
        <v>14</v>
      </c>
      <c r="B14" t="s" s="257">
        <v>189</v>
      </c>
      <c r="C14" s="258"/>
      <c r="D14" s="258"/>
      <c r="E14" s="258"/>
      <c r="F14" s="258"/>
      <c r="G14" s="284"/>
      <c r="H14" s="285"/>
      <c r="I14" s="285"/>
      <c r="J14" s="285"/>
      <c r="K14" s="285"/>
      <c r="L14" s="285"/>
      <c r="M14" s="285"/>
      <c r="N14" s="237"/>
      <c r="O14" s="237"/>
      <c r="P14" s="237"/>
      <c r="Q14" s="237"/>
      <c r="R14" s="237"/>
      <c r="S14" s="237"/>
      <c r="T14" s="237"/>
      <c r="U14" s="237"/>
      <c r="V14" s="237"/>
      <c r="W14" s="237"/>
      <c r="X14" s="237"/>
      <c r="Y14" s="237"/>
      <c r="Z14" s="237"/>
      <c r="AA14" s="238"/>
    </row>
    <row r="15" ht="16" customHeight="1">
      <c r="A15" s="280">
        <f t="shared" si="17"/>
        <v>15</v>
      </c>
      <c r="B15" t="s" s="286">
        <v>190</v>
      </c>
      <c r="C15" s="237"/>
      <c r="D15" s="237"/>
      <c r="E15" s="237"/>
      <c r="F15" s="237"/>
      <c r="G15" s="287"/>
      <c r="H15" s="288">
        <f>COUNTIF(H18:H30,"&gt;0")</f>
        <v>9</v>
      </c>
      <c r="I15" s="288">
        <f>COUNTIF(I18:I30,"&gt;0")</f>
        <v>9</v>
      </c>
      <c r="J15" s="288">
        <f>COUNTIF(J18:J30,"&gt;0")</f>
        <v>9</v>
      </c>
      <c r="K15" s="288">
        <f>COUNTIF(K18:K30,"&gt;0")</f>
        <v>9</v>
      </c>
      <c r="L15" s="288">
        <f>COUNTIF(L18:L30,"&gt;0")</f>
        <v>9</v>
      </c>
      <c r="M15" s="289">
        <f>COUNTIF(M18:M30,"&gt;0")</f>
        <v>9</v>
      </c>
      <c r="N15" s="260"/>
      <c r="O15" s="237"/>
      <c r="P15" s="237"/>
      <c r="Q15" s="237"/>
      <c r="R15" s="237"/>
      <c r="S15" s="237"/>
      <c r="T15" s="237"/>
      <c r="U15" s="237"/>
      <c r="V15" s="237"/>
      <c r="W15" s="237"/>
      <c r="X15" s="237"/>
      <c r="Y15" s="237"/>
      <c r="Z15" s="237"/>
      <c r="AA15" s="238"/>
    </row>
    <row r="16" ht="16" customHeight="1">
      <c r="A16" s="280">
        <f t="shared" si="17"/>
        <v>16</v>
      </c>
      <c r="B16" t="s" s="290">
        <v>191</v>
      </c>
      <c r="C16" s="252"/>
      <c r="D16" s="252"/>
      <c r="E16" s="252"/>
      <c r="F16" s="252"/>
      <c r="G16" s="291"/>
      <c r="H16" s="292">
        <v>8</v>
      </c>
      <c r="I16" s="292">
        <v>9</v>
      </c>
      <c r="J16" s="292">
        <v>9</v>
      </c>
      <c r="K16" s="292">
        <v>13</v>
      </c>
      <c r="L16" s="292">
        <v>16</v>
      </c>
      <c r="M16" s="293">
        <v>18</v>
      </c>
      <c r="N16" s="260"/>
      <c r="O16" s="237"/>
      <c r="P16" s="237"/>
      <c r="Q16" s="237"/>
      <c r="R16" s="237"/>
      <c r="S16" s="237"/>
      <c r="T16" s="237"/>
      <c r="U16" s="237"/>
      <c r="V16" s="237"/>
      <c r="W16" s="237"/>
      <c r="X16" s="237"/>
      <c r="Y16" s="237"/>
      <c r="Z16" s="237"/>
      <c r="AA16" s="238"/>
    </row>
    <row r="17" ht="16" customHeight="1">
      <c r="A17" s="280">
        <f t="shared" si="17"/>
        <v>17</v>
      </c>
      <c r="B17" s="294"/>
      <c r="C17" s="294"/>
      <c r="D17" s="294"/>
      <c r="E17" s="294"/>
      <c r="F17" s="294"/>
      <c r="G17" s="295"/>
      <c r="H17" s="295"/>
      <c r="I17" s="295"/>
      <c r="J17" s="295"/>
      <c r="K17" s="295"/>
      <c r="L17" s="295"/>
      <c r="M17" s="295"/>
      <c r="N17" s="237"/>
      <c r="O17" s="237"/>
      <c r="P17" s="237"/>
      <c r="Q17" s="237"/>
      <c r="R17" s="237"/>
      <c r="S17" s="237"/>
      <c r="T17" s="237"/>
      <c r="U17" s="237"/>
      <c r="V17" s="237"/>
      <c r="W17" s="237"/>
      <c r="X17" s="237"/>
      <c r="Y17" s="237"/>
      <c r="Z17" s="237"/>
      <c r="AA17" s="238"/>
    </row>
    <row r="18" ht="16" customHeight="1">
      <c r="A18" s="280">
        <f t="shared" si="17"/>
        <v>18</v>
      </c>
      <c r="B18" t="s" s="296">
        <v>192</v>
      </c>
      <c r="C18" s="258"/>
      <c r="D18" s="258"/>
      <c r="E18" s="258"/>
      <c r="F18" s="258"/>
      <c r="G18" s="297"/>
      <c r="H18" s="298">
        <v>30</v>
      </c>
      <c r="I18" s="298">
        <v>35</v>
      </c>
      <c r="J18" s="298">
        <v>40</v>
      </c>
      <c r="K18" s="298">
        <v>45</v>
      </c>
      <c r="L18" s="298">
        <v>50</v>
      </c>
      <c r="M18" s="298">
        <v>55</v>
      </c>
      <c r="N18" s="249"/>
      <c r="O18" s="237"/>
      <c r="P18" s="237"/>
      <c r="Q18" s="237"/>
      <c r="R18" s="237"/>
      <c r="S18" s="237"/>
      <c r="T18" s="237"/>
      <c r="U18" s="237"/>
      <c r="V18" s="237"/>
      <c r="W18" s="237"/>
      <c r="X18" s="237"/>
      <c r="Y18" s="237"/>
      <c r="Z18" s="237"/>
      <c r="AA18" s="238"/>
    </row>
    <row r="19" ht="16" customHeight="1">
      <c r="A19" s="280">
        <f t="shared" si="17"/>
        <v>19</v>
      </c>
      <c r="B19" t="s" s="299">
        <v>193</v>
      </c>
      <c r="C19" s="237"/>
      <c r="D19" s="237"/>
      <c r="E19" s="237"/>
      <c r="F19" s="237"/>
      <c r="G19" s="300"/>
      <c r="H19" s="301">
        <v>35</v>
      </c>
      <c r="I19" s="301">
        <v>40</v>
      </c>
      <c r="J19" s="301">
        <v>45</v>
      </c>
      <c r="K19" s="301">
        <v>50</v>
      </c>
      <c r="L19" s="301">
        <v>55</v>
      </c>
      <c r="M19" s="301">
        <v>60</v>
      </c>
      <c r="N19" s="249"/>
      <c r="O19" s="237"/>
      <c r="P19" s="237"/>
      <c r="Q19" s="237"/>
      <c r="R19" s="237"/>
      <c r="S19" s="237"/>
      <c r="T19" s="237"/>
      <c r="U19" s="237"/>
      <c r="V19" s="237"/>
      <c r="W19" s="237"/>
      <c r="X19" s="237"/>
      <c r="Y19" s="237"/>
      <c r="Z19" s="237"/>
      <c r="AA19" s="238"/>
    </row>
    <row r="20" ht="16" customHeight="1">
      <c r="A20" s="280">
        <f t="shared" si="17"/>
        <v>20</v>
      </c>
      <c r="B20" t="s" s="299">
        <v>194</v>
      </c>
      <c r="C20" s="237"/>
      <c r="D20" s="237"/>
      <c r="E20" s="237"/>
      <c r="F20" s="237"/>
      <c r="G20" s="300"/>
      <c r="H20" s="301">
        <v>35</v>
      </c>
      <c r="I20" s="301">
        <v>40</v>
      </c>
      <c r="J20" s="301">
        <v>45</v>
      </c>
      <c r="K20" s="301">
        <v>50</v>
      </c>
      <c r="L20" s="301">
        <v>55</v>
      </c>
      <c r="M20" s="301">
        <v>60</v>
      </c>
      <c r="N20" s="249"/>
      <c r="O20" s="237"/>
      <c r="P20" s="237"/>
      <c r="Q20" s="237"/>
      <c r="R20" s="237"/>
      <c r="S20" s="237"/>
      <c r="T20" s="237"/>
      <c r="U20" s="237"/>
      <c r="V20" s="237"/>
      <c r="W20" s="237"/>
      <c r="X20" s="237"/>
      <c r="Y20" s="237"/>
      <c r="Z20" s="237"/>
      <c r="AA20" s="238"/>
    </row>
    <row r="21" ht="16" customHeight="1">
      <c r="A21" s="280">
        <f t="shared" si="17"/>
        <v>21</v>
      </c>
      <c r="B21" t="s" s="299">
        <v>195</v>
      </c>
      <c r="C21" s="237"/>
      <c r="D21" s="237"/>
      <c r="E21" s="237"/>
      <c r="F21" s="237"/>
      <c r="G21" s="300"/>
      <c r="H21" s="302">
        <v>35</v>
      </c>
      <c r="I21" s="302">
        <v>40</v>
      </c>
      <c r="J21" s="302">
        <v>45</v>
      </c>
      <c r="K21" s="302">
        <v>50</v>
      </c>
      <c r="L21" s="302">
        <v>55</v>
      </c>
      <c r="M21" s="302">
        <v>60</v>
      </c>
      <c r="N21" s="249"/>
      <c r="O21" s="237"/>
      <c r="P21" s="237"/>
      <c r="Q21" s="237"/>
      <c r="R21" s="237"/>
      <c r="S21" s="237"/>
      <c r="T21" s="237"/>
      <c r="U21" s="237"/>
      <c r="V21" s="237"/>
      <c r="W21" s="237"/>
      <c r="X21" s="237"/>
      <c r="Y21" s="237"/>
      <c r="Z21" s="237"/>
      <c r="AA21" s="238"/>
    </row>
    <row r="22" ht="16" customHeight="1">
      <c r="A22" s="280">
        <f t="shared" si="17"/>
        <v>22</v>
      </c>
      <c r="B22" t="s" s="299">
        <v>196</v>
      </c>
      <c r="C22" s="237"/>
      <c r="D22" s="237"/>
      <c r="E22" s="237"/>
      <c r="F22" s="237"/>
      <c r="G22" s="300"/>
      <c r="H22" s="303">
        <v>30</v>
      </c>
      <c r="I22" s="303">
        <v>35</v>
      </c>
      <c r="J22" s="303">
        <v>40</v>
      </c>
      <c r="K22" s="303">
        <v>45</v>
      </c>
      <c r="L22" s="303">
        <v>50</v>
      </c>
      <c r="M22" s="303">
        <v>55</v>
      </c>
      <c r="N22" s="249"/>
      <c r="O22" s="237"/>
      <c r="P22" s="237"/>
      <c r="Q22" s="237"/>
      <c r="R22" s="237"/>
      <c r="S22" s="237"/>
      <c r="T22" s="237"/>
      <c r="U22" s="237"/>
      <c r="V22" s="237"/>
      <c r="W22" s="237"/>
      <c r="X22" s="237"/>
      <c r="Y22" s="237"/>
      <c r="Z22" s="237"/>
      <c r="AA22" s="238"/>
    </row>
    <row r="23" ht="16" customHeight="1">
      <c r="A23" s="280">
        <f t="shared" si="17"/>
        <v>23</v>
      </c>
      <c r="B23" t="s" s="299">
        <v>197</v>
      </c>
      <c r="C23" s="237"/>
      <c r="D23" s="237"/>
      <c r="E23" s="237"/>
      <c r="F23" s="237"/>
      <c r="G23" s="304"/>
      <c r="H23" s="298">
        <v>30</v>
      </c>
      <c r="I23" s="298">
        <v>35</v>
      </c>
      <c r="J23" s="298">
        <v>40</v>
      </c>
      <c r="K23" s="298">
        <v>45</v>
      </c>
      <c r="L23" s="298">
        <v>50</v>
      </c>
      <c r="M23" s="298">
        <v>55</v>
      </c>
      <c r="N23" s="249"/>
      <c r="O23" s="237"/>
      <c r="P23" s="237"/>
      <c r="Q23" s="237"/>
      <c r="R23" s="237"/>
      <c r="S23" s="237"/>
      <c r="T23" s="237"/>
      <c r="U23" s="237"/>
      <c r="V23" s="237"/>
      <c r="W23" s="237"/>
      <c r="X23" s="237"/>
      <c r="Y23" s="237"/>
      <c r="Z23" s="237"/>
      <c r="AA23" s="238"/>
    </row>
    <row r="24" ht="16" customHeight="1">
      <c r="A24" s="280">
        <f t="shared" si="17"/>
        <v>24</v>
      </c>
      <c r="B24" t="s" s="299">
        <v>198</v>
      </c>
      <c r="C24" s="237"/>
      <c r="D24" s="237"/>
      <c r="E24" s="237"/>
      <c r="F24" s="237"/>
      <c r="G24" s="304"/>
      <c r="H24" s="301">
        <v>25</v>
      </c>
      <c r="I24" s="301">
        <v>30</v>
      </c>
      <c r="J24" s="301">
        <v>35</v>
      </c>
      <c r="K24" s="301">
        <v>40</v>
      </c>
      <c r="L24" s="301">
        <v>45</v>
      </c>
      <c r="M24" s="301">
        <v>50</v>
      </c>
      <c r="N24" s="249"/>
      <c r="O24" s="237"/>
      <c r="P24" s="237"/>
      <c r="Q24" s="237"/>
      <c r="R24" s="237"/>
      <c r="S24" s="237"/>
      <c r="T24" s="237"/>
      <c r="U24" s="237"/>
      <c r="V24" s="237"/>
      <c r="W24" s="237"/>
      <c r="X24" s="237"/>
      <c r="Y24" s="237"/>
      <c r="Z24" s="237"/>
      <c r="AA24" s="238"/>
    </row>
    <row r="25" ht="16" customHeight="1">
      <c r="A25" s="280">
        <f t="shared" si="17"/>
        <v>25</v>
      </c>
      <c r="B25" t="s" s="299">
        <v>199</v>
      </c>
      <c r="C25" s="237"/>
      <c r="D25" s="237"/>
      <c r="E25" s="237"/>
      <c r="F25" s="237"/>
      <c r="G25" s="304"/>
      <c r="H25" s="301">
        <v>15</v>
      </c>
      <c r="I25" s="301">
        <v>20</v>
      </c>
      <c r="J25" s="301">
        <v>25</v>
      </c>
      <c r="K25" s="301">
        <v>30</v>
      </c>
      <c r="L25" s="301">
        <v>35</v>
      </c>
      <c r="M25" s="301">
        <v>40</v>
      </c>
      <c r="N25" s="249"/>
      <c r="O25" s="237"/>
      <c r="P25" s="237"/>
      <c r="Q25" s="237"/>
      <c r="R25" s="237"/>
      <c r="S25" s="237"/>
      <c r="T25" s="237"/>
      <c r="U25" s="237"/>
      <c r="V25" s="237"/>
      <c r="W25" s="237"/>
      <c r="X25" s="237"/>
      <c r="Y25" s="237"/>
      <c r="Z25" s="237"/>
      <c r="AA25" s="238"/>
    </row>
    <row r="26" ht="16" customHeight="1">
      <c r="A26" s="280">
        <f t="shared" si="17"/>
        <v>26</v>
      </c>
      <c r="B26" t="s" s="299">
        <v>200</v>
      </c>
      <c r="C26" s="237"/>
      <c r="D26" s="237"/>
      <c r="E26" s="237"/>
      <c r="F26" s="237"/>
      <c r="G26" s="304"/>
      <c r="H26" s="301">
        <v>15</v>
      </c>
      <c r="I26" s="301">
        <v>20</v>
      </c>
      <c r="J26" s="301">
        <v>25</v>
      </c>
      <c r="K26" s="301">
        <v>30</v>
      </c>
      <c r="L26" s="301">
        <v>35</v>
      </c>
      <c r="M26" s="301">
        <v>40</v>
      </c>
      <c r="N26" s="249"/>
      <c r="O26" s="237"/>
      <c r="P26" s="237"/>
      <c r="Q26" s="237"/>
      <c r="R26" s="237"/>
      <c r="S26" s="237"/>
      <c r="T26" s="237"/>
      <c r="U26" s="237"/>
      <c r="V26" s="237"/>
      <c r="W26" s="237"/>
      <c r="X26" s="237"/>
      <c r="Y26" s="237"/>
      <c r="Z26" s="237"/>
      <c r="AA26" s="238"/>
    </row>
    <row r="27" ht="16" customHeight="1">
      <c r="A27" s="280">
        <f t="shared" si="17"/>
        <v>27</v>
      </c>
      <c r="B27" t="s" s="299">
        <v>201</v>
      </c>
      <c r="C27" s="237"/>
      <c r="D27" s="237"/>
      <c r="E27" s="237"/>
      <c r="F27" s="237"/>
      <c r="G27" s="304"/>
      <c r="H27" s="301"/>
      <c r="I27" s="301">
        <v>0</v>
      </c>
      <c r="J27" s="301">
        <v>0</v>
      </c>
      <c r="K27" s="301">
        <v>0</v>
      </c>
      <c r="L27" s="301">
        <v>0</v>
      </c>
      <c r="M27" s="301">
        <v>0</v>
      </c>
      <c r="N27" s="249"/>
      <c r="O27" s="237"/>
      <c r="P27" s="237"/>
      <c r="Q27" s="237"/>
      <c r="R27" s="237"/>
      <c r="S27" s="237"/>
      <c r="T27" s="237"/>
      <c r="U27" s="237"/>
      <c r="V27" s="237"/>
      <c r="W27" s="237"/>
      <c r="X27" s="237"/>
      <c r="Y27" s="237"/>
      <c r="Z27" s="237"/>
      <c r="AA27" s="238"/>
    </row>
    <row r="28" ht="16" customHeight="1">
      <c r="A28" s="280">
        <f t="shared" si="17"/>
        <v>28</v>
      </c>
      <c r="B28" t="s" s="299">
        <v>202</v>
      </c>
      <c r="C28" s="237"/>
      <c r="D28" s="237"/>
      <c r="E28" s="237"/>
      <c r="F28" s="237"/>
      <c r="G28" s="304"/>
      <c r="H28" s="301">
        <v>0</v>
      </c>
      <c r="I28" s="301">
        <v>0</v>
      </c>
      <c r="J28" s="301">
        <v>0</v>
      </c>
      <c r="K28" s="301">
        <v>0</v>
      </c>
      <c r="L28" s="301">
        <v>0</v>
      </c>
      <c r="M28" s="301">
        <v>0</v>
      </c>
      <c r="N28" s="249"/>
      <c r="O28" s="237"/>
      <c r="P28" s="237"/>
      <c r="Q28" s="237"/>
      <c r="R28" s="237"/>
      <c r="S28" s="237"/>
      <c r="T28" s="237"/>
      <c r="U28" s="237"/>
      <c r="V28" s="237"/>
      <c r="W28" s="237"/>
      <c r="X28" s="237"/>
      <c r="Y28" s="237"/>
      <c r="Z28" s="237"/>
      <c r="AA28" s="238"/>
    </row>
    <row r="29" ht="16" customHeight="1">
      <c r="A29" s="280">
        <f t="shared" si="17"/>
        <v>29</v>
      </c>
      <c r="B29" t="s" s="299">
        <v>203</v>
      </c>
      <c r="C29" s="237"/>
      <c r="D29" s="237"/>
      <c r="E29" s="237"/>
      <c r="F29" s="237"/>
      <c r="G29" s="304"/>
      <c r="H29" s="301">
        <v>0</v>
      </c>
      <c r="I29" s="301">
        <v>0</v>
      </c>
      <c r="J29" s="301">
        <v>0</v>
      </c>
      <c r="K29" s="301">
        <v>0</v>
      </c>
      <c r="L29" s="301">
        <v>0</v>
      </c>
      <c r="M29" s="301">
        <v>0</v>
      </c>
      <c r="N29" s="249"/>
      <c r="O29" s="237"/>
      <c r="P29" s="237"/>
      <c r="Q29" s="237"/>
      <c r="R29" s="237"/>
      <c r="S29" s="237"/>
      <c r="T29" s="237"/>
      <c r="U29" s="237"/>
      <c r="V29" s="237"/>
      <c r="W29" s="237"/>
      <c r="X29" s="237"/>
      <c r="Y29" s="237"/>
      <c r="Z29" s="237"/>
      <c r="AA29" s="238"/>
    </row>
    <row r="30" ht="16" customHeight="1">
      <c r="A30" s="280">
        <f t="shared" si="17"/>
        <v>30</v>
      </c>
      <c r="B30" t="s" s="305">
        <v>204</v>
      </c>
      <c r="C30" s="252"/>
      <c r="D30" s="252"/>
      <c r="E30" s="252"/>
      <c r="F30" s="252"/>
      <c r="G30" s="306"/>
      <c r="H30" s="302">
        <v>0</v>
      </c>
      <c r="I30" s="302">
        <v>0</v>
      </c>
      <c r="J30" s="302">
        <v>0</v>
      </c>
      <c r="K30" s="302">
        <v>0</v>
      </c>
      <c r="L30" s="302">
        <v>0</v>
      </c>
      <c r="M30" s="302">
        <v>0</v>
      </c>
      <c r="N30" s="249"/>
      <c r="O30" s="237"/>
      <c r="P30" s="237"/>
      <c r="Q30" s="237"/>
      <c r="R30" s="237"/>
      <c r="S30" s="237"/>
      <c r="T30" s="237"/>
      <c r="U30" s="237"/>
      <c r="V30" s="237"/>
      <c r="W30" s="237"/>
      <c r="X30" s="237"/>
      <c r="Y30" s="237"/>
      <c r="Z30" s="237"/>
      <c r="AA30" s="238"/>
    </row>
    <row r="31" ht="16" customHeight="1">
      <c r="A31" s="280">
        <f t="shared" si="17"/>
        <v>31</v>
      </c>
      <c r="B31" t="s" s="257">
        <v>205</v>
      </c>
      <c r="C31" s="258"/>
      <c r="D31" s="258"/>
      <c r="E31" s="258"/>
      <c r="F31" s="258"/>
      <c r="G31" s="307"/>
      <c r="H31" s="307">
        <f>SUM(H18:H30)</f>
        <v>250</v>
      </c>
      <c r="I31" s="307">
        <f>SUM(I18:I30)</f>
        <v>295</v>
      </c>
      <c r="J31" s="307">
        <f>SUM(J18:J30)</f>
        <v>340</v>
      </c>
      <c r="K31" s="307">
        <f>SUM(K18:K30)</f>
        <v>385</v>
      </c>
      <c r="L31" s="307">
        <f>SUM(L18:L30)</f>
        <v>430</v>
      </c>
      <c r="M31" s="307">
        <f>SUM(M18:M30)</f>
        <v>475</v>
      </c>
      <c r="N31" s="237"/>
      <c r="O31" s="237"/>
      <c r="P31" s="237"/>
      <c r="Q31" s="237"/>
      <c r="R31" s="237"/>
      <c r="S31" s="237"/>
      <c r="T31" s="237"/>
      <c r="U31" s="237"/>
      <c r="V31" s="237"/>
      <c r="W31" s="237"/>
      <c r="X31" s="237"/>
      <c r="Y31" s="237"/>
      <c r="Z31" s="237"/>
      <c r="AA31" s="238"/>
    </row>
    <row r="32" ht="16" customHeight="1">
      <c r="A32" s="280">
        <f t="shared" si="17"/>
        <v>32</v>
      </c>
      <c r="B32" t="s" s="286">
        <v>206</v>
      </c>
      <c r="C32" s="237"/>
      <c r="D32" s="237"/>
      <c r="E32" s="237"/>
      <c r="F32" s="237"/>
      <c r="G32" s="308"/>
      <c r="H32" s="309">
        <f>_xlfn.IFERROR(H31/H16,0)</f>
        <v>31.25</v>
      </c>
      <c r="I32" s="309">
        <f>_xlfn.IFERROR(I31/I16,0)</f>
        <v>32.7777777777778</v>
      </c>
      <c r="J32" s="309">
        <f>_xlfn.IFERROR(J31/J16,0)</f>
        <v>37.7777777777778</v>
      </c>
      <c r="K32" s="309">
        <f>_xlfn.IFERROR(K31/K16,0)</f>
        <v>29.6153846153846</v>
      </c>
      <c r="L32" s="309">
        <f>_xlfn.IFERROR(L31/L16,0)</f>
        <v>26.875</v>
      </c>
      <c r="M32" s="309">
        <f>_xlfn.IFERROR(M31/M16,0)</f>
        <v>26.3888888888889</v>
      </c>
      <c r="N32" s="237"/>
      <c r="O32" s="237"/>
      <c r="P32" s="237"/>
      <c r="Q32" s="237"/>
      <c r="R32" s="237"/>
      <c r="S32" s="237"/>
      <c r="T32" s="237"/>
      <c r="U32" s="237"/>
      <c r="V32" s="237"/>
      <c r="W32" s="237"/>
      <c r="X32" s="237"/>
      <c r="Y32" s="237"/>
      <c r="Z32" s="237"/>
      <c r="AA32" s="238"/>
    </row>
    <row r="33" ht="16" customHeight="1">
      <c r="A33" s="280">
        <f t="shared" si="17"/>
        <v>33</v>
      </c>
      <c r="B33" t="s" s="310">
        <v>207</v>
      </c>
      <c r="C33" s="237"/>
      <c r="D33" s="237"/>
      <c r="E33" s="237"/>
      <c r="F33" s="237"/>
      <c r="G33" s="311"/>
      <c r="H33" s="312">
        <v>0.9</v>
      </c>
      <c r="I33" s="312">
        <v>0.9</v>
      </c>
      <c r="J33" s="312">
        <f>$I$33</f>
        <v>0.9</v>
      </c>
      <c r="K33" s="312">
        <f>$I$33</f>
        <v>0.9</v>
      </c>
      <c r="L33" s="312">
        <f>$I$33</f>
        <v>0.9</v>
      </c>
      <c r="M33" s="312">
        <f>$I$33</f>
        <v>0.9</v>
      </c>
      <c r="N33" s="249"/>
      <c r="O33" s="237"/>
      <c r="P33" s="237"/>
      <c r="Q33" s="237"/>
      <c r="R33" s="237"/>
      <c r="S33" s="237"/>
      <c r="T33" s="237"/>
      <c r="U33" s="237"/>
      <c r="V33" s="237"/>
      <c r="W33" s="237"/>
      <c r="X33" s="237"/>
      <c r="Y33" s="237"/>
      <c r="Z33" s="237"/>
      <c r="AA33" s="238"/>
    </row>
    <row r="34" ht="16" customHeight="1">
      <c r="A34" s="280">
        <f t="shared" si="17"/>
        <v>34</v>
      </c>
      <c r="B34" t="s" s="310">
        <v>208</v>
      </c>
      <c r="C34" s="237"/>
      <c r="D34" s="237"/>
      <c r="E34" s="237"/>
      <c r="F34" s="237"/>
      <c r="G34" s="313"/>
      <c r="H34" s="314">
        <f>H31*(1-H33)</f>
        <v>25</v>
      </c>
      <c r="I34" s="314">
        <f>I31*(1-I33)</f>
        <v>29.5</v>
      </c>
      <c r="J34" s="314">
        <f>J31*(1-J33)</f>
        <v>34</v>
      </c>
      <c r="K34" s="314">
        <f>K31*(1-K33)</f>
        <v>38.5</v>
      </c>
      <c r="L34" s="314">
        <f>L31*(1-L33)</f>
        <v>43</v>
      </c>
      <c r="M34" s="314">
        <f>M31*(1-M33)</f>
        <v>47.5</v>
      </c>
      <c r="N34" s="237"/>
      <c r="O34" s="237"/>
      <c r="P34" s="237"/>
      <c r="Q34" s="237"/>
      <c r="R34" s="237"/>
      <c r="S34" s="237"/>
      <c r="T34" s="237"/>
      <c r="U34" s="237"/>
      <c r="V34" s="237"/>
      <c r="W34" s="237"/>
      <c r="X34" s="237"/>
      <c r="Y34" s="237"/>
      <c r="Z34" s="237"/>
      <c r="AA34" s="238"/>
    </row>
    <row r="35" ht="16" customHeight="1">
      <c r="A35" s="280">
        <f t="shared" si="17"/>
        <v>35</v>
      </c>
      <c r="B35" s="315"/>
      <c r="C35" s="316"/>
      <c r="D35" s="316"/>
      <c r="E35" s="316"/>
      <c r="F35" s="316"/>
      <c r="G35" s="317"/>
      <c r="H35" s="317"/>
      <c r="I35" s="317"/>
      <c r="J35" s="317"/>
      <c r="K35" s="317"/>
      <c r="L35" s="317"/>
      <c r="M35" s="317"/>
      <c r="N35" s="237"/>
      <c r="O35" s="237"/>
      <c r="P35" s="237"/>
      <c r="Q35" s="237"/>
      <c r="R35" s="237"/>
      <c r="S35" s="237"/>
      <c r="T35" s="237"/>
      <c r="U35" s="237"/>
      <c r="V35" s="237"/>
      <c r="W35" s="237"/>
      <c r="X35" s="237"/>
      <c r="Y35" s="237"/>
      <c r="Z35" s="237"/>
      <c r="AA35" s="238"/>
    </row>
    <row r="36" ht="16" customHeight="1">
      <c r="A36" s="280">
        <f t="shared" si="17"/>
        <v>36</v>
      </c>
      <c r="B36" t="s" s="299">
        <v>209</v>
      </c>
      <c r="C36" s="318"/>
      <c r="D36" s="318"/>
      <c r="E36" s="318"/>
      <c r="F36" s="318"/>
      <c r="G36" s="319"/>
      <c r="H36" s="320">
        <v>1</v>
      </c>
      <c r="I36" s="320">
        <v>1</v>
      </c>
      <c r="J36" s="320">
        <v>1</v>
      </c>
      <c r="K36" s="320">
        <v>1</v>
      </c>
      <c r="L36" s="320">
        <v>1</v>
      </c>
      <c r="M36" s="320">
        <v>1</v>
      </c>
      <c r="N36" s="249"/>
      <c r="O36" s="237"/>
      <c r="P36" s="237"/>
      <c r="Q36" s="237"/>
      <c r="R36" s="237"/>
      <c r="S36" s="237"/>
      <c r="T36" s="237"/>
      <c r="U36" s="237"/>
      <c r="V36" s="237"/>
      <c r="W36" s="237"/>
      <c r="X36" s="237"/>
      <c r="Y36" s="237"/>
      <c r="Z36" s="237"/>
      <c r="AA36" s="238"/>
    </row>
    <row r="37" ht="16" customHeight="1">
      <c r="A37" s="280">
        <f t="shared" si="17"/>
        <v>37</v>
      </c>
      <c r="B37" t="s" s="299">
        <v>210</v>
      </c>
      <c r="C37" s="318"/>
      <c r="D37" s="318"/>
      <c r="E37" s="318"/>
      <c r="F37" s="318"/>
      <c r="G37" s="321"/>
      <c r="H37" s="322">
        <f>H$31*H36</f>
        <v>250</v>
      </c>
      <c r="I37" s="322">
        <f>I$31*I36</f>
        <v>295</v>
      </c>
      <c r="J37" s="322">
        <f>J$31*J36</f>
        <v>340</v>
      </c>
      <c r="K37" s="322">
        <f>K$31*K36</f>
        <v>385</v>
      </c>
      <c r="L37" s="322">
        <f>L$31*L36</f>
        <v>430</v>
      </c>
      <c r="M37" s="322">
        <f>M$31*M36</f>
        <v>475</v>
      </c>
      <c r="N37" s="249"/>
      <c r="O37" s="237"/>
      <c r="P37" s="237"/>
      <c r="Q37" s="237"/>
      <c r="R37" s="237"/>
      <c r="S37" s="237"/>
      <c r="T37" s="237"/>
      <c r="U37" s="237"/>
      <c r="V37" s="237"/>
      <c r="W37" s="237"/>
      <c r="X37" s="237"/>
      <c r="Y37" s="237"/>
      <c r="Z37" s="237"/>
      <c r="AA37" s="238"/>
    </row>
    <row r="38" ht="16" customHeight="1">
      <c r="A38" s="280">
        <f t="shared" si="17"/>
        <v>38</v>
      </c>
      <c r="B38" t="s" s="299">
        <v>211</v>
      </c>
      <c r="C38" s="318"/>
      <c r="D38" s="318"/>
      <c r="E38" s="318"/>
      <c r="F38" s="318"/>
      <c r="G38" s="319"/>
      <c r="H38" s="320">
        <v>0.15</v>
      </c>
      <c r="I38" s="320">
        <v>0.15</v>
      </c>
      <c r="J38" s="320">
        <v>0.15</v>
      </c>
      <c r="K38" s="320">
        <v>0.15</v>
      </c>
      <c r="L38" s="320">
        <v>0.15</v>
      </c>
      <c r="M38" s="320">
        <v>0.15</v>
      </c>
      <c r="N38" s="249"/>
      <c r="O38" s="237"/>
      <c r="P38" s="237"/>
      <c r="Q38" s="237"/>
      <c r="R38" s="237"/>
      <c r="S38" s="237"/>
      <c r="T38" s="237"/>
      <c r="U38" s="237"/>
      <c r="V38" s="237"/>
      <c r="W38" s="237"/>
      <c r="X38" s="237"/>
      <c r="Y38" s="237"/>
      <c r="Z38" s="237"/>
      <c r="AA38" s="238"/>
    </row>
    <row r="39" ht="16" customHeight="1">
      <c r="A39" s="280">
        <f t="shared" si="17"/>
        <v>39</v>
      </c>
      <c r="B39" t="s" s="299">
        <v>212</v>
      </c>
      <c r="C39" s="318"/>
      <c r="D39" s="318"/>
      <c r="E39" s="318"/>
      <c r="F39" s="318"/>
      <c r="G39" s="321"/>
      <c r="H39" s="322">
        <f>H$31*H38</f>
        <v>37.5</v>
      </c>
      <c r="I39" s="322">
        <f>I$31*I38</f>
        <v>44.25</v>
      </c>
      <c r="J39" s="322">
        <f>J$31*J38</f>
        <v>51</v>
      </c>
      <c r="K39" s="322">
        <f>K$31*K38</f>
        <v>57.75</v>
      </c>
      <c r="L39" s="322">
        <f>L$31*L38</f>
        <v>64.5</v>
      </c>
      <c r="M39" s="322">
        <f>M$31*M38</f>
        <v>71.25</v>
      </c>
      <c r="N39" s="249"/>
      <c r="O39" s="237"/>
      <c r="P39" s="237"/>
      <c r="Q39" s="237"/>
      <c r="R39" s="237"/>
      <c r="S39" s="237"/>
      <c r="T39" s="237"/>
      <c r="U39" s="237"/>
      <c r="V39" s="237"/>
      <c r="W39" s="237"/>
      <c r="X39" s="237"/>
      <c r="Y39" s="237"/>
      <c r="Z39" s="237"/>
      <c r="AA39" s="238"/>
    </row>
    <row r="40" ht="16" customHeight="1">
      <c r="A40" s="280">
        <f t="shared" si="17"/>
        <v>40</v>
      </c>
      <c r="B40" t="s" s="299">
        <v>213</v>
      </c>
      <c r="C40" s="318"/>
      <c r="D40" s="318"/>
      <c r="E40" s="318"/>
      <c r="F40" s="318"/>
      <c r="G40" s="319"/>
      <c r="H40" s="320">
        <v>0.1</v>
      </c>
      <c r="I40" s="320">
        <v>0.1</v>
      </c>
      <c r="J40" s="320">
        <v>0.1</v>
      </c>
      <c r="K40" s="320">
        <v>0.1</v>
      </c>
      <c r="L40" s="320">
        <v>0.1</v>
      </c>
      <c r="M40" s="320">
        <v>0.1</v>
      </c>
      <c r="N40" s="249"/>
      <c r="O40" s="237"/>
      <c r="P40" s="237"/>
      <c r="Q40" s="237"/>
      <c r="R40" s="237"/>
      <c r="S40" s="237"/>
      <c r="T40" s="237"/>
      <c r="U40" s="237"/>
      <c r="V40" s="237"/>
      <c r="W40" s="237"/>
      <c r="X40" s="237"/>
      <c r="Y40" s="237"/>
      <c r="Z40" s="237"/>
      <c r="AA40" s="238"/>
    </row>
    <row r="41" ht="16" customHeight="1">
      <c r="A41" s="280">
        <f t="shared" si="17"/>
        <v>41</v>
      </c>
      <c r="B41" t="s" s="299">
        <v>214</v>
      </c>
      <c r="C41" s="318"/>
      <c r="D41" s="318"/>
      <c r="E41" s="318"/>
      <c r="F41" s="318"/>
      <c r="G41" s="321"/>
      <c r="H41" s="322">
        <f>H$31*H40</f>
        <v>25</v>
      </c>
      <c r="I41" s="322">
        <f>I$31*I40</f>
        <v>29.5</v>
      </c>
      <c r="J41" s="322">
        <f>J$31*J40</f>
        <v>34</v>
      </c>
      <c r="K41" s="322">
        <f>K$31*K40</f>
        <v>38.5</v>
      </c>
      <c r="L41" s="322">
        <f>L$31*L40</f>
        <v>43</v>
      </c>
      <c r="M41" s="322">
        <f>M$31*M40</f>
        <v>47.5</v>
      </c>
      <c r="N41" s="249"/>
      <c r="O41" s="237"/>
      <c r="P41" s="237"/>
      <c r="Q41" s="237"/>
      <c r="R41" s="237"/>
      <c r="S41" s="237"/>
      <c r="T41" s="237"/>
      <c r="U41" s="237"/>
      <c r="V41" s="237"/>
      <c r="W41" s="237"/>
      <c r="X41" s="237"/>
      <c r="Y41" s="237"/>
      <c r="Z41" s="237"/>
      <c r="AA41" s="238"/>
    </row>
    <row r="42" ht="16" customHeight="1">
      <c r="A42" s="280">
        <f t="shared" si="17"/>
        <v>42</v>
      </c>
      <c r="B42" t="s" s="299">
        <v>215</v>
      </c>
      <c r="C42" s="318"/>
      <c r="D42" s="318"/>
      <c r="E42" s="318"/>
      <c r="F42" s="318"/>
      <c r="G42" s="323"/>
      <c r="H42" s="324">
        <v>1</v>
      </c>
      <c r="I42" s="324">
        <v>1</v>
      </c>
      <c r="J42" s="324">
        <v>1</v>
      </c>
      <c r="K42" s="324">
        <v>1</v>
      </c>
      <c r="L42" s="324">
        <v>1</v>
      </c>
      <c r="M42" s="324">
        <v>1</v>
      </c>
      <c r="N42" s="249"/>
      <c r="O42" s="237"/>
      <c r="P42" s="237"/>
      <c r="Q42" s="237"/>
      <c r="R42" s="237"/>
      <c r="S42" s="237"/>
      <c r="T42" s="237"/>
      <c r="U42" s="237"/>
      <c r="V42" s="237"/>
      <c r="W42" s="237"/>
      <c r="X42" s="237"/>
      <c r="Y42" s="237"/>
      <c r="Z42" s="237"/>
      <c r="AA42" s="238"/>
    </row>
    <row r="43" ht="16" customHeight="1">
      <c r="A43" s="280">
        <f t="shared" si="17"/>
        <v>43</v>
      </c>
      <c r="B43" t="s" s="299">
        <v>216</v>
      </c>
      <c r="C43" s="318"/>
      <c r="D43" s="318"/>
      <c r="E43" s="318"/>
      <c r="F43" s="318"/>
      <c r="G43" s="325"/>
      <c r="H43" s="326">
        <f>_xlfn.IFERROR(H41/H42,0)</f>
        <v>25</v>
      </c>
      <c r="I43" s="326">
        <f>_xlfn.IFERROR(I41/I42,0)</f>
        <v>29.5</v>
      </c>
      <c r="J43" s="326">
        <f>_xlfn.IFERROR(J41/J42,0)</f>
        <v>34</v>
      </c>
      <c r="K43" s="326">
        <f>_xlfn.IFERROR(K41/K42,0)</f>
        <v>38.5</v>
      </c>
      <c r="L43" s="326">
        <f>_xlfn.IFERROR(L41/L42,0)</f>
        <v>43</v>
      </c>
      <c r="M43" s="326">
        <f>_xlfn.IFERROR(M41/M42,0)</f>
        <v>47.5</v>
      </c>
      <c r="N43" s="237"/>
      <c r="O43" s="237"/>
      <c r="P43" s="237"/>
      <c r="Q43" s="237"/>
      <c r="R43" s="237"/>
      <c r="S43" s="237"/>
      <c r="T43" s="237"/>
      <c r="U43" s="237"/>
      <c r="V43" s="237"/>
      <c r="W43" s="237"/>
      <c r="X43" s="237"/>
      <c r="Y43" s="237"/>
      <c r="Z43" s="237"/>
      <c r="AA43" s="238"/>
    </row>
    <row r="44" ht="16" customHeight="1">
      <c r="A44" s="280">
        <f t="shared" si="17"/>
        <v>44</v>
      </c>
      <c r="B44" s="327"/>
      <c r="C44" s="328"/>
      <c r="D44" s="327"/>
      <c r="E44" s="327"/>
      <c r="F44" s="327"/>
      <c r="G44" s="327"/>
      <c r="H44" s="327"/>
      <c r="I44" s="327"/>
      <c r="J44" s="327"/>
      <c r="K44" s="329"/>
      <c r="L44" s="329"/>
      <c r="M44" s="329"/>
      <c r="N44" s="330"/>
      <c r="O44" s="330"/>
      <c r="P44" s="330"/>
      <c r="Q44" s="330"/>
      <c r="R44" s="330"/>
      <c r="S44" s="237"/>
      <c r="T44" s="237"/>
      <c r="U44" s="237"/>
      <c r="V44" s="237"/>
      <c r="W44" s="237"/>
      <c r="X44" s="237"/>
      <c r="Y44" s="237"/>
      <c r="Z44" s="237"/>
      <c r="AA44" s="238"/>
    </row>
    <row r="45" ht="16" customHeight="1">
      <c r="A45" s="280">
        <f t="shared" si="17"/>
        <v>45</v>
      </c>
      <c r="B45" t="s" s="331">
        <v>217</v>
      </c>
      <c r="C45" s="332">
        <f>VLOOKUP(C57,'DSA Rates'!A10:F27,4,FALSE)</f>
        <v>7242.949961908110</v>
      </c>
      <c r="D45" t="s" s="333">
        <v>218</v>
      </c>
      <c r="E45" s="334"/>
      <c r="F45" s="334"/>
      <c r="G45" s="237"/>
      <c r="H45" s="237"/>
      <c r="I45" s="237"/>
      <c r="J45" s="237"/>
      <c r="K45" s="335"/>
      <c r="L45" s="335"/>
      <c r="M45" s="335"/>
      <c r="N45" s="335"/>
      <c r="O45" s="335"/>
      <c r="P45" s="335"/>
      <c r="Q45" s="335"/>
      <c r="R45" s="335"/>
      <c r="S45" s="237"/>
      <c r="T45" s="237"/>
      <c r="U45" s="237"/>
      <c r="V45" s="237"/>
      <c r="W45" s="237"/>
      <c r="X45" s="237"/>
      <c r="Y45" s="237"/>
      <c r="Z45" s="237"/>
      <c r="AA45" s="238"/>
    </row>
    <row r="46" ht="16" customHeight="1">
      <c r="A46" s="280">
        <f t="shared" si="17"/>
        <v>46</v>
      </c>
      <c r="B46" t="s" s="331">
        <v>219</v>
      </c>
      <c r="C46" s="336">
        <v>1.03</v>
      </c>
      <c r="D46" t="s" s="333">
        <v>220</v>
      </c>
      <c r="E46" s="334"/>
      <c r="F46" s="334"/>
      <c r="G46" s="237"/>
      <c r="H46" s="237"/>
      <c r="I46" s="237"/>
      <c r="J46" s="237"/>
      <c r="K46" s="237"/>
      <c r="L46" s="237"/>
      <c r="M46" s="237"/>
      <c r="N46" s="237"/>
      <c r="O46" s="237"/>
      <c r="P46" s="237"/>
      <c r="Q46" s="237"/>
      <c r="R46" s="237"/>
      <c r="S46" s="237"/>
      <c r="T46" s="237"/>
      <c r="U46" s="237"/>
      <c r="V46" s="237"/>
      <c r="W46" s="237"/>
      <c r="X46" s="237"/>
      <c r="Y46" s="237"/>
      <c r="Z46" s="237"/>
      <c r="AA46" s="238"/>
    </row>
    <row r="47" ht="16" customHeight="1">
      <c r="A47" s="280">
        <f t="shared" si="17"/>
        <v>47</v>
      </c>
      <c r="B47" t="s" s="331">
        <v>221</v>
      </c>
      <c r="C47" s="337">
        <v>3500</v>
      </c>
      <c r="D47" t="s" s="338">
        <v>222</v>
      </c>
      <c r="E47" s="334"/>
      <c r="F47" s="334"/>
      <c r="G47" s="237"/>
      <c r="H47" s="237"/>
      <c r="I47" s="339"/>
      <c r="J47" s="339"/>
      <c r="K47" s="237"/>
      <c r="L47" s="237"/>
      <c r="M47" s="237"/>
      <c r="N47" s="237"/>
      <c r="O47" s="237"/>
      <c r="P47" s="237"/>
      <c r="Q47" s="237"/>
      <c r="R47" s="237"/>
      <c r="S47" s="237"/>
      <c r="T47" s="237"/>
      <c r="U47" s="237"/>
      <c r="V47" s="237"/>
      <c r="W47" s="237"/>
      <c r="X47" s="237"/>
      <c r="Y47" s="237"/>
      <c r="Z47" s="237"/>
      <c r="AA47" s="238"/>
    </row>
    <row r="48" ht="16" customHeight="1">
      <c r="A48" s="280">
        <f t="shared" si="17"/>
        <v>48</v>
      </c>
      <c r="B48" s="237"/>
      <c r="C48" s="340"/>
      <c r="D48" s="251"/>
      <c r="E48" s="334"/>
      <c r="F48" s="334"/>
      <c r="G48" s="237"/>
      <c r="H48" s="237"/>
      <c r="I48" s="251"/>
      <c r="J48" s="251"/>
      <c r="K48" s="341"/>
      <c r="L48" s="341"/>
      <c r="M48" s="341"/>
      <c r="N48" s="341"/>
      <c r="O48" s="341"/>
      <c r="P48" s="341"/>
      <c r="Q48" s="341"/>
      <c r="R48" s="341"/>
      <c r="S48" s="237"/>
      <c r="T48" s="237"/>
      <c r="U48" s="237"/>
      <c r="V48" s="237"/>
      <c r="W48" s="237"/>
      <c r="X48" s="237"/>
      <c r="Y48" s="237"/>
      <c r="Z48" s="237"/>
      <c r="AA48" s="238"/>
    </row>
    <row r="49" ht="16" customHeight="1">
      <c r="A49" s="280">
        <f t="shared" si="17"/>
        <v>49</v>
      </c>
      <c r="B49" t="s" s="331">
        <v>223</v>
      </c>
      <c r="C49" s="337">
        <v>700</v>
      </c>
      <c r="D49" t="s" s="338">
        <v>224</v>
      </c>
      <c r="E49" s="334"/>
      <c r="F49" s="334"/>
      <c r="G49" s="237"/>
      <c r="H49" s="237"/>
      <c r="I49" s="339"/>
      <c r="J49" s="339"/>
      <c r="K49" s="330"/>
      <c r="L49" s="330"/>
      <c r="M49" s="330"/>
      <c r="N49" s="330"/>
      <c r="O49" s="330"/>
      <c r="P49" s="330"/>
      <c r="Q49" s="330"/>
      <c r="R49" s="330"/>
      <c r="S49" s="237"/>
      <c r="T49" s="237"/>
      <c r="U49" s="237"/>
      <c r="V49" s="237"/>
      <c r="W49" s="237"/>
      <c r="X49" s="237"/>
      <c r="Y49" s="237"/>
      <c r="Z49" s="237"/>
      <c r="AA49" s="238"/>
    </row>
    <row r="50" ht="16" customHeight="1">
      <c r="A50" s="280">
        <f t="shared" si="17"/>
        <v>50</v>
      </c>
      <c r="B50" t="s" s="331">
        <v>131</v>
      </c>
      <c r="C50" s="337">
        <v>0</v>
      </c>
      <c r="D50" t="s" s="338">
        <v>225</v>
      </c>
      <c r="E50" s="334"/>
      <c r="F50" s="334"/>
      <c r="G50" s="237"/>
      <c r="H50" s="237"/>
      <c r="I50" s="339"/>
      <c r="J50" s="339"/>
      <c r="K50" s="330"/>
      <c r="L50" s="330"/>
      <c r="M50" s="330"/>
      <c r="N50" s="330"/>
      <c r="O50" s="330"/>
      <c r="P50" s="330"/>
      <c r="Q50" s="330"/>
      <c r="R50" s="330"/>
      <c r="S50" s="237"/>
      <c r="T50" s="237"/>
      <c r="U50" s="237"/>
      <c r="V50" s="237"/>
      <c r="W50" s="237"/>
      <c r="X50" s="237"/>
      <c r="Y50" s="237"/>
      <c r="Z50" s="237"/>
      <c r="AA50" s="238"/>
    </row>
    <row r="51" ht="16" customHeight="1">
      <c r="A51" s="280">
        <f t="shared" si="17"/>
        <v>51</v>
      </c>
      <c r="B51" t="s" s="331">
        <v>132</v>
      </c>
      <c r="C51" s="337">
        <v>0</v>
      </c>
      <c r="D51" t="s" s="338">
        <v>226</v>
      </c>
      <c r="E51" s="334"/>
      <c r="F51" s="334"/>
      <c r="G51" s="237"/>
      <c r="H51" s="237"/>
      <c r="I51" s="339"/>
      <c r="J51" s="339"/>
      <c r="K51" s="330"/>
      <c r="L51" s="330"/>
      <c r="M51" s="330"/>
      <c r="N51" s="330"/>
      <c r="O51" s="330"/>
      <c r="P51" s="330"/>
      <c r="Q51" s="330"/>
      <c r="R51" s="330"/>
      <c r="S51" s="237"/>
      <c r="T51" s="237"/>
      <c r="U51" s="237"/>
      <c r="V51" s="237"/>
      <c r="W51" s="237"/>
      <c r="X51" s="237"/>
      <c r="Y51" s="237"/>
      <c r="Z51" s="237"/>
      <c r="AA51" s="238"/>
    </row>
    <row r="52" ht="16" customHeight="1">
      <c r="A52" s="280">
        <f t="shared" si="17"/>
        <v>52</v>
      </c>
      <c r="B52" t="s" s="331">
        <v>135</v>
      </c>
      <c r="C52" s="337">
        <v>1060</v>
      </c>
      <c r="D52" t="s" s="333">
        <v>227</v>
      </c>
      <c r="E52" s="334"/>
      <c r="F52" s="334"/>
      <c r="G52" s="237"/>
      <c r="H52" s="237"/>
      <c r="I52" s="237"/>
      <c r="J52" s="237"/>
      <c r="K52" s="237"/>
      <c r="L52" s="237"/>
      <c r="M52" s="237"/>
      <c r="N52" s="237"/>
      <c r="O52" s="237"/>
      <c r="P52" s="237"/>
      <c r="Q52" s="237"/>
      <c r="R52" s="237"/>
      <c r="S52" s="237"/>
      <c r="T52" s="237"/>
      <c r="U52" s="237"/>
      <c r="V52" s="237"/>
      <c r="W52" s="237"/>
      <c r="X52" s="237"/>
      <c r="Y52" s="237"/>
      <c r="Z52" s="237"/>
      <c r="AA52" s="238"/>
    </row>
    <row r="53" ht="16" customHeight="1">
      <c r="A53" s="280">
        <f t="shared" si="17"/>
        <v>53</v>
      </c>
      <c r="B53" t="s" s="331">
        <v>228</v>
      </c>
      <c r="C53" t="s" s="342">
        <v>229</v>
      </c>
      <c r="D53" t="s" s="333">
        <v>230</v>
      </c>
      <c r="E53" s="334"/>
      <c r="F53" s="334"/>
      <c r="G53" s="237"/>
      <c r="H53" s="343"/>
      <c r="I53" s="237"/>
      <c r="J53" s="237"/>
      <c r="K53" s="237"/>
      <c r="L53" s="237"/>
      <c r="M53" s="237"/>
      <c r="N53" s="237"/>
      <c r="O53" s="237"/>
      <c r="P53" s="237"/>
      <c r="Q53" s="237"/>
      <c r="R53" s="237"/>
      <c r="S53" s="237"/>
      <c r="T53" s="237"/>
      <c r="U53" s="237"/>
      <c r="V53" s="237"/>
      <c r="W53" s="237"/>
      <c r="X53" s="237"/>
      <c r="Y53" s="237"/>
      <c r="Z53" s="237"/>
      <c r="AA53" s="238"/>
    </row>
    <row r="54" ht="16" customHeight="1">
      <c r="A54" s="280">
        <f t="shared" si="17"/>
        <v>54</v>
      </c>
      <c r="B54" t="s" s="331">
        <v>231</v>
      </c>
      <c r="C54" s="344">
        <v>0</v>
      </c>
      <c r="D54" t="s" s="333">
        <v>232</v>
      </c>
      <c r="E54" s="334"/>
      <c r="F54" s="334"/>
      <c r="G54" s="237"/>
      <c r="H54" s="343"/>
      <c r="I54" s="237"/>
      <c r="J54" s="237"/>
      <c r="K54" s="237"/>
      <c r="L54" s="237"/>
      <c r="M54" s="237"/>
      <c r="N54" s="237"/>
      <c r="O54" s="237"/>
      <c r="P54" s="237"/>
      <c r="Q54" s="237"/>
      <c r="R54" s="237"/>
      <c r="S54" s="237"/>
      <c r="T54" s="237"/>
      <c r="U54" s="237"/>
      <c r="V54" s="237"/>
      <c r="W54" s="237"/>
      <c r="X54" s="237"/>
      <c r="Y54" s="237"/>
      <c r="Z54" s="237"/>
      <c r="AA54" s="238"/>
    </row>
    <row r="55" ht="16" customHeight="1">
      <c r="A55" s="280">
        <f t="shared" si="17"/>
        <v>55</v>
      </c>
      <c r="B55" t="s" s="331">
        <v>233</v>
      </c>
      <c r="C55" s="344">
        <v>3</v>
      </c>
      <c r="D55" t="s" s="333">
        <v>232</v>
      </c>
      <c r="E55" s="334"/>
      <c r="F55" s="334"/>
      <c r="G55" s="237"/>
      <c r="H55" s="237"/>
      <c r="I55" s="237"/>
      <c r="J55" s="237"/>
      <c r="K55" s="237"/>
      <c r="L55" s="237"/>
      <c r="M55" s="237"/>
      <c r="N55" s="237"/>
      <c r="O55" s="237"/>
      <c r="P55" s="237"/>
      <c r="Q55" s="237"/>
      <c r="R55" s="237"/>
      <c r="S55" s="237"/>
      <c r="T55" s="237"/>
      <c r="U55" s="237"/>
      <c r="V55" s="237"/>
      <c r="W55" s="237"/>
      <c r="X55" s="237"/>
      <c r="Y55" s="237"/>
      <c r="Z55" s="237"/>
      <c r="AA55" s="238"/>
    </row>
    <row r="56" ht="16" customHeight="1">
      <c r="A56" s="280">
        <f t="shared" si="17"/>
        <v>56</v>
      </c>
      <c r="B56" t="s" s="331">
        <v>142</v>
      </c>
      <c r="C56" s="345">
        <v>10</v>
      </c>
      <c r="D56" t="s" s="333">
        <v>234</v>
      </c>
      <c r="E56" s="334"/>
      <c r="F56" s="334"/>
      <c r="G56" s="237"/>
      <c r="H56" s="346"/>
      <c r="I56" s="237"/>
      <c r="J56" s="237"/>
      <c r="K56" s="237"/>
      <c r="L56" s="237"/>
      <c r="M56" s="237"/>
      <c r="N56" s="237"/>
      <c r="O56" s="237"/>
      <c r="P56" s="237"/>
      <c r="Q56" s="237"/>
      <c r="R56" s="237"/>
      <c r="S56" s="237"/>
      <c r="T56" s="237"/>
      <c r="U56" s="237"/>
      <c r="V56" s="237"/>
      <c r="W56" s="237"/>
      <c r="X56" s="237"/>
      <c r="Y56" s="237"/>
      <c r="Z56" s="237"/>
      <c r="AA56" s="238"/>
    </row>
    <row r="57" ht="16" customHeight="1">
      <c r="A57" s="280">
        <f t="shared" si="17"/>
        <v>57</v>
      </c>
      <c r="B57" t="s" s="347">
        <v>235</v>
      </c>
      <c r="C57" t="s" s="348">
        <v>236</v>
      </c>
      <c r="D57" s="349"/>
      <c r="E57" s="334"/>
      <c r="F57" s="334"/>
      <c r="G57" s="237"/>
      <c r="H57" s="346"/>
      <c r="I57" s="237"/>
      <c r="J57" s="237"/>
      <c r="K57" s="237"/>
      <c r="L57" s="237"/>
      <c r="M57" s="237"/>
      <c r="N57" s="237"/>
      <c r="O57" s="237"/>
      <c r="P57" s="237"/>
      <c r="Q57" s="237"/>
      <c r="R57" s="237"/>
      <c r="S57" s="237"/>
      <c r="T57" s="237"/>
      <c r="U57" s="237"/>
      <c r="V57" s="237"/>
      <c r="W57" s="237"/>
      <c r="X57" s="237"/>
      <c r="Y57" s="237"/>
      <c r="Z57" s="237"/>
      <c r="AA57" s="238"/>
    </row>
    <row r="58" ht="16" customHeight="1">
      <c r="A58" s="280">
        <f t="shared" si="17"/>
        <v>58</v>
      </c>
      <c r="B58" s="240"/>
      <c r="C58" s="350"/>
      <c r="D58" s="240"/>
      <c r="E58" s="334"/>
      <c r="F58" s="334"/>
      <c r="G58" s="237"/>
      <c r="H58" s="346"/>
      <c r="I58" s="237"/>
      <c r="J58" s="237"/>
      <c r="K58" s="351"/>
      <c r="L58" s="351"/>
      <c r="M58" s="351"/>
      <c r="N58" s="351"/>
      <c r="O58" s="351"/>
      <c r="P58" s="351"/>
      <c r="Q58" s="351"/>
      <c r="R58" s="351"/>
      <c r="S58" s="237"/>
      <c r="T58" s="237"/>
      <c r="U58" s="237"/>
      <c r="V58" s="237"/>
      <c r="W58" s="237"/>
      <c r="X58" s="237"/>
      <c r="Y58" s="237"/>
      <c r="Z58" s="237"/>
      <c r="AA58" s="238"/>
    </row>
    <row r="59" ht="16" customHeight="1">
      <c r="A59" s="280">
        <f t="shared" si="17"/>
        <v>59</v>
      </c>
      <c r="B59" t="s" s="286">
        <v>128</v>
      </c>
      <c r="C59" s="343">
        <f>SUM(H59:M59)</f>
        <v>17164921.3039489</v>
      </c>
      <c r="D59" s="343"/>
      <c r="E59" s="334"/>
      <c r="F59" s="334"/>
      <c r="G59" s="352"/>
      <c r="H59" s="353">
        <f>($C$45*H31)</f>
        <v>1810737.49047703</v>
      </c>
      <c r="I59" s="353">
        <f>($C$45*$C$46^(I11-$H$11))*I31</f>
        <v>2200770.34592578</v>
      </c>
      <c r="J59" s="353">
        <f>($C$45*$C$46^(J11-$H$11))*J31</f>
        <v>2612575.50896003</v>
      </c>
      <c r="K59" s="353">
        <f>($C$45*$C$46^(K11-$H$11))*K31</f>
        <v>3047108.288465</v>
      </c>
      <c r="L59" s="353">
        <f>($C$45*$C$46^(L11-$H$11))*L31</f>
        <v>3505361.7167822</v>
      </c>
      <c r="M59" s="353">
        <f>($C$45*$C$46^(M11-$H$11))*M31</f>
        <v>3988367.95333882</v>
      </c>
      <c r="N59" s="237"/>
      <c r="O59" s="237"/>
      <c r="P59" s="237"/>
      <c r="Q59" s="237"/>
      <c r="R59" s="237"/>
      <c r="S59" s="237"/>
      <c r="T59" s="237"/>
      <c r="U59" s="237"/>
      <c r="V59" s="237"/>
      <c r="W59" s="237"/>
      <c r="X59" s="237"/>
      <c r="Y59" s="237"/>
      <c r="Z59" s="237"/>
      <c r="AA59" s="238"/>
    </row>
    <row r="60" ht="16" customHeight="1">
      <c r="A60" s="280">
        <f t="shared" si="17"/>
        <v>60</v>
      </c>
      <c r="B60" t="s" s="286">
        <v>129</v>
      </c>
      <c r="C60" s="346">
        <f>SUM(H60:M60)</f>
        <v>-214561.516299361</v>
      </c>
      <c r="D60" s="354">
        <f>-C60/C59</f>
        <v>0.0125</v>
      </c>
      <c r="E60" s="354"/>
      <c r="F60" s="354"/>
      <c r="G60" s="355"/>
      <c r="H60" s="356">
        <f>IF(H31&lt;=50,0,-(H31)*VLOOKUP($C$57,'DSA Rates'!$A$9:$D$26,4,FALSE)*0.0125*$C$46^(H11-$H$11))</f>
        <v>-22634.2186309628</v>
      </c>
      <c r="I60" s="356">
        <f>IF(I31&lt;=50,0,-(I31)*VLOOKUP($C$57,'DSA Rates'!$A$9:$D$26,4,FALSE)*0.0125*$C$46^(I11-$H$11))</f>
        <v>-27509.6293240722</v>
      </c>
      <c r="J60" s="356">
        <f>IF(J31&lt;=50,0,-(J31)*VLOOKUP($C$57,'DSA Rates'!$A$9:$D$26,4,FALSE)*0.0125*$C$46^(J11-$H$11))</f>
        <v>-32657.1938620003</v>
      </c>
      <c r="K60" s="356">
        <f>IF(K31&lt;=50,0,-(K31)*VLOOKUP($C$57,'DSA Rates'!$A$9:$D$26,4,FALSE)*0.0125*$C$46^(K11-$H$11))</f>
        <v>-38088.8536058125</v>
      </c>
      <c r="L60" s="356">
        <f>IF(L31&lt;=50,0,-(L31)*VLOOKUP($C$57,'DSA Rates'!$A$9:$D$26,4,FALSE)*0.0125*$C$46^(L11-$H$11))</f>
        <v>-43817.0214597775</v>
      </c>
      <c r="M60" s="356">
        <f>IF(M31&lt;=50,0,-(M31)*VLOOKUP($C$57,'DSA Rates'!$A$9:$D$26,4,FALSE)*0.0125*$C$46^(M11-$H$11))</f>
        <v>-49854.5994167352</v>
      </c>
      <c r="N60" s="237"/>
      <c r="O60" s="237"/>
      <c r="P60" s="237"/>
      <c r="Q60" s="237"/>
      <c r="R60" s="237"/>
      <c r="S60" s="237"/>
      <c r="T60" s="237"/>
      <c r="U60" s="237"/>
      <c r="V60" s="237"/>
      <c r="W60" s="237"/>
      <c r="X60" s="237"/>
      <c r="Y60" s="237"/>
      <c r="Z60" s="237"/>
      <c r="AA60" s="238"/>
    </row>
    <row r="61" ht="16" customHeight="1">
      <c r="A61" s="280">
        <f t="shared" si="17"/>
        <v>61</v>
      </c>
      <c r="B61" t="s" s="286">
        <v>130</v>
      </c>
      <c r="C61" s="346">
        <f>SUM(H61:M61)</f>
        <v>1522500</v>
      </c>
      <c r="D61" s="346"/>
      <c r="E61" s="346"/>
      <c r="F61" s="346"/>
      <c r="G61" s="355"/>
      <c r="H61" s="356">
        <f>(H31*H36)*($C$49)</f>
        <v>175000</v>
      </c>
      <c r="I61" s="356">
        <f>(I31*I36)*($C$49)</f>
        <v>206500</v>
      </c>
      <c r="J61" s="356">
        <f>(J31*J36)*($C$49)</f>
        <v>238000</v>
      </c>
      <c r="K61" s="356">
        <f>(K31*K36)*($C$49)</f>
        <v>269500</v>
      </c>
      <c r="L61" s="356">
        <f>(L31*L36)*($C$49)</f>
        <v>301000</v>
      </c>
      <c r="M61" s="356">
        <f>(M31*M36)*($C$49)</f>
        <v>332500</v>
      </c>
      <c r="N61" s="237"/>
      <c r="O61" s="237"/>
      <c r="P61" s="237"/>
      <c r="Q61" s="237"/>
      <c r="R61" s="237"/>
      <c r="S61" s="237"/>
      <c r="T61" s="237"/>
      <c r="U61" s="237"/>
      <c r="V61" s="237"/>
      <c r="W61" s="237"/>
      <c r="X61" s="237"/>
      <c r="Y61" s="237"/>
      <c r="Z61" s="237"/>
      <c r="AA61" s="238"/>
    </row>
    <row r="62" ht="16" customHeight="1">
      <c r="A62" s="280">
        <f t="shared" si="17"/>
        <v>62</v>
      </c>
      <c r="B62" t="s" s="286">
        <v>131</v>
      </c>
      <c r="C62" s="346">
        <f>SUM(H62:M62)</f>
        <v>7612.5</v>
      </c>
      <c r="D62" s="346"/>
      <c r="E62" s="346"/>
      <c r="F62" s="346"/>
      <c r="G62" s="355"/>
      <c r="H62" s="356">
        <f>($C$50*H31*H36)+(H31*3.5)</f>
        <v>875</v>
      </c>
      <c r="I62" s="356">
        <f>($C$50*I31*I36)+(I31*3.5)</f>
        <v>1032.5</v>
      </c>
      <c r="J62" s="356">
        <f>($C$50*J31*J36)+(J31*3.5)</f>
        <v>1190</v>
      </c>
      <c r="K62" s="356">
        <f>($C$50*K31*K36)+(K31*3.5)</f>
        <v>1347.5</v>
      </c>
      <c r="L62" s="356">
        <f>($C$50*L31*L36)+(L31*3.5)</f>
        <v>1505</v>
      </c>
      <c r="M62" s="356">
        <f>($C$50*M31*M36)+(M31*3.5)</f>
        <v>1662.5</v>
      </c>
      <c r="N62" s="237"/>
      <c r="O62" s="237"/>
      <c r="P62" s="237"/>
      <c r="Q62" s="237"/>
      <c r="R62" s="237"/>
      <c r="S62" s="237"/>
      <c r="T62" s="237"/>
      <c r="U62" s="237"/>
      <c r="V62" s="237"/>
      <c r="W62" s="237"/>
      <c r="X62" s="237"/>
      <c r="Y62" s="237"/>
      <c r="Z62" s="237"/>
      <c r="AA62" s="238"/>
    </row>
    <row r="63" ht="16" customHeight="1">
      <c r="A63" s="280">
        <f t="shared" si="17"/>
        <v>63</v>
      </c>
      <c r="B63" t="s" s="286">
        <v>132</v>
      </c>
      <c r="C63" s="346">
        <f>SUM(H63:M63)</f>
        <v>0</v>
      </c>
      <c r="D63" s="346"/>
      <c r="E63" s="346"/>
      <c r="F63" s="346"/>
      <c r="G63" s="355"/>
      <c r="H63" s="356">
        <f>$C$51*H31*H38</f>
        <v>0</v>
      </c>
      <c r="I63" s="356">
        <f>$C$51*I31*I38</f>
        <v>0</v>
      </c>
      <c r="J63" s="356">
        <f>$C$51*J31*J38</f>
        <v>0</v>
      </c>
      <c r="K63" s="356">
        <f>$C$51*K31*K38</f>
        <v>0</v>
      </c>
      <c r="L63" s="356">
        <f>$C$51*L31*L38</f>
        <v>0</v>
      </c>
      <c r="M63" s="356">
        <f>$C$51*M31*M38</f>
        <v>0</v>
      </c>
      <c r="N63" s="237"/>
      <c r="O63" s="237"/>
      <c r="P63" s="237"/>
      <c r="Q63" s="237"/>
      <c r="R63" s="237"/>
      <c r="S63" s="237"/>
      <c r="T63" s="237"/>
      <c r="U63" s="237"/>
      <c r="V63" s="237"/>
      <c r="W63" s="237"/>
      <c r="X63" s="237"/>
      <c r="Y63" s="237"/>
      <c r="Z63" s="237"/>
      <c r="AA63" s="238"/>
    </row>
    <row r="64" ht="16" customHeight="1">
      <c r="A64" s="280">
        <f t="shared" si="17"/>
        <v>64</v>
      </c>
      <c r="B64" t="s" s="286">
        <v>133</v>
      </c>
      <c r="C64" s="346">
        <f>SUM(H64:M64)</f>
        <v>0</v>
      </c>
      <c r="D64" s="346"/>
      <c r="E64" s="346"/>
      <c r="F64" s="346"/>
      <c r="G64" s="355"/>
      <c r="H64" s="356">
        <f>IF($C$53="yes",$C$54*$C$105*(H31*H36),0)</f>
        <v>0</v>
      </c>
      <c r="I64" s="356">
        <f>IF($C$53="yes",$C$54*$C$105*(I31*I36),0)</f>
        <v>0</v>
      </c>
      <c r="J64" s="356">
        <f>IF($C$53="yes",$C$54*$C$105*(J31*J36),0)</f>
        <v>0</v>
      </c>
      <c r="K64" s="356">
        <f>IF($C$53="yes",$C$54*$C$105*(K31*K36),0)</f>
        <v>0</v>
      </c>
      <c r="L64" s="356">
        <f>IF($C$53="yes",$C$54*$C$105*(L31*L36),0)</f>
        <v>0</v>
      </c>
      <c r="M64" s="356">
        <f>IF($C$53="yes",$C$54*$C$105*(M31*M36),0)</f>
        <v>0</v>
      </c>
      <c r="N64" s="237"/>
      <c r="O64" s="237"/>
      <c r="P64" s="237"/>
      <c r="Q64" s="237"/>
      <c r="R64" s="237"/>
      <c r="S64" s="237"/>
      <c r="T64" s="237"/>
      <c r="U64" s="237"/>
      <c r="V64" s="237"/>
      <c r="W64" s="237"/>
      <c r="X64" s="237"/>
      <c r="Y64" s="237"/>
      <c r="Z64" s="237"/>
      <c r="AA64" s="238"/>
    </row>
    <row r="65" ht="16" customHeight="1">
      <c r="A65" s="280">
        <f t="shared" si="17"/>
        <v>65</v>
      </c>
      <c r="B65" t="s" s="286">
        <v>237</v>
      </c>
      <c r="C65" s="346">
        <f>SUM(H65:M65)</f>
        <v>1174500</v>
      </c>
      <c r="D65" s="346"/>
      <c r="E65" s="346"/>
      <c r="F65" s="346"/>
      <c r="G65" s="355"/>
      <c r="H65" s="356">
        <f>(H31*H36)*$C$105*$C$55</f>
        <v>135000</v>
      </c>
      <c r="I65" s="356">
        <f>(I31*I36)*$C$105*$C$55</f>
        <v>159300</v>
      </c>
      <c r="J65" s="356">
        <f>(J31*J36)*$C$105*$C$55</f>
        <v>183600</v>
      </c>
      <c r="K65" s="356">
        <f>(K31*K36)*$C$105*$C$55</f>
        <v>207900</v>
      </c>
      <c r="L65" s="356">
        <f>(L31*L36)*$C$105*$C$55</f>
        <v>232200</v>
      </c>
      <c r="M65" s="356">
        <f>(M31*M36)*$C$105*$C$55</f>
        <v>256500</v>
      </c>
      <c r="N65" s="237"/>
      <c r="O65" s="237"/>
      <c r="P65" s="237"/>
      <c r="Q65" s="237"/>
      <c r="R65" s="237"/>
      <c r="S65" s="237"/>
      <c r="T65" s="237"/>
      <c r="U65" s="237"/>
      <c r="V65" s="237"/>
      <c r="W65" s="237"/>
      <c r="X65" s="237"/>
      <c r="Y65" s="237"/>
      <c r="Z65" s="237"/>
      <c r="AA65" s="238"/>
    </row>
    <row r="66" ht="16" customHeight="1">
      <c r="A66" s="280">
        <f t="shared" si="17"/>
        <v>66</v>
      </c>
      <c r="B66" t="s" s="286">
        <v>135</v>
      </c>
      <c r="C66" s="346">
        <f>SUM(H66:M66)</f>
        <v>230550</v>
      </c>
      <c r="D66" s="346"/>
      <c r="E66" s="346"/>
      <c r="F66" s="346"/>
      <c r="G66" s="355"/>
      <c r="H66" s="356">
        <f>(H31*H40)*$C$52</f>
        <v>26500</v>
      </c>
      <c r="I66" s="356">
        <f>(I31*I40)*$C$52</f>
        <v>31270</v>
      </c>
      <c r="J66" s="356">
        <f>(J31*J40)*$C$52</f>
        <v>36040</v>
      </c>
      <c r="K66" s="356">
        <f>(K31*K40)*$C$52</f>
        <v>40810</v>
      </c>
      <c r="L66" s="356">
        <f>(L31*L40)*$C$52</f>
        <v>45580</v>
      </c>
      <c r="M66" s="356">
        <f>(M31*M40)*$C$52</f>
        <v>50350</v>
      </c>
      <c r="N66" s="237"/>
      <c r="O66" s="237"/>
      <c r="P66" s="237"/>
      <c r="Q66" s="237"/>
      <c r="R66" s="237"/>
      <c r="S66" s="237"/>
      <c r="T66" s="237"/>
      <c r="U66" s="237"/>
      <c r="V66" s="237"/>
      <c r="W66" s="237"/>
      <c r="X66" s="237"/>
      <c r="Y66" s="237"/>
      <c r="Z66" s="237"/>
      <c r="AA66" s="238"/>
    </row>
    <row r="67" ht="16" customHeight="1">
      <c r="A67" s="280">
        <f t="shared" si="17"/>
        <v>67</v>
      </c>
      <c r="B67" t="s" s="286">
        <v>136</v>
      </c>
      <c r="C67" s="346">
        <f>SUM(H67:M67)</f>
        <v>761250</v>
      </c>
      <c r="D67" s="346"/>
      <c r="E67" s="346"/>
      <c r="F67" s="346"/>
      <c r="G67" s="357"/>
      <c r="H67" s="358">
        <f>(H31*MIN(H40,0.13))*$C$47</f>
        <v>87500</v>
      </c>
      <c r="I67" s="358">
        <f>(I31*MIN(I40,0.13))*$C$47</f>
        <v>103250</v>
      </c>
      <c r="J67" s="358">
        <f>(J31*MIN(J40,0.13))*$C$47</f>
        <v>119000</v>
      </c>
      <c r="K67" s="358">
        <f>(K31*MIN(K40,0.13))*$C$47</f>
        <v>134750</v>
      </c>
      <c r="L67" s="358">
        <f>(L31*MIN(L40,0.13))*$C$47</f>
        <v>150500</v>
      </c>
      <c r="M67" s="358">
        <f>(M31*MIN(M40,0.13))*$C$47</f>
        <v>166250</v>
      </c>
      <c r="N67" s="237"/>
      <c r="O67" s="237"/>
      <c r="P67" s="237"/>
      <c r="Q67" s="237"/>
      <c r="R67" s="237"/>
      <c r="S67" s="237"/>
      <c r="T67" s="237"/>
      <c r="U67" s="237"/>
      <c r="V67" s="237"/>
      <c r="W67" s="237"/>
      <c r="X67" s="237"/>
      <c r="Y67" s="237"/>
      <c r="Z67" s="237"/>
      <c r="AA67" s="238"/>
    </row>
    <row r="68" ht="16" customHeight="1">
      <c r="A68" s="280">
        <f t="shared" si="17"/>
        <v>68</v>
      </c>
      <c r="B68" t="s" s="286">
        <v>238</v>
      </c>
      <c r="C68" s="346">
        <f>SUM(H68:M68)</f>
        <v>0</v>
      </c>
      <c r="D68" s="346"/>
      <c r="E68" s="346"/>
      <c r="F68" s="359"/>
      <c r="G68" s="360">
        <v>0</v>
      </c>
      <c r="H68" s="360">
        <v>0</v>
      </c>
      <c r="I68" s="360">
        <v>0</v>
      </c>
      <c r="J68" s="360">
        <v>0</v>
      </c>
      <c r="K68" s="360">
        <v>0</v>
      </c>
      <c r="L68" s="360">
        <v>0</v>
      </c>
      <c r="M68" s="360">
        <v>0</v>
      </c>
      <c r="N68" s="361"/>
      <c r="O68" s="237"/>
      <c r="P68" s="237"/>
      <c r="Q68" s="237"/>
      <c r="R68" s="237"/>
      <c r="S68" s="237"/>
      <c r="T68" s="237"/>
      <c r="U68" s="237"/>
      <c r="V68" s="237"/>
      <c r="W68" s="237"/>
      <c r="X68" s="237"/>
      <c r="Y68" s="237"/>
      <c r="Z68" s="237"/>
      <c r="AA68" s="238"/>
    </row>
    <row r="69" ht="16" customHeight="1">
      <c r="A69" s="280">
        <f t="shared" si="17"/>
        <v>69</v>
      </c>
      <c r="B69" t="s" s="286">
        <v>239</v>
      </c>
      <c r="C69" s="346">
        <f>SUM(H69:M69)</f>
        <v>0</v>
      </c>
      <c r="D69" s="346"/>
      <c r="E69" s="346"/>
      <c r="F69" s="359"/>
      <c r="G69" s="362">
        <v>50000</v>
      </c>
      <c r="H69" s="362">
        <v>0</v>
      </c>
      <c r="I69" s="362">
        <v>0</v>
      </c>
      <c r="J69" s="362">
        <v>0</v>
      </c>
      <c r="K69" s="362">
        <v>0</v>
      </c>
      <c r="L69" s="362">
        <v>0</v>
      </c>
      <c r="M69" s="362">
        <v>0</v>
      </c>
      <c r="N69" s="361"/>
      <c r="O69" s="237"/>
      <c r="P69" s="237"/>
      <c r="Q69" s="237"/>
      <c r="R69" s="237"/>
      <c r="S69" s="237"/>
      <c r="T69" s="237"/>
      <c r="U69" s="237"/>
      <c r="V69" s="237"/>
      <c r="W69" s="237"/>
      <c r="X69" s="237"/>
      <c r="Y69" s="237"/>
      <c r="Z69" s="237"/>
      <c r="AA69" s="238"/>
    </row>
    <row r="70" ht="16" customHeight="1">
      <c r="A70" s="280">
        <f t="shared" si="17"/>
        <v>70</v>
      </c>
      <c r="B70" t="s" s="286">
        <v>142</v>
      </c>
      <c r="C70" s="346">
        <f>SUM(H70:M70)</f>
        <v>21750</v>
      </c>
      <c r="D70" s="346"/>
      <c r="E70" s="346"/>
      <c r="F70" s="359"/>
      <c r="G70" s="363">
        <v>0</v>
      </c>
      <c r="H70" s="364">
        <f>$C$56*H31</f>
        <v>2500</v>
      </c>
      <c r="I70" s="365">
        <f>$C$56*I31</f>
        <v>2950</v>
      </c>
      <c r="J70" s="365">
        <f>$C$56*J31</f>
        <v>3400</v>
      </c>
      <c r="K70" s="365">
        <f>$C$56*K31</f>
        <v>3850</v>
      </c>
      <c r="L70" s="365">
        <f>$C$56*L31</f>
        <v>4300</v>
      </c>
      <c r="M70" s="365">
        <f>$C$56*M31</f>
        <v>4750</v>
      </c>
      <c r="N70" s="237"/>
      <c r="O70" s="237"/>
      <c r="P70" s="237"/>
      <c r="Q70" s="237"/>
      <c r="R70" s="237"/>
      <c r="S70" s="237"/>
      <c r="T70" s="237"/>
      <c r="U70" s="237"/>
      <c r="V70" s="237"/>
      <c r="W70" s="237"/>
      <c r="X70" s="237"/>
      <c r="Y70" s="237"/>
      <c r="Z70" s="237"/>
      <c r="AA70" s="238"/>
    </row>
    <row r="71" ht="16" customHeight="1">
      <c r="A71" s="280">
        <f t="shared" si="17"/>
        <v>71</v>
      </c>
      <c r="B71" t="s" s="286">
        <v>140</v>
      </c>
      <c r="C71" s="346">
        <f>SUM(H71:M71)</f>
        <v>0</v>
      </c>
      <c r="D71" s="346"/>
      <c r="E71" s="346"/>
      <c r="F71" s="359"/>
      <c r="G71" s="362">
        <v>0</v>
      </c>
      <c r="H71" s="362">
        <v>0</v>
      </c>
      <c r="I71" s="362">
        <v>0</v>
      </c>
      <c r="J71" s="362">
        <v>0</v>
      </c>
      <c r="K71" s="362">
        <v>0</v>
      </c>
      <c r="L71" s="362">
        <v>0</v>
      </c>
      <c r="M71" s="362">
        <v>0</v>
      </c>
      <c r="N71" s="361"/>
      <c r="O71" s="237"/>
      <c r="P71" s="237"/>
      <c r="Q71" s="237"/>
      <c r="R71" s="237"/>
      <c r="S71" s="237"/>
      <c r="T71" s="237"/>
      <c r="U71" s="237"/>
      <c r="V71" s="237"/>
      <c r="W71" s="237"/>
      <c r="X71" s="237"/>
      <c r="Y71" s="237"/>
      <c r="Z71" s="237"/>
      <c r="AA71" s="238"/>
    </row>
    <row r="72" ht="16" customHeight="1">
      <c r="A72" s="280">
        <f t="shared" si="17"/>
        <v>72</v>
      </c>
      <c r="B72" t="s" s="286">
        <v>141</v>
      </c>
      <c r="C72" s="346">
        <f>SUM(H72:M72)</f>
        <v>0</v>
      </c>
      <c r="D72" s="346"/>
      <c r="E72" s="346"/>
      <c r="F72" s="359"/>
      <c r="G72" s="362">
        <v>0</v>
      </c>
      <c r="H72" s="362">
        <v>0</v>
      </c>
      <c r="I72" s="362">
        <v>0</v>
      </c>
      <c r="J72" s="362">
        <v>0</v>
      </c>
      <c r="K72" s="362">
        <v>0</v>
      </c>
      <c r="L72" s="362">
        <v>0</v>
      </c>
      <c r="M72" s="362">
        <v>0</v>
      </c>
      <c r="N72" s="361"/>
      <c r="O72" s="237"/>
      <c r="P72" s="237"/>
      <c r="Q72" s="237"/>
      <c r="R72" s="237"/>
      <c r="S72" s="237"/>
      <c r="T72" s="237"/>
      <c r="U72" s="237"/>
      <c r="V72" s="237"/>
      <c r="W72" s="237"/>
      <c r="X72" s="237"/>
      <c r="Y72" s="237"/>
      <c r="Z72" s="237"/>
      <c r="AA72" s="238"/>
    </row>
    <row r="73" ht="16" customHeight="1">
      <c r="A73" s="280">
        <f t="shared" si="17"/>
        <v>73</v>
      </c>
      <c r="B73" t="s" s="286">
        <v>143</v>
      </c>
      <c r="C73" s="346">
        <f>SUM(H73:M73)</f>
        <v>90000</v>
      </c>
      <c r="D73" s="346"/>
      <c r="E73" s="346"/>
      <c r="F73" s="359"/>
      <c r="G73" s="362"/>
      <c r="H73" s="362">
        <v>15000</v>
      </c>
      <c r="I73" s="362">
        <v>15000</v>
      </c>
      <c r="J73" s="362">
        <v>15000</v>
      </c>
      <c r="K73" s="362">
        <v>15000</v>
      </c>
      <c r="L73" s="362">
        <v>15000</v>
      </c>
      <c r="M73" s="362">
        <v>15000</v>
      </c>
      <c r="N73" s="361"/>
      <c r="O73" s="237"/>
      <c r="P73" s="237"/>
      <c r="Q73" s="237"/>
      <c r="R73" s="237"/>
      <c r="S73" s="237"/>
      <c r="T73" s="237"/>
      <c r="U73" s="237"/>
      <c r="V73" s="237"/>
      <c r="W73" s="237"/>
      <c r="X73" s="237"/>
      <c r="Y73" s="237"/>
      <c r="Z73" s="237"/>
      <c r="AA73" s="238"/>
    </row>
    <row r="74" ht="16" customHeight="1">
      <c r="A74" s="280">
        <f t="shared" si="17"/>
        <v>74</v>
      </c>
      <c r="B74" t="s" s="290">
        <v>240</v>
      </c>
      <c r="C74" s="366">
        <f>SUM(H74:M74)</f>
        <v>0</v>
      </c>
      <c r="D74" s="366"/>
      <c r="E74" s="366"/>
      <c r="F74" s="367"/>
      <c r="G74" s="368">
        <v>0</v>
      </c>
      <c r="H74" s="368"/>
      <c r="I74" s="368"/>
      <c r="J74" s="368"/>
      <c r="K74" s="368"/>
      <c r="L74" s="368"/>
      <c r="M74" s="368"/>
      <c r="N74" s="361"/>
      <c r="O74" s="237"/>
      <c r="P74" s="237"/>
      <c r="Q74" s="237"/>
      <c r="R74" s="237"/>
      <c r="S74" s="237"/>
      <c r="T74" s="237"/>
      <c r="U74" s="237"/>
      <c r="V74" s="237"/>
      <c r="W74" s="237"/>
      <c r="X74" s="237"/>
      <c r="Y74" s="237"/>
      <c r="Z74" s="237"/>
      <c r="AA74" s="238"/>
    </row>
    <row r="75" ht="15.75" customHeight="1">
      <c r="A75" s="280">
        <f t="shared" si="17"/>
        <v>75</v>
      </c>
      <c r="B75" t="s" s="257">
        <v>145</v>
      </c>
      <c r="C75" s="369">
        <f>SUM(H75:M75)</f>
        <v>20758522.2876495</v>
      </c>
      <c r="D75" s="370"/>
      <c r="E75" s="370"/>
      <c r="F75" s="370"/>
      <c r="G75" s="371">
        <f>G59+G60+G61+G62+G63+G64+G65+G66+G67+G68+G69+G70+G71+G72+G73+G74</f>
        <v>50000</v>
      </c>
      <c r="H75" s="371">
        <f>SUM(H59:H74)</f>
        <v>2230478.27184607</v>
      </c>
      <c r="I75" s="371">
        <f>SUM(I59:I74)</f>
        <v>2692563.21660171</v>
      </c>
      <c r="J75" s="371">
        <f>SUM(J59:J74)</f>
        <v>3176148.31509803</v>
      </c>
      <c r="K75" s="371">
        <f>SUM(K59:K74)</f>
        <v>3682176.93485919</v>
      </c>
      <c r="L75" s="371">
        <f>SUM(L59:L74)</f>
        <v>4211629.69532242</v>
      </c>
      <c r="M75" s="371">
        <f>SUM(M59:M74)</f>
        <v>4765525.85392208</v>
      </c>
      <c r="N75" s="237"/>
      <c r="O75" s="237"/>
      <c r="P75" s="237"/>
      <c r="Q75" s="237"/>
      <c r="R75" s="237"/>
      <c r="S75" s="237"/>
      <c r="T75" s="237"/>
      <c r="U75" s="237"/>
      <c r="V75" s="237"/>
      <c r="W75" s="237"/>
      <c r="X75" s="237"/>
      <c r="Y75" s="237"/>
      <c r="Z75" s="237"/>
      <c r="AA75" s="238"/>
    </row>
    <row r="76" ht="16" customHeight="1">
      <c r="A76" s="280">
        <f t="shared" si="17"/>
        <v>76</v>
      </c>
      <c r="B76" t="s" s="372">
        <v>241</v>
      </c>
      <c r="C76" s="237"/>
      <c r="D76" s="237"/>
      <c r="E76" s="237"/>
      <c r="F76" s="237"/>
      <c r="G76" s="351"/>
      <c r="H76" s="373">
        <f>_xlfn.IFERROR(H75/H31,0)</f>
        <v>8921.913087384281</v>
      </c>
      <c r="I76" s="373">
        <f>_xlfn.IFERROR(I75/I31,0)</f>
        <v>9127.332937632920</v>
      </c>
      <c r="J76" s="373">
        <f>_xlfn.IFERROR(J75/J31,0)</f>
        <v>9341.612691464790</v>
      </c>
      <c r="K76" s="373">
        <f>_xlfn.IFERROR(K75/K31,0)</f>
        <v>9564.095934699189</v>
      </c>
      <c r="L76" s="373">
        <f>_xlfn.IFERROR(L75/L31,0)</f>
        <v>9794.487663540511</v>
      </c>
      <c r="M76" s="373">
        <f>_xlfn.IFERROR(M75/M31,0)</f>
        <v>10032.686008257</v>
      </c>
      <c r="N76" s="237"/>
      <c r="O76" s="237"/>
      <c r="P76" s="237"/>
      <c r="Q76" s="237"/>
      <c r="R76" s="237"/>
      <c r="S76" s="237"/>
      <c r="T76" s="237"/>
      <c r="U76" s="237"/>
      <c r="V76" s="237"/>
      <c r="W76" s="237"/>
      <c r="X76" s="237"/>
      <c r="Y76" s="237"/>
      <c r="Z76" s="237"/>
      <c r="AA76" s="238"/>
    </row>
    <row r="77" ht="16" customHeight="1">
      <c r="A77" s="280">
        <f t="shared" si="17"/>
        <v>77</v>
      </c>
      <c r="B77" s="240"/>
      <c r="C77" s="240"/>
      <c r="D77" s="240"/>
      <c r="E77" s="240"/>
      <c r="F77" s="240"/>
      <c r="G77" s="237"/>
      <c r="H77" s="237"/>
      <c r="I77" s="237"/>
      <c r="J77" s="237"/>
      <c r="K77" s="237"/>
      <c r="L77" s="237"/>
      <c r="M77" s="237"/>
      <c r="N77" s="237"/>
      <c r="O77" s="237"/>
      <c r="P77" s="237"/>
      <c r="Q77" s="237"/>
      <c r="R77" s="237"/>
      <c r="S77" s="237"/>
      <c r="T77" s="237"/>
      <c r="U77" s="237"/>
      <c r="V77" s="237"/>
      <c r="W77" s="237"/>
      <c r="X77" s="237"/>
      <c r="Y77" s="237"/>
      <c r="Z77" s="237"/>
      <c r="AA77" s="238"/>
    </row>
    <row r="78" ht="16" customHeight="1">
      <c r="A78" s="280">
        <f t="shared" si="17"/>
        <v>78</v>
      </c>
      <c r="B78" s="240"/>
      <c r="C78" s="240"/>
      <c r="D78" s="240"/>
      <c r="E78" s="240"/>
      <c r="F78" s="240"/>
      <c r="G78" s="237"/>
      <c r="H78" s="237"/>
      <c r="I78" s="237"/>
      <c r="J78" s="237"/>
      <c r="K78" s="237"/>
      <c r="L78" s="237"/>
      <c r="M78" s="237"/>
      <c r="N78" s="237"/>
      <c r="O78" s="237"/>
      <c r="P78" s="237"/>
      <c r="Q78" s="237"/>
      <c r="R78" s="237"/>
      <c r="S78" s="237"/>
      <c r="T78" s="237"/>
      <c r="U78" s="237"/>
      <c r="V78" s="237"/>
      <c r="W78" s="237"/>
      <c r="X78" s="237"/>
      <c r="Y78" s="237"/>
      <c r="Z78" s="237"/>
      <c r="AA78" s="238"/>
    </row>
    <row r="79" ht="16" customHeight="1">
      <c r="A79" s="280">
        <f t="shared" si="17"/>
        <v>79</v>
      </c>
      <c r="B79" t="s" s="212">
        <v>146</v>
      </c>
      <c r="C79" s="374"/>
      <c r="D79" s="374"/>
      <c r="E79" s="374"/>
      <c r="F79" s="374"/>
      <c r="G79" t="s" s="375">
        <f>G9</f>
        <v>90</v>
      </c>
      <c r="H79" t="s" s="375">
        <f>H9</f>
        <v>91</v>
      </c>
      <c r="I79" t="s" s="375">
        <f>I9</f>
        <v>92</v>
      </c>
      <c r="J79" t="s" s="375">
        <f>J9</f>
        <v>93</v>
      </c>
      <c r="K79" t="s" s="375">
        <f>K9</f>
        <v>94</v>
      </c>
      <c r="L79" t="s" s="375">
        <f>L9</f>
        <v>95</v>
      </c>
      <c r="M79" t="s" s="375">
        <f>M9</f>
        <v>96</v>
      </c>
      <c r="N79" s="237"/>
      <c r="O79" s="237"/>
      <c r="P79" s="237"/>
      <c r="Q79" s="237"/>
      <c r="R79" s="237"/>
      <c r="S79" s="237"/>
      <c r="T79" s="237"/>
      <c r="U79" s="237"/>
      <c r="V79" s="237"/>
      <c r="W79" s="237"/>
      <c r="X79" s="237"/>
      <c r="Y79" s="237"/>
      <c r="Z79" s="237"/>
      <c r="AA79" s="238"/>
    </row>
    <row r="80" ht="16" customHeight="1">
      <c r="A80" s="280">
        <f t="shared" si="17"/>
        <v>80</v>
      </c>
      <c r="B80" t="s" s="372">
        <v>242</v>
      </c>
      <c r="C80" s="240"/>
      <c r="D80" s="240"/>
      <c r="E80" s="240"/>
      <c r="F80" s="240"/>
      <c r="G80" s="376">
        <f>G10</f>
        <v>2020</v>
      </c>
      <c r="H80" s="377">
        <f>H10</f>
        <v>2021</v>
      </c>
      <c r="I80" s="377">
        <f>I10</f>
        <v>2022</v>
      </c>
      <c r="J80" s="377">
        <f>J10</f>
        <v>2023</v>
      </c>
      <c r="K80" s="377">
        <f>K10</f>
        <v>2024</v>
      </c>
      <c r="L80" s="377">
        <f>L10</f>
        <v>2025</v>
      </c>
      <c r="M80" s="377">
        <f>M10</f>
        <v>2026</v>
      </c>
      <c r="N80" s="378"/>
      <c r="O80" s="237"/>
      <c r="P80" s="237"/>
      <c r="Q80" s="237"/>
      <c r="R80" s="237"/>
      <c r="S80" s="237"/>
      <c r="T80" s="237"/>
      <c r="U80" s="237"/>
      <c r="V80" s="237"/>
      <c r="W80" s="237"/>
      <c r="X80" s="237"/>
      <c r="Y80" s="237"/>
      <c r="Z80" s="237"/>
      <c r="AA80" s="238"/>
    </row>
    <row r="81" ht="16" customHeight="1">
      <c r="A81" s="280">
        <f t="shared" si="17"/>
        <v>81</v>
      </c>
      <c r="B81" t="s" s="379">
        <v>243</v>
      </c>
      <c r="C81" s="380"/>
      <c r="D81" s="380"/>
      <c r="E81" s="380"/>
      <c r="F81" s="380"/>
      <c r="G81" s="381">
        <f>G11</f>
        <v>2021</v>
      </c>
      <c r="H81" s="382">
        <f>H11</f>
        <v>2022</v>
      </c>
      <c r="I81" s="383">
        <f>I11</f>
        <v>2023</v>
      </c>
      <c r="J81" s="383">
        <f>J11</f>
        <v>2024</v>
      </c>
      <c r="K81" s="383">
        <f>K11</f>
        <v>2025</v>
      </c>
      <c r="L81" s="383">
        <f>L11</f>
        <v>2026</v>
      </c>
      <c r="M81" s="383">
        <f>M11</f>
        <v>2027</v>
      </c>
      <c r="N81" s="237"/>
      <c r="O81" s="237"/>
      <c r="P81" s="237"/>
      <c r="Q81" s="237"/>
      <c r="R81" s="237"/>
      <c r="S81" s="237"/>
      <c r="T81" s="237"/>
      <c r="U81" s="237"/>
      <c r="V81" s="237"/>
      <c r="W81" s="237"/>
      <c r="X81" s="237"/>
      <c r="Y81" s="237"/>
      <c r="Z81" s="237"/>
      <c r="AA81" s="238"/>
    </row>
    <row r="82" ht="16" customHeight="1">
      <c r="A82" s="384">
        <f t="shared" si="17"/>
        <v>82</v>
      </c>
      <c r="B82" t="s" s="385">
        <v>244</v>
      </c>
      <c r="C82" s="386"/>
      <c r="D82" s="386"/>
      <c r="E82" s="386"/>
      <c r="F82" s="386"/>
      <c r="G82" s="387"/>
      <c r="H82" s="388"/>
      <c r="I82" s="388"/>
      <c r="J82" s="388"/>
      <c r="K82" s="388"/>
      <c r="L82" s="388"/>
      <c r="M82" s="388"/>
      <c r="N82" s="237"/>
      <c r="O82" s="237"/>
      <c r="P82" s="237"/>
      <c r="Q82" s="237"/>
      <c r="R82" s="237"/>
      <c r="S82" s="237"/>
      <c r="T82" s="237"/>
      <c r="U82" s="237"/>
      <c r="V82" s="237"/>
      <c r="W82" s="237"/>
      <c r="X82" s="237"/>
      <c r="Y82" s="237"/>
      <c r="Z82" s="237"/>
      <c r="AA82" s="238"/>
    </row>
    <row r="83" ht="16" customHeight="1">
      <c r="A83" s="384">
        <f t="shared" si="17"/>
        <v>83</v>
      </c>
      <c r="B83" t="s" s="389">
        <v>245</v>
      </c>
      <c r="C83" s="243"/>
      <c r="D83" s="237"/>
      <c r="E83" s="237"/>
      <c r="F83" s="237"/>
      <c r="G83" s="390"/>
      <c r="H83" s="391"/>
      <c r="I83" s="391"/>
      <c r="J83" s="391"/>
      <c r="K83" s="391"/>
      <c r="L83" s="391"/>
      <c r="M83" s="391"/>
      <c r="N83" s="237"/>
      <c r="O83" s="237"/>
      <c r="P83" s="237"/>
      <c r="Q83" s="237"/>
      <c r="R83" s="237"/>
      <c r="S83" s="237"/>
      <c r="T83" s="237"/>
      <c r="U83" s="237"/>
      <c r="V83" s="237"/>
      <c r="W83" s="237"/>
      <c r="X83" s="237"/>
      <c r="Y83" s="237"/>
      <c r="Z83" s="237"/>
      <c r="AA83" s="238"/>
    </row>
    <row r="84" ht="16" customHeight="1">
      <c r="A84" s="384">
        <f t="shared" si="17"/>
        <v>84</v>
      </c>
      <c r="B84" t="s" s="392">
        <v>246</v>
      </c>
      <c r="C84" s="337">
        <v>3600</v>
      </c>
      <c r="D84" t="s" s="393">
        <v>247</v>
      </c>
      <c r="E84" s="391"/>
      <c r="F84" s="391"/>
      <c r="G84" s="237"/>
      <c r="H84" s="237"/>
      <c r="I84" s="391"/>
      <c r="J84" s="391"/>
      <c r="K84" s="391"/>
      <c r="L84" s="391"/>
      <c r="M84" s="391"/>
      <c r="N84" s="237"/>
      <c r="O84" s="237"/>
      <c r="P84" s="237"/>
      <c r="Q84" s="237"/>
      <c r="R84" s="237"/>
      <c r="S84" s="237"/>
      <c r="T84" s="237"/>
      <c r="U84" s="237"/>
      <c r="V84" s="237"/>
      <c r="W84" s="237"/>
      <c r="X84" s="237"/>
      <c r="Y84" s="237"/>
      <c r="Z84" s="237"/>
      <c r="AA84" s="238"/>
    </row>
    <row r="85" ht="16" customHeight="1">
      <c r="A85" s="384">
        <f t="shared" si="17"/>
        <v>85</v>
      </c>
      <c r="B85" t="s" s="392">
        <v>248</v>
      </c>
      <c r="C85" s="337">
        <v>0</v>
      </c>
      <c r="D85" t="s" s="393">
        <v>247</v>
      </c>
      <c r="E85" s="391"/>
      <c r="F85" s="391"/>
      <c r="G85" s="237"/>
      <c r="H85" s="237"/>
      <c r="I85" s="391"/>
      <c r="J85" s="391"/>
      <c r="K85" s="391"/>
      <c r="L85" s="391"/>
      <c r="M85" s="391"/>
      <c r="N85" s="237"/>
      <c r="O85" s="237"/>
      <c r="P85" s="237"/>
      <c r="Q85" s="237"/>
      <c r="R85" s="237"/>
      <c r="S85" s="237"/>
      <c r="T85" s="237"/>
      <c r="U85" s="237"/>
      <c r="V85" s="237"/>
      <c r="W85" s="237"/>
      <c r="X85" s="237"/>
      <c r="Y85" s="237"/>
      <c r="Z85" s="237"/>
      <c r="AA85" s="238"/>
    </row>
    <row r="86" ht="16" customHeight="1">
      <c r="A86" s="384">
        <f t="shared" si="17"/>
        <v>86</v>
      </c>
      <c r="B86" t="s" s="392">
        <v>249</v>
      </c>
      <c r="C86" s="394">
        <v>0.5</v>
      </c>
      <c r="D86" s="395"/>
      <c r="E86" s="391"/>
      <c r="F86" s="391"/>
      <c r="G86" s="237"/>
      <c r="H86" s="237"/>
      <c r="I86" s="391"/>
      <c r="J86" s="391"/>
      <c r="K86" s="391"/>
      <c r="L86" s="391"/>
      <c r="M86" s="391"/>
      <c r="N86" s="237"/>
      <c r="O86" s="237"/>
      <c r="P86" s="237"/>
      <c r="Q86" s="237"/>
      <c r="R86" s="237"/>
      <c r="S86" s="237"/>
      <c r="T86" s="237"/>
      <c r="U86" s="237"/>
      <c r="V86" s="237"/>
      <c r="W86" s="237"/>
      <c r="X86" s="237"/>
      <c r="Y86" s="237"/>
      <c r="Z86" s="237"/>
      <c r="AA86" s="238"/>
    </row>
    <row r="87" ht="16" customHeight="1">
      <c r="A87" s="384">
        <f t="shared" si="17"/>
        <v>87</v>
      </c>
      <c r="B87" t="s" s="392">
        <v>250</v>
      </c>
      <c r="C87" s="394">
        <v>1</v>
      </c>
      <c r="D87" s="395"/>
      <c r="E87" s="391"/>
      <c r="F87" s="391"/>
      <c r="G87" s="237"/>
      <c r="H87" s="237"/>
      <c r="I87" s="391"/>
      <c r="J87" s="391"/>
      <c r="K87" s="391"/>
      <c r="L87" s="391"/>
      <c r="M87" s="391"/>
      <c r="N87" s="237"/>
      <c r="O87" s="237"/>
      <c r="P87" s="237"/>
      <c r="Q87" s="237"/>
      <c r="R87" s="237"/>
      <c r="S87" s="237"/>
      <c r="T87" s="237"/>
      <c r="U87" s="237"/>
      <c r="V87" s="237"/>
      <c r="W87" s="237"/>
      <c r="X87" s="237"/>
      <c r="Y87" s="237"/>
      <c r="Z87" s="237"/>
      <c r="AA87" s="238"/>
    </row>
    <row r="88" ht="16" customHeight="1">
      <c r="A88" s="384">
        <f t="shared" si="17"/>
        <v>88</v>
      </c>
      <c r="B88" t="s" s="396">
        <v>251</v>
      </c>
      <c r="C88" s="397">
        <f>(C87*C84)+((1-C87)*C85)</f>
        <v>3600</v>
      </c>
      <c r="D88" t="s" s="398">
        <v>252</v>
      </c>
      <c r="E88" s="391"/>
      <c r="F88" s="391"/>
      <c r="G88" s="237"/>
      <c r="H88" s="237"/>
      <c r="I88" s="391"/>
      <c r="J88" s="391"/>
      <c r="K88" s="391"/>
      <c r="L88" s="391"/>
      <c r="M88" s="391"/>
      <c r="N88" s="237"/>
      <c r="O88" s="237"/>
      <c r="P88" s="237"/>
      <c r="Q88" s="237"/>
      <c r="R88" s="237"/>
      <c r="S88" s="237"/>
      <c r="T88" s="237"/>
      <c r="U88" s="237"/>
      <c r="V88" s="237"/>
      <c r="W88" s="237"/>
      <c r="X88" s="237"/>
      <c r="Y88" s="237"/>
      <c r="Z88" s="237"/>
      <c r="AA88" s="238"/>
    </row>
    <row r="89" ht="16" customHeight="1">
      <c r="A89" s="384">
        <f t="shared" si="17"/>
        <v>89</v>
      </c>
      <c r="B89" t="s" s="392">
        <v>253</v>
      </c>
      <c r="C89" s="399">
        <v>0.0765</v>
      </c>
      <c r="D89" t="s" s="393">
        <v>254</v>
      </c>
      <c r="E89" s="391"/>
      <c r="F89" s="391"/>
      <c r="G89" s="237"/>
      <c r="H89" s="237"/>
      <c r="I89" s="391"/>
      <c r="J89" s="391"/>
      <c r="K89" s="391"/>
      <c r="L89" s="391"/>
      <c r="M89" s="391"/>
      <c r="N89" s="237"/>
      <c r="O89" s="237"/>
      <c r="P89" s="237"/>
      <c r="Q89" s="237"/>
      <c r="R89" s="237"/>
      <c r="S89" s="237"/>
      <c r="T89" s="237"/>
      <c r="U89" s="237"/>
      <c r="V89" s="237"/>
      <c r="W89" s="237"/>
      <c r="X89" s="237"/>
      <c r="Y89" s="237"/>
      <c r="Z89" s="237"/>
      <c r="AA89" s="238"/>
    </row>
    <row r="90" ht="16" customHeight="1">
      <c r="A90" s="384">
        <f t="shared" si="17"/>
        <v>90</v>
      </c>
      <c r="B90" t="s" s="392">
        <v>255</v>
      </c>
      <c r="C90" s="400">
        <v>0.145</v>
      </c>
      <c r="D90" t="s" s="393">
        <v>254</v>
      </c>
      <c r="E90" s="391"/>
      <c r="F90" s="391"/>
      <c r="G90" s="237"/>
      <c r="H90" s="237"/>
      <c r="I90" s="391"/>
      <c r="J90" s="391"/>
      <c r="K90" s="391"/>
      <c r="L90" s="391"/>
      <c r="M90" s="391"/>
      <c r="N90" s="237"/>
      <c r="O90" s="237"/>
      <c r="P90" s="237"/>
      <c r="Q90" s="237"/>
      <c r="R90" s="237"/>
      <c r="S90" s="237"/>
      <c r="T90" s="237"/>
      <c r="U90" s="237"/>
      <c r="V90" s="237"/>
      <c r="W90" s="237"/>
      <c r="X90" s="237"/>
      <c r="Y90" s="237"/>
      <c r="Z90" s="237"/>
      <c r="AA90" s="238"/>
    </row>
    <row r="91" ht="16" customHeight="1">
      <c r="A91" s="384">
        <f t="shared" si="17"/>
        <v>91</v>
      </c>
      <c r="B91" t="s" s="392">
        <v>256</v>
      </c>
      <c r="C91" s="400">
        <v>0.145</v>
      </c>
      <c r="D91" t="s" s="393">
        <v>254</v>
      </c>
      <c r="E91" s="391"/>
      <c r="F91" s="391"/>
      <c r="G91" s="237"/>
      <c r="H91" s="237"/>
      <c r="I91" s="391"/>
      <c r="J91" s="391"/>
      <c r="K91" s="391"/>
      <c r="L91" s="391"/>
      <c r="M91" s="391"/>
      <c r="N91" s="237"/>
      <c r="O91" s="237"/>
      <c r="P91" s="237"/>
      <c r="Q91" s="237"/>
      <c r="R91" s="237"/>
      <c r="S91" s="237"/>
      <c r="T91" s="237"/>
      <c r="U91" s="237"/>
      <c r="V91" s="237"/>
      <c r="W91" s="237"/>
      <c r="X91" s="237"/>
      <c r="Y91" s="237"/>
      <c r="Z91" s="237"/>
      <c r="AA91" s="238"/>
    </row>
    <row r="92" ht="16" customHeight="1">
      <c r="A92" s="384">
        <f t="shared" si="17"/>
        <v>92</v>
      </c>
      <c r="B92" t="s" s="392">
        <v>257</v>
      </c>
      <c r="C92" s="399">
        <v>0.0036</v>
      </c>
      <c r="D92" t="s" s="393">
        <v>254</v>
      </c>
      <c r="E92" s="391"/>
      <c r="F92" s="391"/>
      <c r="G92" s="237"/>
      <c r="H92" s="237"/>
      <c r="I92" s="391"/>
      <c r="J92" s="391"/>
      <c r="K92" s="391"/>
      <c r="L92" s="391"/>
      <c r="M92" s="391"/>
      <c r="N92" s="237"/>
      <c r="O92" s="237"/>
      <c r="P92" s="237"/>
      <c r="Q92" s="237"/>
      <c r="R92" s="237"/>
      <c r="S92" s="237"/>
      <c r="T92" s="237"/>
      <c r="U92" s="237"/>
      <c r="V92" s="237"/>
      <c r="W92" s="237"/>
      <c r="X92" s="237"/>
      <c r="Y92" s="237"/>
      <c r="Z92" s="237"/>
      <c r="AA92" s="238"/>
    </row>
    <row r="93" ht="16" customHeight="1">
      <c r="A93" s="384">
        <f t="shared" si="17"/>
        <v>93</v>
      </c>
      <c r="B93" t="s" s="392">
        <v>258</v>
      </c>
      <c r="C93" s="337">
        <v>0</v>
      </c>
      <c r="D93" t="s" s="393">
        <v>259</v>
      </c>
      <c r="E93" s="391"/>
      <c r="F93" s="391"/>
      <c r="G93" s="237"/>
      <c r="H93" s="237"/>
      <c r="I93" s="391"/>
      <c r="J93" s="391"/>
      <c r="K93" s="391"/>
      <c r="L93" s="391"/>
      <c r="M93" s="391"/>
      <c r="N93" s="237"/>
      <c r="O93" s="237"/>
      <c r="P93" s="237"/>
      <c r="Q93" s="237"/>
      <c r="R93" s="237"/>
      <c r="S93" s="237"/>
      <c r="T93" s="237"/>
      <c r="U93" s="237"/>
      <c r="V93" s="237"/>
      <c r="W93" s="237"/>
      <c r="X93" s="237"/>
      <c r="Y93" s="237"/>
      <c r="Z93" s="237"/>
      <c r="AA93" s="238"/>
    </row>
    <row r="94" ht="16" customHeight="1">
      <c r="A94" s="384">
        <f t="shared" si="17"/>
        <v>94</v>
      </c>
      <c r="B94" t="s" s="392">
        <v>260</v>
      </c>
      <c r="C94" s="337">
        <v>34</v>
      </c>
      <c r="D94" t="s" s="393">
        <v>259</v>
      </c>
      <c r="E94" s="391"/>
      <c r="F94" s="391"/>
      <c r="G94" s="237"/>
      <c r="H94" s="237"/>
      <c r="I94" s="391"/>
      <c r="J94" s="391"/>
      <c r="K94" s="391"/>
      <c r="L94" s="391"/>
      <c r="M94" s="391"/>
      <c r="N94" s="237"/>
      <c r="O94" s="237"/>
      <c r="P94" s="237"/>
      <c r="Q94" s="237"/>
      <c r="R94" s="237"/>
      <c r="S94" s="237"/>
      <c r="T94" s="237"/>
      <c r="U94" s="237"/>
      <c r="V94" s="237"/>
      <c r="W94" s="237"/>
      <c r="X94" s="237"/>
      <c r="Y94" s="237"/>
      <c r="Z94" s="237"/>
      <c r="AA94" s="238"/>
    </row>
    <row r="95" ht="16" customHeight="1">
      <c r="A95" s="384">
        <f t="shared" si="17"/>
        <v>95</v>
      </c>
      <c r="B95" s="401"/>
      <c r="C95" s="402"/>
      <c r="D95" s="391"/>
      <c r="E95" s="391"/>
      <c r="F95" s="391"/>
      <c r="G95" s="237"/>
      <c r="H95" s="237"/>
      <c r="I95" s="391"/>
      <c r="J95" s="391"/>
      <c r="K95" s="391"/>
      <c r="L95" s="391"/>
      <c r="M95" s="391"/>
      <c r="N95" s="237"/>
      <c r="O95" s="237"/>
      <c r="P95" s="237"/>
      <c r="Q95" s="237"/>
      <c r="R95" s="237"/>
      <c r="S95" s="237"/>
      <c r="T95" s="237"/>
      <c r="U95" s="237"/>
      <c r="V95" s="237"/>
      <c r="W95" s="237"/>
      <c r="X95" s="237"/>
      <c r="Y95" s="237"/>
      <c r="Z95" s="237"/>
      <c r="AA95" s="238"/>
    </row>
    <row r="96" ht="16" customHeight="1">
      <c r="A96" s="384">
        <f t="shared" si="17"/>
        <v>96</v>
      </c>
      <c r="B96" t="s" s="392">
        <v>261</v>
      </c>
      <c r="C96" s="337">
        <v>20</v>
      </c>
      <c r="D96" t="s" s="393">
        <v>262</v>
      </c>
      <c r="E96" s="391"/>
      <c r="F96" s="391"/>
      <c r="G96" s="237"/>
      <c r="H96" s="237"/>
      <c r="I96" s="391"/>
      <c r="J96" s="391"/>
      <c r="K96" s="391"/>
      <c r="L96" s="391"/>
      <c r="M96" s="391"/>
      <c r="N96" s="237"/>
      <c r="O96" s="237"/>
      <c r="P96" s="237"/>
      <c r="Q96" s="237"/>
      <c r="R96" s="237"/>
      <c r="S96" s="237"/>
      <c r="T96" s="237"/>
      <c r="U96" s="237"/>
      <c r="V96" s="237"/>
      <c r="W96" s="237"/>
      <c r="X96" s="237"/>
      <c r="Y96" s="237"/>
      <c r="Z96" s="237"/>
      <c r="AA96" s="238"/>
    </row>
    <row r="97" ht="16" customHeight="1">
      <c r="A97" s="384">
        <f t="shared" si="17"/>
        <v>97</v>
      </c>
      <c r="B97" t="s" s="392">
        <v>263</v>
      </c>
      <c r="C97" s="399">
        <v>0</v>
      </c>
      <c r="D97" t="s" s="393">
        <v>264</v>
      </c>
      <c r="E97" s="391"/>
      <c r="F97" s="391"/>
      <c r="G97" s="237"/>
      <c r="H97" s="237"/>
      <c r="I97" s="391"/>
      <c r="J97" s="391"/>
      <c r="K97" s="391"/>
      <c r="L97" s="391"/>
      <c r="M97" s="391"/>
      <c r="N97" s="237"/>
      <c r="O97" s="237"/>
      <c r="P97" s="237"/>
      <c r="Q97" s="237"/>
      <c r="R97" s="237"/>
      <c r="S97" s="237"/>
      <c r="T97" s="237"/>
      <c r="U97" s="237"/>
      <c r="V97" s="237"/>
      <c r="W97" s="237"/>
      <c r="X97" s="237"/>
      <c r="Y97" s="237"/>
      <c r="Z97" s="237"/>
      <c r="AA97" s="238"/>
    </row>
    <row r="98" ht="16" customHeight="1">
      <c r="A98" s="280">
        <f t="shared" si="17"/>
        <v>98</v>
      </c>
      <c r="B98" s="240"/>
      <c r="C98" s="403"/>
      <c r="D98" s="240"/>
      <c r="E98" s="240"/>
      <c r="F98" s="240"/>
      <c r="G98" s="251"/>
      <c r="H98" s="251"/>
      <c r="I98" s="251"/>
      <c r="J98" s="251"/>
      <c r="K98" s="251"/>
      <c r="L98" s="251"/>
      <c r="M98" s="251"/>
      <c r="N98" s="335"/>
      <c r="O98" s="237"/>
      <c r="P98" s="237"/>
      <c r="Q98" s="335"/>
      <c r="R98" s="335"/>
      <c r="S98" s="237"/>
      <c r="T98" s="237"/>
      <c r="U98" s="237"/>
      <c r="V98" s="237"/>
      <c r="W98" s="237"/>
      <c r="X98" s="237"/>
      <c r="Y98" s="237"/>
      <c r="Z98" s="237"/>
      <c r="AA98" s="238"/>
    </row>
    <row r="99" ht="16" customHeight="1">
      <c r="A99" s="280">
        <f t="shared" si="17"/>
        <v>99</v>
      </c>
      <c r="B99" t="s" s="286">
        <v>265</v>
      </c>
      <c r="C99" s="237"/>
      <c r="D99" s="237"/>
      <c r="E99" s="237"/>
      <c r="F99" s="237"/>
      <c r="G99" s="355">
        <f>G$120</f>
        <v>0</v>
      </c>
      <c r="H99" s="355">
        <f>H$120</f>
        <v>1</v>
      </c>
      <c r="I99" s="355">
        <f>I$120</f>
        <v>2</v>
      </c>
      <c r="J99" s="355">
        <f>J$120</f>
        <v>4</v>
      </c>
      <c r="K99" s="355">
        <f>K$120</f>
        <v>4</v>
      </c>
      <c r="L99" s="355">
        <f>L$120</f>
        <v>4</v>
      </c>
      <c r="M99" s="355">
        <f>M$120</f>
        <v>4</v>
      </c>
      <c r="N99" s="335"/>
      <c r="O99" s="237"/>
      <c r="P99" s="237"/>
      <c r="Q99" s="237"/>
      <c r="R99" s="237"/>
      <c r="S99" s="237"/>
      <c r="T99" s="237"/>
      <c r="U99" s="237"/>
      <c r="V99" s="237"/>
      <c r="W99" s="237"/>
      <c r="X99" s="237"/>
      <c r="Y99" s="237"/>
      <c r="Z99" s="237"/>
      <c r="AA99" s="238"/>
    </row>
    <row r="100" ht="16" customHeight="1">
      <c r="A100" s="280">
        <f t="shared" si="17"/>
        <v>100</v>
      </c>
      <c r="B100" t="s" s="286">
        <v>266</v>
      </c>
      <c r="C100" s="237"/>
      <c r="D100" s="237"/>
      <c r="E100" s="237"/>
      <c r="F100" s="237"/>
      <c r="G100" s="355">
        <f>G$128</f>
        <v>0</v>
      </c>
      <c r="H100" s="355">
        <f>H$128</f>
        <v>2</v>
      </c>
      <c r="I100" s="355">
        <f>I$128</f>
        <v>2</v>
      </c>
      <c r="J100" s="355">
        <f>J$128</f>
        <v>2</v>
      </c>
      <c r="K100" s="355">
        <f>K$128</f>
        <v>2</v>
      </c>
      <c r="L100" s="355">
        <f>L$128</f>
        <v>2</v>
      </c>
      <c r="M100" s="355">
        <f>M$128</f>
        <v>2</v>
      </c>
      <c r="N100" s="335"/>
      <c r="O100" s="237"/>
      <c r="P100" s="237"/>
      <c r="Q100" s="237"/>
      <c r="R100" s="237"/>
      <c r="S100" s="237"/>
      <c r="T100" s="237"/>
      <c r="U100" s="237"/>
      <c r="V100" s="237"/>
      <c r="W100" s="237"/>
      <c r="X100" s="237"/>
      <c r="Y100" s="237"/>
      <c r="Z100" s="237"/>
      <c r="AA100" s="238"/>
    </row>
    <row r="101" ht="16" customHeight="1">
      <c r="A101" s="280">
        <f t="shared" si="17"/>
        <v>101</v>
      </c>
      <c r="B101" t="s" s="286">
        <v>267</v>
      </c>
      <c r="C101" s="237"/>
      <c r="D101" s="237"/>
      <c r="E101" s="237"/>
      <c r="F101" s="237"/>
      <c r="G101" s="355">
        <f>G$166</f>
        <v>0</v>
      </c>
      <c r="H101" s="355">
        <f>H$166</f>
        <v>1</v>
      </c>
      <c r="I101" s="355">
        <f>I$166</f>
        <v>2</v>
      </c>
      <c r="J101" s="355">
        <f>J$166</f>
        <v>2</v>
      </c>
      <c r="K101" s="355">
        <f>K$166</f>
        <v>2</v>
      </c>
      <c r="L101" s="355">
        <f>L$166</f>
        <v>2</v>
      </c>
      <c r="M101" s="355">
        <f>M$166</f>
        <v>2</v>
      </c>
      <c r="N101" s="335"/>
      <c r="O101" s="237"/>
      <c r="P101" s="237"/>
      <c r="Q101" s="237"/>
      <c r="R101" s="237"/>
      <c r="S101" s="237"/>
      <c r="T101" s="237"/>
      <c r="U101" s="237"/>
      <c r="V101" s="237"/>
      <c r="W101" s="237"/>
      <c r="X101" s="237"/>
      <c r="Y101" s="237"/>
      <c r="Z101" s="237"/>
      <c r="AA101" s="238"/>
    </row>
    <row r="102" ht="16" customHeight="1">
      <c r="A102" s="280">
        <f t="shared" si="17"/>
        <v>102</v>
      </c>
      <c r="B102" t="s" s="290">
        <v>268</v>
      </c>
      <c r="C102" s="252"/>
      <c r="D102" s="252"/>
      <c r="E102" s="252"/>
      <c r="F102" s="252"/>
      <c r="G102" s="404">
        <f>G$267</f>
        <v>0</v>
      </c>
      <c r="H102" s="404">
        <f>H$267</f>
        <v>11</v>
      </c>
      <c r="I102" s="404">
        <f>I$267</f>
        <v>16</v>
      </c>
      <c r="J102" s="404">
        <f>J$267</f>
        <v>17</v>
      </c>
      <c r="K102" s="404">
        <f>K$267</f>
        <v>21</v>
      </c>
      <c r="L102" s="404">
        <f>L$267</f>
        <v>24</v>
      </c>
      <c r="M102" s="404">
        <f>M$267</f>
        <v>28</v>
      </c>
      <c r="N102" s="335"/>
      <c r="O102" s="237"/>
      <c r="P102" s="237"/>
      <c r="Q102" s="237"/>
      <c r="R102" s="237"/>
      <c r="S102" s="237"/>
      <c r="T102" s="237"/>
      <c r="U102" s="237"/>
      <c r="V102" s="237"/>
      <c r="W102" s="237"/>
      <c r="X102" s="237"/>
      <c r="Y102" s="237"/>
      <c r="Z102" s="237"/>
      <c r="AA102" s="238"/>
    </row>
    <row r="103" ht="16" customHeight="1">
      <c r="A103" s="280">
        <f t="shared" si="17"/>
        <v>103</v>
      </c>
      <c r="B103" t="s" s="257">
        <v>269</v>
      </c>
      <c r="C103" s="405"/>
      <c r="D103" s="405"/>
      <c r="E103" s="405"/>
      <c r="F103" s="405"/>
      <c r="G103" s="406">
        <f>SUM(G99:G102)</f>
        <v>0</v>
      </c>
      <c r="H103" s="406">
        <f>SUM(H99:H102)</f>
        <v>15</v>
      </c>
      <c r="I103" s="406">
        <f>SUM(I99:I102)</f>
        <v>22</v>
      </c>
      <c r="J103" s="406">
        <f>SUM(J99:J102)</f>
        <v>25</v>
      </c>
      <c r="K103" s="406">
        <f>SUM(K99:K102)</f>
        <v>29</v>
      </c>
      <c r="L103" s="406">
        <f>SUM(L99:L102)</f>
        <v>32</v>
      </c>
      <c r="M103" s="406">
        <f>SUM(M99:M102)</f>
        <v>36</v>
      </c>
      <c r="N103" s="335"/>
      <c r="O103" s="237"/>
      <c r="P103" s="237"/>
      <c r="Q103" s="237"/>
      <c r="R103" s="237"/>
      <c r="S103" s="237"/>
      <c r="T103" s="237"/>
      <c r="U103" s="237"/>
      <c r="V103" s="237"/>
      <c r="W103" s="237"/>
      <c r="X103" s="237"/>
      <c r="Y103" s="237"/>
      <c r="Z103" s="237"/>
      <c r="AA103" s="238"/>
    </row>
    <row r="104" ht="16" customHeight="1">
      <c r="A104" s="280">
        <f t="shared" si="17"/>
        <v>104</v>
      </c>
      <c r="B104" s="237"/>
      <c r="C104" s="316"/>
      <c r="D104" s="237"/>
      <c r="E104" s="237"/>
      <c r="F104" s="237"/>
      <c r="G104" s="237"/>
      <c r="H104" s="237"/>
      <c r="I104" s="237"/>
      <c r="J104" s="237"/>
      <c r="K104" s="237"/>
      <c r="L104" s="237"/>
      <c r="M104" s="237"/>
      <c r="N104" s="335"/>
      <c r="O104" s="237"/>
      <c r="P104" s="237"/>
      <c r="Q104" s="341"/>
      <c r="R104" s="341"/>
      <c r="S104" s="237"/>
      <c r="T104" s="237"/>
      <c r="U104" s="237"/>
      <c r="V104" s="237"/>
      <c r="W104" s="237"/>
      <c r="X104" s="237"/>
      <c r="Y104" s="237"/>
      <c r="Z104" s="237"/>
      <c r="AA104" s="238"/>
    </row>
    <row r="105" ht="16" customHeight="1">
      <c r="A105" s="280">
        <f t="shared" si="17"/>
        <v>105</v>
      </c>
      <c r="B105" t="s" s="407">
        <v>270</v>
      </c>
      <c r="C105" s="408">
        <v>180</v>
      </c>
      <c r="D105" s="409"/>
      <c r="E105" s="410"/>
      <c r="F105" s="410"/>
      <c r="G105" s="237"/>
      <c r="H105" s="251"/>
      <c r="I105" s="251"/>
      <c r="J105" s="251"/>
      <c r="K105" s="251"/>
      <c r="L105" s="251"/>
      <c r="M105" s="251"/>
      <c r="N105" s="335"/>
      <c r="O105" s="237"/>
      <c r="P105" s="237"/>
      <c r="Q105" s="341"/>
      <c r="R105" s="341"/>
      <c r="S105" s="237"/>
      <c r="T105" s="237"/>
      <c r="U105" s="237"/>
      <c r="V105" s="237"/>
      <c r="W105" s="237"/>
      <c r="X105" s="237"/>
      <c r="Y105" s="237"/>
      <c r="Z105" s="237"/>
      <c r="AA105" s="238"/>
    </row>
    <row r="106" ht="16" customHeight="1">
      <c r="A106" s="280">
        <f t="shared" si="17"/>
        <v>106</v>
      </c>
      <c r="B106" t="s" s="407">
        <v>271</v>
      </c>
      <c r="C106" s="411">
        <v>0</v>
      </c>
      <c r="D106" s="412"/>
      <c r="E106" s="355"/>
      <c r="F106" s="355"/>
      <c r="G106" s="237"/>
      <c r="H106" s="237"/>
      <c r="I106" s="237"/>
      <c r="J106" s="237"/>
      <c r="K106" s="237"/>
      <c r="L106" s="237"/>
      <c r="M106" s="237"/>
      <c r="N106" s="335"/>
      <c r="O106" s="237"/>
      <c r="P106" s="237"/>
      <c r="Q106" s="341"/>
      <c r="R106" s="341"/>
      <c r="S106" s="237"/>
      <c r="T106" s="237"/>
      <c r="U106" s="237"/>
      <c r="V106" s="237"/>
      <c r="W106" s="237"/>
      <c r="X106" s="237"/>
      <c r="Y106" s="237"/>
      <c r="Z106" s="237"/>
      <c r="AA106" s="238"/>
    </row>
    <row r="107" ht="16" customHeight="1">
      <c r="A107" s="280">
        <f t="shared" si="17"/>
        <v>107</v>
      </c>
      <c r="B107" t="s" s="407">
        <v>272</v>
      </c>
      <c r="C107" s="411">
        <v>0</v>
      </c>
      <c r="D107" s="412"/>
      <c r="E107" s="355"/>
      <c r="F107" s="355"/>
      <c r="G107" s="237"/>
      <c r="H107" s="237"/>
      <c r="I107" s="237"/>
      <c r="J107" s="237"/>
      <c r="K107" s="237"/>
      <c r="L107" s="237"/>
      <c r="M107" s="237"/>
      <c r="N107" s="335"/>
      <c r="O107" s="237"/>
      <c r="P107" s="237"/>
      <c r="Q107" s="341"/>
      <c r="R107" s="341"/>
      <c r="S107" s="237"/>
      <c r="T107" s="237"/>
      <c r="U107" s="237"/>
      <c r="V107" s="237"/>
      <c r="W107" s="237"/>
      <c r="X107" s="237"/>
      <c r="Y107" s="237"/>
      <c r="Z107" s="237"/>
      <c r="AA107" s="238"/>
    </row>
    <row r="108" ht="16" customHeight="1">
      <c r="A108" s="280">
        <f t="shared" si="17"/>
        <v>108</v>
      </c>
      <c r="B108" t="s" s="407">
        <v>273</v>
      </c>
      <c r="C108" s="413">
        <v>0</v>
      </c>
      <c r="D108" s="414"/>
      <c r="E108" s="352"/>
      <c r="F108" s="352"/>
      <c r="G108" s="237"/>
      <c r="H108" s="415"/>
      <c r="I108" s="415"/>
      <c r="J108" s="415"/>
      <c r="K108" s="415"/>
      <c r="L108" s="415"/>
      <c r="M108" s="415"/>
      <c r="N108" s="335"/>
      <c r="O108" s="237"/>
      <c r="P108" s="237"/>
      <c r="Q108" s="341"/>
      <c r="R108" s="341"/>
      <c r="S108" s="237"/>
      <c r="T108" s="237"/>
      <c r="U108" s="237"/>
      <c r="V108" s="237"/>
      <c r="W108" s="237"/>
      <c r="X108" s="237"/>
      <c r="Y108" s="237"/>
      <c r="Z108" s="237"/>
      <c r="AA108" s="238"/>
    </row>
    <row r="109" ht="16" customHeight="1">
      <c r="A109" s="244"/>
      <c r="B109" s="237"/>
      <c r="C109" s="327"/>
      <c r="D109" s="237"/>
      <c r="E109" s="237"/>
      <c r="F109" s="237"/>
      <c r="G109" s="237"/>
      <c r="H109" s="416"/>
      <c r="I109" s="416"/>
      <c r="J109" s="416"/>
      <c r="K109" s="386"/>
      <c r="L109" s="386"/>
      <c r="M109" s="386"/>
      <c r="N109" s="335"/>
      <c r="O109" s="237"/>
      <c r="P109" s="237"/>
      <c r="Q109" s="341"/>
      <c r="R109" s="341"/>
      <c r="S109" s="237"/>
      <c r="T109" s="237"/>
      <c r="U109" s="237"/>
      <c r="V109" s="237"/>
      <c r="W109" s="237"/>
      <c r="X109" s="237"/>
      <c r="Y109" s="237"/>
      <c r="Z109" s="237"/>
      <c r="AA109" s="238"/>
    </row>
    <row r="110" ht="14.25" customHeight="1">
      <c r="A110" s="244"/>
      <c r="B110" s="237"/>
      <c r="C110" t="s" s="250">
        <v>274</v>
      </c>
      <c r="D110" t="s" s="250">
        <v>275</v>
      </c>
      <c r="E110" s="251"/>
      <c r="F110" s="251"/>
      <c r="G110" t="s" s="250">
        <v>276</v>
      </c>
      <c r="H110" s="417"/>
      <c r="I110" s="417"/>
      <c r="J110" s="417"/>
      <c r="K110" s="237"/>
      <c r="L110" s="237"/>
      <c r="M110" s="237"/>
      <c r="N110" s="335"/>
      <c r="O110" s="237"/>
      <c r="P110" s="237"/>
      <c r="Q110" s="341"/>
      <c r="R110" s="341"/>
      <c r="S110" s="237"/>
      <c r="T110" s="237"/>
      <c r="U110" s="237"/>
      <c r="V110" s="237"/>
      <c r="W110" s="237"/>
      <c r="X110" s="237"/>
      <c r="Y110" s="237"/>
      <c r="Z110" s="237"/>
      <c r="AA110" s="238"/>
    </row>
    <row r="111" ht="30" customHeight="1">
      <c r="A111" s="280">
        <f t="shared" si="17"/>
        <v>111</v>
      </c>
      <c r="B111" t="s" s="418">
        <v>277</v>
      </c>
      <c r="C111" s="419">
        <f>$H$10</f>
        <v>2021</v>
      </c>
      <c r="D111" t="s" s="420">
        <v>278</v>
      </c>
      <c r="E111" s="421"/>
      <c r="F111" s="421"/>
      <c r="G111" s="252"/>
      <c r="H111" s="252"/>
      <c r="I111" s="421"/>
      <c r="J111" s="421"/>
      <c r="K111" s="252"/>
      <c r="L111" s="252"/>
      <c r="M111" s="252"/>
      <c r="N111" s="335"/>
      <c r="O111" s="237"/>
      <c r="P111" s="237"/>
      <c r="Q111" s="341"/>
      <c r="R111" s="341"/>
      <c r="S111" s="237"/>
      <c r="T111" s="237"/>
      <c r="U111" s="237"/>
      <c r="V111" s="237"/>
      <c r="W111" s="237"/>
      <c r="X111" s="237"/>
      <c r="Y111" s="237"/>
      <c r="Z111" s="237"/>
      <c r="AA111" s="238"/>
    </row>
    <row r="112" ht="16" customHeight="1">
      <c r="A112" s="280">
        <f t="shared" si="17"/>
        <v>112</v>
      </c>
      <c r="B112" s="422"/>
      <c r="C112" s="423"/>
      <c r="D112" s="424"/>
      <c r="E112" s="424"/>
      <c r="F112" s="424"/>
      <c r="G112" s="425"/>
      <c r="H112" s="425"/>
      <c r="I112" s="424"/>
      <c r="J112" s="424"/>
      <c r="K112" s="425"/>
      <c r="L112" s="425"/>
      <c r="M112" s="425"/>
      <c r="N112" s="335"/>
      <c r="O112" s="237"/>
      <c r="P112" s="237"/>
      <c r="Q112" s="341"/>
      <c r="R112" s="341"/>
      <c r="S112" s="237"/>
      <c r="T112" s="237"/>
      <c r="U112" s="237"/>
      <c r="V112" s="237"/>
      <c r="W112" s="237"/>
      <c r="X112" s="237"/>
      <c r="Y112" s="237"/>
      <c r="Z112" s="237"/>
      <c r="AA112" s="238"/>
    </row>
    <row r="113" ht="16" customHeight="1">
      <c r="A113" s="280">
        <f t="shared" si="17"/>
        <v>113</v>
      </c>
      <c r="B113" t="s" s="426">
        <v>279</v>
      </c>
      <c r="C113" s="427"/>
      <c r="D113" s="254"/>
      <c r="E113" s="254"/>
      <c r="F113" s="254"/>
      <c r="G113" s="252"/>
      <c r="H113" s="254"/>
      <c r="I113" s="254"/>
      <c r="J113" s="254"/>
      <c r="K113" s="252"/>
      <c r="L113" s="252"/>
      <c r="M113" s="252"/>
      <c r="N113" s="335"/>
      <c r="O113" s="334"/>
      <c r="P113" s="341"/>
      <c r="Q113" s="341"/>
      <c r="R113" s="341"/>
      <c r="S113" s="237"/>
      <c r="T113" s="237"/>
      <c r="U113" s="237"/>
      <c r="V113" s="237"/>
      <c r="W113" s="237"/>
      <c r="X113" s="237"/>
      <c r="Y113" s="237"/>
      <c r="Z113" s="237"/>
      <c r="AA113" s="238"/>
    </row>
    <row r="114" ht="16" customHeight="1">
      <c r="A114" s="428">
        <f t="shared" si="17"/>
        <v>114</v>
      </c>
      <c r="B114" t="s" s="429">
        <v>280</v>
      </c>
      <c r="C114" s="430">
        <v>2022</v>
      </c>
      <c r="D114" s="431">
        <v>76000</v>
      </c>
      <c r="E114" s="432"/>
      <c r="F114" s="433"/>
      <c r="G114" s="406">
        <f>IF($C114&lt;=G$81,1,0)</f>
        <v>0</v>
      </c>
      <c r="H114" s="406">
        <f>IF($C114&lt;=H$81,1,0)</f>
        <v>1</v>
      </c>
      <c r="I114" s="406">
        <f>IF($C114&lt;=I$81,1,0)</f>
        <v>1</v>
      </c>
      <c r="J114" s="406">
        <f>IF($C114&lt;=J$81,1,0)</f>
        <v>1</v>
      </c>
      <c r="K114" s="406">
        <f>IF($C114&lt;=K$81,1,0)</f>
        <v>1</v>
      </c>
      <c r="L114" s="406">
        <f>IF($C114&lt;=L$81,1,0)</f>
        <v>1</v>
      </c>
      <c r="M114" s="406">
        <f>IF($C114&lt;=M$81,1,0)</f>
        <v>1</v>
      </c>
      <c r="N114" s="335"/>
      <c r="O114" s="237"/>
      <c r="P114" s="341"/>
      <c r="Q114" s="341"/>
      <c r="R114" s="341"/>
      <c r="S114" s="237"/>
      <c r="T114" s="237"/>
      <c r="U114" s="237"/>
      <c r="V114" s="237"/>
      <c r="W114" s="237"/>
      <c r="X114" s="237"/>
      <c r="Y114" s="237"/>
      <c r="Z114" s="237"/>
      <c r="AA114" s="238"/>
    </row>
    <row r="115" ht="16" customHeight="1">
      <c r="A115" s="428">
        <f t="shared" si="17"/>
        <v>115</v>
      </c>
      <c r="B115" t="s" s="434">
        <v>281</v>
      </c>
      <c r="C115" s="435">
        <v>2023</v>
      </c>
      <c r="D115" s="436">
        <v>60000</v>
      </c>
      <c r="E115" s="437"/>
      <c r="F115" s="438"/>
      <c r="G115" s="355">
        <f>IF($C115&lt;=G$81,1,0)</f>
        <v>0</v>
      </c>
      <c r="H115" s="355">
        <f>IF($C115&lt;=H$81,1,0)</f>
        <v>0</v>
      </c>
      <c r="I115" s="355">
        <f>IF($C115&lt;=I$81,1,0)</f>
        <v>1</v>
      </c>
      <c r="J115" s="355">
        <f>IF($C115&lt;=J$81,1,0)</f>
        <v>1</v>
      </c>
      <c r="K115" s="355">
        <f>IF($C115&lt;=K$81,1,0)</f>
        <v>1</v>
      </c>
      <c r="L115" s="355">
        <f>IF($C115&lt;=L$81,1,0)</f>
        <v>1</v>
      </c>
      <c r="M115" s="355">
        <f>IF($C115&lt;=M$81,1,0)</f>
        <v>1</v>
      </c>
      <c r="N115" s="335"/>
      <c r="O115" s="237"/>
      <c r="P115" s="341"/>
      <c r="Q115" s="341"/>
      <c r="R115" s="341"/>
      <c r="S115" s="237"/>
      <c r="T115" s="237"/>
      <c r="U115" s="237"/>
      <c r="V115" s="237"/>
      <c r="W115" s="237"/>
      <c r="X115" s="237"/>
      <c r="Y115" s="237"/>
      <c r="Z115" s="237"/>
      <c r="AA115" s="238"/>
    </row>
    <row r="116" ht="16" customHeight="1">
      <c r="A116" s="428">
        <f t="shared" si="17"/>
        <v>116</v>
      </c>
      <c r="B116" t="s" s="434">
        <v>282</v>
      </c>
      <c r="C116" s="435">
        <v>2024</v>
      </c>
      <c r="D116" s="436">
        <v>28000</v>
      </c>
      <c r="E116" s="437"/>
      <c r="F116" s="438"/>
      <c r="G116" s="355">
        <f>IF($C116&lt;=G$81,1,0)</f>
        <v>0</v>
      </c>
      <c r="H116" s="355">
        <f>IF($C116&lt;=H$81,1,0)</f>
        <v>0</v>
      </c>
      <c r="I116" s="355">
        <f>IF($C116&lt;=I$81,1,0)</f>
        <v>0</v>
      </c>
      <c r="J116" s="355">
        <f>IF($C116&lt;=J$81,1,0)</f>
        <v>1</v>
      </c>
      <c r="K116" s="355">
        <f>IF($C116&lt;=K$81,1,0)</f>
        <v>1</v>
      </c>
      <c r="L116" s="355">
        <f>IF($C116&lt;=L$81,1,0)</f>
        <v>1</v>
      </c>
      <c r="M116" s="355">
        <f>IF($C116&lt;=M$81,1,0)</f>
        <v>1</v>
      </c>
      <c r="N116" s="237"/>
      <c r="O116" s="237"/>
      <c r="P116" s="341"/>
      <c r="Q116" s="341"/>
      <c r="R116" s="341"/>
      <c r="S116" s="237"/>
      <c r="T116" s="237"/>
      <c r="U116" s="237"/>
      <c r="V116" s="237"/>
      <c r="W116" s="237"/>
      <c r="X116" s="237"/>
      <c r="Y116" s="237"/>
      <c r="Z116" s="237"/>
      <c r="AA116" s="238"/>
    </row>
    <row r="117" ht="16" customHeight="1">
      <c r="A117" s="428">
        <f t="shared" si="17"/>
        <v>117</v>
      </c>
      <c r="B117" t="s" s="434">
        <v>283</v>
      </c>
      <c r="C117" s="435">
        <v>2024</v>
      </c>
      <c r="D117" s="436">
        <v>42000</v>
      </c>
      <c r="E117" s="437"/>
      <c r="F117" s="438"/>
      <c r="G117" s="355">
        <f>IF($C117&lt;=G$81,1,0)</f>
        <v>0</v>
      </c>
      <c r="H117" s="355">
        <f>IF($C117&lt;=H$81,1,0)</f>
        <v>0</v>
      </c>
      <c r="I117" s="355">
        <f>IF($C117&lt;=I$81,1,0)</f>
        <v>0</v>
      </c>
      <c r="J117" s="355">
        <f>IF($C117&lt;=J$81,1,0)</f>
        <v>1</v>
      </c>
      <c r="K117" s="355">
        <f>IF($C117&lt;=K$81,1,0)</f>
        <v>1</v>
      </c>
      <c r="L117" s="355">
        <f>IF($C117&lt;=L$81,1,0)</f>
        <v>1</v>
      </c>
      <c r="M117" s="355">
        <f>IF($C117&lt;=M$81,1,0)</f>
        <v>1</v>
      </c>
      <c r="N117" s="237"/>
      <c r="O117" s="237"/>
      <c r="P117" s="341"/>
      <c r="Q117" s="341"/>
      <c r="R117" s="341"/>
      <c r="S117" s="237"/>
      <c r="T117" s="237"/>
      <c r="U117" s="237"/>
      <c r="V117" s="237"/>
      <c r="W117" s="237"/>
      <c r="X117" s="237"/>
      <c r="Y117" s="237"/>
      <c r="Z117" s="237"/>
      <c r="AA117" s="238"/>
    </row>
    <row r="118" ht="16" customHeight="1">
      <c r="A118" s="428">
        <f t="shared" si="17"/>
        <v>118</v>
      </c>
      <c r="B118" s="439"/>
      <c r="C118" t="s" s="49">
        <v>284</v>
      </c>
      <c r="D118" s="436"/>
      <c r="E118" s="437"/>
      <c r="F118" s="438"/>
      <c r="G118" s="355">
        <f>IF($C118&lt;=G$81,1,0)</f>
        <v>0</v>
      </c>
      <c r="H118" s="355">
        <f>IF($C118&lt;=H$81,1,0)</f>
        <v>0</v>
      </c>
      <c r="I118" s="355">
        <f>IF($C118&lt;=I$81,1,0)</f>
        <v>0</v>
      </c>
      <c r="J118" s="355">
        <f>IF($C118&lt;=J$81,1,0)</f>
        <v>0</v>
      </c>
      <c r="K118" s="355">
        <f>IF($C118&lt;=K$81,1,0)</f>
        <v>0</v>
      </c>
      <c r="L118" s="355">
        <f>IF($C118&lt;=L$81,1,0)</f>
        <v>0</v>
      </c>
      <c r="M118" s="355">
        <f>IF($C118&lt;=M$81,1,0)</f>
        <v>0</v>
      </c>
      <c r="N118" s="237"/>
      <c r="O118" s="237"/>
      <c r="P118" s="237"/>
      <c r="Q118" s="237"/>
      <c r="R118" s="237"/>
      <c r="S118" s="237"/>
      <c r="T118" s="237"/>
      <c r="U118" s="237"/>
      <c r="V118" s="237"/>
      <c r="W118" s="237"/>
      <c r="X118" s="237"/>
      <c r="Y118" s="237"/>
      <c r="Z118" s="237"/>
      <c r="AA118" s="238"/>
    </row>
    <row r="119" ht="16" customHeight="1">
      <c r="A119" s="280">
        <f t="shared" si="17"/>
        <v>119</v>
      </c>
      <c r="B119" s="440"/>
      <c r="C119" s="441"/>
      <c r="D119" s="442"/>
      <c r="E119" s="443"/>
      <c r="F119" s="443"/>
      <c r="G119" s="404"/>
      <c r="H119" s="404"/>
      <c r="I119" s="404"/>
      <c r="J119" s="404"/>
      <c r="K119" s="404"/>
      <c r="L119" s="404"/>
      <c r="M119" s="404"/>
      <c r="N119" s="237"/>
      <c r="O119" s="237"/>
      <c r="P119" s="237"/>
      <c r="Q119" s="237"/>
      <c r="R119" s="237"/>
      <c r="S119" s="237"/>
      <c r="T119" s="237"/>
      <c r="U119" s="237"/>
      <c r="V119" s="237"/>
      <c r="W119" s="237"/>
      <c r="X119" s="237"/>
      <c r="Y119" s="237"/>
      <c r="Z119" s="237"/>
      <c r="AA119" s="238"/>
    </row>
    <row r="120" ht="16" customHeight="1">
      <c r="A120" s="280">
        <f t="shared" si="17"/>
        <v>120</v>
      </c>
      <c r="B120" t="s" s="257">
        <v>285</v>
      </c>
      <c r="C120" s="258"/>
      <c r="D120" s="444"/>
      <c r="E120" s="444"/>
      <c r="F120" s="444"/>
      <c r="G120" s="445">
        <f>SUM(G114:G118)</f>
        <v>0</v>
      </c>
      <c r="H120" s="445">
        <f>SUM(H114:H118)</f>
        <v>1</v>
      </c>
      <c r="I120" s="445">
        <f>SUM(I114:I118)</f>
        <v>2</v>
      </c>
      <c r="J120" s="445">
        <f>SUM(J114:J118)</f>
        <v>4</v>
      </c>
      <c r="K120" s="445">
        <f>SUM(K114:K118)</f>
        <v>4</v>
      </c>
      <c r="L120" s="445">
        <f>SUM(L114:L118)</f>
        <v>4</v>
      </c>
      <c r="M120" s="445">
        <f>SUM(M114:M118)</f>
        <v>4</v>
      </c>
      <c r="N120" s="237"/>
      <c r="O120" s="237"/>
      <c r="P120" s="237"/>
      <c r="Q120" s="237"/>
      <c r="R120" s="237"/>
      <c r="S120" s="237"/>
      <c r="T120" s="237"/>
      <c r="U120" s="237"/>
      <c r="V120" s="237"/>
      <c r="W120" s="237"/>
      <c r="X120" s="237"/>
      <c r="Y120" s="237"/>
      <c r="Z120" s="237"/>
      <c r="AA120" s="238"/>
    </row>
    <row r="121" ht="16" customHeight="1">
      <c r="A121" s="280">
        <f t="shared" si="17"/>
        <v>121</v>
      </c>
      <c r="B121" s="446"/>
      <c r="C121" s="446"/>
      <c r="D121" s="447"/>
      <c r="E121" s="447"/>
      <c r="F121" s="447"/>
      <c r="G121" s="448"/>
      <c r="H121" s="448"/>
      <c r="I121" s="449"/>
      <c r="J121" s="449"/>
      <c r="K121" s="449"/>
      <c r="L121" s="449"/>
      <c r="M121" s="449"/>
      <c r="N121" s="355"/>
      <c r="O121" s="237"/>
      <c r="P121" s="355"/>
      <c r="Q121" s="355"/>
      <c r="R121" s="355"/>
      <c r="S121" s="237"/>
      <c r="T121" s="237"/>
      <c r="U121" s="237"/>
      <c r="V121" s="237"/>
      <c r="W121" s="237"/>
      <c r="X121" s="237"/>
      <c r="Y121" s="237"/>
      <c r="Z121" s="237"/>
      <c r="AA121" s="238"/>
    </row>
    <row r="122" ht="16" customHeight="1">
      <c r="A122" s="280">
        <f t="shared" si="17"/>
        <v>122</v>
      </c>
      <c r="B122" t="s" s="426">
        <v>286</v>
      </c>
      <c r="C122" s="252"/>
      <c r="D122" s="443"/>
      <c r="E122" s="443"/>
      <c r="F122" s="443"/>
      <c r="G122" s="450"/>
      <c r="H122" s="450"/>
      <c r="I122" s="404"/>
      <c r="J122" s="404"/>
      <c r="K122" s="404"/>
      <c r="L122" s="404"/>
      <c r="M122" s="404"/>
      <c r="N122" s="355"/>
      <c r="O122" s="237"/>
      <c r="P122" s="355"/>
      <c r="Q122" s="355"/>
      <c r="R122" s="355"/>
      <c r="S122" s="237"/>
      <c r="T122" s="237"/>
      <c r="U122" s="237"/>
      <c r="V122" s="237"/>
      <c r="W122" s="237"/>
      <c r="X122" s="237"/>
      <c r="Y122" s="237"/>
      <c r="Z122" s="237"/>
      <c r="AA122" s="238"/>
    </row>
    <row r="123" ht="16" customHeight="1">
      <c r="A123" s="428">
        <f t="shared" si="17"/>
        <v>123</v>
      </c>
      <c r="B123" t="s" s="429">
        <v>287</v>
      </c>
      <c r="C123" s="430">
        <v>2022</v>
      </c>
      <c r="D123" s="431">
        <v>40000</v>
      </c>
      <c r="E123" s="432"/>
      <c r="F123" s="433"/>
      <c r="G123" s="406">
        <f>IF($C123&lt;=G$81,1,0)</f>
        <v>0</v>
      </c>
      <c r="H123" s="406">
        <f>IF($C123&lt;=H$81,1,0)</f>
        <v>1</v>
      </c>
      <c r="I123" s="406">
        <f>IF($C123&lt;=I$81,1,0)</f>
        <v>1</v>
      </c>
      <c r="J123" s="406">
        <f>IF($C123&lt;=J$81,1,0)</f>
        <v>1</v>
      </c>
      <c r="K123" s="406">
        <f>IF($C123&lt;=K$81,1,0)</f>
        <v>1</v>
      </c>
      <c r="L123" s="406">
        <f>IF($C123&lt;=L$81,1,0)</f>
        <v>1</v>
      </c>
      <c r="M123" s="406">
        <f>IF($C123&lt;=M$81,1,0)</f>
        <v>1</v>
      </c>
      <c r="N123" s="355"/>
      <c r="O123" s="237"/>
      <c r="P123" s="237"/>
      <c r="Q123" s="237"/>
      <c r="R123" s="237"/>
      <c r="S123" s="237"/>
      <c r="T123" s="237"/>
      <c r="U123" s="237"/>
      <c r="V123" s="237"/>
      <c r="W123" s="237"/>
      <c r="X123" s="237"/>
      <c r="Y123" s="237"/>
      <c r="Z123" s="237"/>
      <c r="AA123" s="238"/>
    </row>
    <row r="124" ht="16" customHeight="1">
      <c r="A124" s="428">
        <f t="shared" si="17"/>
        <v>124</v>
      </c>
      <c r="B124" t="s" s="434">
        <v>288</v>
      </c>
      <c r="C124" s="435">
        <v>2022</v>
      </c>
      <c r="D124" s="436">
        <v>36000</v>
      </c>
      <c r="E124" s="437"/>
      <c r="F124" s="438"/>
      <c r="G124" s="355">
        <f>IF($C124&lt;=G$81,1,0)</f>
        <v>0</v>
      </c>
      <c r="H124" s="355">
        <f>IF($C124&lt;=H$81,1,0)</f>
        <v>1</v>
      </c>
      <c r="I124" s="355">
        <f>IF($C124&lt;=I$81,1,0)</f>
        <v>1</v>
      </c>
      <c r="J124" s="355">
        <f>IF($C124&lt;=J$81,1,0)</f>
        <v>1</v>
      </c>
      <c r="K124" s="355">
        <f>IF($C124&lt;=K$81,1,0)</f>
        <v>1</v>
      </c>
      <c r="L124" s="355">
        <f>IF($C124&lt;=L$81,1,0)</f>
        <v>1</v>
      </c>
      <c r="M124" s="355">
        <f>IF($C124&lt;=M$81,1,0)</f>
        <v>1</v>
      </c>
      <c r="N124" s="355"/>
      <c r="O124" s="237"/>
      <c r="P124" s="237"/>
      <c r="Q124" s="237"/>
      <c r="R124" s="237"/>
      <c r="S124" s="237"/>
      <c r="T124" s="237"/>
      <c r="U124" s="237"/>
      <c r="V124" s="237"/>
      <c r="W124" s="237"/>
      <c r="X124" s="237"/>
      <c r="Y124" s="237"/>
      <c r="Z124" s="237"/>
      <c r="AA124" s="238"/>
    </row>
    <row r="125" ht="16" customHeight="1">
      <c r="A125" s="428">
        <f t="shared" si="17"/>
        <v>125</v>
      </c>
      <c r="B125" s="439"/>
      <c r="C125" t="s" s="49">
        <v>284</v>
      </c>
      <c r="D125" s="436"/>
      <c r="E125" s="437"/>
      <c r="F125" s="438"/>
      <c r="G125" s="355">
        <f>IF($C125&lt;=G$81,1,0)</f>
        <v>0</v>
      </c>
      <c r="H125" s="355">
        <f>IF($C125&lt;=H$81,1,0)</f>
        <v>0</v>
      </c>
      <c r="I125" s="355">
        <f>IF($C125&lt;=I$81,1,0)</f>
        <v>0</v>
      </c>
      <c r="J125" s="355">
        <f>IF($C125&lt;=J$81,1,0)</f>
        <v>0</v>
      </c>
      <c r="K125" s="355">
        <f>IF($C125&lt;=K$81,1,0)</f>
        <v>0</v>
      </c>
      <c r="L125" s="355">
        <f>IF($C125&lt;=L$81,1,0)</f>
        <v>0</v>
      </c>
      <c r="M125" s="355">
        <f>IF($C125&lt;=M$81,1,0)</f>
        <v>0</v>
      </c>
      <c r="N125" s="355"/>
      <c r="O125" s="237"/>
      <c r="P125" s="237"/>
      <c r="Q125" s="237"/>
      <c r="R125" s="237"/>
      <c r="S125" s="237"/>
      <c r="T125" s="237"/>
      <c r="U125" s="237"/>
      <c r="V125" s="237"/>
      <c r="W125" s="237"/>
      <c r="X125" s="237"/>
      <c r="Y125" s="237"/>
      <c r="Z125" s="237"/>
      <c r="AA125" s="238"/>
    </row>
    <row r="126" ht="16" customHeight="1">
      <c r="A126" s="428">
        <f t="shared" si="17"/>
        <v>126</v>
      </c>
      <c r="B126" t="s" s="434">
        <v>289</v>
      </c>
      <c r="C126" t="s" s="49">
        <v>284</v>
      </c>
      <c r="D126" s="436">
        <v>0</v>
      </c>
      <c r="E126" s="437"/>
      <c r="F126" s="438"/>
      <c r="G126" s="355">
        <f>IF($C126&lt;=G$81,1,0)</f>
        <v>0</v>
      </c>
      <c r="H126" s="355">
        <f>IF($C126&lt;=H$81,1,0)</f>
        <v>0</v>
      </c>
      <c r="I126" s="355">
        <f>IF($C126&lt;=I$81,1,0)</f>
        <v>0</v>
      </c>
      <c r="J126" s="355">
        <f>IF($C126&lt;=J$81,1,0)</f>
        <v>0</v>
      </c>
      <c r="K126" s="355">
        <f>IF($C126&lt;=K$81,1,0)</f>
        <v>0</v>
      </c>
      <c r="L126" s="355">
        <f>IF($C126&lt;=L$81,1,0)</f>
        <v>0</v>
      </c>
      <c r="M126" s="355">
        <f>IF($C126&lt;=M$81,1,0)</f>
        <v>0</v>
      </c>
      <c r="N126" s="355"/>
      <c r="O126" s="237"/>
      <c r="P126" s="237"/>
      <c r="Q126" s="237"/>
      <c r="R126" s="237"/>
      <c r="S126" s="237"/>
      <c r="T126" s="237"/>
      <c r="U126" s="237"/>
      <c r="V126" s="237"/>
      <c r="W126" s="237"/>
      <c r="X126" s="237"/>
      <c r="Y126" s="237"/>
      <c r="Z126" s="237"/>
      <c r="AA126" s="238"/>
    </row>
    <row r="127" ht="16" customHeight="1">
      <c r="A127" s="280">
        <f t="shared" si="17"/>
        <v>127</v>
      </c>
      <c r="B127" s="440"/>
      <c r="C127" s="440"/>
      <c r="D127" s="451"/>
      <c r="E127" s="452"/>
      <c r="F127" s="452"/>
      <c r="G127" s="404"/>
      <c r="H127" s="404"/>
      <c r="I127" s="404"/>
      <c r="J127" s="404"/>
      <c r="K127" s="404"/>
      <c r="L127" s="404"/>
      <c r="M127" s="404"/>
      <c r="N127" s="355"/>
      <c r="O127" s="237"/>
      <c r="P127" s="237"/>
      <c r="Q127" s="237"/>
      <c r="R127" s="237"/>
      <c r="S127" s="237"/>
      <c r="T127" s="237"/>
      <c r="U127" s="237"/>
      <c r="V127" s="237"/>
      <c r="W127" s="237"/>
      <c r="X127" s="237"/>
      <c r="Y127" s="237"/>
      <c r="Z127" s="237"/>
      <c r="AA127" s="238"/>
    </row>
    <row r="128" ht="16" customHeight="1">
      <c r="A128" s="280">
        <f t="shared" si="17"/>
        <v>128</v>
      </c>
      <c r="B128" t="s" s="257">
        <v>290</v>
      </c>
      <c r="C128" s="258"/>
      <c r="D128" s="453"/>
      <c r="E128" s="453"/>
      <c r="F128" s="453"/>
      <c r="G128" s="445">
        <f>SUM(G123:G126)</f>
        <v>0</v>
      </c>
      <c r="H128" s="445">
        <f>SUM(H123:H126)</f>
        <v>2</v>
      </c>
      <c r="I128" s="445">
        <f>SUM(I123:I126)</f>
        <v>2</v>
      </c>
      <c r="J128" s="445">
        <f>SUM(J123:J126)</f>
        <v>2</v>
      </c>
      <c r="K128" s="445">
        <f>SUM(K123:K126)</f>
        <v>2</v>
      </c>
      <c r="L128" s="445">
        <f>SUM(L123:L126)</f>
        <v>2</v>
      </c>
      <c r="M128" s="445">
        <f>SUM(M123:M126)</f>
        <v>2</v>
      </c>
      <c r="N128" s="355"/>
      <c r="O128" s="237"/>
      <c r="P128" s="237"/>
      <c r="Q128" s="237"/>
      <c r="R128" s="237"/>
      <c r="S128" s="237"/>
      <c r="T128" s="237"/>
      <c r="U128" s="237"/>
      <c r="V128" s="237"/>
      <c r="W128" s="237"/>
      <c r="X128" s="237"/>
      <c r="Y128" s="237"/>
      <c r="Z128" s="237"/>
      <c r="AA128" s="238"/>
    </row>
    <row r="129" ht="16" customHeight="1">
      <c r="A129" s="280">
        <f t="shared" si="17"/>
        <v>129</v>
      </c>
      <c r="B129" s="446"/>
      <c r="C129" s="446"/>
      <c r="D129" s="454"/>
      <c r="E129" s="454"/>
      <c r="F129" s="454"/>
      <c r="G129" s="446"/>
      <c r="H129" s="446"/>
      <c r="I129" s="446"/>
      <c r="J129" s="449"/>
      <c r="K129" s="449"/>
      <c r="L129" s="449"/>
      <c r="M129" s="449"/>
      <c r="N129" s="355"/>
      <c r="O129" s="237"/>
      <c r="P129" s="355"/>
      <c r="Q129" s="355"/>
      <c r="R129" s="355"/>
      <c r="S129" s="237"/>
      <c r="T129" s="237"/>
      <c r="U129" s="237"/>
      <c r="V129" s="237"/>
      <c r="W129" s="237"/>
      <c r="X129" s="237"/>
      <c r="Y129" s="237"/>
      <c r="Z129" s="237"/>
      <c r="AA129" s="238"/>
    </row>
    <row r="130" ht="16" customHeight="1">
      <c r="A130" s="280">
        <f t="shared" si="17"/>
        <v>130</v>
      </c>
      <c r="B130" t="s" s="426">
        <v>291</v>
      </c>
      <c r="C130" s="252"/>
      <c r="D130" s="443"/>
      <c r="E130" s="443"/>
      <c r="F130" s="443"/>
      <c r="G130" s="252"/>
      <c r="H130" s="252"/>
      <c r="I130" s="252"/>
      <c r="J130" s="404"/>
      <c r="K130" s="404"/>
      <c r="L130" s="404"/>
      <c r="M130" s="404"/>
      <c r="N130" s="355"/>
      <c r="O130" s="237"/>
      <c r="P130" s="355"/>
      <c r="Q130" s="355"/>
      <c r="R130" s="355"/>
      <c r="S130" s="237"/>
      <c r="T130" s="237"/>
      <c r="U130" s="237"/>
      <c r="V130" s="237"/>
      <c r="W130" s="237"/>
      <c r="X130" s="237"/>
      <c r="Y130" s="237"/>
      <c r="Z130" s="237"/>
      <c r="AA130" s="238"/>
    </row>
    <row r="131" ht="16" customHeight="1">
      <c r="A131" s="455">
        <f t="shared" si="17"/>
        <v>131</v>
      </c>
      <c r="B131" s="456"/>
      <c r="C131" t="s" s="457">
        <v>284</v>
      </c>
      <c r="D131" s="458"/>
      <c r="E131" s="459"/>
      <c r="F131" s="433"/>
      <c r="G131" s="406">
        <f>IF($C131&lt;=G$81,1,0)</f>
        <v>0</v>
      </c>
      <c r="H131" s="406">
        <f>IF($C131&lt;=H$81,1,0)</f>
        <v>0</v>
      </c>
      <c r="I131" s="406">
        <f>IF($C131&lt;=I$81,1,0)</f>
        <v>0</v>
      </c>
      <c r="J131" s="406">
        <f>IF($C131&lt;=J$81,1,0)</f>
        <v>0</v>
      </c>
      <c r="K131" s="406">
        <f>IF($C131&lt;=K$81,1,0)</f>
        <v>0</v>
      </c>
      <c r="L131" s="406">
        <f>IF($C131&lt;=L$81,1,0)</f>
        <v>0</v>
      </c>
      <c r="M131" s="406">
        <f>IF($C131&lt;=M$81,1,0)</f>
        <v>0</v>
      </c>
      <c r="N131" s="355"/>
      <c r="O131" s="237"/>
      <c r="P131" s="237"/>
      <c r="Q131" s="237"/>
      <c r="R131" s="237"/>
      <c r="S131" s="237"/>
      <c r="T131" s="237"/>
      <c r="U131" s="237"/>
      <c r="V131" s="237"/>
      <c r="W131" s="237"/>
      <c r="X131" s="237"/>
      <c r="Y131" s="237"/>
      <c r="Z131" s="237"/>
      <c r="AA131" s="238"/>
    </row>
    <row r="132" ht="16" customHeight="1">
      <c r="A132" s="455">
        <f t="shared" si="17"/>
        <v>132</v>
      </c>
      <c r="B132" s="460"/>
      <c r="C132" t="s" s="461">
        <v>284</v>
      </c>
      <c r="D132" s="462"/>
      <c r="E132" s="463"/>
      <c r="F132" s="438"/>
      <c r="G132" s="355">
        <f>IF($C132&lt;=G$81,1,0)</f>
        <v>0</v>
      </c>
      <c r="H132" s="355">
        <f>IF($C132&lt;=H$81,1,0)</f>
        <v>0</v>
      </c>
      <c r="I132" s="355">
        <f>IF($C132&lt;=I$81,1,0)</f>
        <v>0</v>
      </c>
      <c r="J132" s="355">
        <f>IF($C132&lt;=J$81,1,0)</f>
        <v>0</v>
      </c>
      <c r="K132" s="355">
        <f>IF($C132&lt;=K$81,1,0)</f>
        <v>0</v>
      </c>
      <c r="L132" s="355">
        <f>IF($C132&lt;=L$81,1,0)</f>
        <v>0</v>
      </c>
      <c r="M132" s="355">
        <f>IF($C132&lt;=M$81,1,0)</f>
        <v>0</v>
      </c>
      <c r="N132" s="355"/>
      <c r="O132" s="237"/>
      <c r="P132" s="237"/>
      <c r="Q132" s="237"/>
      <c r="R132" s="237"/>
      <c r="S132" s="237"/>
      <c r="T132" s="237"/>
      <c r="U132" s="237"/>
      <c r="V132" s="237"/>
      <c r="W132" s="237"/>
      <c r="X132" s="237"/>
      <c r="Y132" s="237"/>
      <c r="Z132" s="237"/>
      <c r="AA132" s="238"/>
    </row>
    <row r="133" ht="16" customHeight="1">
      <c r="A133" s="455">
        <f t="shared" si="17"/>
        <v>133</v>
      </c>
      <c r="B133" s="460"/>
      <c r="C133" t="s" s="461">
        <v>284</v>
      </c>
      <c r="D133" s="462"/>
      <c r="E133" s="463"/>
      <c r="F133" s="438"/>
      <c r="G133" s="355">
        <f>IF($C133&lt;=G$81,1,0)</f>
        <v>0</v>
      </c>
      <c r="H133" s="355">
        <f>IF($C133&lt;=H$81,1,0)</f>
        <v>0</v>
      </c>
      <c r="I133" s="355">
        <f>IF($C133&lt;=I$81,1,0)</f>
        <v>0</v>
      </c>
      <c r="J133" s="355">
        <f>IF($C133&lt;=J$81,1,0)</f>
        <v>0</v>
      </c>
      <c r="K133" s="355">
        <f>IF($C133&lt;=K$81,1,0)</f>
        <v>0</v>
      </c>
      <c r="L133" s="355">
        <f>IF($C133&lt;=L$81,1,0)</f>
        <v>0</v>
      </c>
      <c r="M133" s="355">
        <f>IF($C133&lt;=M$81,1,0)</f>
        <v>0</v>
      </c>
      <c r="N133" s="355"/>
      <c r="O133" s="237"/>
      <c r="P133" s="237"/>
      <c r="Q133" s="237"/>
      <c r="R133" s="237"/>
      <c r="S133" s="237"/>
      <c r="T133" s="237"/>
      <c r="U133" s="237"/>
      <c r="V133" s="237"/>
      <c r="W133" s="237"/>
      <c r="X133" s="237"/>
      <c r="Y133" s="237"/>
      <c r="Z133" s="237"/>
      <c r="AA133" s="238"/>
    </row>
    <row r="134" ht="16" customHeight="1">
      <c r="A134" s="455">
        <f t="shared" si="17"/>
        <v>134</v>
      </c>
      <c r="B134" s="460"/>
      <c r="C134" t="s" s="461">
        <v>284</v>
      </c>
      <c r="D134" s="462"/>
      <c r="E134" s="463"/>
      <c r="F134" s="438"/>
      <c r="G134" s="355">
        <f>IF($C134&lt;=G$81,1,0)</f>
        <v>0</v>
      </c>
      <c r="H134" s="355">
        <f>IF($C134&lt;=H$81,1,0)</f>
        <v>0</v>
      </c>
      <c r="I134" s="355">
        <f>IF($C134&lt;=I$81,1,0)</f>
        <v>0</v>
      </c>
      <c r="J134" s="355">
        <f>IF($C134&lt;=J$81,1,0)</f>
        <v>0</v>
      </c>
      <c r="K134" s="355">
        <f>IF($C134&lt;=K$81,1,0)</f>
        <v>0</v>
      </c>
      <c r="L134" s="355">
        <f>IF($C134&lt;=L$81,1,0)</f>
        <v>0</v>
      </c>
      <c r="M134" s="355">
        <f>IF($C134&lt;=M$81,1,0)</f>
        <v>0</v>
      </c>
      <c r="N134" s="355"/>
      <c r="O134" s="237"/>
      <c r="P134" s="237"/>
      <c r="Q134" s="237"/>
      <c r="R134" s="237"/>
      <c r="S134" s="237"/>
      <c r="T134" s="237"/>
      <c r="U134" s="237"/>
      <c r="V134" s="237"/>
      <c r="W134" s="237"/>
      <c r="X134" s="237"/>
      <c r="Y134" s="237"/>
      <c r="Z134" s="237"/>
      <c r="AA134" s="238"/>
    </row>
    <row r="135" ht="16" customHeight="1">
      <c r="A135" s="455">
        <f t="shared" si="17"/>
        <v>135</v>
      </c>
      <c r="B135" s="460"/>
      <c r="C135" t="s" s="461">
        <v>284</v>
      </c>
      <c r="D135" s="462"/>
      <c r="E135" s="463"/>
      <c r="F135" s="438"/>
      <c r="G135" s="355">
        <f>IF($C135&lt;=G$81,1,0)</f>
        <v>0</v>
      </c>
      <c r="H135" s="355">
        <f>IF($C135&lt;=H$81,1,0)</f>
        <v>0</v>
      </c>
      <c r="I135" s="355">
        <f>IF($C135&lt;=I$81,1,0)</f>
        <v>0</v>
      </c>
      <c r="J135" s="355">
        <f>IF($C135&lt;=J$81,1,0)</f>
        <v>0</v>
      </c>
      <c r="K135" s="355">
        <f>IF($C135&lt;=K$81,1,0)</f>
        <v>0</v>
      </c>
      <c r="L135" s="355">
        <f>IF($C135&lt;=L$81,1,0)</f>
        <v>0</v>
      </c>
      <c r="M135" s="355">
        <f>IF($C135&lt;=M$81,1,0)</f>
        <v>0</v>
      </c>
      <c r="N135" s="355"/>
      <c r="O135" s="237"/>
      <c r="P135" s="237"/>
      <c r="Q135" s="237"/>
      <c r="R135" s="237"/>
      <c r="S135" s="237"/>
      <c r="T135" s="237"/>
      <c r="U135" s="237"/>
      <c r="V135" s="237"/>
      <c r="W135" s="237"/>
      <c r="X135" s="237"/>
      <c r="Y135" s="237"/>
      <c r="Z135" s="237"/>
      <c r="AA135" s="238"/>
    </row>
    <row r="136" ht="16" customHeight="1">
      <c r="A136" s="455">
        <f t="shared" si="17"/>
        <v>136</v>
      </c>
      <c r="B136" s="460"/>
      <c r="C136" t="s" s="461">
        <v>284</v>
      </c>
      <c r="D136" s="464"/>
      <c r="E136" s="463"/>
      <c r="F136" s="438"/>
      <c r="G136" s="355">
        <f>IF($C136&lt;=G$81,1,0)</f>
        <v>0</v>
      </c>
      <c r="H136" s="355">
        <f>IF($C136&lt;=H$81,1,0)</f>
        <v>0</v>
      </c>
      <c r="I136" s="355">
        <f>IF($C136&lt;=I$81,1,0)</f>
        <v>0</v>
      </c>
      <c r="J136" s="355">
        <f>IF($C136&lt;=J$81,1,0)</f>
        <v>0</v>
      </c>
      <c r="K136" s="355">
        <f>IF($C136&lt;=K$81,1,0)</f>
        <v>0</v>
      </c>
      <c r="L136" s="355">
        <f>IF($C136&lt;=L$81,1,0)</f>
        <v>0</v>
      </c>
      <c r="M136" s="355">
        <f>IF($C136&lt;=M$81,1,0)</f>
        <v>0</v>
      </c>
      <c r="N136" s="355"/>
      <c r="O136" s="237"/>
      <c r="P136" s="237"/>
      <c r="Q136" s="237"/>
      <c r="R136" s="237"/>
      <c r="S136" s="237"/>
      <c r="T136" s="237"/>
      <c r="U136" s="237"/>
      <c r="V136" s="237"/>
      <c r="W136" s="237"/>
      <c r="X136" s="237"/>
      <c r="Y136" s="237"/>
      <c r="Z136" s="237"/>
      <c r="AA136" s="238"/>
    </row>
    <row r="137" ht="16" customHeight="1">
      <c r="A137" s="455">
        <f t="shared" si="17"/>
        <v>137</v>
      </c>
      <c r="B137" s="460"/>
      <c r="C137" t="s" s="461">
        <v>284</v>
      </c>
      <c r="D137" s="464"/>
      <c r="E137" s="463"/>
      <c r="F137" s="438"/>
      <c r="G137" s="355">
        <f>IF($C137&lt;=G$81,1,0)</f>
        <v>0</v>
      </c>
      <c r="H137" s="355">
        <f>IF($C137&lt;=H$81,1,0)</f>
        <v>0</v>
      </c>
      <c r="I137" s="355">
        <f>IF($C137&lt;=I$81,1,0)</f>
        <v>0</v>
      </c>
      <c r="J137" s="355">
        <f>IF($C137&lt;=J$81,1,0)</f>
        <v>0</v>
      </c>
      <c r="K137" s="355">
        <f>IF($C137&lt;=K$81,1,0)</f>
        <v>0</v>
      </c>
      <c r="L137" s="355">
        <f>IF($C137&lt;=L$81,1,0)</f>
        <v>0</v>
      </c>
      <c r="M137" s="355">
        <f>IF($C137&lt;=M$81,1,0)</f>
        <v>0</v>
      </c>
      <c r="N137" s="355"/>
      <c r="O137" s="237"/>
      <c r="P137" s="237"/>
      <c r="Q137" s="237"/>
      <c r="R137" s="237"/>
      <c r="S137" s="237"/>
      <c r="T137" s="237"/>
      <c r="U137" s="237"/>
      <c r="V137" s="237"/>
      <c r="W137" s="237"/>
      <c r="X137" s="237"/>
      <c r="Y137" s="237"/>
      <c r="Z137" s="237"/>
      <c r="AA137" s="238"/>
    </row>
    <row r="138" ht="16" customHeight="1">
      <c r="A138" s="455">
        <f t="shared" si="17"/>
        <v>138</v>
      </c>
      <c r="B138" s="460"/>
      <c r="C138" t="s" s="461">
        <v>284</v>
      </c>
      <c r="D138" s="464"/>
      <c r="E138" s="463"/>
      <c r="F138" s="438"/>
      <c r="G138" s="355">
        <f>IF($C138&lt;=G$81,1,0)</f>
        <v>0</v>
      </c>
      <c r="H138" s="355">
        <f>IF($C138&lt;=H$81,1,0)</f>
        <v>0</v>
      </c>
      <c r="I138" s="355">
        <f>IF($C138&lt;=I$81,1,0)</f>
        <v>0</v>
      </c>
      <c r="J138" s="355">
        <f>IF($C138&lt;=J$81,1,0)</f>
        <v>0</v>
      </c>
      <c r="K138" s="355">
        <f>IF($C138&lt;=K$81,1,0)</f>
        <v>0</v>
      </c>
      <c r="L138" s="355">
        <f>IF($C138&lt;=L$81,1,0)</f>
        <v>0</v>
      </c>
      <c r="M138" s="355">
        <f>IF($C138&lt;=M$81,1,0)</f>
        <v>0</v>
      </c>
      <c r="N138" s="355"/>
      <c r="O138" s="237"/>
      <c r="P138" s="237"/>
      <c r="Q138" s="237"/>
      <c r="R138" s="237"/>
      <c r="S138" s="237"/>
      <c r="T138" s="237"/>
      <c r="U138" s="237"/>
      <c r="V138" s="237"/>
      <c r="W138" s="237"/>
      <c r="X138" s="237"/>
      <c r="Y138" s="237"/>
      <c r="Z138" s="237"/>
      <c r="AA138" s="238"/>
    </row>
    <row r="139" ht="16" customHeight="1">
      <c r="A139" s="455">
        <f t="shared" si="17"/>
        <v>139</v>
      </c>
      <c r="B139" s="465"/>
      <c r="C139" t="s" s="466">
        <v>284</v>
      </c>
      <c r="D139" s="467"/>
      <c r="E139" s="468"/>
      <c r="F139" s="469"/>
      <c r="G139" s="404">
        <f>IF($C139&lt;=G$81,1,0)</f>
        <v>0</v>
      </c>
      <c r="H139" s="404">
        <f>IF($C139&lt;=H$81,1,0)</f>
        <v>0</v>
      </c>
      <c r="I139" s="404">
        <f>IF($C139&lt;=I$81,1,0)</f>
        <v>0</v>
      </c>
      <c r="J139" s="404">
        <f>IF($C139&lt;=J$81,1,0)</f>
        <v>0</v>
      </c>
      <c r="K139" s="404">
        <f>IF($C139&lt;=K$81,1,0)</f>
        <v>0</v>
      </c>
      <c r="L139" s="404">
        <f>IF($C139&lt;=L$81,1,0)</f>
        <v>0</v>
      </c>
      <c r="M139" s="404">
        <f>IF($C139&lt;=M$81,1,0)</f>
        <v>0</v>
      </c>
      <c r="N139" s="355"/>
      <c r="O139" s="237"/>
      <c r="P139" s="237"/>
      <c r="Q139" s="237"/>
      <c r="R139" s="237"/>
      <c r="S139" s="237"/>
      <c r="T139" s="237"/>
      <c r="U139" s="237"/>
      <c r="V139" s="237"/>
      <c r="W139" s="237"/>
      <c r="X139" s="237"/>
      <c r="Y139" s="237"/>
      <c r="Z139" s="237"/>
      <c r="AA139" s="238"/>
    </row>
    <row r="140" ht="16" customHeight="1">
      <c r="A140" s="244"/>
      <c r="B140" t="s" s="257">
        <v>292</v>
      </c>
      <c r="C140" s="405"/>
      <c r="D140" s="405"/>
      <c r="E140" s="405"/>
      <c r="F140" s="405"/>
      <c r="G140" s="307">
        <f>SUM(G131:G139)</f>
        <v>0</v>
      </c>
      <c r="H140" s="307">
        <f>SUM(H131:H139)</f>
        <v>0</v>
      </c>
      <c r="I140" s="445">
        <f>SUM(I131:I139)</f>
        <v>0</v>
      </c>
      <c r="J140" s="445">
        <f>SUM(J131:J139)</f>
        <v>0</v>
      </c>
      <c r="K140" s="445">
        <f>SUM(K131:K139)</f>
        <v>0</v>
      </c>
      <c r="L140" s="445">
        <f>SUM(L131:L139)</f>
        <v>0</v>
      </c>
      <c r="M140" s="445">
        <f>SUM(M131:M139)</f>
        <v>0</v>
      </c>
      <c r="N140" s="355"/>
      <c r="O140" s="237"/>
      <c r="P140" s="237"/>
      <c r="Q140" s="237"/>
      <c r="R140" s="237"/>
      <c r="S140" s="237"/>
      <c r="T140" s="237"/>
      <c r="U140" s="237"/>
      <c r="V140" s="237"/>
      <c r="W140" s="237"/>
      <c r="X140" s="237"/>
      <c r="Y140" s="237"/>
      <c r="Z140" s="237"/>
      <c r="AA140" s="238"/>
    </row>
    <row r="141" ht="16" customHeight="1">
      <c r="A141" s="244"/>
      <c r="B141" s="470"/>
      <c r="C141" s="470"/>
      <c r="D141" s="470"/>
      <c r="E141" s="470"/>
      <c r="F141" s="470"/>
      <c r="G141" s="448"/>
      <c r="H141" s="448"/>
      <c r="I141" s="471"/>
      <c r="J141" s="471"/>
      <c r="K141" s="471"/>
      <c r="L141" s="471"/>
      <c r="M141" s="471"/>
      <c r="N141" s="355"/>
      <c r="O141" s="237"/>
      <c r="P141" s="237"/>
      <c r="Q141" s="237"/>
      <c r="R141" s="237"/>
      <c r="S141" s="237"/>
      <c r="T141" s="237"/>
      <c r="U141" s="237"/>
      <c r="V141" s="237"/>
      <c r="W141" s="237"/>
      <c r="X141" s="237"/>
      <c r="Y141" s="237"/>
      <c r="Z141" s="237"/>
      <c r="AA141" s="238"/>
    </row>
    <row r="142" ht="15.75" customHeight="1">
      <c r="A142" s="244"/>
      <c r="B142" t="s" s="472">
        <v>293</v>
      </c>
      <c r="C142" s="252"/>
      <c r="D142" s="443"/>
      <c r="E142" s="443"/>
      <c r="F142" s="443"/>
      <c r="G142" s="252"/>
      <c r="H142" s="252"/>
      <c r="I142" s="252"/>
      <c r="J142" s="404"/>
      <c r="K142" s="404"/>
      <c r="L142" s="404"/>
      <c r="M142" s="404"/>
      <c r="N142" s="355"/>
      <c r="O142" s="237"/>
      <c r="P142" s="237"/>
      <c r="Q142" s="237"/>
      <c r="R142" s="237"/>
      <c r="S142" s="237"/>
      <c r="T142" s="237"/>
      <c r="U142" s="237"/>
      <c r="V142" s="237"/>
      <c r="W142" s="237"/>
      <c r="X142" s="237"/>
      <c r="Y142" s="237"/>
      <c r="Z142" s="237"/>
      <c r="AA142" s="238"/>
    </row>
    <row r="143" ht="16" customHeight="1">
      <c r="A143" s="455">
        <f t="shared" si="17"/>
        <v>143</v>
      </c>
      <c r="B143" s="456"/>
      <c r="C143" t="s" s="457">
        <v>284</v>
      </c>
      <c r="D143" s="458"/>
      <c r="E143" s="459"/>
      <c r="F143" s="433"/>
      <c r="G143" s="406">
        <f>IF($C143&lt;=G$81,1,0)</f>
        <v>0</v>
      </c>
      <c r="H143" s="406">
        <f>IF($C143&lt;=H$81,1,0)</f>
        <v>0</v>
      </c>
      <c r="I143" s="406">
        <f>IF($C143&lt;=I$81,1,0)</f>
        <v>0</v>
      </c>
      <c r="J143" s="406">
        <f>IF($C143&lt;=J$81,1,0)</f>
        <v>0</v>
      </c>
      <c r="K143" s="406">
        <f>IF($C143&lt;=K$81,1,0)</f>
        <v>0</v>
      </c>
      <c r="L143" s="406">
        <f>IF($C143&lt;=L$81,1,0)</f>
        <v>0</v>
      </c>
      <c r="M143" s="406">
        <f>IF($C143&lt;=M$81,1,0)</f>
        <v>0</v>
      </c>
      <c r="N143" s="355"/>
      <c r="O143" s="237"/>
      <c r="P143" s="237"/>
      <c r="Q143" s="237"/>
      <c r="R143" s="237"/>
      <c r="S143" s="237"/>
      <c r="T143" s="237"/>
      <c r="U143" s="237"/>
      <c r="V143" s="237"/>
      <c r="W143" s="237"/>
      <c r="X143" s="237"/>
      <c r="Y143" s="237"/>
      <c r="Z143" s="237"/>
      <c r="AA143" s="238"/>
    </row>
    <row r="144" ht="16" customHeight="1">
      <c r="A144" s="455">
        <f t="shared" si="17"/>
        <v>144</v>
      </c>
      <c r="B144" s="460"/>
      <c r="C144" t="s" s="461">
        <v>284</v>
      </c>
      <c r="D144" s="464"/>
      <c r="E144" s="463"/>
      <c r="F144" s="438"/>
      <c r="G144" s="355">
        <f>IF($C144&lt;=G$81,1,0)</f>
        <v>0</v>
      </c>
      <c r="H144" s="355">
        <f>IF($C144&lt;=H$81,1,0)</f>
        <v>0</v>
      </c>
      <c r="I144" s="355">
        <f>IF($C144&lt;=I$81,1,0)</f>
        <v>0</v>
      </c>
      <c r="J144" s="355">
        <f>IF($C144&lt;=J$81,1,0)</f>
        <v>0</v>
      </c>
      <c r="K144" s="355">
        <f>IF($C144&lt;=K$81,1,0)</f>
        <v>0</v>
      </c>
      <c r="L144" s="355">
        <f>IF($C144&lt;=L$81,1,0)</f>
        <v>0</v>
      </c>
      <c r="M144" s="355">
        <f>IF($C144&lt;=M$81,1,0)</f>
        <v>0</v>
      </c>
      <c r="N144" s="355"/>
      <c r="O144" s="237"/>
      <c r="P144" s="237"/>
      <c r="Q144" s="237"/>
      <c r="R144" s="237"/>
      <c r="S144" s="237"/>
      <c r="T144" s="237"/>
      <c r="U144" s="237"/>
      <c r="V144" s="237"/>
      <c r="W144" s="237"/>
      <c r="X144" s="237"/>
      <c r="Y144" s="237"/>
      <c r="Z144" s="237"/>
      <c r="AA144" s="238"/>
    </row>
    <row r="145" ht="16" customHeight="1">
      <c r="A145" s="455">
        <f t="shared" si="17"/>
        <v>145</v>
      </c>
      <c r="B145" s="460"/>
      <c r="C145" t="s" s="461">
        <v>284</v>
      </c>
      <c r="D145" s="464"/>
      <c r="E145" s="463"/>
      <c r="F145" s="438"/>
      <c r="G145" s="355">
        <f>IF($C145&lt;=G$81,1,0)</f>
        <v>0</v>
      </c>
      <c r="H145" s="355">
        <f>IF($C145&lt;=H$81,1,0)</f>
        <v>0</v>
      </c>
      <c r="I145" s="355">
        <f>IF($C145&lt;=I$81,1,0)</f>
        <v>0</v>
      </c>
      <c r="J145" s="355">
        <f>IF($C145&lt;=J$81,1,0)</f>
        <v>0</v>
      </c>
      <c r="K145" s="355">
        <f>IF($C145&lt;=K$81,1,0)</f>
        <v>0</v>
      </c>
      <c r="L145" s="355">
        <f>IF($C145&lt;=L$81,1,0)</f>
        <v>0</v>
      </c>
      <c r="M145" s="355">
        <f>IF($C145&lt;=M$81,1,0)</f>
        <v>0</v>
      </c>
      <c r="N145" s="355"/>
      <c r="O145" s="237"/>
      <c r="P145" s="237"/>
      <c r="Q145" s="237"/>
      <c r="R145" s="237"/>
      <c r="S145" s="237"/>
      <c r="T145" s="237"/>
      <c r="U145" s="237"/>
      <c r="V145" s="237"/>
      <c r="W145" s="237"/>
      <c r="X145" s="237"/>
      <c r="Y145" s="237"/>
      <c r="Z145" s="237"/>
      <c r="AA145" s="238"/>
    </row>
    <row r="146" ht="16" customHeight="1">
      <c r="A146" s="455">
        <f t="shared" si="17"/>
        <v>146</v>
      </c>
      <c r="B146" s="460"/>
      <c r="C146" t="s" s="461">
        <v>284</v>
      </c>
      <c r="D146" s="464"/>
      <c r="E146" s="463"/>
      <c r="F146" s="438"/>
      <c r="G146" s="355">
        <f>IF($C146&lt;=G$81,1,0)</f>
        <v>0</v>
      </c>
      <c r="H146" s="355">
        <f>IF($C146&lt;=H$81,1,0)</f>
        <v>0</v>
      </c>
      <c r="I146" s="355">
        <f>IF($C146&lt;=I$81,1,0)</f>
        <v>0</v>
      </c>
      <c r="J146" s="355">
        <f>IF($C146&lt;=J$81,1,0)</f>
        <v>0</v>
      </c>
      <c r="K146" s="355">
        <f>IF($C146&lt;=K$81,1,0)</f>
        <v>0</v>
      </c>
      <c r="L146" s="355">
        <f>IF($C146&lt;=L$81,1,0)</f>
        <v>0</v>
      </c>
      <c r="M146" s="355">
        <f>IF($C146&lt;=M$81,1,0)</f>
        <v>0</v>
      </c>
      <c r="N146" s="355"/>
      <c r="O146" s="237"/>
      <c r="P146" s="237"/>
      <c r="Q146" s="237"/>
      <c r="R146" s="237"/>
      <c r="S146" s="237"/>
      <c r="T146" s="237"/>
      <c r="U146" s="237"/>
      <c r="V146" s="237"/>
      <c r="W146" s="237"/>
      <c r="X146" s="237"/>
      <c r="Y146" s="237"/>
      <c r="Z146" s="237"/>
      <c r="AA146" s="238"/>
    </row>
    <row r="147" ht="16" customHeight="1">
      <c r="A147" s="455">
        <f t="shared" si="17"/>
        <v>147</v>
      </c>
      <c r="B147" s="460"/>
      <c r="C147" t="s" s="461">
        <v>284</v>
      </c>
      <c r="D147" s="464"/>
      <c r="E147" s="463"/>
      <c r="F147" s="438"/>
      <c r="G147" s="355">
        <f>IF($C147&lt;=G$81,1,0)</f>
        <v>0</v>
      </c>
      <c r="H147" s="355">
        <f>IF($C147&lt;=H$81,1,0)</f>
        <v>0</v>
      </c>
      <c r="I147" s="355">
        <f>IF($C147&lt;=I$81,1,0)</f>
        <v>0</v>
      </c>
      <c r="J147" s="355">
        <f>IF($C147&lt;=J$81,1,0)</f>
        <v>0</v>
      </c>
      <c r="K147" s="355">
        <f>IF($C147&lt;=K$81,1,0)</f>
        <v>0</v>
      </c>
      <c r="L147" s="355">
        <f>IF($C147&lt;=L$81,1,0)</f>
        <v>0</v>
      </c>
      <c r="M147" s="355">
        <f>IF($C147&lt;=M$81,1,0)</f>
        <v>0</v>
      </c>
      <c r="N147" s="355"/>
      <c r="O147" s="237"/>
      <c r="P147" s="237"/>
      <c r="Q147" s="237"/>
      <c r="R147" s="237"/>
      <c r="S147" s="237"/>
      <c r="T147" s="237"/>
      <c r="U147" s="237"/>
      <c r="V147" s="237"/>
      <c r="W147" s="237"/>
      <c r="X147" s="237"/>
      <c r="Y147" s="237"/>
      <c r="Z147" s="237"/>
      <c r="AA147" s="238"/>
    </row>
    <row r="148" ht="16" customHeight="1">
      <c r="A148" s="455">
        <f t="shared" si="17"/>
        <v>148</v>
      </c>
      <c r="B148" s="460"/>
      <c r="C148" t="s" s="461">
        <v>284</v>
      </c>
      <c r="D148" s="464"/>
      <c r="E148" s="463"/>
      <c r="F148" s="438"/>
      <c r="G148" s="355">
        <f>IF($C148&lt;=G$81,1,0)</f>
        <v>0</v>
      </c>
      <c r="H148" s="355">
        <f>IF($C148&lt;=H$81,1,0)</f>
        <v>0</v>
      </c>
      <c r="I148" s="355">
        <f>IF($C148&lt;=I$81,1,0)</f>
        <v>0</v>
      </c>
      <c r="J148" s="355">
        <f>IF($C148&lt;=J$81,1,0)</f>
        <v>0</v>
      </c>
      <c r="K148" s="355">
        <f>IF($C148&lt;=K$81,1,0)</f>
        <v>0</v>
      </c>
      <c r="L148" s="355">
        <f>IF($C148&lt;=L$81,1,0)</f>
        <v>0</v>
      </c>
      <c r="M148" s="355">
        <f>IF($C148&lt;=M$81,1,0)</f>
        <v>0</v>
      </c>
      <c r="N148" s="355"/>
      <c r="O148" s="237"/>
      <c r="P148" s="237"/>
      <c r="Q148" s="237"/>
      <c r="R148" s="237"/>
      <c r="S148" s="237"/>
      <c r="T148" s="237"/>
      <c r="U148" s="237"/>
      <c r="V148" s="237"/>
      <c r="W148" s="237"/>
      <c r="X148" s="237"/>
      <c r="Y148" s="237"/>
      <c r="Z148" s="237"/>
      <c r="AA148" s="238"/>
    </row>
    <row r="149" ht="16" customHeight="1">
      <c r="A149" s="455">
        <f t="shared" si="17"/>
        <v>149</v>
      </c>
      <c r="B149" s="460"/>
      <c r="C149" t="s" s="461">
        <v>284</v>
      </c>
      <c r="D149" s="464"/>
      <c r="E149" s="463"/>
      <c r="F149" s="438"/>
      <c r="G149" s="355">
        <f>IF($C149&lt;=G$81,1,0)</f>
        <v>0</v>
      </c>
      <c r="H149" s="355">
        <f>IF($C149&lt;=H$81,1,0)</f>
        <v>0</v>
      </c>
      <c r="I149" s="355">
        <f>IF($C149&lt;=I$81,1,0)</f>
        <v>0</v>
      </c>
      <c r="J149" s="355">
        <f>IF($C149&lt;=J$81,1,0)</f>
        <v>0</v>
      </c>
      <c r="K149" s="355">
        <f>IF($C149&lt;=K$81,1,0)</f>
        <v>0</v>
      </c>
      <c r="L149" s="355">
        <f>IF($C149&lt;=L$81,1,0)</f>
        <v>0</v>
      </c>
      <c r="M149" s="355">
        <f>IF($C149&lt;=M$81,1,0)</f>
        <v>0</v>
      </c>
      <c r="N149" s="355"/>
      <c r="O149" s="237"/>
      <c r="P149" s="237"/>
      <c r="Q149" s="237"/>
      <c r="R149" s="237"/>
      <c r="S149" s="237"/>
      <c r="T149" s="237"/>
      <c r="U149" s="237"/>
      <c r="V149" s="237"/>
      <c r="W149" s="237"/>
      <c r="X149" s="237"/>
      <c r="Y149" s="237"/>
      <c r="Z149" s="237"/>
      <c r="AA149" s="238"/>
    </row>
    <row r="150" ht="16" customHeight="1">
      <c r="A150" s="455">
        <f t="shared" si="17"/>
        <v>150</v>
      </c>
      <c r="B150" s="460"/>
      <c r="C150" t="s" s="461">
        <v>284</v>
      </c>
      <c r="D150" s="464"/>
      <c r="E150" s="463"/>
      <c r="F150" s="438"/>
      <c r="G150" s="355">
        <f>IF($C150&lt;=G$81,1,0)</f>
        <v>0</v>
      </c>
      <c r="H150" s="355">
        <f>IF($C150&lt;=H$81,1,0)</f>
        <v>0</v>
      </c>
      <c r="I150" s="355">
        <f>IF($C150&lt;=I$81,1,0)</f>
        <v>0</v>
      </c>
      <c r="J150" s="355">
        <f>IF($C150&lt;=J$81,1,0)</f>
        <v>0</v>
      </c>
      <c r="K150" s="355">
        <f>IF($C150&lt;=K$81,1,0)</f>
        <v>0</v>
      </c>
      <c r="L150" s="355">
        <f>IF($C150&lt;=L$81,1,0)</f>
        <v>0</v>
      </c>
      <c r="M150" s="355">
        <f>IF($C150&lt;=M$81,1,0)</f>
        <v>0</v>
      </c>
      <c r="N150" s="355"/>
      <c r="O150" s="237"/>
      <c r="P150" s="237"/>
      <c r="Q150" s="237"/>
      <c r="R150" s="237"/>
      <c r="S150" s="237"/>
      <c r="T150" s="237"/>
      <c r="U150" s="237"/>
      <c r="V150" s="237"/>
      <c r="W150" s="237"/>
      <c r="X150" s="237"/>
      <c r="Y150" s="237"/>
      <c r="Z150" s="237"/>
      <c r="AA150" s="238"/>
    </row>
    <row r="151" ht="16" customHeight="1">
      <c r="A151" s="455">
        <f t="shared" si="17"/>
        <v>151</v>
      </c>
      <c r="B151" s="465"/>
      <c r="C151" t="s" s="466">
        <v>284</v>
      </c>
      <c r="D151" s="467"/>
      <c r="E151" s="468"/>
      <c r="F151" s="469"/>
      <c r="G151" s="404">
        <f>IF($C151&lt;=G$81,1,0)</f>
        <v>0</v>
      </c>
      <c r="H151" s="404">
        <f>IF($C151&lt;=H$81,1,0)</f>
        <v>0</v>
      </c>
      <c r="I151" s="404">
        <f>IF($C151&lt;=I$81,1,0)</f>
        <v>0</v>
      </c>
      <c r="J151" s="404">
        <f>IF($C151&lt;=J$81,1,0)</f>
        <v>0</v>
      </c>
      <c r="K151" s="404">
        <f>IF($C151&lt;=K$81,1,0)</f>
        <v>0</v>
      </c>
      <c r="L151" s="404">
        <f>IF($C151&lt;=L$81,1,0)</f>
        <v>0</v>
      </c>
      <c r="M151" s="404">
        <f>IF($C151&lt;=M$81,1,0)</f>
        <v>0</v>
      </c>
      <c r="N151" s="355"/>
      <c r="O151" s="237"/>
      <c r="P151" s="237"/>
      <c r="Q151" s="237"/>
      <c r="R151" s="237"/>
      <c r="S151" s="237"/>
      <c r="T151" s="237"/>
      <c r="U151" s="237"/>
      <c r="V151" s="237"/>
      <c r="W151" s="237"/>
      <c r="X151" s="237"/>
      <c r="Y151" s="237"/>
      <c r="Z151" s="237"/>
      <c r="AA151" s="238"/>
    </row>
    <row r="152" ht="16" customHeight="1">
      <c r="A152" s="244"/>
      <c r="B152" t="s" s="257">
        <v>294</v>
      </c>
      <c r="C152" s="405"/>
      <c r="D152" s="405"/>
      <c r="E152" s="405"/>
      <c r="F152" s="405"/>
      <c r="G152" s="307">
        <f>SUM(G143:G151)</f>
        <v>0</v>
      </c>
      <c r="H152" s="307">
        <f>SUM(H143:H151)</f>
        <v>0</v>
      </c>
      <c r="I152" s="445">
        <f>SUM(I143:I151)</f>
        <v>0</v>
      </c>
      <c r="J152" s="445">
        <f>SUM(J143:J151)</f>
        <v>0</v>
      </c>
      <c r="K152" s="445">
        <f>SUM(K143:K151)</f>
        <v>0</v>
      </c>
      <c r="L152" s="445">
        <f>SUM(L143:L151)</f>
        <v>0</v>
      </c>
      <c r="M152" s="445">
        <f>SUM(M143:M151)</f>
        <v>0</v>
      </c>
      <c r="N152" s="355"/>
      <c r="O152" s="237"/>
      <c r="P152" s="237"/>
      <c r="Q152" s="237"/>
      <c r="R152" s="237"/>
      <c r="S152" s="237"/>
      <c r="T152" s="237"/>
      <c r="U152" s="237"/>
      <c r="V152" s="237"/>
      <c r="W152" s="237"/>
      <c r="X152" s="237"/>
      <c r="Y152" s="237"/>
      <c r="Z152" s="237"/>
      <c r="AA152" s="238"/>
    </row>
    <row r="153" ht="16" customHeight="1">
      <c r="A153" s="244"/>
      <c r="B153" s="470"/>
      <c r="C153" s="470"/>
      <c r="D153" s="470"/>
      <c r="E153" s="470"/>
      <c r="F153" s="470"/>
      <c r="G153" s="448"/>
      <c r="H153" s="448"/>
      <c r="I153" s="448"/>
      <c r="J153" s="448"/>
      <c r="K153" s="448"/>
      <c r="L153" s="448"/>
      <c r="M153" s="448"/>
      <c r="N153" s="355"/>
      <c r="O153" s="237"/>
      <c r="P153" s="237"/>
      <c r="Q153" s="237"/>
      <c r="R153" s="237"/>
      <c r="S153" s="237"/>
      <c r="T153" s="237"/>
      <c r="U153" s="237"/>
      <c r="V153" s="237"/>
      <c r="W153" s="237"/>
      <c r="X153" s="237"/>
      <c r="Y153" s="237"/>
      <c r="Z153" s="237"/>
      <c r="AA153" s="238"/>
    </row>
    <row r="154" ht="15.75" customHeight="1">
      <c r="A154" s="244"/>
      <c r="B154" t="s" s="473">
        <v>295</v>
      </c>
      <c r="C154" s="243"/>
      <c r="D154" s="474"/>
      <c r="E154" s="443"/>
      <c r="F154" s="443"/>
      <c r="G154" s="450"/>
      <c r="H154" s="450"/>
      <c r="I154" s="450"/>
      <c r="J154" s="450"/>
      <c r="K154" s="450"/>
      <c r="L154" s="450"/>
      <c r="M154" s="450"/>
      <c r="N154" s="355"/>
      <c r="O154" s="237"/>
      <c r="P154" s="237"/>
      <c r="Q154" s="237"/>
      <c r="R154" s="237"/>
      <c r="S154" s="237"/>
      <c r="T154" s="237"/>
      <c r="U154" s="237"/>
      <c r="V154" s="237"/>
      <c r="W154" s="237"/>
      <c r="X154" s="237"/>
      <c r="Y154" s="237"/>
      <c r="Z154" s="237"/>
      <c r="AA154" s="238"/>
    </row>
    <row r="155" ht="16" customHeight="1">
      <c r="A155" s="455">
        <f t="shared" si="17"/>
        <v>155</v>
      </c>
      <c r="B155" t="s" s="475">
        <v>296</v>
      </c>
      <c r="C155" s="476">
        <v>2022</v>
      </c>
      <c r="D155" s="464">
        <v>25000</v>
      </c>
      <c r="E155" s="477"/>
      <c r="F155" s="478"/>
      <c r="G155" s="406">
        <f>IF($C155&lt;=G$81,1,0)</f>
        <v>0</v>
      </c>
      <c r="H155" s="406">
        <f>IF($C155&lt;=H$81,1,0)</f>
        <v>1</v>
      </c>
      <c r="I155" s="406">
        <f>IF($C155&lt;=I$81,1,0)</f>
        <v>1</v>
      </c>
      <c r="J155" s="406">
        <f>IF($C155&lt;=J$81,1,0)</f>
        <v>1</v>
      </c>
      <c r="K155" s="406">
        <f>IF($C155&lt;=K$81,1,0)</f>
        <v>1</v>
      </c>
      <c r="L155" s="406">
        <f>IF($C155&lt;=L$81,1,0)</f>
        <v>1</v>
      </c>
      <c r="M155" s="406">
        <f>IF($C155&lt;=M$81,1,0)</f>
        <v>1</v>
      </c>
      <c r="N155" s="355"/>
      <c r="O155" s="237"/>
      <c r="P155" s="237"/>
      <c r="Q155" s="237"/>
      <c r="R155" s="237"/>
      <c r="S155" s="237"/>
      <c r="T155" s="237"/>
      <c r="U155" s="237"/>
      <c r="V155" s="237"/>
      <c r="W155" s="237"/>
      <c r="X155" s="237"/>
      <c r="Y155" s="237"/>
      <c r="Z155" s="237"/>
      <c r="AA155" s="238"/>
    </row>
    <row r="156" ht="16" customHeight="1">
      <c r="A156" s="455">
        <f t="shared" si="17"/>
        <v>156</v>
      </c>
      <c r="B156" t="s" s="475">
        <v>296</v>
      </c>
      <c r="C156" s="476">
        <v>2023</v>
      </c>
      <c r="D156" s="464">
        <v>25000</v>
      </c>
      <c r="E156" s="463"/>
      <c r="F156" s="438"/>
      <c r="G156" s="355">
        <f>IF($C156&lt;=G$81,1,0)</f>
        <v>0</v>
      </c>
      <c r="H156" s="355">
        <f>IF($C156&lt;=H$81,1,0)</f>
        <v>0</v>
      </c>
      <c r="I156" s="355">
        <f>IF($C156&lt;=I$81,1,0)</f>
        <v>1</v>
      </c>
      <c r="J156" s="355">
        <f>IF($C156&lt;=J$81,1,0)</f>
        <v>1</v>
      </c>
      <c r="K156" s="355">
        <f>IF($C156&lt;=K$81,1,0)</f>
        <v>1</v>
      </c>
      <c r="L156" s="355">
        <f>IF($C156&lt;=L$81,1,0)</f>
        <v>1</v>
      </c>
      <c r="M156" s="355">
        <f>IF($C156&lt;=M$81,1,0)</f>
        <v>1</v>
      </c>
      <c r="N156" s="355"/>
      <c r="O156" s="237"/>
      <c r="P156" s="237"/>
      <c r="Q156" s="237"/>
      <c r="R156" s="237"/>
      <c r="S156" s="237"/>
      <c r="T156" s="237"/>
      <c r="U156" s="237"/>
      <c r="V156" s="237"/>
      <c r="W156" s="237"/>
      <c r="X156" s="237"/>
      <c r="Y156" s="237"/>
      <c r="Z156" s="237"/>
      <c r="AA156" s="238"/>
    </row>
    <row r="157" ht="16" customHeight="1">
      <c r="A157" s="455">
        <f t="shared" si="17"/>
        <v>157</v>
      </c>
      <c r="B157" s="479"/>
      <c r="C157" t="s" s="461">
        <v>284</v>
      </c>
      <c r="D157" s="464">
        <v>0</v>
      </c>
      <c r="E157" s="463"/>
      <c r="F157" s="438"/>
      <c r="G157" s="355">
        <f>IF($C157&lt;=G$81,1,0)</f>
        <v>0</v>
      </c>
      <c r="H157" s="355">
        <f>IF($C157&lt;=H$81,1,0)</f>
        <v>0</v>
      </c>
      <c r="I157" s="355">
        <f>IF($C157&lt;=I$81,1,0)</f>
        <v>0</v>
      </c>
      <c r="J157" s="355">
        <f>IF($C157&lt;=J$81,1,0)</f>
        <v>0</v>
      </c>
      <c r="K157" s="355">
        <f>IF($C157&lt;=K$81,1,0)</f>
        <v>0</v>
      </c>
      <c r="L157" s="355">
        <f>IF($C157&lt;=L$81,1,0)</f>
        <v>0</v>
      </c>
      <c r="M157" s="355">
        <f>IF($C157&lt;=M$81,1,0)</f>
        <v>0</v>
      </c>
      <c r="N157" s="355"/>
      <c r="O157" s="237"/>
      <c r="P157" s="237"/>
      <c r="Q157" s="237"/>
      <c r="R157" s="237"/>
      <c r="S157" s="237"/>
      <c r="T157" s="237"/>
      <c r="U157" s="237"/>
      <c r="V157" s="237"/>
      <c r="W157" s="237"/>
      <c r="X157" s="237"/>
      <c r="Y157" s="237"/>
      <c r="Z157" s="237"/>
      <c r="AA157" s="238"/>
    </row>
    <row r="158" ht="16" customHeight="1">
      <c r="A158" s="455">
        <f t="shared" si="17"/>
        <v>158</v>
      </c>
      <c r="B158" s="479"/>
      <c r="C158" t="s" s="461">
        <v>284</v>
      </c>
      <c r="D158" s="464"/>
      <c r="E158" s="463"/>
      <c r="F158" s="438"/>
      <c r="G158" s="355">
        <f>IF($C158&lt;=G$81,1,0)</f>
        <v>0</v>
      </c>
      <c r="H158" s="355">
        <f>IF($C158&lt;=H$81,1,0)</f>
        <v>0</v>
      </c>
      <c r="I158" s="355">
        <f>IF($C158&lt;=I$81,1,0)</f>
        <v>0</v>
      </c>
      <c r="J158" s="355">
        <f>IF($C158&lt;=J$81,1,0)</f>
        <v>0</v>
      </c>
      <c r="K158" s="355">
        <f>IF($C158&lt;=K$81,1,0)</f>
        <v>0</v>
      </c>
      <c r="L158" s="355">
        <f>IF($C158&lt;=L$81,1,0)</f>
        <v>0</v>
      </c>
      <c r="M158" s="355">
        <f>IF($C158&lt;=M$81,1,0)</f>
        <v>0</v>
      </c>
      <c r="N158" s="355"/>
      <c r="O158" s="237"/>
      <c r="P158" s="237"/>
      <c r="Q158" s="237"/>
      <c r="R158" s="237"/>
      <c r="S158" s="237"/>
      <c r="T158" s="237"/>
      <c r="U158" s="237"/>
      <c r="V158" s="237"/>
      <c r="W158" s="237"/>
      <c r="X158" s="237"/>
      <c r="Y158" s="237"/>
      <c r="Z158" s="237"/>
      <c r="AA158" s="238"/>
    </row>
    <row r="159" ht="16" customHeight="1">
      <c r="A159" s="455">
        <f t="shared" si="17"/>
        <v>159</v>
      </c>
      <c r="B159" s="479"/>
      <c r="C159" t="s" s="461">
        <v>284</v>
      </c>
      <c r="D159" s="464"/>
      <c r="E159" s="463"/>
      <c r="F159" s="438"/>
      <c r="G159" s="355">
        <f>IF($C159&lt;=G$81,1,0)</f>
        <v>0</v>
      </c>
      <c r="H159" s="355">
        <f>IF($C159&lt;=H$81,1,0)</f>
        <v>0</v>
      </c>
      <c r="I159" s="355">
        <f>IF($C159&lt;=I$81,1,0)</f>
        <v>0</v>
      </c>
      <c r="J159" s="355">
        <f>IF($C159&lt;=J$81,1,0)</f>
        <v>0</v>
      </c>
      <c r="K159" s="355">
        <f>IF($C159&lt;=K$81,1,0)</f>
        <v>0</v>
      </c>
      <c r="L159" s="355">
        <f>IF($C159&lt;=L$81,1,0)</f>
        <v>0</v>
      </c>
      <c r="M159" s="355">
        <f>IF($C159&lt;=M$81,1,0)</f>
        <v>0</v>
      </c>
      <c r="N159" s="355"/>
      <c r="O159" s="237"/>
      <c r="P159" s="237"/>
      <c r="Q159" s="237"/>
      <c r="R159" s="237"/>
      <c r="S159" s="237"/>
      <c r="T159" s="237"/>
      <c r="U159" s="237"/>
      <c r="V159" s="237"/>
      <c r="W159" s="237"/>
      <c r="X159" s="237"/>
      <c r="Y159" s="237"/>
      <c r="Z159" s="237"/>
      <c r="AA159" s="238"/>
    </row>
    <row r="160" ht="16" customHeight="1">
      <c r="A160" s="455">
        <f t="shared" si="17"/>
        <v>160</v>
      </c>
      <c r="B160" s="479"/>
      <c r="C160" t="s" s="461">
        <v>284</v>
      </c>
      <c r="D160" s="464"/>
      <c r="E160" s="463"/>
      <c r="F160" s="438"/>
      <c r="G160" s="355">
        <f>IF($C160&lt;=G$81,1,0)</f>
        <v>0</v>
      </c>
      <c r="H160" s="355">
        <f>IF($C160&lt;=H$81,1,0)</f>
        <v>0</v>
      </c>
      <c r="I160" s="355">
        <f>IF($C160&lt;=I$81,1,0)</f>
        <v>0</v>
      </c>
      <c r="J160" s="355">
        <f>IF($C160&lt;=J$81,1,0)</f>
        <v>0</v>
      </c>
      <c r="K160" s="355">
        <f>IF($C160&lt;=K$81,1,0)</f>
        <v>0</v>
      </c>
      <c r="L160" s="355">
        <f>IF($C160&lt;=L$81,1,0)</f>
        <v>0</v>
      </c>
      <c r="M160" s="355">
        <f>IF($C160&lt;=M$81,1,0)</f>
        <v>0</v>
      </c>
      <c r="N160" s="355"/>
      <c r="O160" s="237"/>
      <c r="P160" s="237"/>
      <c r="Q160" s="237"/>
      <c r="R160" s="237"/>
      <c r="S160" s="237"/>
      <c r="T160" s="237"/>
      <c r="U160" s="237"/>
      <c r="V160" s="237"/>
      <c r="W160" s="237"/>
      <c r="X160" s="237"/>
      <c r="Y160" s="237"/>
      <c r="Z160" s="237"/>
      <c r="AA160" s="238"/>
    </row>
    <row r="161" ht="16" customHeight="1">
      <c r="A161" s="455">
        <f t="shared" si="17"/>
        <v>161</v>
      </c>
      <c r="B161" s="479"/>
      <c r="C161" t="s" s="461">
        <v>284</v>
      </c>
      <c r="D161" s="464"/>
      <c r="E161" s="463"/>
      <c r="F161" s="438"/>
      <c r="G161" s="355">
        <f>IF($C161&lt;=G$81,1,0)</f>
        <v>0</v>
      </c>
      <c r="H161" s="355">
        <f>IF($C161&lt;=H$81,1,0)</f>
        <v>0</v>
      </c>
      <c r="I161" s="355">
        <f>IF($C161&lt;=I$81,1,0)</f>
        <v>0</v>
      </c>
      <c r="J161" s="355">
        <f>IF($C161&lt;=J$81,1,0)</f>
        <v>0</v>
      </c>
      <c r="K161" s="355">
        <f>IF($C161&lt;=K$81,1,0)</f>
        <v>0</v>
      </c>
      <c r="L161" s="355">
        <f>IF($C161&lt;=L$81,1,0)</f>
        <v>0</v>
      </c>
      <c r="M161" s="355">
        <f>IF($C161&lt;=M$81,1,0)</f>
        <v>0</v>
      </c>
      <c r="N161" s="355"/>
      <c r="O161" s="237"/>
      <c r="P161" s="237"/>
      <c r="Q161" s="237"/>
      <c r="R161" s="237"/>
      <c r="S161" s="237"/>
      <c r="T161" s="237"/>
      <c r="U161" s="237"/>
      <c r="V161" s="237"/>
      <c r="W161" s="237"/>
      <c r="X161" s="237"/>
      <c r="Y161" s="237"/>
      <c r="Z161" s="237"/>
      <c r="AA161" s="238"/>
    </row>
    <row r="162" ht="16" customHeight="1">
      <c r="A162" s="455">
        <f t="shared" si="17"/>
        <v>162</v>
      </c>
      <c r="B162" s="460"/>
      <c r="C162" t="s" s="461">
        <v>284</v>
      </c>
      <c r="D162" s="464">
        <v>0</v>
      </c>
      <c r="E162" s="463"/>
      <c r="F162" s="438"/>
      <c r="G162" s="355">
        <f>IF($C162&lt;=G$81,1,0)</f>
        <v>0</v>
      </c>
      <c r="H162" s="355">
        <f>IF($C162&lt;=H$81,1,0)</f>
        <v>0</v>
      </c>
      <c r="I162" s="355">
        <f>IF($C162&lt;=I$81,1,0)</f>
        <v>0</v>
      </c>
      <c r="J162" s="355">
        <f>IF($C162&lt;=J$81,1,0)</f>
        <v>0</v>
      </c>
      <c r="K162" s="355">
        <f>IF($C162&lt;=K$81,1,0)</f>
        <v>0</v>
      </c>
      <c r="L162" s="355">
        <f>IF($C162&lt;=L$81,1,0)</f>
        <v>0</v>
      </c>
      <c r="M162" s="355">
        <f>IF($C162&lt;=M$81,1,0)</f>
        <v>0</v>
      </c>
      <c r="N162" s="355"/>
      <c r="O162" s="237"/>
      <c r="P162" s="237"/>
      <c r="Q162" s="237"/>
      <c r="R162" s="237"/>
      <c r="S162" s="237"/>
      <c r="T162" s="237"/>
      <c r="U162" s="237"/>
      <c r="V162" s="237"/>
      <c r="W162" s="237"/>
      <c r="X162" s="237"/>
      <c r="Y162" s="237"/>
      <c r="Z162" s="237"/>
      <c r="AA162" s="238"/>
    </row>
    <row r="163" ht="16" customHeight="1">
      <c r="A163" s="455">
        <f t="shared" si="17"/>
        <v>163</v>
      </c>
      <c r="B163" s="465"/>
      <c r="C163" t="s" s="466">
        <v>284</v>
      </c>
      <c r="D163" s="467"/>
      <c r="E163" s="468"/>
      <c r="F163" s="469"/>
      <c r="G163" s="404">
        <f>IF($C163&lt;=G$81,1,0)</f>
        <v>0</v>
      </c>
      <c r="H163" s="404">
        <f>IF($C163&lt;=H$81,1,0)</f>
        <v>0</v>
      </c>
      <c r="I163" s="404">
        <f>IF($C163&lt;=I$81,1,0)</f>
        <v>0</v>
      </c>
      <c r="J163" s="404">
        <f>IF($C163&lt;=J$81,1,0)</f>
        <v>0</v>
      </c>
      <c r="K163" s="404">
        <f>IF($C163&lt;=K$81,1,0)</f>
        <v>0</v>
      </c>
      <c r="L163" s="404">
        <f>IF($C163&lt;=L$81,1,0)</f>
        <v>0</v>
      </c>
      <c r="M163" s="404">
        <f>IF($C163&lt;=M$81,1,0)</f>
        <v>0</v>
      </c>
      <c r="N163" s="355"/>
      <c r="O163" s="237"/>
      <c r="P163" s="237"/>
      <c r="Q163" s="237"/>
      <c r="R163" s="237"/>
      <c r="S163" s="237"/>
      <c r="T163" s="237"/>
      <c r="U163" s="237"/>
      <c r="V163" s="237"/>
      <c r="W163" s="237"/>
      <c r="X163" s="237"/>
      <c r="Y163" s="237"/>
      <c r="Z163" s="237"/>
      <c r="AA163" s="238"/>
    </row>
    <row r="164" ht="16" customHeight="1">
      <c r="A164" s="280">
        <f t="shared" si="17"/>
        <v>164</v>
      </c>
      <c r="B164" t="s" s="257">
        <v>297</v>
      </c>
      <c r="C164" s="405"/>
      <c r="D164" s="405"/>
      <c r="E164" s="405"/>
      <c r="F164" s="405"/>
      <c r="G164" s="307">
        <f>SUM(G155:G163)</f>
        <v>0</v>
      </c>
      <c r="H164" s="307">
        <f>SUM(H155:H163)</f>
        <v>1</v>
      </c>
      <c r="I164" s="445">
        <f>SUM(I155:I163)</f>
        <v>2</v>
      </c>
      <c r="J164" s="445">
        <f>SUM(J155:J163)</f>
        <v>2</v>
      </c>
      <c r="K164" s="445">
        <f>SUM(K155:K163)</f>
        <v>2</v>
      </c>
      <c r="L164" s="445">
        <f>SUM(L155:L163)</f>
        <v>2</v>
      </c>
      <c r="M164" s="445">
        <f>SUM(M155:M163)</f>
        <v>2</v>
      </c>
      <c r="N164" s="355"/>
      <c r="O164" s="237"/>
      <c r="P164" s="237"/>
      <c r="Q164" s="237"/>
      <c r="R164" s="237"/>
      <c r="S164" s="237"/>
      <c r="T164" s="237"/>
      <c r="U164" s="237"/>
      <c r="V164" s="237"/>
      <c r="W164" s="237"/>
      <c r="X164" s="237"/>
      <c r="Y164" s="237"/>
      <c r="Z164" s="237"/>
      <c r="AA164" s="238"/>
    </row>
    <row r="165" ht="16" customHeight="1">
      <c r="A165" s="280">
        <f t="shared" si="17"/>
        <v>165</v>
      </c>
      <c r="B165" s="252"/>
      <c r="C165" s="252"/>
      <c r="D165" s="252"/>
      <c r="E165" s="252"/>
      <c r="F165" s="252"/>
      <c r="G165" s="404"/>
      <c r="H165" s="404"/>
      <c r="I165" s="404"/>
      <c r="J165" s="404"/>
      <c r="K165" s="404"/>
      <c r="L165" s="404"/>
      <c r="M165" s="404"/>
      <c r="N165" s="355"/>
      <c r="O165" s="237"/>
      <c r="P165" s="237"/>
      <c r="Q165" s="237"/>
      <c r="R165" s="237"/>
      <c r="S165" s="237"/>
      <c r="T165" s="237"/>
      <c r="U165" s="237"/>
      <c r="V165" s="237"/>
      <c r="W165" s="237"/>
      <c r="X165" s="237"/>
      <c r="Y165" s="237"/>
      <c r="Z165" s="237"/>
      <c r="AA165" s="238"/>
    </row>
    <row r="166" ht="16" customHeight="1">
      <c r="A166" s="280">
        <f t="shared" si="17"/>
        <v>166</v>
      </c>
      <c r="B166" t="s" s="257">
        <v>298</v>
      </c>
      <c r="C166" s="405"/>
      <c r="D166" s="405"/>
      <c r="E166" s="405"/>
      <c r="F166" s="405"/>
      <c r="G166" s="307">
        <f>G140+G152+G164</f>
        <v>0</v>
      </c>
      <c r="H166" s="307">
        <f>H140+H152+H164</f>
        <v>1</v>
      </c>
      <c r="I166" s="445">
        <f>I140+I152+I164</f>
        <v>2</v>
      </c>
      <c r="J166" s="445">
        <f>J140+J152+J164</f>
        <v>2</v>
      </c>
      <c r="K166" s="445">
        <f>K140+K152+K164</f>
        <v>2</v>
      </c>
      <c r="L166" s="445">
        <f>L140+L152+L164</f>
        <v>2</v>
      </c>
      <c r="M166" s="445">
        <f>M140+M152+M164</f>
        <v>2</v>
      </c>
      <c r="N166" s="355"/>
      <c r="O166" s="237"/>
      <c r="P166" s="237"/>
      <c r="Q166" s="237"/>
      <c r="R166" s="237"/>
      <c r="S166" s="237"/>
      <c r="T166" s="237"/>
      <c r="U166" s="237"/>
      <c r="V166" s="237"/>
      <c r="W166" s="237"/>
      <c r="X166" s="237"/>
      <c r="Y166" s="237"/>
      <c r="Z166" s="237"/>
      <c r="AA166" s="238"/>
    </row>
    <row r="167" ht="16" customHeight="1">
      <c r="A167" s="280">
        <f t="shared" si="17"/>
        <v>167</v>
      </c>
      <c r="B167" s="446"/>
      <c r="C167" s="446"/>
      <c r="D167" s="446"/>
      <c r="E167" s="446"/>
      <c r="F167" s="446"/>
      <c r="G167" s="470"/>
      <c r="H167" s="446"/>
      <c r="I167" s="446"/>
      <c r="J167" s="446"/>
      <c r="K167" s="446"/>
      <c r="L167" s="446"/>
      <c r="M167" s="449"/>
      <c r="N167" s="355"/>
      <c r="O167" s="355"/>
      <c r="P167" s="355"/>
      <c r="Q167" s="355"/>
      <c r="R167" s="237"/>
      <c r="S167" s="237"/>
      <c r="T167" s="237"/>
      <c r="U167" s="237"/>
      <c r="V167" s="237"/>
      <c r="W167" s="237"/>
      <c r="X167" s="237"/>
      <c r="Y167" s="237"/>
      <c r="Z167" s="237"/>
      <c r="AA167" s="238"/>
    </row>
    <row r="168" ht="15.75" customHeight="1">
      <c r="A168" s="280">
        <f t="shared" si="17"/>
        <v>168</v>
      </c>
      <c r="B168" t="s" s="472">
        <v>299</v>
      </c>
      <c r="C168" s="252"/>
      <c r="D168" s="252"/>
      <c r="E168" s="252"/>
      <c r="F168" s="252"/>
      <c r="G168" s="427"/>
      <c r="H168" s="252"/>
      <c r="I168" s="252"/>
      <c r="J168" s="252"/>
      <c r="K168" s="252"/>
      <c r="L168" s="252"/>
      <c r="M168" s="404"/>
      <c r="N168" s="355"/>
      <c r="O168" s="355"/>
      <c r="P168" s="355"/>
      <c r="Q168" s="355"/>
      <c r="R168" s="237"/>
      <c r="S168" s="237"/>
      <c r="T168" s="237"/>
      <c r="U168" s="237"/>
      <c r="V168" s="237"/>
      <c r="W168" s="237"/>
      <c r="X168" s="237"/>
      <c r="Y168" s="237"/>
      <c r="Z168" s="237"/>
      <c r="AA168" s="238"/>
    </row>
    <row r="169" ht="30" customHeight="1">
      <c r="A169" s="280">
        <f t="shared" si="17"/>
        <v>169</v>
      </c>
      <c r="B169" t="s" s="480">
        <v>300</v>
      </c>
      <c r="C169" t="s" s="481">
        <v>301</v>
      </c>
      <c r="D169" t="s" s="481">
        <v>302</v>
      </c>
      <c r="E169" t="s" s="481">
        <v>275</v>
      </c>
      <c r="F169" t="s" s="480">
        <v>303</v>
      </c>
      <c r="G169" t="s" s="480">
        <v>276</v>
      </c>
      <c r="H169" t="s" s="482">
        <v>278</v>
      </c>
      <c r="I169" s="483"/>
      <c r="J169" s="483"/>
      <c r="K169" s="258"/>
      <c r="L169" s="406"/>
      <c r="M169" s="258"/>
      <c r="N169" s="355"/>
      <c r="O169" s="355"/>
      <c r="P169" s="355"/>
      <c r="Q169" s="355"/>
      <c r="R169" s="237"/>
      <c r="S169" s="237"/>
      <c r="T169" s="237"/>
      <c r="U169" s="237"/>
      <c r="V169" s="237"/>
      <c r="W169" s="237"/>
      <c r="X169" s="237"/>
      <c r="Y169" s="237"/>
      <c r="Z169" s="237"/>
      <c r="AA169" s="238"/>
    </row>
    <row r="170" ht="16" customHeight="1">
      <c r="A170" s="280">
        <f t="shared" si="17"/>
        <v>170</v>
      </c>
      <c r="B170" t="s" s="418">
        <v>277</v>
      </c>
      <c r="C170" s="254"/>
      <c r="D170" s="419">
        <f>$H$10</f>
        <v>2021</v>
      </c>
      <c r="E170" s="427"/>
      <c r="F170" s="427"/>
      <c r="G170" s="252"/>
      <c r="H170" s="252"/>
      <c r="I170" s="421"/>
      <c r="J170" s="421"/>
      <c r="K170" s="421"/>
      <c r="L170" s="404"/>
      <c r="M170" s="252"/>
      <c r="N170" s="355"/>
      <c r="O170" s="355"/>
      <c r="P170" s="355"/>
      <c r="Q170" s="355"/>
      <c r="R170" s="237"/>
      <c r="S170" s="237"/>
      <c r="T170" s="237"/>
      <c r="U170" s="237"/>
      <c r="V170" s="237"/>
      <c r="W170" s="237"/>
      <c r="X170" s="237"/>
      <c r="Y170" s="237"/>
      <c r="Z170" s="237"/>
      <c r="AA170" s="238"/>
    </row>
    <row r="171" ht="15" customHeight="1">
      <c r="A171" s="280">
        <f t="shared" si="17"/>
        <v>171</v>
      </c>
      <c r="B171" s="484"/>
      <c r="C171" s="485"/>
      <c r="D171" s="485"/>
      <c r="E171" s="486"/>
      <c r="F171" s="486"/>
      <c r="G171" s="258"/>
      <c r="H171" s="258"/>
      <c r="I171" s="258"/>
      <c r="J171" s="258"/>
      <c r="K171" s="258"/>
      <c r="L171" s="406"/>
      <c r="M171" s="258"/>
      <c r="N171" s="355"/>
      <c r="O171" s="355"/>
      <c r="P171" s="355"/>
      <c r="Q171" s="355"/>
      <c r="R171" s="237"/>
      <c r="S171" s="237"/>
      <c r="T171" s="237"/>
      <c r="U171" s="237"/>
      <c r="V171" s="237"/>
      <c r="W171" s="237"/>
      <c r="X171" s="237"/>
      <c r="Y171" s="237"/>
      <c r="Z171" s="237"/>
      <c r="AA171" s="238"/>
    </row>
    <row r="172" ht="15" customHeight="1">
      <c r="A172" s="455">
        <f t="shared" si="17"/>
        <v>172</v>
      </c>
      <c r="B172" t="s" s="487">
        <v>304</v>
      </c>
      <c r="C172" t="s" s="461">
        <v>192</v>
      </c>
      <c r="D172" s="476">
        <v>2022</v>
      </c>
      <c r="E172" s="488">
        <v>38000</v>
      </c>
      <c r="F172" t="s" s="461">
        <v>305</v>
      </c>
      <c r="G172" s="489">
        <f>IF($D172&lt;=G$81,1,0)</f>
        <v>0</v>
      </c>
      <c r="H172" s="355">
        <f>IF($D172&lt;=H$81,1,0)</f>
        <v>1</v>
      </c>
      <c r="I172" s="355">
        <f>IF($D172&lt;=I$81,1,0)</f>
        <v>1</v>
      </c>
      <c r="J172" s="355">
        <f>IF($D172&lt;=J$81,1,0)</f>
        <v>1</v>
      </c>
      <c r="K172" s="355">
        <f>IF($D172&lt;=K$81,1,0)</f>
        <v>1</v>
      </c>
      <c r="L172" s="355">
        <f>IF($D172&lt;=L$81,1,0)</f>
        <v>1</v>
      </c>
      <c r="M172" s="355">
        <f>IF($D172&lt;=M$81,1,0)</f>
        <v>1</v>
      </c>
      <c r="N172" s="237"/>
      <c r="O172" s="355"/>
      <c r="P172" s="237"/>
      <c r="Q172" s="237"/>
      <c r="R172" s="237"/>
      <c r="S172" s="237"/>
      <c r="T172" s="237"/>
      <c r="U172" s="237"/>
      <c r="V172" s="237"/>
      <c r="W172" s="237"/>
      <c r="X172" s="237"/>
      <c r="Y172" s="237"/>
      <c r="Z172" s="237"/>
      <c r="AA172" s="238"/>
    </row>
    <row r="173" ht="15" customHeight="1">
      <c r="A173" s="455">
        <f t="shared" si="17"/>
        <v>173</v>
      </c>
      <c r="B173" t="s" s="487">
        <v>304</v>
      </c>
      <c r="C173" t="s" s="461">
        <v>192</v>
      </c>
      <c r="D173" s="476">
        <v>2026</v>
      </c>
      <c r="E173" s="488">
        <v>38000</v>
      </c>
      <c r="F173" t="s" s="461">
        <v>305</v>
      </c>
      <c r="G173" s="489">
        <f>IF($D173&lt;=G$81,1,0)</f>
        <v>0</v>
      </c>
      <c r="H173" s="355">
        <f>IF($D173&lt;=H$81,1,0)</f>
        <v>0</v>
      </c>
      <c r="I173" s="355">
        <f>IF($D173&lt;=I$81,1,0)</f>
        <v>0</v>
      </c>
      <c r="J173" s="355">
        <f>IF($D173&lt;=J$81,1,0)</f>
        <v>0</v>
      </c>
      <c r="K173" s="355">
        <f>IF($D173&lt;=K$81,1,0)</f>
        <v>0</v>
      </c>
      <c r="L173" s="355">
        <f>IF($D173&lt;=L$81,1,0)</f>
        <v>1</v>
      </c>
      <c r="M173" s="355">
        <f>IF($D173&lt;=M$81,1,0)</f>
        <v>1</v>
      </c>
      <c r="N173" s="237"/>
      <c r="O173" s="355"/>
      <c r="P173" s="237"/>
      <c r="Q173" s="237"/>
      <c r="R173" s="237"/>
      <c r="S173" s="237"/>
      <c r="T173" s="237"/>
      <c r="U173" s="237"/>
      <c r="V173" s="237"/>
      <c r="W173" s="237"/>
      <c r="X173" s="237"/>
      <c r="Y173" s="237"/>
      <c r="Z173" s="237"/>
      <c r="AA173" s="238"/>
    </row>
    <row r="174" ht="15" customHeight="1">
      <c r="A174" s="455">
        <f t="shared" si="17"/>
        <v>174</v>
      </c>
      <c r="B174" s="479"/>
      <c r="C174" s="476"/>
      <c r="D174" t="s" s="461">
        <v>284</v>
      </c>
      <c r="E174" s="488"/>
      <c r="F174" s="490"/>
      <c r="G174" s="489">
        <f>IF($D174&lt;=G$81,1,0)</f>
        <v>0</v>
      </c>
      <c r="H174" s="355">
        <f>IF($D174&lt;=H$81,1,0)</f>
        <v>0</v>
      </c>
      <c r="I174" s="355">
        <f>IF($D174&lt;=I$81,1,0)</f>
        <v>0</v>
      </c>
      <c r="J174" s="355">
        <f>IF($D174&lt;=J$81,1,0)</f>
        <v>0</v>
      </c>
      <c r="K174" s="355">
        <f>IF($D174&lt;=K$81,1,0)</f>
        <v>0</v>
      </c>
      <c r="L174" s="355">
        <f>IF($D174&lt;=L$81,1,0)</f>
        <v>0</v>
      </c>
      <c r="M174" s="355">
        <f>IF($D174&lt;=M$81,1,0)</f>
        <v>0</v>
      </c>
      <c r="N174" s="237"/>
      <c r="O174" s="355"/>
      <c r="P174" s="237"/>
      <c r="Q174" s="237"/>
      <c r="R174" s="237"/>
      <c r="S174" s="237"/>
      <c r="T174" s="237"/>
      <c r="U174" s="237"/>
      <c r="V174" s="237"/>
      <c r="W174" s="237"/>
      <c r="X174" s="237"/>
      <c r="Y174" s="237"/>
      <c r="Z174" s="237"/>
      <c r="AA174" s="238"/>
    </row>
    <row r="175" ht="15" customHeight="1">
      <c r="A175" s="280">
        <f t="shared" si="17"/>
        <v>175</v>
      </c>
      <c r="B175" s="491"/>
      <c r="C175" s="492"/>
      <c r="D175" s="492"/>
      <c r="E175" s="493"/>
      <c r="F175" s="494"/>
      <c r="G175" s="355"/>
      <c r="H175" s="355"/>
      <c r="I175" s="355"/>
      <c r="J175" s="355"/>
      <c r="K175" s="355"/>
      <c r="L175" s="355"/>
      <c r="M175" s="355"/>
      <c r="N175" s="237"/>
      <c r="O175" s="355"/>
      <c r="P175" s="237"/>
      <c r="Q175" s="237"/>
      <c r="R175" s="237"/>
      <c r="S175" s="237"/>
      <c r="T175" s="237"/>
      <c r="U175" s="237"/>
      <c r="V175" s="237"/>
      <c r="W175" s="237"/>
      <c r="X175" s="237"/>
      <c r="Y175" s="237"/>
      <c r="Z175" s="237"/>
      <c r="AA175" s="238"/>
    </row>
    <row r="176" ht="15" customHeight="1">
      <c r="A176" s="455">
        <f t="shared" si="17"/>
        <v>176</v>
      </c>
      <c r="B176" t="s" s="487">
        <v>306</v>
      </c>
      <c r="C176" s="476">
        <v>1</v>
      </c>
      <c r="D176" s="476">
        <v>2022</v>
      </c>
      <c r="E176" s="488">
        <v>38000</v>
      </c>
      <c r="F176" t="s" s="461">
        <v>305</v>
      </c>
      <c r="G176" s="489">
        <f>IF($D176&lt;=G$81,1,0)</f>
        <v>0</v>
      </c>
      <c r="H176" s="355">
        <f>IF($D176&lt;=H$81,1,0)</f>
        <v>1</v>
      </c>
      <c r="I176" s="355">
        <f>IF($D176&lt;=I$81,1,0)</f>
        <v>1</v>
      </c>
      <c r="J176" s="355">
        <f>IF($D176&lt;=J$81,1,0)</f>
        <v>1</v>
      </c>
      <c r="K176" s="355">
        <f>IF($D176&lt;=K$81,1,0)</f>
        <v>1</v>
      </c>
      <c r="L176" s="355">
        <f>IF($D176&lt;=L$81,1,0)</f>
        <v>1</v>
      </c>
      <c r="M176" s="355">
        <f>IF($D176&lt;=M$81,1,0)</f>
        <v>1</v>
      </c>
      <c r="N176" s="237"/>
      <c r="O176" s="355"/>
      <c r="P176" s="237"/>
      <c r="Q176" s="237"/>
      <c r="R176" s="237"/>
      <c r="S176" s="237"/>
      <c r="T176" s="237"/>
      <c r="U176" s="237"/>
      <c r="V176" s="237"/>
      <c r="W176" s="237"/>
      <c r="X176" s="237"/>
      <c r="Y176" s="237"/>
      <c r="Z176" s="237"/>
      <c r="AA176" s="238"/>
    </row>
    <row r="177" ht="15" customHeight="1">
      <c r="A177" s="455">
        <f t="shared" si="17"/>
        <v>177</v>
      </c>
      <c r="B177" t="s" s="487">
        <v>306</v>
      </c>
      <c r="C177" s="476">
        <v>1</v>
      </c>
      <c r="D177" s="476">
        <v>2025</v>
      </c>
      <c r="E177" s="488">
        <v>38000</v>
      </c>
      <c r="F177" t="s" s="461">
        <v>305</v>
      </c>
      <c r="G177" s="489">
        <f>IF($D177&lt;=G$81,1,0)</f>
        <v>0</v>
      </c>
      <c r="H177" s="355">
        <f>IF($D177&lt;=H$81,1,0)</f>
        <v>0</v>
      </c>
      <c r="I177" s="355">
        <f>IF($D177&lt;=I$81,1,0)</f>
        <v>0</v>
      </c>
      <c r="J177" s="355">
        <f>IF($D177&lt;=J$81,1,0)</f>
        <v>0</v>
      </c>
      <c r="K177" s="355">
        <f>IF($D177&lt;=K$81,1,0)</f>
        <v>1</v>
      </c>
      <c r="L177" s="355">
        <f>IF($D177&lt;=L$81,1,0)</f>
        <v>1</v>
      </c>
      <c r="M177" s="355">
        <f>IF($D177&lt;=M$81,1,0)</f>
        <v>1</v>
      </c>
      <c r="N177" s="237"/>
      <c r="O177" s="355"/>
      <c r="P177" s="237"/>
      <c r="Q177" s="237"/>
      <c r="R177" s="237"/>
      <c r="S177" s="237"/>
      <c r="T177" s="237"/>
      <c r="U177" s="237"/>
      <c r="V177" s="237"/>
      <c r="W177" s="237"/>
      <c r="X177" s="237"/>
      <c r="Y177" s="237"/>
      <c r="Z177" s="237"/>
      <c r="AA177" s="238"/>
    </row>
    <row r="178" ht="15" customHeight="1">
      <c r="A178" s="455">
        <f t="shared" si="17"/>
        <v>178</v>
      </c>
      <c r="B178" t="s" s="487">
        <v>306</v>
      </c>
      <c r="C178" s="476">
        <v>1</v>
      </c>
      <c r="D178" s="476">
        <v>2027</v>
      </c>
      <c r="E178" s="488">
        <v>38000</v>
      </c>
      <c r="F178" t="s" s="461">
        <v>305</v>
      </c>
      <c r="G178" s="489">
        <f>IF($D178&lt;=G$81,1,0)</f>
        <v>0</v>
      </c>
      <c r="H178" s="355">
        <f>IF($D178&lt;=H$81,1,0)</f>
        <v>0</v>
      </c>
      <c r="I178" s="355">
        <f>IF($D178&lt;=I$81,1,0)</f>
        <v>0</v>
      </c>
      <c r="J178" s="355">
        <f>IF($D178&lt;=J$81,1,0)</f>
        <v>0</v>
      </c>
      <c r="K178" s="355">
        <f>IF($D178&lt;=K$81,1,0)</f>
        <v>0</v>
      </c>
      <c r="L178" s="355">
        <f>IF($D178&lt;=L$81,1,0)</f>
        <v>0</v>
      </c>
      <c r="M178" s="355">
        <f>IF($D178&lt;=M$81,1,0)</f>
        <v>1</v>
      </c>
      <c r="N178" s="237"/>
      <c r="O178" s="355"/>
      <c r="P178" s="237"/>
      <c r="Q178" s="237"/>
      <c r="R178" s="237"/>
      <c r="S178" s="237"/>
      <c r="T178" s="237"/>
      <c r="U178" s="237"/>
      <c r="V178" s="237"/>
      <c r="W178" s="237"/>
      <c r="X178" s="237"/>
      <c r="Y178" s="237"/>
      <c r="Z178" s="237"/>
      <c r="AA178" s="238"/>
    </row>
    <row r="179" ht="15" customHeight="1">
      <c r="A179" s="455">
        <f t="shared" si="17"/>
        <v>179</v>
      </c>
      <c r="B179" s="479"/>
      <c r="C179" s="476"/>
      <c r="D179" t="s" s="461">
        <v>284</v>
      </c>
      <c r="E179" s="488"/>
      <c r="F179" s="490"/>
      <c r="G179" s="489">
        <f>IF($D179&lt;=G$81,1,0)</f>
        <v>0</v>
      </c>
      <c r="H179" s="355">
        <f>IF($D179&lt;=H$81,1,0)</f>
        <v>0</v>
      </c>
      <c r="I179" s="355">
        <f>IF($D179&lt;=I$81,1,0)</f>
        <v>0</v>
      </c>
      <c r="J179" s="355">
        <f>IF($D179&lt;=J$81,1,0)</f>
        <v>0</v>
      </c>
      <c r="K179" s="355">
        <f>IF($D179&lt;=K$81,1,0)</f>
        <v>0</v>
      </c>
      <c r="L179" s="355">
        <f>IF($D179&lt;=L$81,1,0)</f>
        <v>0</v>
      </c>
      <c r="M179" s="355">
        <f>IF($D179&lt;=M$81,1,0)</f>
        <v>0</v>
      </c>
      <c r="N179" s="237"/>
      <c r="O179" s="355"/>
      <c r="P179" s="237"/>
      <c r="Q179" s="237"/>
      <c r="R179" s="237"/>
      <c r="S179" s="237"/>
      <c r="T179" s="237"/>
      <c r="U179" s="237"/>
      <c r="V179" s="237"/>
      <c r="W179" s="237"/>
      <c r="X179" s="237"/>
      <c r="Y179" s="237"/>
      <c r="Z179" s="237"/>
      <c r="AA179" s="238"/>
    </row>
    <row r="180" ht="15" customHeight="1">
      <c r="A180" s="455">
        <f t="shared" si="17"/>
        <v>180</v>
      </c>
      <c r="B180" s="479"/>
      <c r="C180" s="476"/>
      <c r="D180" t="s" s="461">
        <v>284</v>
      </c>
      <c r="E180" s="464"/>
      <c r="F180" s="490"/>
      <c r="G180" s="489">
        <f>IF($D180&lt;=G$81,1,0)</f>
        <v>0</v>
      </c>
      <c r="H180" s="355">
        <f>IF($D180&lt;=H$81,1,0)</f>
        <v>0</v>
      </c>
      <c r="I180" s="355">
        <f>IF($D180&lt;=I$81,1,0)</f>
        <v>0</v>
      </c>
      <c r="J180" s="355">
        <f>IF($D180&lt;=J$81,1,0)</f>
        <v>0</v>
      </c>
      <c r="K180" s="355">
        <f>IF($D180&lt;=K$81,1,0)</f>
        <v>0</v>
      </c>
      <c r="L180" s="355">
        <f>IF($D180&lt;=L$81,1,0)</f>
        <v>0</v>
      </c>
      <c r="M180" s="355">
        <f>IF($D180&lt;=M$81,1,0)</f>
        <v>0</v>
      </c>
      <c r="N180" s="237"/>
      <c r="O180" s="355"/>
      <c r="P180" s="237"/>
      <c r="Q180" s="237"/>
      <c r="R180" s="237"/>
      <c r="S180" s="237"/>
      <c r="T180" s="237"/>
      <c r="U180" s="237"/>
      <c r="V180" s="237"/>
      <c r="W180" s="237"/>
      <c r="X180" s="237"/>
      <c r="Y180" s="237"/>
      <c r="Z180" s="237"/>
      <c r="AA180" s="238"/>
    </row>
    <row r="181" ht="15" customHeight="1">
      <c r="A181" s="280">
        <f t="shared" si="17"/>
        <v>181</v>
      </c>
      <c r="B181" s="491"/>
      <c r="C181" s="492"/>
      <c r="D181" s="492"/>
      <c r="E181" s="495"/>
      <c r="F181" s="495"/>
      <c r="G181" s="355"/>
      <c r="H181" s="355"/>
      <c r="I181" s="355"/>
      <c r="J181" s="355"/>
      <c r="K181" s="355"/>
      <c r="L181" s="355"/>
      <c r="M181" s="355"/>
      <c r="N181" s="237"/>
      <c r="O181" s="355"/>
      <c r="P181" s="237"/>
      <c r="Q181" s="237"/>
      <c r="R181" s="237"/>
      <c r="S181" s="237"/>
      <c r="T181" s="237"/>
      <c r="U181" s="237"/>
      <c r="V181" s="237"/>
      <c r="W181" s="237"/>
      <c r="X181" s="237"/>
      <c r="Y181" s="237"/>
      <c r="Z181" s="237"/>
      <c r="AA181" s="238"/>
    </row>
    <row r="182" ht="15" customHeight="1">
      <c r="A182" s="455">
        <f t="shared" si="17"/>
        <v>182</v>
      </c>
      <c r="B182" t="s" s="487">
        <v>307</v>
      </c>
      <c r="C182" s="476">
        <v>2</v>
      </c>
      <c r="D182" s="476">
        <v>2022</v>
      </c>
      <c r="E182" s="488">
        <v>38000</v>
      </c>
      <c r="F182" t="s" s="461">
        <v>305</v>
      </c>
      <c r="G182" s="489">
        <f>IF($D182&lt;=G$81,1,0)</f>
        <v>0</v>
      </c>
      <c r="H182" s="355">
        <f>IF($D182&lt;=H$81,1,0)</f>
        <v>1</v>
      </c>
      <c r="I182" s="355">
        <f>IF($D182&lt;=I$81,1,0)</f>
        <v>1</v>
      </c>
      <c r="J182" s="355">
        <f>IF($D182&lt;=J$81,1,0)</f>
        <v>1</v>
      </c>
      <c r="K182" s="355">
        <f>IF($D182&lt;=K$81,1,0)</f>
        <v>1</v>
      </c>
      <c r="L182" s="355">
        <f>IF($D182&lt;=L$81,1,0)</f>
        <v>1</v>
      </c>
      <c r="M182" s="355">
        <f>IF($D182&lt;=M$81,1,0)</f>
        <v>1</v>
      </c>
      <c r="N182" s="237"/>
      <c r="O182" s="355"/>
      <c r="P182" s="237"/>
      <c r="Q182" s="237"/>
      <c r="R182" s="237"/>
      <c r="S182" s="237"/>
      <c r="T182" s="237"/>
      <c r="U182" s="237"/>
      <c r="V182" s="237"/>
      <c r="W182" s="237"/>
      <c r="X182" s="237"/>
      <c r="Y182" s="237"/>
      <c r="Z182" s="237"/>
      <c r="AA182" s="238"/>
    </row>
    <row r="183" ht="15" customHeight="1">
      <c r="A183" s="455">
        <f t="shared" si="17"/>
        <v>183</v>
      </c>
      <c r="B183" t="s" s="487">
        <v>307</v>
      </c>
      <c r="C183" s="476">
        <v>2</v>
      </c>
      <c r="D183" s="476">
        <v>2026</v>
      </c>
      <c r="E183" s="488">
        <v>38000</v>
      </c>
      <c r="F183" t="s" s="461">
        <v>305</v>
      </c>
      <c r="G183" s="489">
        <f>IF($D183&lt;=G$81,1,0)</f>
        <v>0</v>
      </c>
      <c r="H183" s="355">
        <f>IF($D183&lt;=H$81,1,0)</f>
        <v>0</v>
      </c>
      <c r="I183" s="355">
        <f>IF($D183&lt;=I$81,1,0)</f>
        <v>0</v>
      </c>
      <c r="J183" s="355">
        <f>IF($D183&lt;=J$81,1,0)</f>
        <v>0</v>
      </c>
      <c r="K183" s="355">
        <f>IF($D183&lt;=K$81,1,0)</f>
        <v>0</v>
      </c>
      <c r="L183" s="355">
        <f>IF($D183&lt;=L$81,1,0)</f>
        <v>1</v>
      </c>
      <c r="M183" s="355">
        <f>IF($D183&lt;=M$81,1,0)</f>
        <v>1</v>
      </c>
      <c r="N183" s="237"/>
      <c r="O183" s="355"/>
      <c r="P183" s="237"/>
      <c r="Q183" s="237"/>
      <c r="R183" s="237"/>
      <c r="S183" s="237"/>
      <c r="T183" s="237"/>
      <c r="U183" s="237"/>
      <c r="V183" s="237"/>
      <c r="W183" s="237"/>
      <c r="X183" s="237"/>
      <c r="Y183" s="237"/>
      <c r="Z183" s="237"/>
      <c r="AA183" s="238"/>
    </row>
    <row r="184" ht="15" customHeight="1">
      <c r="A184" s="455">
        <f t="shared" si="17"/>
        <v>184</v>
      </c>
      <c r="B184" s="479"/>
      <c r="C184" s="476"/>
      <c r="D184" t="s" s="461">
        <v>284</v>
      </c>
      <c r="E184" s="488"/>
      <c r="F184" s="490"/>
      <c r="G184" s="489">
        <f>IF($D184&lt;=G$81,1,0)</f>
        <v>0</v>
      </c>
      <c r="H184" s="355">
        <f>IF($D184&lt;=H$81,1,0)</f>
        <v>0</v>
      </c>
      <c r="I184" s="355">
        <f>IF($D184&lt;=I$81,1,0)</f>
        <v>0</v>
      </c>
      <c r="J184" s="355">
        <f>IF($D184&lt;=J$81,1,0)</f>
        <v>0</v>
      </c>
      <c r="K184" s="355">
        <f>IF($D184&lt;=K$81,1,0)</f>
        <v>0</v>
      </c>
      <c r="L184" s="355">
        <f>IF($D184&lt;=L$81,1,0)</f>
        <v>0</v>
      </c>
      <c r="M184" s="355">
        <f>IF($D184&lt;=M$81,1,0)</f>
        <v>0</v>
      </c>
      <c r="N184" s="237"/>
      <c r="O184" s="355"/>
      <c r="P184" s="237"/>
      <c r="Q184" s="237"/>
      <c r="R184" s="237"/>
      <c r="S184" s="237"/>
      <c r="T184" s="237"/>
      <c r="U184" s="237"/>
      <c r="V184" s="237"/>
      <c r="W184" s="237"/>
      <c r="X184" s="237"/>
      <c r="Y184" s="237"/>
      <c r="Z184" s="237"/>
      <c r="AA184" s="238"/>
    </row>
    <row r="185" ht="15" customHeight="1">
      <c r="A185" s="455">
        <f t="shared" si="17"/>
        <v>185</v>
      </c>
      <c r="B185" t="s" s="487">
        <v>308</v>
      </c>
      <c r="C185" s="476">
        <v>3</v>
      </c>
      <c r="D185" s="476">
        <v>2022</v>
      </c>
      <c r="E185" s="488">
        <v>40000</v>
      </c>
      <c r="F185" t="s" s="461">
        <v>305</v>
      </c>
      <c r="G185" s="489">
        <f>IF($D185&lt;=G$81,1,0)</f>
        <v>0</v>
      </c>
      <c r="H185" s="355">
        <f>IF($D185&lt;=H$81,1,0)</f>
        <v>1</v>
      </c>
      <c r="I185" s="355">
        <f>IF($D185&lt;=I$81,1,0)</f>
        <v>1</v>
      </c>
      <c r="J185" s="355">
        <f>IF($D185&lt;=J$81,1,0)</f>
        <v>1</v>
      </c>
      <c r="K185" s="355">
        <f>IF($D185&lt;=K$81,1,0)</f>
        <v>1</v>
      </c>
      <c r="L185" s="355">
        <f>IF($D185&lt;=L$81,1,0)</f>
        <v>1</v>
      </c>
      <c r="M185" s="355">
        <f>IF($D185&lt;=M$81,1,0)</f>
        <v>1</v>
      </c>
      <c r="N185" s="237"/>
      <c r="O185" s="355"/>
      <c r="P185" s="237"/>
      <c r="Q185" s="237"/>
      <c r="R185" s="237"/>
      <c r="S185" s="237"/>
      <c r="T185" s="237"/>
      <c r="U185" s="237"/>
      <c r="V185" s="237"/>
      <c r="W185" s="237"/>
      <c r="X185" s="237"/>
      <c r="Y185" s="237"/>
      <c r="Z185" s="237"/>
      <c r="AA185" s="238"/>
    </row>
    <row r="186" ht="15" customHeight="1">
      <c r="A186" s="455">
        <f t="shared" si="17"/>
        <v>186</v>
      </c>
      <c r="B186" t="s" s="487">
        <v>308</v>
      </c>
      <c r="C186" s="476">
        <v>3</v>
      </c>
      <c r="D186" s="476">
        <v>2025</v>
      </c>
      <c r="E186" s="488">
        <v>40000</v>
      </c>
      <c r="F186" t="s" s="461">
        <v>305</v>
      </c>
      <c r="G186" s="489">
        <f>IF($D186&lt;=G$81,1,0)</f>
        <v>0</v>
      </c>
      <c r="H186" s="355">
        <f>IF($D186&lt;=H$81,1,0)</f>
        <v>0</v>
      </c>
      <c r="I186" s="355">
        <f>IF($D186&lt;=I$81,1,0)</f>
        <v>0</v>
      </c>
      <c r="J186" s="355">
        <f>IF($D186&lt;=J$81,1,0)</f>
        <v>0</v>
      </c>
      <c r="K186" s="355">
        <f>IF($D186&lt;=K$81,1,0)</f>
        <v>1</v>
      </c>
      <c r="L186" s="355">
        <f>IF($D186&lt;=L$81,1,0)</f>
        <v>1</v>
      </c>
      <c r="M186" s="355">
        <f>IF($D186&lt;=M$81,1,0)</f>
        <v>1</v>
      </c>
      <c r="N186" s="237"/>
      <c r="O186" s="355"/>
      <c r="P186" s="237"/>
      <c r="Q186" s="237"/>
      <c r="R186" s="237"/>
      <c r="S186" s="237"/>
      <c r="T186" s="237"/>
      <c r="U186" s="237"/>
      <c r="V186" s="237"/>
      <c r="W186" s="237"/>
      <c r="X186" s="237"/>
      <c r="Y186" s="237"/>
      <c r="Z186" s="237"/>
      <c r="AA186" s="238"/>
    </row>
    <row r="187" ht="15" customHeight="1">
      <c r="A187" s="280">
        <f t="shared" si="17"/>
        <v>187</v>
      </c>
      <c r="B187" s="491"/>
      <c r="C187" s="492"/>
      <c r="D187" s="494"/>
      <c r="E187" s="495"/>
      <c r="F187" s="495"/>
      <c r="G187" s="355"/>
      <c r="H187" s="355"/>
      <c r="I187" s="355"/>
      <c r="J187" s="355"/>
      <c r="K187" s="355"/>
      <c r="L187" s="355"/>
      <c r="M187" s="355"/>
      <c r="N187" s="237"/>
      <c r="O187" s="355"/>
      <c r="P187" s="237"/>
      <c r="Q187" s="237"/>
      <c r="R187" s="237"/>
      <c r="S187" s="237"/>
      <c r="T187" s="237"/>
      <c r="U187" s="237"/>
      <c r="V187" s="237"/>
      <c r="W187" s="237"/>
      <c r="X187" s="237"/>
      <c r="Y187" s="237"/>
      <c r="Z187" s="237"/>
      <c r="AA187" s="238"/>
    </row>
    <row r="188" ht="15" customHeight="1">
      <c r="A188" s="455">
        <f t="shared" si="17"/>
        <v>188</v>
      </c>
      <c r="B188" t="s" s="487">
        <v>309</v>
      </c>
      <c r="C188" s="476">
        <v>4</v>
      </c>
      <c r="D188" s="476">
        <v>2022</v>
      </c>
      <c r="E188" s="488">
        <v>40000</v>
      </c>
      <c r="F188" t="s" s="461">
        <v>305</v>
      </c>
      <c r="G188" s="489">
        <f>IF($D188&lt;=G$81,1,0)</f>
        <v>0</v>
      </c>
      <c r="H188" s="355">
        <f>IF($D188&lt;=H$81,1,0)</f>
        <v>1</v>
      </c>
      <c r="I188" s="355">
        <f>IF($D188&lt;=I$81,1,0)</f>
        <v>1</v>
      </c>
      <c r="J188" s="355">
        <f>IF($D188&lt;=J$81,1,0)</f>
        <v>1</v>
      </c>
      <c r="K188" s="355">
        <f>IF($D188&lt;=K$81,1,0)</f>
        <v>1</v>
      </c>
      <c r="L188" s="355">
        <f>IF($D188&lt;=L$81,1,0)</f>
        <v>1</v>
      </c>
      <c r="M188" s="355">
        <f>IF($D188&lt;=M$81,1,0)</f>
        <v>1</v>
      </c>
      <c r="N188" s="237"/>
      <c r="O188" s="355"/>
      <c r="P188" s="237"/>
      <c r="Q188" s="237"/>
      <c r="R188" s="237"/>
      <c r="S188" s="237"/>
      <c r="T188" s="237"/>
      <c r="U188" s="237"/>
      <c r="V188" s="237"/>
      <c r="W188" s="237"/>
      <c r="X188" s="237"/>
      <c r="Y188" s="237"/>
      <c r="Z188" s="237"/>
      <c r="AA188" s="238"/>
    </row>
    <row r="189" ht="15" customHeight="1">
      <c r="A189" s="455">
        <f t="shared" si="17"/>
        <v>189</v>
      </c>
      <c r="B189" t="s" s="487">
        <v>309</v>
      </c>
      <c r="C189" s="476">
        <v>4</v>
      </c>
      <c r="D189" s="476">
        <v>2025</v>
      </c>
      <c r="E189" s="488">
        <v>40000</v>
      </c>
      <c r="F189" t="s" s="461">
        <v>305</v>
      </c>
      <c r="G189" s="489">
        <f>IF($D189&lt;=G$81,1,0)</f>
        <v>0</v>
      </c>
      <c r="H189" s="355">
        <f>IF($D189&lt;=H$81,1,0)</f>
        <v>0</v>
      </c>
      <c r="I189" s="355">
        <f>IF($D189&lt;=I$81,1,0)</f>
        <v>0</v>
      </c>
      <c r="J189" s="355">
        <f>IF($D189&lt;=J$81,1,0)</f>
        <v>0</v>
      </c>
      <c r="K189" s="355">
        <f>IF($D189&lt;=K$81,1,0)</f>
        <v>1</v>
      </c>
      <c r="L189" s="355">
        <f>IF($D189&lt;=L$81,1,0)</f>
        <v>1</v>
      </c>
      <c r="M189" s="355">
        <f>IF($D189&lt;=M$81,1,0)</f>
        <v>1</v>
      </c>
      <c r="N189" s="237"/>
      <c r="O189" s="355"/>
      <c r="P189" s="237"/>
      <c r="Q189" s="237"/>
      <c r="R189" s="237"/>
      <c r="S189" s="237"/>
      <c r="T189" s="237"/>
      <c r="U189" s="237"/>
      <c r="V189" s="237"/>
      <c r="W189" s="237"/>
      <c r="X189" s="237"/>
      <c r="Y189" s="237"/>
      <c r="Z189" s="237"/>
      <c r="AA189" s="238"/>
    </row>
    <row r="190" ht="15" customHeight="1">
      <c r="A190" s="455">
        <f t="shared" si="17"/>
        <v>190</v>
      </c>
      <c r="B190" t="s" s="487">
        <v>310</v>
      </c>
      <c r="C190" s="476">
        <v>4</v>
      </c>
      <c r="D190" s="476">
        <v>2027</v>
      </c>
      <c r="E190" s="488">
        <v>40000</v>
      </c>
      <c r="F190" t="s" s="461">
        <v>305</v>
      </c>
      <c r="G190" s="489">
        <f>IF($D190&lt;=G$81,1,0)</f>
        <v>0</v>
      </c>
      <c r="H190" s="355">
        <f>IF($D190&lt;=H$81,1,0)</f>
        <v>0</v>
      </c>
      <c r="I190" s="355">
        <f>IF($D190&lt;=I$81,1,0)</f>
        <v>0</v>
      </c>
      <c r="J190" s="355">
        <f>IF($D190&lt;=J$81,1,0)</f>
        <v>0</v>
      </c>
      <c r="K190" s="355">
        <f>IF($D190&lt;=K$81,1,0)</f>
        <v>0</v>
      </c>
      <c r="L190" s="355">
        <f>IF($D190&lt;=L$81,1,0)</f>
        <v>0</v>
      </c>
      <c r="M190" s="355">
        <f>IF($D190&lt;=M$81,1,0)</f>
        <v>1</v>
      </c>
      <c r="N190" s="237"/>
      <c r="O190" s="355"/>
      <c r="P190" s="237"/>
      <c r="Q190" s="237"/>
      <c r="R190" s="237"/>
      <c r="S190" s="237"/>
      <c r="T190" s="237"/>
      <c r="U190" s="237"/>
      <c r="V190" s="237"/>
      <c r="W190" s="237"/>
      <c r="X190" s="237"/>
      <c r="Y190" s="237"/>
      <c r="Z190" s="237"/>
      <c r="AA190" s="238"/>
    </row>
    <row r="191" ht="15" customHeight="1">
      <c r="A191" s="455">
        <f t="shared" si="17"/>
        <v>191</v>
      </c>
      <c r="B191" t="s" s="487">
        <v>311</v>
      </c>
      <c r="C191" s="476">
        <v>5</v>
      </c>
      <c r="D191" s="476">
        <v>2022</v>
      </c>
      <c r="E191" s="488">
        <v>42000</v>
      </c>
      <c r="F191" t="s" s="461">
        <v>305</v>
      </c>
      <c r="G191" s="489">
        <f>IF($D191&lt;=G$81,1,0)</f>
        <v>0</v>
      </c>
      <c r="H191" s="355">
        <f>IF($D191&lt;=H$81,1,0)</f>
        <v>1</v>
      </c>
      <c r="I191" s="355">
        <f>IF($D191&lt;=I$81,1,0)</f>
        <v>1</v>
      </c>
      <c r="J191" s="355">
        <f>IF($D191&lt;=J$81,1,0)</f>
        <v>1</v>
      </c>
      <c r="K191" s="355">
        <f>IF($D191&lt;=K$81,1,0)</f>
        <v>1</v>
      </c>
      <c r="L191" s="355">
        <f>IF($D191&lt;=L$81,1,0)</f>
        <v>1</v>
      </c>
      <c r="M191" s="355">
        <f>IF($D191&lt;=M$81,1,0)</f>
        <v>1</v>
      </c>
      <c r="N191" s="237"/>
      <c r="O191" s="355"/>
      <c r="P191" s="237"/>
      <c r="Q191" s="237"/>
      <c r="R191" s="237"/>
      <c r="S191" s="237"/>
      <c r="T191" s="237"/>
      <c r="U191" s="237"/>
      <c r="V191" s="237"/>
      <c r="W191" s="237"/>
      <c r="X191" s="237"/>
      <c r="Y191" s="237"/>
      <c r="Z191" s="237"/>
      <c r="AA191" s="238"/>
    </row>
    <row r="192" ht="15" customHeight="1">
      <c r="A192" s="455">
        <f t="shared" si="17"/>
        <v>192</v>
      </c>
      <c r="B192" t="s" s="487">
        <v>311</v>
      </c>
      <c r="C192" s="476">
        <v>5</v>
      </c>
      <c r="D192" s="476">
        <v>2025</v>
      </c>
      <c r="E192" s="488">
        <v>42000</v>
      </c>
      <c r="F192" t="s" s="461">
        <v>305</v>
      </c>
      <c r="G192" s="489">
        <f>IF($D192&lt;=G$81,1,0)</f>
        <v>0</v>
      </c>
      <c r="H192" s="355">
        <f>IF($D192&lt;=H$81,1,0)</f>
        <v>0</v>
      </c>
      <c r="I192" s="355">
        <f>IF($D192&lt;=I$81,1,0)</f>
        <v>0</v>
      </c>
      <c r="J192" s="355">
        <f>IF($D192&lt;=J$81,1,0)</f>
        <v>0</v>
      </c>
      <c r="K192" s="355">
        <f>IF($D192&lt;=K$81,1,0)</f>
        <v>1</v>
      </c>
      <c r="L192" s="355">
        <f>IF($D192&lt;=L$81,1,0)</f>
        <v>1</v>
      </c>
      <c r="M192" s="355">
        <f>IF($D192&lt;=M$81,1,0)</f>
        <v>1</v>
      </c>
      <c r="N192" s="237"/>
      <c r="O192" s="355"/>
      <c r="P192" s="237"/>
      <c r="Q192" s="237"/>
      <c r="R192" s="237"/>
      <c r="S192" s="237"/>
      <c r="T192" s="237"/>
      <c r="U192" s="237"/>
      <c r="V192" s="237"/>
      <c r="W192" s="237"/>
      <c r="X192" s="237"/>
      <c r="Y192" s="237"/>
      <c r="Z192" s="237"/>
      <c r="AA192" s="238"/>
    </row>
    <row r="193" ht="15" customHeight="1">
      <c r="A193" s="280">
        <f t="shared" si="17"/>
        <v>193</v>
      </c>
      <c r="B193" s="491"/>
      <c r="C193" s="492"/>
      <c r="D193" s="492"/>
      <c r="E193" s="496"/>
      <c r="F193" s="496"/>
      <c r="G193" s="355"/>
      <c r="H193" s="355"/>
      <c r="I193" s="355"/>
      <c r="J193" s="355"/>
      <c r="K193" s="355"/>
      <c r="L193" s="355"/>
      <c r="M193" s="355"/>
      <c r="N193" s="237"/>
      <c r="O193" s="355"/>
      <c r="P193" s="237"/>
      <c r="Q193" s="237"/>
      <c r="R193" s="237"/>
      <c r="S193" s="237"/>
      <c r="T193" s="237"/>
      <c r="U193" s="237"/>
      <c r="V193" s="237"/>
      <c r="W193" s="237"/>
      <c r="X193" s="237"/>
      <c r="Y193" s="237"/>
      <c r="Z193" s="237"/>
      <c r="AA193" s="238"/>
    </row>
    <row r="194" ht="15" customHeight="1">
      <c r="A194" s="455">
        <f t="shared" si="17"/>
        <v>194</v>
      </c>
      <c r="B194" t="s" s="487">
        <v>312</v>
      </c>
      <c r="C194" s="476">
        <v>6</v>
      </c>
      <c r="D194" s="476">
        <v>2022</v>
      </c>
      <c r="E194" s="488">
        <v>44000</v>
      </c>
      <c r="F194" t="s" s="461">
        <v>305</v>
      </c>
      <c r="G194" s="489">
        <f>IF($D194&lt;=G$81,1,0)</f>
        <v>0</v>
      </c>
      <c r="H194" s="355">
        <f>IF($D194&lt;=H$81,1,0)</f>
        <v>1</v>
      </c>
      <c r="I194" s="355">
        <f>IF($D194&lt;=I$81,1,0)</f>
        <v>1</v>
      </c>
      <c r="J194" s="355">
        <f>IF($D194&lt;=J$81,1,0)</f>
        <v>1</v>
      </c>
      <c r="K194" s="355">
        <f>IF($D194&lt;=K$81,1,0)</f>
        <v>1</v>
      </c>
      <c r="L194" s="355">
        <f>IF($D194&lt;=L$81,1,0)</f>
        <v>1</v>
      </c>
      <c r="M194" s="355">
        <f>IF($D194&lt;=M$81,1,0)</f>
        <v>1</v>
      </c>
      <c r="N194" s="237"/>
      <c r="O194" s="355"/>
      <c r="P194" s="237"/>
      <c r="Q194" s="237"/>
      <c r="R194" s="237"/>
      <c r="S194" s="237"/>
      <c r="T194" s="237"/>
      <c r="U194" s="237"/>
      <c r="V194" s="237"/>
      <c r="W194" s="237"/>
      <c r="X194" s="237"/>
      <c r="Y194" s="237"/>
      <c r="Z194" s="237"/>
      <c r="AA194" s="238"/>
    </row>
    <row r="195" ht="15" customHeight="1">
      <c r="A195" s="455">
        <f t="shared" si="17"/>
        <v>195</v>
      </c>
      <c r="B195" t="s" s="487">
        <v>312</v>
      </c>
      <c r="C195" s="476">
        <v>6</v>
      </c>
      <c r="D195" s="476">
        <v>2026</v>
      </c>
      <c r="E195" s="488">
        <v>44000</v>
      </c>
      <c r="F195" t="s" s="461">
        <v>305</v>
      </c>
      <c r="G195" s="489">
        <f>IF($D195&lt;=G$81,1,0)</f>
        <v>0</v>
      </c>
      <c r="H195" s="355">
        <f>IF($D195&lt;=H$81,1,0)</f>
        <v>0</v>
      </c>
      <c r="I195" s="355">
        <f>IF($D195&lt;=I$81,1,0)</f>
        <v>0</v>
      </c>
      <c r="J195" s="355">
        <f>IF($D195&lt;=J$81,1,0)</f>
        <v>0</v>
      </c>
      <c r="K195" s="355">
        <f>IF($D195&lt;=K$81,1,0)</f>
        <v>0</v>
      </c>
      <c r="L195" s="355">
        <f>IF($D195&lt;=L$81,1,0)</f>
        <v>1</v>
      </c>
      <c r="M195" s="355">
        <f>IF($D195&lt;=M$81,1,0)</f>
        <v>1</v>
      </c>
      <c r="N195" s="237"/>
      <c r="O195" s="355"/>
      <c r="P195" s="237"/>
      <c r="Q195" s="237"/>
      <c r="R195" s="237"/>
      <c r="S195" s="237"/>
      <c r="T195" s="237"/>
      <c r="U195" s="237"/>
      <c r="V195" s="237"/>
      <c r="W195" s="237"/>
      <c r="X195" s="237"/>
      <c r="Y195" s="237"/>
      <c r="Z195" s="237"/>
      <c r="AA195" s="238"/>
    </row>
    <row r="196" ht="15" customHeight="1">
      <c r="A196" s="455">
        <f t="shared" si="17"/>
        <v>196</v>
      </c>
      <c r="B196" s="479"/>
      <c r="C196" s="476"/>
      <c r="D196" t="s" s="461">
        <v>284</v>
      </c>
      <c r="E196" s="488"/>
      <c r="F196" s="490"/>
      <c r="G196" s="489">
        <f>IF($D196&lt;=G$81,1,0)</f>
        <v>0</v>
      </c>
      <c r="H196" s="355">
        <f>IF($D196&lt;=H$81,1,0)</f>
        <v>0</v>
      </c>
      <c r="I196" s="355">
        <f>IF($D196&lt;=I$81,1,0)</f>
        <v>0</v>
      </c>
      <c r="J196" s="355">
        <f>IF($D196&lt;=J$81,1,0)</f>
        <v>0</v>
      </c>
      <c r="K196" s="355">
        <f>IF($D196&lt;=K$81,1,0)</f>
        <v>0</v>
      </c>
      <c r="L196" s="355">
        <f>IF($D196&lt;=L$81,1,0)</f>
        <v>0</v>
      </c>
      <c r="M196" s="355">
        <f>IF($D196&lt;=M$81,1,0)</f>
        <v>0</v>
      </c>
      <c r="N196" s="237"/>
      <c r="O196" s="355"/>
      <c r="P196" s="237"/>
      <c r="Q196" s="237"/>
      <c r="R196" s="237"/>
      <c r="S196" s="237"/>
      <c r="T196" s="237"/>
      <c r="U196" s="237"/>
      <c r="V196" s="237"/>
      <c r="W196" s="237"/>
      <c r="X196" s="237"/>
      <c r="Y196" s="237"/>
      <c r="Z196" s="237"/>
      <c r="AA196" s="238"/>
    </row>
    <row r="197" ht="15" customHeight="1">
      <c r="A197" s="455">
        <f t="shared" si="17"/>
        <v>197</v>
      </c>
      <c r="B197" t="s" s="487">
        <v>313</v>
      </c>
      <c r="C197" s="476">
        <v>7</v>
      </c>
      <c r="D197" s="476">
        <v>2022</v>
      </c>
      <c r="E197" s="488">
        <v>44000</v>
      </c>
      <c r="F197" t="s" s="461">
        <v>305</v>
      </c>
      <c r="G197" s="489">
        <f>IF($D197&lt;=G$81,1,0)</f>
        <v>0</v>
      </c>
      <c r="H197" s="355">
        <f>IF($D197&lt;=H$81,1,0)</f>
        <v>1</v>
      </c>
      <c r="I197" s="355">
        <f>IF($D197&lt;=I$81,1,0)</f>
        <v>1</v>
      </c>
      <c r="J197" s="355">
        <f>IF($D197&lt;=J$81,1,0)</f>
        <v>1</v>
      </c>
      <c r="K197" s="355">
        <f>IF($D197&lt;=K$81,1,0)</f>
        <v>1</v>
      </c>
      <c r="L197" s="355">
        <f>IF($D197&lt;=L$81,1,0)</f>
        <v>1</v>
      </c>
      <c r="M197" s="355">
        <f>IF($D197&lt;=M$81,1,0)</f>
        <v>1</v>
      </c>
      <c r="N197" s="237"/>
      <c r="O197" s="355"/>
      <c r="P197" s="237"/>
      <c r="Q197" s="237"/>
      <c r="R197" s="237"/>
      <c r="S197" s="237"/>
      <c r="T197" s="237"/>
      <c r="U197" s="237"/>
      <c r="V197" s="237"/>
      <c r="W197" s="237"/>
      <c r="X197" s="237"/>
      <c r="Y197" s="237"/>
      <c r="Z197" s="237"/>
      <c r="AA197" s="238"/>
    </row>
    <row r="198" ht="15" customHeight="1">
      <c r="A198" s="455">
        <f t="shared" si="17"/>
        <v>198</v>
      </c>
      <c r="B198" t="s" s="487">
        <v>314</v>
      </c>
      <c r="C198" s="476">
        <v>8</v>
      </c>
      <c r="D198" s="476">
        <v>2023</v>
      </c>
      <c r="E198" s="488">
        <v>44000</v>
      </c>
      <c r="F198" t="s" s="461">
        <v>305</v>
      </c>
      <c r="G198" s="489">
        <f>IF($D198&lt;=G$81,1,0)</f>
        <v>0</v>
      </c>
      <c r="H198" s="355">
        <f>IF($D198&lt;=H$81,1,0)</f>
        <v>0</v>
      </c>
      <c r="I198" s="355">
        <f>IF($D198&lt;=I$81,1,0)</f>
        <v>1</v>
      </c>
      <c r="J198" s="355">
        <f>IF($D198&lt;=J$81,1,0)</f>
        <v>1</v>
      </c>
      <c r="K198" s="355">
        <f>IF($D198&lt;=K$81,1,0)</f>
        <v>1</v>
      </c>
      <c r="L198" s="355">
        <f>IF($D198&lt;=L$81,1,0)</f>
        <v>1</v>
      </c>
      <c r="M198" s="355">
        <f>IF($D198&lt;=M$81,1,0)</f>
        <v>1</v>
      </c>
      <c r="N198" s="237"/>
      <c r="O198" s="355"/>
      <c r="P198" s="237"/>
      <c r="Q198" s="237"/>
      <c r="R198" s="237"/>
      <c r="S198" s="237"/>
      <c r="T198" s="237"/>
      <c r="U198" s="237"/>
      <c r="V198" s="237"/>
      <c r="W198" s="237"/>
      <c r="X198" s="237"/>
      <c r="Y198" s="237"/>
      <c r="Z198" s="237"/>
      <c r="AA198" s="238"/>
    </row>
    <row r="199" ht="15" customHeight="1">
      <c r="A199" s="280">
        <f t="shared" si="17"/>
        <v>199</v>
      </c>
      <c r="B199" s="491"/>
      <c r="C199" s="492"/>
      <c r="D199" s="494"/>
      <c r="E199" s="495"/>
      <c r="F199" s="496"/>
      <c r="G199" s="355"/>
      <c r="H199" s="355"/>
      <c r="I199" s="355"/>
      <c r="J199" s="355"/>
      <c r="K199" s="355"/>
      <c r="L199" s="355"/>
      <c r="M199" s="355"/>
      <c r="N199" s="237"/>
      <c r="O199" s="355"/>
      <c r="P199" s="237"/>
      <c r="Q199" s="237"/>
      <c r="R199" s="237"/>
      <c r="S199" s="237"/>
      <c r="T199" s="237"/>
      <c r="U199" s="237"/>
      <c r="V199" s="237"/>
      <c r="W199" s="237"/>
      <c r="X199" s="237"/>
      <c r="Y199" s="237"/>
      <c r="Z199" s="237"/>
      <c r="AA199" s="238"/>
    </row>
    <row r="200" ht="15" customHeight="1">
      <c r="A200" s="455">
        <f t="shared" si="17"/>
        <v>200</v>
      </c>
      <c r="B200" t="s" s="487">
        <v>315</v>
      </c>
      <c r="C200" t="s" s="461">
        <v>192</v>
      </c>
      <c r="D200" s="476">
        <v>2022</v>
      </c>
      <c r="E200" s="488">
        <v>26000</v>
      </c>
      <c r="F200" t="s" s="461">
        <v>305</v>
      </c>
      <c r="G200" s="489">
        <f>IF($D200&lt;=G$81,1,0)</f>
        <v>0</v>
      </c>
      <c r="H200" s="355">
        <f>IF($D200&lt;=H$81,1,0)</f>
        <v>1</v>
      </c>
      <c r="I200" s="355">
        <f>IF($D200&lt;=I$81,1,0)</f>
        <v>1</v>
      </c>
      <c r="J200" s="355">
        <f>IF($D200&lt;=J$81,1,0)</f>
        <v>1</v>
      </c>
      <c r="K200" s="355">
        <f>IF($D200&lt;=K$81,1,0)</f>
        <v>1</v>
      </c>
      <c r="L200" s="355">
        <f>IF($D200&lt;=L$81,1,0)</f>
        <v>1</v>
      </c>
      <c r="M200" s="355">
        <f>IF($D200&lt;=M$81,1,0)</f>
        <v>1</v>
      </c>
      <c r="N200" s="237"/>
      <c r="O200" s="355"/>
      <c r="P200" s="237"/>
      <c r="Q200" s="237"/>
      <c r="R200" s="237"/>
      <c r="S200" s="237"/>
      <c r="T200" s="237"/>
      <c r="U200" s="237"/>
      <c r="V200" s="237"/>
      <c r="W200" s="237"/>
      <c r="X200" s="237"/>
      <c r="Y200" s="237"/>
      <c r="Z200" s="237"/>
      <c r="AA200" s="238"/>
    </row>
    <row r="201" ht="15" customHeight="1">
      <c r="A201" s="455">
        <f t="shared" si="17"/>
        <v>201</v>
      </c>
      <c r="B201" t="s" s="487">
        <v>316</v>
      </c>
      <c r="C201" s="476">
        <v>1</v>
      </c>
      <c r="D201" s="476">
        <v>2024</v>
      </c>
      <c r="E201" s="488">
        <v>26000</v>
      </c>
      <c r="F201" t="s" s="461">
        <v>305</v>
      </c>
      <c r="G201" s="489">
        <f>IF($D201&lt;=G$81,1,0)</f>
        <v>0</v>
      </c>
      <c r="H201" s="355">
        <f>IF($D201&lt;=H$81,1,0)</f>
        <v>0</v>
      </c>
      <c r="I201" s="355">
        <f>IF($D201&lt;=I$81,1,0)</f>
        <v>0</v>
      </c>
      <c r="J201" s="355">
        <f>IF($D201&lt;=J$81,1,0)</f>
        <v>1</v>
      </c>
      <c r="K201" s="355">
        <f>IF($D201&lt;=K$81,1,0)</f>
        <v>1</v>
      </c>
      <c r="L201" s="355">
        <f>IF($D201&lt;=L$81,1,0)</f>
        <v>1</v>
      </c>
      <c r="M201" s="355">
        <f>IF($D201&lt;=M$81,1,0)</f>
        <v>1</v>
      </c>
      <c r="N201" s="237"/>
      <c r="O201" s="355"/>
      <c r="P201" s="237"/>
      <c r="Q201" s="237"/>
      <c r="R201" s="237"/>
      <c r="S201" s="237"/>
      <c r="T201" s="237"/>
      <c r="U201" s="237"/>
      <c r="V201" s="237"/>
      <c r="W201" s="237"/>
      <c r="X201" s="237"/>
      <c r="Y201" s="237"/>
      <c r="Z201" s="237"/>
      <c r="AA201" s="238"/>
    </row>
    <row r="202" ht="15" customHeight="1">
      <c r="A202" s="455">
        <f t="shared" si="17"/>
        <v>202</v>
      </c>
      <c r="B202" t="s" s="487">
        <v>317</v>
      </c>
      <c r="C202" s="476">
        <v>2</v>
      </c>
      <c r="D202" s="476">
        <v>2022</v>
      </c>
      <c r="E202" s="488">
        <v>26000</v>
      </c>
      <c r="F202" t="s" s="461">
        <v>305</v>
      </c>
      <c r="G202" s="489">
        <f>IF($D202&lt;=G$81,1,0)</f>
        <v>0</v>
      </c>
      <c r="H202" s="355">
        <f>IF($D202&lt;=H$81,1,0)</f>
        <v>1</v>
      </c>
      <c r="I202" s="355">
        <f>IF($D202&lt;=I$81,1,0)</f>
        <v>1</v>
      </c>
      <c r="J202" s="355">
        <f>IF($D202&lt;=J$81,1,0)</f>
        <v>1</v>
      </c>
      <c r="K202" s="355">
        <f>IF($D202&lt;=K$81,1,0)</f>
        <v>1</v>
      </c>
      <c r="L202" s="355">
        <f>IF($D202&lt;=L$81,1,0)</f>
        <v>1</v>
      </c>
      <c r="M202" s="355">
        <f>IF($D202&lt;=M$81,1,0)</f>
        <v>1</v>
      </c>
      <c r="N202" s="237"/>
      <c r="O202" s="355"/>
      <c r="P202" s="237"/>
      <c r="Q202" s="237"/>
      <c r="R202" s="237"/>
      <c r="S202" s="237"/>
      <c r="T202" s="237"/>
      <c r="U202" s="237"/>
      <c r="V202" s="237"/>
      <c r="W202" s="237"/>
      <c r="X202" s="237"/>
      <c r="Y202" s="237"/>
      <c r="Z202" s="237"/>
      <c r="AA202" s="238"/>
    </row>
    <row r="203" ht="15" customHeight="1">
      <c r="A203" s="455">
        <f t="shared" si="17"/>
        <v>203</v>
      </c>
      <c r="B203" t="s" s="487">
        <v>318</v>
      </c>
      <c r="C203" s="476">
        <v>3</v>
      </c>
      <c r="D203" s="476">
        <v>2023</v>
      </c>
      <c r="E203" s="488">
        <v>26000</v>
      </c>
      <c r="F203" t="s" s="461">
        <v>305</v>
      </c>
      <c r="G203" s="489">
        <f>IF($D203&lt;=G$81,1,0)</f>
        <v>0</v>
      </c>
      <c r="H203" s="355">
        <f>IF($D203&lt;=H$81,1,0)</f>
        <v>0</v>
      </c>
      <c r="I203" s="355">
        <f>IF($D203&lt;=I$81,1,0)</f>
        <v>1</v>
      </c>
      <c r="J203" s="355">
        <f>IF($D203&lt;=J$81,1,0)</f>
        <v>1</v>
      </c>
      <c r="K203" s="355">
        <f>IF($D203&lt;=K$81,1,0)</f>
        <v>1</v>
      </c>
      <c r="L203" s="355">
        <f>IF($D203&lt;=L$81,1,0)</f>
        <v>1</v>
      </c>
      <c r="M203" s="355">
        <f>IF($D203&lt;=M$81,1,0)</f>
        <v>1</v>
      </c>
      <c r="N203" s="237"/>
      <c r="O203" s="355"/>
      <c r="P203" s="237"/>
      <c r="Q203" s="237"/>
      <c r="R203" s="237"/>
      <c r="S203" s="237"/>
      <c r="T203" s="237"/>
      <c r="U203" s="237"/>
      <c r="V203" s="237"/>
      <c r="W203" s="237"/>
      <c r="X203" s="237"/>
      <c r="Y203" s="237"/>
      <c r="Z203" s="237"/>
      <c r="AA203" s="238"/>
    </row>
    <row r="204" ht="15" customHeight="1">
      <c r="A204" s="455">
        <f t="shared" si="17"/>
        <v>204</v>
      </c>
      <c r="B204" t="s" s="487">
        <v>319</v>
      </c>
      <c r="C204" s="476">
        <v>4</v>
      </c>
      <c r="D204" s="476">
        <v>2023</v>
      </c>
      <c r="E204" s="488">
        <v>26000</v>
      </c>
      <c r="F204" t="s" s="461">
        <v>305</v>
      </c>
      <c r="G204" s="489">
        <f>IF($D204&lt;=G$81,1,0)</f>
        <v>0</v>
      </c>
      <c r="H204" s="355">
        <f>IF($D204&lt;=H$81,1,0)</f>
        <v>0</v>
      </c>
      <c r="I204" s="355">
        <f>IF($D204&lt;=I$81,1,0)</f>
        <v>1</v>
      </c>
      <c r="J204" s="355">
        <f>IF($D204&lt;=J$81,1,0)</f>
        <v>1</v>
      </c>
      <c r="K204" s="355">
        <f>IF($D204&lt;=K$81,1,0)</f>
        <v>1</v>
      </c>
      <c r="L204" s="355">
        <f>IF($D204&lt;=L$81,1,0)</f>
        <v>1</v>
      </c>
      <c r="M204" s="355">
        <f>IF($D204&lt;=M$81,1,0)</f>
        <v>1</v>
      </c>
      <c r="N204" s="237"/>
      <c r="O204" s="355"/>
      <c r="P204" s="237"/>
      <c r="Q204" s="237"/>
      <c r="R204" s="237"/>
      <c r="S204" s="237"/>
      <c r="T204" s="237"/>
      <c r="U204" s="237"/>
      <c r="V204" s="237"/>
      <c r="W204" s="237"/>
      <c r="X204" s="237"/>
      <c r="Y204" s="237"/>
      <c r="Z204" s="237"/>
      <c r="AA204" s="238"/>
    </row>
    <row r="205" ht="15" customHeight="1">
      <c r="A205" s="280">
        <f t="shared" si="17"/>
        <v>205</v>
      </c>
      <c r="B205" s="491"/>
      <c r="C205" s="492"/>
      <c r="D205" s="492"/>
      <c r="E205" s="495"/>
      <c r="F205" s="496"/>
      <c r="G205" s="355"/>
      <c r="H205" s="355"/>
      <c r="I205" s="355"/>
      <c r="J205" s="355"/>
      <c r="K205" s="355"/>
      <c r="L205" s="355"/>
      <c r="M205" s="355"/>
      <c r="N205" s="237"/>
      <c r="O205" s="355"/>
      <c r="P205" s="237"/>
      <c r="Q205" s="237"/>
      <c r="R205" s="237"/>
      <c r="S205" s="237"/>
      <c r="T205" s="237"/>
      <c r="U205" s="237"/>
      <c r="V205" s="237"/>
      <c r="W205" s="237"/>
      <c r="X205" s="237"/>
      <c r="Y205" s="237"/>
      <c r="Z205" s="237"/>
      <c r="AA205" s="238"/>
    </row>
    <row r="206" ht="15" customHeight="1">
      <c r="A206" s="455">
        <f t="shared" si="17"/>
        <v>206</v>
      </c>
      <c r="B206" t="s" s="487">
        <v>320</v>
      </c>
      <c r="C206" s="476">
        <v>5</v>
      </c>
      <c r="D206" s="476">
        <v>2023</v>
      </c>
      <c r="E206" s="464">
        <v>28000</v>
      </c>
      <c r="F206" t="s" s="461">
        <v>305</v>
      </c>
      <c r="G206" s="489">
        <f>IF($D206&lt;=G$81,1,0)</f>
        <v>0</v>
      </c>
      <c r="H206" s="355">
        <f>IF($D206&lt;=H$81,1,0)</f>
        <v>0</v>
      </c>
      <c r="I206" s="355">
        <f>IF($D206&lt;=I$81,1,0)</f>
        <v>1</v>
      </c>
      <c r="J206" s="355">
        <f>IF($D206&lt;=J$81,1,0)</f>
        <v>1</v>
      </c>
      <c r="K206" s="355">
        <f>IF($D206&lt;=K$81,1,0)</f>
        <v>1</v>
      </c>
      <c r="L206" s="355">
        <f>IF($D206&lt;=L$81,1,0)</f>
        <v>1</v>
      </c>
      <c r="M206" s="355">
        <f>IF($D206&lt;=M$81,1,0)</f>
        <v>1</v>
      </c>
      <c r="N206" s="237"/>
      <c r="O206" s="355"/>
      <c r="P206" s="237"/>
      <c r="Q206" s="237"/>
      <c r="R206" s="237"/>
      <c r="S206" s="237"/>
      <c r="T206" s="237"/>
      <c r="U206" s="237"/>
      <c r="V206" s="237"/>
      <c r="W206" s="237"/>
      <c r="X206" s="237"/>
      <c r="Y206" s="237"/>
      <c r="Z206" s="237"/>
      <c r="AA206" s="238"/>
    </row>
    <row r="207" ht="15" customHeight="1">
      <c r="A207" s="455">
        <f t="shared" si="17"/>
        <v>207</v>
      </c>
      <c r="B207" t="s" s="487">
        <v>321</v>
      </c>
      <c r="C207" s="476">
        <v>6</v>
      </c>
      <c r="D207" s="476">
        <v>2022</v>
      </c>
      <c r="E207" s="464">
        <v>28000</v>
      </c>
      <c r="F207" t="s" s="461">
        <v>305</v>
      </c>
      <c r="G207" s="489">
        <f>IF($D207&lt;=G$81,1,0)</f>
        <v>0</v>
      </c>
      <c r="H207" s="355">
        <f>IF($D207&lt;=H$81,1,0)</f>
        <v>1</v>
      </c>
      <c r="I207" s="355">
        <f>IF($D207&lt;=I$81,1,0)</f>
        <v>1</v>
      </c>
      <c r="J207" s="355">
        <f>IF($D207&lt;=J$81,1,0)</f>
        <v>1</v>
      </c>
      <c r="K207" s="355">
        <f>IF($D207&lt;=K$81,1,0)</f>
        <v>1</v>
      </c>
      <c r="L207" s="355">
        <f>IF($D207&lt;=L$81,1,0)</f>
        <v>1</v>
      </c>
      <c r="M207" s="355">
        <f>IF($D207&lt;=M$81,1,0)</f>
        <v>1</v>
      </c>
      <c r="N207" s="237"/>
      <c r="O207" s="355"/>
      <c r="P207" s="237"/>
      <c r="Q207" s="237"/>
      <c r="R207" s="237"/>
      <c r="S207" s="237"/>
      <c r="T207" s="237"/>
      <c r="U207" s="237"/>
      <c r="V207" s="237"/>
      <c r="W207" s="237"/>
      <c r="X207" s="237"/>
      <c r="Y207" s="237"/>
      <c r="Z207" s="237"/>
      <c r="AA207" s="238"/>
    </row>
    <row r="208" ht="15" customHeight="1">
      <c r="A208" s="455">
        <f t="shared" si="17"/>
        <v>208</v>
      </c>
      <c r="B208" t="s" s="487">
        <v>322</v>
      </c>
      <c r="C208" s="476">
        <v>7</v>
      </c>
      <c r="D208" s="476">
        <v>2023</v>
      </c>
      <c r="E208" s="464">
        <v>28000</v>
      </c>
      <c r="F208" t="s" s="461">
        <v>305</v>
      </c>
      <c r="G208" s="489">
        <f>IF($D208&lt;=G$81,1,0)</f>
        <v>0</v>
      </c>
      <c r="H208" s="355">
        <f>IF($D208&lt;=H$81,1,0)</f>
        <v>0</v>
      </c>
      <c r="I208" s="355">
        <f>IF($D208&lt;=I$81,1,0)</f>
        <v>1</v>
      </c>
      <c r="J208" s="355">
        <f>IF($D208&lt;=J$81,1,0)</f>
        <v>1</v>
      </c>
      <c r="K208" s="355">
        <f>IF($D208&lt;=K$81,1,0)</f>
        <v>1</v>
      </c>
      <c r="L208" s="355">
        <f>IF($D208&lt;=L$81,1,0)</f>
        <v>1</v>
      </c>
      <c r="M208" s="355">
        <f>IF($D208&lt;=M$81,1,0)</f>
        <v>1</v>
      </c>
      <c r="N208" s="237"/>
      <c r="O208" s="355"/>
      <c r="P208" s="237"/>
      <c r="Q208" s="237"/>
      <c r="R208" s="237"/>
      <c r="S208" s="237"/>
      <c r="T208" s="237"/>
      <c r="U208" s="237"/>
      <c r="V208" s="237"/>
      <c r="W208" s="237"/>
      <c r="X208" s="237"/>
      <c r="Y208" s="237"/>
      <c r="Z208" s="237"/>
      <c r="AA208" s="238"/>
    </row>
    <row r="209" ht="15" customHeight="1">
      <c r="A209" s="455">
        <f t="shared" si="17"/>
        <v>209</v>
      </c>
      <c r="B209" t="s" s="487">
        <v>323</v>
      </c>
      <c r="C209" s="476">
        <v>8</v>
      </c>
      <c r="D209" s="476">
        <v>2027</v>
      </c>
      <c r="E209" s="464">
        <v>28000</v>
      </c>
      <c r="F209" t="s" s="461">
        <v>305</v>
      </c>
      <c r="G209" s="489">
        <f>IF($D209&lt;=G$81,1,0)</f>
        <v>0</v>
      </c>
      <c r="H209" s="355">
        <f>IF($D209&lt;=H$81,1,0)</f>
        <v>0</v>
      </c>
      <c r="I209" s="355">
        <f>IF($D209&lt;=I$81,1,0)</f>
        <v>0</v>
      </c>
      <c r="J209" s="355">
        <f>IF($D209&lt;=J$81,1,0)</f>
        <v>0</v>
      </c>
      <c r="K209" s="355">
        <f>IF($D209&lt;=K$81,1,0)</f>
        <v>0</v>
      </c>
      <c r="L209" s="355">
        <f>IF($D209&lt;=L$81,1,0)</f>
        <v>0</v>
      </c>
      <c r="M209" s="355">
        <f>IF($D209&lt;=M$81,1,0)</f>
        <v>1</v>
      </c>
      <c r="N209" s="237"/>
      <c r="O209" s="355"/>
      <c r="P209" s="237"/>
      <c r="Q209" s="237"/>
      <c r="R209" s="237"/>
      <c r="S209" s="237"/>
      <c r="T209" s="237"/>
      <c r="U209" s="237"/>
      <c r="V209" s="237"/>
      <c r="W209" s="237"/>
      <c r="X209" s="237"/>
      <c r="Y209" s="237"/>
      <c r="Z209" s="237"/>
      <c r="AA209" s="238"/>
    </row>
    <row r="210" ht="15" customHeight="1">
      <c r="A210" s="455">
        <f t="shared" si="17"/>
        <v>210</v>
      </c>
      <c r="B210" s="479"/>
      <c r="C210" s="476"/>
      <c r="D210" t="s" s="461">
        <v>284</v>
      </c>
      <c r="E210" s="464"/>
      <c r="F210" s="490"/>
      <c r="G210" s="489">
        <f>IF($D210&lt;=G$81,1,0)</f>
        <v>0</v>
      </c>
      <c r="H210" s="355">
        <f>IF($D210&lt;=H$81,1,0)</f>
        <v>0</v>
      </c>
      <c r="I210" s="355">
        <f>IF($D210&lt;=I$81,1,0)</f>
        <v>0</v>
      </c>
      <c r="J210" s="355">
        <f>IF($D210&lt;=J$81,1,0)</f>
        <v>0</v>
      </c>
      <c r="K210" s="355">
        <f>IF($D210&lt;=K$81,1,0)</f>
        <v>0</v>
      </c>
      <c r="L210" s="355">
        <f>IF($D210&lt;=L$81,1,0)</f>
        <v>0</v>
      </c>
      <c r="M210" s="355">
        <f>IF($D210&lt;=M$81,1,0)</f>
        <v>0</v>
      </c>
      <c r="N210" s="237"/>
      <c r="O210" s="355"/>
      <c r="P210" s="237"/>
      <c r="Q210" s="237"/>
      <c r="R210" s="237"/>
      <c r="S210" s="237"/>
      <c r="T210" s="237"/>
      <c r="U210" s="237"/>
      <c r="V210" s="237"/>
      <c r="W210" s="237"/>
      <c r="X210" s="237"/>
      <c r="Y210" s="237"/>
      <c r="Z210" s="237"/>
      <c r="AA210" s="238"/>
    </row>
    <row r="211" ht="15" customHeight="1">
      <c r="A211" s="280">
        <f t="shared" si="17"/>
        <v>211</v>
      </c>
      <c r="B211" s="491"/>
      <c r="C211" s="496"/>
      <c r="D211" s="494"/>
      <c r="E211" s="495"/>
      <c r="F211" s="496"/>
      <c r="G211" s="355"/>
      <c r="H211" s="355"/>
      <c r="I211" s="355"/>
      <c r="J211" s="355"/>
      <c r="K211" s="355"/>
      <c r="L211" s="355"/>
      <c r="M211" s="355"/>
      <c r="N211" s="237"/>
      <c r="O211" s="355"/>
      <c r="P211" s="237"/>
      <c r="Q211" s="237"/>
      <c r="R211" s="237"/>
      <c r="S211" s="237"/>
      <c r="T211" s="237"/>
      <c r="U211" s="237"/>
      <c r="V211" s="237"/>
      <c r="W211" s="237"/>
      <c r="X211" s="237"/>
      <c r="Y211" s="237"/>
      <c r="Z211" s="237"/>
      <c r="AA211" s="238"/>
    </row>
    <row r="212" ht="15" customHeight="1">
      <c r="A212" s="455">
        <f t="shared" si="17"/>
        <v>212</v>
      </c>
      <c r="B212" t="s" s="487">
        <v>315</v>
      </c>
      <c r="C212" t="s" s="461">
        <v>192</v>
      </c>
      <c r="D212" s="476">
        <v>2027</v>
      </c>
      <c r="E212" s="488">
        <v>26000</v>
      </c>
      <c r="F212" t="s" s="461">
        <v>305</v>
      </c>
      <c r="G212" s="489">
        <f>IF($D212&lt;=G$81,1,0)</f>
        <v>0</v>
      </c>
      <c r="H212" s="355">
        <f>IF($D212&lt;=H$81,1,0)</f>
        <v>0</v>
      </c>
      <c r="I212" s="355">
        <f>IF($D212&lt;=I$81,1,0)</f>
        <v>0</v>
      </c>
      <c r="J212" s="355">
        <f>IF($D212&lt;=J$81,1,0)</f>
        <v>0</v>
      </c>
      <c r="K212" s="355">
        <f>IF($D212&lt;=K$81,1,0)</f>
        <v>0</v>
      </c>
      <c r="L212" s="355">
        <f>IF($D212&lt;=L$81,1,0)</f>
        <v>0</v>
      </c>
      <c r="M212" s="355">
        <f>IF($D212&lt;=M$81,1,0)</f>
        <v>1</v>
      </c>
      <c r="N212" s="237"/>
      <c r="O212" s="355"/>
      <c r="P212" s="237"/>
      <c r="Q212" s="237"/>
      <c r="R212" s="237"/>
      <c r="S212" s="237"/>
      <c r="T212" s="237"/>
      <c r="U212" s="237"/>
      <c r="V212" s="237"/>
      <c r="W212" s="237"/>
      <c r="X212" s="237"/>
      <c r="Y212" s="237"/>
      <c r="Z212" s="237"/>
      <c r="AA212" s="238"/>
    </row>
    <row r="213" ht="15" customHeight="1">
      <c r="A213" s="455">
        <f t="shared" si="17"/>
        <v>213</v>
      </c>
      <c r="B213" t="s" s="487">
        <v>316</v>
      </c>
      <c r="C213" s="476">
        <v>1</v>
      </c>
      <c r="D213" t="s" s="461">
        <v>284</v>
      </c>
      <c r="E213" s="488">
        <v>26000</v>
      </c>
      <c r="F213" t="s" s="461">
        <v>305</v>
      </c>
      <c r="G213" s="489">
        <f>IF($D213&lt;=G$81,1,0)</f>
        <v>0</v>
      </c>
      <c r="H213" s="355">
        <f>IF($D213&lt;=H$81,1,0)</f>
        <v>0</v>
      </c>
      <c r="I213" s="355">
        <f>IF($D213&lt;=I$81,1,0)</f>
        <v>0</v>
      </c>
      <c r="J213" s="355">
        <f>IF($D213&lt;=J$81,1,0)</f>
        <v>0</v>
      </c>
      <c r="K213" s="355">
        <f>IF($D213&lt;=K$81,1,0)</f>
        <v>0</v>
      </c>
      <c r="L213" s="355">
        <f>IF($D213&lt;=L$81,1,0)</f>
        <v>0</v>
      </c>
      <c r="M213" s="355">
        <f>IF($D213&lt;=M$81,1,0)</f>
        <v>0</v>
      </c>
      <c r="N213" s="237"/>
      <c r="O213" s="355"/>
      <c r="P213" s="237"/>
      <c r="Q213" s="237"/>
      <c r="R213" s="237"/>
      <c r="S213" s="237"/>
      <c r="T213" s="237"/>
      <c r="U213" s="237"/>
      <c r="V213" s="237"/>
      <c r="W213" s="237"/>
      <c r="X213" s="237"/>
      <c r="Y213" s="237"/>
      <c r="Z213" s="237"/>
      <c r="AA213" s="238"/>
    </row>
    <row r="214" ht="15" customHeight="1">
      <c r="A214" s="455">
        <f t="shared" si="17"/>
        <v>214</v>
      </c>
      <c r="B214" t="s" s="487">
        <v>317</v>
      </c>
      <c r="C214" s="476">
        <v>2</v>
      </c>
      <c r="D214" t="s" s="461">
        <v>284</v>
      </c>
      <c r="E214" s="488">
        <v>26000</v>
      </c>
      <c r="F214" t="s" s="461">
        <v>305</v>
      </c>
      <c r="G214" s="489">
        <f>IF($D214&lt;=G$81,1,0)</f>
        <v>0</v>
      </c>
      <c r="H214" s="355">
        <f>IF($D214&lt;=H$81,1,0)</f>
        <v>0</v>
      </c>
      <c r="I214" s="355">
        <f>IF($D214&lt;=I$81,1,0)</f>
        <v>0</v>
      </c>
      <c r="J214" s="355">
        <f>IF($D214&lt;=J$81,1,0)</f>
        <v>0</v>
      </c>
      <c r="K214" s="355">
        <f>IF($D214&lt;=K$81,1,0)</f>
        <v>0</v>
      </c>
      <c r="L214" s="355">
        <f>IF($D214&lt;=L$81,1,0)</f>
        <v>0</v>
      </c>
      <c r="M214" s="355">
        <f>IF($D214&lt;=M$81,1,0)</f>
        <v>0</v>
      </c>
      <c r="N214" s="237"/>
      <c r="O214" s="355"/>
      <c r="P214" s="237"/>
      <c r="Q214" s="237"/>
      <c r="R214" s="237"/>
      <c r="S214" s="237"/>
      <c r="T214" s="237"/>
      <c r="U214" s="237"/>
      <c r="V214" s="237"/>
      <c r="W214" s="237"/>
      <c r="X214" s="237"/>
      <c r="Y214" s="237"/>
      <c r="Z214" s="237"/>
      <c r="AA214" s="238"/>
    </row>
    <row r="215" ht="15" customHeight="1">
      <c r="A215" s="455">
        <f t="shared" si="17"/>
        <v>215</v>
      </c>
      <c r="B215" t="s" s="487">
        <v>318</v>
      </c>
      <c r="C215" s="476">
        <v>3</v>
      </c>
      <c r="D215" t="s" s="461">
        <v>284</v>
      </c>
      <c r="E215" s="488">
        <v>26000</v>
      </c>
      <c r="F215" t="s" s="461">
        <v>305</v>
      </c>
      <c r="G215" s="489">
        <f>IF($D215&lt;=G$81,1,0)</f>
        <v>0</v>
      </c>
      <c r="H215" s="355">
        <f>IF($D215&lt;=H$81,1,0)</f>
        <v>0</v>
      </c>
      <c r="I215" s="355">
        <f>IF($D215&lt;=I$81,1,0)</f>
        <v>0</v>
      </c>
      <c r="J215" s="355">
        <f>IF($D215&lt;=J$81,1,0)</f>
        <v>0</v>
      </c>
      <c r="K215" s="355">
        <f>IF($D215&lt;=K$81,1,0)</f>
        <v>0</v>
      </c>
      <c r="L215" s="355">
        <f>IF($D215&lt;=L$81,1,0)</f>
        <v>0</v>
      </c>
      <c r="M215" s="355">
        <f>IF($D215&lt;=M$81,1,0)</f>
        <v>0</v>
      </c>
      <c r="N215" s="237"/>
      <c r="O215" s="355"/>
      <c r="P215" s="237"/>
      <c r="Q215" s="237"/>
      <c r="R215" s="237"/>
      <c r="S215" s="237"/>
      <c r="T215" s="237"/>
      <c r="U215" s="237"/>
      <c r="V215" s="237"/>
      <c r="W215" s="237"/>
      <c r="X215" s="237"/>
      <c r="Y215" s="237"/>
      <c r="Z215" s="237"/>
      <c r="AA215" s="238"/>
    </row>
    <row r="216" ht="15" customHeight="1">
      <c r="A216" s="455">
        <f t="shared" si="17"/>
        <v>216</v>
      </c>
      <c r="B216" t="s" s="487">
        <v>319</v>
      </c>
      <c r="C216" s="476">
        <v>4</v>
      </c>
      <c r="D216" t="s" s="461">
        <v>284</v>
      </c>
      <c r="E216" s="488">
        <v>26000</v>
      </c>
      <c r="F216" t="s" s="461">
        <v>305</v>
      </c>
      <c r="G216" s="489">
        <f>IF($D216&lt;=G$81,1,0)</f>
        <v>0</v>
      </c>
      <c r="H216" s="355">
        <f>IF($D216&lt;=H$81,1,0)</f>
        <v>0</v>
      </c>
      <c r="I216" s="355">
        <f>IF($D216&lt;=I$81,1,0)</f>
        <v>0</v>
      </c>
      <c r="J216" s="355">
        <f>IF($D216&lt;=J$81,1,0)</f>
        <v>0</v>
      </c>
      <c r="K216" s="355">
        <f>IF($D216&lt;=K$81,1,0)</f>
        <v>0</v>
      </c>
      <c r="L216" s="355">
        <f>IF($D216&lt;=L$81,1,0)</f>
        <v>0</v>
      </c>
      <c r="M216" s="355">
        <f>IF($D216&lt;=M$81,1,0)</f>
        <v>0</v>
      </c>
      <c r="N216" s="237"/>
      <c r="O216" s="355"/>
      <c r="P216" s="237"/>
      <c r="Q216" s="237"/>
      <c r="R216" s="237"/>
      <c r="S216" s="237"/>
      <c r="T216" s="237"/>
      <c r="U216" s="237"/>
      <c r="V216" s="237"/>
      <c r="W216" s="237"/>
      <c r="X216" s="237"/>
      <c r="Y216" s="237"/>
      <c r="Z216" s="237"/>
      <c r="AA216" s="238"/>
    </row>
    <row r="217" ht="16" customHeight="1">
      <c r="A217" s="280">
        <f t="shared" si="17"/>
        <v>217</v>
      </c>
      <c r="B217" s="491"/>
      <c r="C217" s="492"/>
      <c r="D217" s="492"/>
      <c r="E217" s="495"/>
      <c r="F217" s="496"/>
      <c r="G217" s="355"/>
      <c r="H217" s="355"/>
      <c r="I217" s="355"/>
      <c r="J217" s="355"/>
      <c r="K217" s="355"/>
      <c r="L217" s="355"/>
      <c r="M217" s="355"/>
      <c r="N217" s="237"/>
      <c r="O217" s="355"/>
      <c r="P217" s="237"/>
      <c r="Q217" s="237"/>
      <c r="R217" s="237"/>
      <c r="S217" s="237"/>
      <c r="T217" s="237"/>
      <c r="U217" s="237"/>
      <c r="V217" s="237"/>
      <c r="W217" s="237"/>
      <c r="X217" s="237"/>
      <c r="Y217" s="237"/>
      <c r="Z217" s="237"/>
      <c r="AA217" s="238"/>
    </row>
    <row r="218" ht="16" customHeight="1">
      <c r="A218" s="455">
        <f t="shared" si="17"/>
        <v>218</v>
      </c>
      <c r="B218" t="s" s="487">
        <v>320</v>
      </c>
      <c r="C218" s="476">
        <v>5</v>
      </c>
      <c r="D218" t="s" s="461">
        <v>284</v>
      </c>
      <c r="E218" s="464">
        <v>28000</v>
      </c>
      <c r="F218" t="s" s="461">
        <v>305</v>
      </c>
      <c r="G218" s="489">
        <f>IF($D218&lt;=G$81,1,0)</f>
        <v>0</v>
      </c>
      <c r="H218" s="355">
        <f>IF($D218&lt;=H$81,1,0)</f>
        <v>0</v>
      </c>
      <c r="I218" s="355">
        <f>IF($D218&lt;=I$81,1,0)</f>
        <v>0</v>
      </c>
      <c r="J218" s="355">
        <f>IF($D218&lt;=J$81,1,0)</f>
        <v>0</v>
      </c>
      <c r="K218" s="355">
        <f>IF($D218&lt;=K$81,1,0)</f>
        <v>0</v>
      </c>
      <c r="L218" s="355">
        <f>IF($D218&lt;=L$81,1,0)</f>
        <v>0</v>
      </c>
      <c r="M218" s="355">
        <f>IF($D218&lt;=M$81,1,0)</f>
        <v>0</v>
      </c>
      <c r="N218" s="237"/>
      <c r="O218" s="355"/>
      <c r="P218" s="237"/>
      <c r="Q218" s="237"/>
      <c r="R218" s="237"/>
      <c r="S218" s="237"/>
      <c r="T218" s="237"/>
      <c r="U218" s="237"/>
      <c r="V218" s="237"/>
      <c r="W218" s="237"/>
      <c r="X218" s="237"/>
      <c r="Y218" s="237"/>
      <c r="Z218" s="237"/>
      <c r="AA218" s="238"/>
    </row>
    <row r="219" ht="16" customHeight="1">
      <c r="A219" s="455">
        <f t="shared" si="17"/>
        <v>219</v>
      </c>
      <c r="B219" t="s" s="487">
        <v>321</v>
      </c>
      <c r="C219" s="476">
        <v>6</v>
      </c>
      <c r="D219" t="s" s="461">
        <v>284</v>
      </c>
      <c r="E219" s="464">
        <v>28000</v>
      </c>
      <c r="F219" t="s" s="461">
        <v>305</v>
      </c>
      <c r="G219" s="489">
        <f>IF($D219&lt;=G$81,1,0)</f>
        <v>0</v>
      </c>
      <c r="H219" s="355">
        <f>IF($D219&lt;=H$81,1,0)</f>
        <v>0</v>
      </c>
      <c r="I219" s="355">
        <f>IF($D219&lt;=I$81,1,0)</f>
        <v>0</v>
      </c>
      <c r="J219" s="355">
        <f>IF($D219&lt;=J$81,1,0)</f>
        <v>0</v>
      </c>
      <c r="K219" s="355">
        <f>IF($D219&lt;=K$81,1,0)</f>
        <v>0</v>
      </c>
      <c r="L219" s="355">
        <f>IF($D219&lt;=L$81,1,0)</f>
        <v>0</v>
      </c>
      <c r="M219" s="355">
        <f>IF($D219&lt;=M$81,1,0)</f>
        <v>0</v>
      </c>
      <c r="N219" s="237"/>
      <c r="O219" s="355"/>
      <c r="P219" s="237"/>
      <c r="Q219" s="237"/>
      <c r="R219" s="237"/>
      <c r="S219" s="237"/>
      <c r="T219" s="237"/>
      <c r="U219" s="237"/>
      <c r="V219" s="237"/>
      <c r="W219" s="237"/>
      <c r="X219" s="237"/>
      <c r="Y219" s="237"/>
      <c r="Z219" s="237"/>
      <c r="AA219" s="238"/>
    </row>
    <row r="220" ht="16" customHeight="1">
      <c r="A220" s="455">
        <f t="shared" si="17"/>
        <v>220</v>
      </c>
      <c r="B220" t="s" s="487">
        <v>322</v>
      </c>
      <c r="C220" s="476">
        <v>7</v>
      </c>
      <c r="D220" t="s" s="461">
        <v>284</v>
      </c>
      <c r="E220" s="464">
        <v>28000</v>
      </c>
      <c r="F220" t="s" s="461">
        <v>305</v>
      </c>
      <c r="G220" s="489">
        <f>IF($D220&lt;=G$81,1,0)</f>
        <v>0</v>
      </c>
      <c r="H220" s="355">
        <f>IF($D220&lt;=H$81,1,0)</f>
        <v>0</v>
      </c>
      <c r="I220" s="355">
        <f>IF($D220&lt;=I$81,1,0)</f>
        <v>0</v>
      </c>
      <c r="J220" s="355">
        <f>IF($D220&lt;=J$81,1,0)</f>
        <v>0</v>
      </c>
      <c r="K220" s="355">
        <f>IF($D220&lt;=K$81,1,0)</f>
        <v>0</v>
      </c>
      <c r="L220" s="355">
        <f>IF($D220&lt;=L$81,1,0)</f>
        <v>0</v>
      </c>
      <c r="M220" s="355">
        <f>IF($D220&lt;=M$81,1,0)</f>
        <v>0</v>
      </c>
      <c r="N220" s="237"/>
      <c r="O220" s="355"/>
      <c r="P220" s="237"/>
      <c r="Q220" s="237"/>
      <c r="R220" s="237"/>
      <c r="S220" s="237"/>
      <c r="T220" s="237"/>
      <c r="U220" s="237"/>
      <c r="V220" s="237"/>
      <c r="W220" s="237"/>
      <c r="X220" s="237"/>
      <c r="Y220" s="237"/>
      <c r="Z220" s="237"/>
      <c r="AA220" s="238"/>
    </row>
    <row r="221" ht="16" customHeight="1">
      <c r="A221" s="455">
        <f t="shared" si="17"/>
        <v>221</v>
      </c>
      <c r="B221" t="s" s="487">
        <v>323</v>
      </c>
      <c r="C221" s="476">
        <v>8</v>
      </c>
      <c r="D221" t="s" s="461">
        <v>284</v>
      </c>
      <c r="E221" s="464">
        <v>28000</v>
      </c>
      <c r="F221" t="s" s="461">
        <v>305</v>
      </c>
      <c r="G221" s="489">
        <f>IF($D221&lt;=G$81,1,0)</f>
        <v>0</v>
      </c>
      <c r="H221" s="355">
        <f>IF($D221&lt;=H$81,1,0)</f>
        <v>0</v>
      </c>
      <c r="I221" s="355">
        <f>IF($D221&lt;=I$81,1,0)</f>
        <v>0</v>
      </c>
      <c r="J221" s="355">
        <f>IF($D221&lt;=J$81,1,0)</f>
        <v>0</v>
      </c>
      <c r="K221" s="355">
        <f>IF($D221&lt;=K$81,1,0)</f>
        <v>0</v>
      </c>
      <c r="L221" s="355">
        <f>IF($D221&lt;=L$81,1,0)</f>
        <v>0</v>
      </c>
      <c r="M221" s="355">
        <f>IF($D221&lt;=M$81,1,0)</f>
        <v>0</v>
      </c>
      <c r="N221" s="237"/>
      <c r="O221" s="355"/>
      <c r="P221" s="237"/>
      <c r="Q221" s="237"/>
      <c r="R221" s="237"/>
      <c r="S221" s="237"/>
      <c r="T221" s="237"/>
      <c r="U221" s="237"/>
      <c r="V221" s="237"/>
      <c r="W221" s="237"/>
      <c r="X221" s="237"/>
      <c r="Y221" s="237"/>
      <c r="Z221" s="237"/>
      <c r="AA221" s="238"/>
    </row>
    <row r="222" ht="16" customHeight="1">
      <c r="A222" s="455">
        <f t="shared" si="17"/>
        <v>222</v>
      </c>
      <c r="B222" s="479"/>
      <c r="C222" s="476"/>
      <c r="D222" t="s" s="461">
        <v>284</v>
      </c>
      <c r="E222" s="464"/>
      <c r="F222" s="497"/>
      <c r="G222" s="489">
        <f>IF($D222&lt;=G$81,1,0)</f>
        <v>0</v>
      </c>
      <c r="H222" s="355">
        <f>IF($D222&lt;=H$81,1,0)</f>
        <v>0</v>
      </c>
      <c r="I222" s="355">
        <f>IF($D222&lt;=I$81,1,0)</f>
        <v>0</v>
      </c>
      <c r="J222" s="355">
        <f>IF($D222&lt;=J$81,1,0)</f>
        <v>0</v>
      </c>
      <c r="K222" s="355">
        <f>IF($D222&lt;=K$81,1,0)</f>
        <v>0</v>
      </c>
      <c r="L222" s="355">
        <f>IF($D222&lt;=L$81,1,0)</f>
        <v>0</v>
      </c>
      <c r="M222" s="355">
        <f>IF($D222&lt;=M$81,1,0)</f>
        <v>0</v>
      </c>
      <c r="N222" s="237"/>
      <c r="O222" s="355"/>
      <c r="P222" s="237"/>
      <c r="Q222" s="237"/>
      <c r="R222" s="237"/>
      <c r="S222" s="237"/>
      <c r="T222" s="237"/>
      <c r="U222" s="237"/>
      <c r="V222" s="237"/>
      <c r="W222" s="237"/>
      <c r="X222" s="237"/>
      <c r="Y222" s="237"/>
      <c r="Z222" s="237"/>
      <c r="AA222" s="238"/>
    </row>
    <row r="223" ht="16" customHeight="1">
      <c r="A223" s="455">
        <f t="shared" si="17"/>
        <v>223</v>
      </c>
      <c r="B223" s="479"/>
      <c r="C223" s="476"/>
      <c r="D223" t="s" s="461">
        <v>284</v>
      </c>
      <c r="E223" s="498"/>
      <c r="F223" s="499"/>
      <c r="G223" s="412">
        <f>IF($D223&lt;=G$81,1,0)</f>
        <v>0</v>
      </c>
      <c r="H223" s="355">
        <f>IF($D223&lt;=H$81,1,0)</f>
        <v>0</v>
      </c>
      <c r="I223" s="355">
        <f>IF($D223&lt;=I$81,1,0)</f>
        <v>0</v>
      </c>
      <c r="J223" s="355">
        <f>IF($D223&lt;=J$81,1,0)</f>
        <v>0</v>
      </c>
      <c r="K223" s="355">
        <f>IF($D223&lt;=K$81,1,0)</f>
        <v>0</v>
      </c>
      <c r="L223" s="355">
        <f>IF($D223&lt;=L$81,1,0)</f>
        <v>0</v>
      </c>
      <c r="M223" s="355">
        <f>IF($D223&lt;=M$81,1,0)</f>
        <v>0</v>
      </c>
      <c r="N223" s="237"/>
      <c r="O223" s="355"/>
      <c r="P223" s="237"/>
      <c r="Q223" s="237"/>
      <c r="R223" s="237"/>
      <c r="S223" s="237"/>
      <c r="T223" s="237"/>
      <c r="U223" s="237"/>
      <c r="V223" s="237"/>
      <c r="W223" s="237"/>
      <c r="X223" s="237"/>
      <c r="Y223" s="237"/>
      <c r="Z223" s="237"/>
      <c r="AA223" s="238"/>
    </row>
    <row r="224" ht="16" customHeight="1">
      <c r="A224" s="280">
        <f t="shared" si="17"/>
        <v>224</v>
      </c>
      <c r="B224" s="500"/>
      <c r="C224" s="501"/>
      <c r="D224" s="501"/>
      <c r="E224" s="502"/>
      <c r="F224" s="503"/>
      <c r="G224" s="417"/>
      <c r="H224" s="417"/>
      <c r="I224" s="417"/>
      <c r="J224" s="417"/>
      <c r="K224" s="355"/>
      <c r="L224" s="355"/>
      <c r="M224" s="355"/>
      <c r="N224" s="237"/>
      <c r="O224" s="355"/>
      <c r="P224" s="355"/>
      <c r="Q224" s="355"/>
      <c r="R224" s="237"/>
      <c r="S224" s="237"/>
      <c r="T224" s="237"/>
      <c r="U224" s="237"/>
      <c r="V224" s="237"/>
      <c r="W224" s="237"/>
      <c r="X224" s="237"/>
      <c r="Y224" s="237"/>
      <c r="Z224" s="237"/>
      <c r="AA224" s="238"/>
    </row>
    <row r="225" ht="16" customHeight="1">
      <c r="A225" s="455">
        <f t="shared" si="17"/>
        <v>225</v>
      </c>
      <c r="B225" s="479"/>
      <c r="C225" s="476"/>
      <c r="D225" t="s" s="461">
        <v>284</v>
      </c>
      <c r="E225" s="464"/>
      <c r="F225" s="490"/>
      <c r="G225" s="489">
        <f>IF($D225&lt;=G$81,1,0)</f>
        <v>0</v>
      </c>
      <c r="H225" s="355">
        <f>IF($D225&lt;=H$81,1,0)</f>
        <v>0</v>
      </c>
      <c r="I225" s="355">
        <f>IF($D225&lt;=I$81,1,0)</f>
        <v>0</v>
      </c>
      <c r="J225" s="355">
        <f>IF($D225&lt;=J$81,1,0)</f>
        <v>0</v>
      </c>
      <c r="K225" s="355">
        <f>IF($D225&lt;=K$81,1,0)</f>
        <v>0</v>
      </c>
      <c r="L225" s="355">
        <f>IF($D225&lt;=L$81,1,0)</f>
        <v>0</v>
      </c>
      <c r="M225" s="355">
        <f>IF($D225&lt;=M$81,1,0)</f>
        <v>0</v>
      </c>
      <c r="N225" s="237"/>
      <c r="O225" s="355"/>
      <c r="P225" s="237"/>
      <c r="Q225" s="237"/>
      <c r="R225" s="237"/>
      <c r="S225" s="237"/>
      <c r="T225" s="237"/>
      <c r="U225" s="237"/>
      <c r="V225" s="237"/>
      <c r="W225" s="237"/>
      <c r="X225" s="237"/>
      <c r="Y225" s="237"/>
      <c r="Z225" s="237"/>
      <c r="AA225" s="238"/>
    </row>
    <row r="226" ht="16" customHeight="1">
      <c r="A226" s="455">
        <f t="shared" si="17"/>
        <v>226</v>
      </c>
      <c r="B226" s="479"/>
      <c r="C226" s="476"/>
      <c r="D226" t="s" s="461">
        <v>284</v>
      </c>
      <c r="E226" s="464"/>
      <c r="F226" s="490"/>
      <c r="G226" s="489">
        <f>IF($D226&lt;=G$81,1,0)</f>
        <v>0</v>
      </c>
      <c r="H226" s="355">
        <f>IF($D226&lt;=H$81,1,0)</f>
        <v>0</v>
      </c>
      <c r="I226" s="355">
        <f>IF($D226&lt;=I$81,1,0)</f>
        <v>0</v>
      </c>
      <c r="J226" s="355">
        <f>IF($D226&lt;=J$81,1,0)</f>
        <v>0</v>
      </c>
      <c r="K226" s="355">
        <f>IF($D226&lt;=K$81,1,0)</f>
        <v>0</v>
      </c>
      <c r="L226" s="355">
        <f>IF($D226&lt;=L$81,1,0)</f>
        <v>0</v>
      </c>
      <c r="M226" s="355">
        <f>IF($D226&lt;=M$81,1,0)</f>
        <v>0</v>
      </c>
      <c r="N226" s="237"/>
      <c r="O226" s="355"/>
      <c r="P226" s="237"/>
      <c r="Q226" s="237"/>
      <c r="R226" s="237"/>
      <c r="S226" s="237"/>
      <c r="T226" s="237"/>
      <c r="U226" s="237"/>
      <c r="V226" s="237"/>
      <c r="W226" s="237"/>
      <c r="X226" s="237"/>
      <c r="Y226" s="237"/>
      <c r="Z226" s="237"/>
      <c r="AA226" s="238"/>
    </row>
    <row r="227" ht="16" customHeight="1">
      <c r="A227" s="455">
        <f t="shared" si="17"/>
        <v>227</v>
      </c>
      <c r="B227" s="479"/>
      <c r="C227" s="476"/>
      <c r="D227" t="s" s="461">
        <v>284</v>
      </c>
      <c r="E227" s="464"/>
      <c r="F227" s="490"/>
      <c r="G227" s="489">
        <f>IF($D227&lt;=G$81,1,0)</f>
        <v>0</v>
      </c>
      <c r="H227" s="355">
        <f>IF($D227&lt;=H$81,1,0)</f>
        <v>0</v>
      </c>
      <c r="I227" s="355">
        <f>IF($D227&lt;=I$81,1,0)</f>
        <v>0</v>
      </c>
      <c r="J227" s="355">
        <f>IF($D227&lt;=J$81,1,0)</f>
        <v>0</v>
      </c>
      <c r="K227" s="355">
        <f>IF($D227&lt;=K$81,1,0)</f>
        <v>0</v>
      </c>
      <c r="L227" s="355">
        <f>IF($D227&lt;=L$81,1,0)</f>
        <v>0</v>
      </c>
      <c r="M227" s="355">
        <f>IF($D227&lt;=M$81,1,0)</f>
        <v>0</v>
      </c>
      <c r="N227" s="237"/>
      <c r="O227" s="355"/>
      <c r="P227" s="237"/>
      <c r="Q227" s="237"/>
      <c r="R227" s="237"/>
      <c r="S227" s="237"/>
      <c r="T227" s="237"/>
      <c r="U227" s="237"/>
      <c r="V227" s="237"/>
      <c r="W227" s="237"/>
      <c r="X227" s="237"/>
      <c r="Y227" s="237"/>
      <c r="Z227" s="237"/>
      <c r="AA227" s="238"/>
    </row>
    <row r="228" ht="16" customHeight="1">
      <c r="A228" s="455">
        <f t="shared" si="17"/>
        <v>228</v>
      </c>
      <c r="B228" s="479"/>
      <c r="C228" s="476"/>
      <c r="D228" t="s" s="461">
        <v>284</v>
      </c>
      <c r="E228" s="464"/>
      <c r="F228" s="490"/>
      <c r="G228" s="489">
        <f>IF($D228&lt;=G$81,1,0)</f>
        <v>0</v>
      </c>
      <c r="H228" s="355">
        <f>IF($D228&lt;=H$81,1,0)</f>
        <v>0</v>
      </c>
      <c r="I228" s="355">
        <f>IF($D228&lt;=I$81,1,0)</f>
        <v>0</v>
      </c>
      <c r="J228" s="355">
        <f>IF($D228&lt;=J$81,1,0)</f>
        <v>0</v>
      </c>
      <c r="K228" s="355">
        <f>IF($D228&lt;=K$81,1,0)</f>
        <v>0</v>
      </c>
      <c r="L228" s="355">
        <f>IF($D228&lt;=L$81,1,0)</f>
        <v>0</v>
      </c>
      <c r="M228" s="355">
        <f>IF($D228&lt;=M$81,1,0)</f>
        <v>0</v>
      </c>
      <c r="N228" s="237"/>
      <c r="O228" s="355"/>
      <c r="P228" s="237"/>
      <c r="Q228" s="237"/>
      <c r="R228" s="237"/>
      <c r="S228" s="237"/>
      <c r="T228" s="237"/>
      <c r="U228" s="237"/>
      <c r="V228" s="237"/>
      <c r="W228" s="237"/>
      <c r="X228" s="237"/>
      <c r="Y228" s="237"/>
      <c r="Z228" s="237"/>
      <c r="AA228" s="238"/>
    </row>
    <row r="229" ht="16" customHeight="1">
      <c r="A229" s="455">
        <f t="shared" si="17"/>
        <v>229</v>
      </c>
      <c r="B229" s="479"/>
      <c r="C229" s="476"/>
      <c r="D229" t="s" s="461">
        <v>284</v>
      </c>
      <c r="E229" s="464"/>
      <c r="F229" s="490"/>
      <c r="G229" s="489">
        <f>IF($D229&lt;=G$81,1,0)</f>
        <v>0</v>
      </c>
      <c r="H229" s="355">
        <f>IF($D229&lt;=H$81,1,0)</f>
        <v>0</v>
      </c>
      <c r="I229" s="355">
        <f>IF($D229&lt;=I$81,1,0)</f>
        <v>0</v>
      </c>
      <c r="J229" s="355">
        <f>IF($D229&lt;=J$81,1,0)</f>
        <v>0</v>
      </c>
      <c r="K229" s="355">
        <f>IF($D229&lt;=K$81,1,0)</f>
        <v>0</v>
      </c>
      <c r="L229" s="355">
        <f>IF($D229&lt;=L$81,1,0)</f>
        <v>0</v>
      </c>
      <c r="M229" s="355">
        <f>IF($D229&lt;=M$81,1,0)</f>
        <v>0</v>
      </c>
      <c r="N229" s="237"/>
      <c r="O229" s="355"/>
      <c r="P229" s="237"/>
      <c r="Q229" s="237"/>
      <c r="R229" s="237"/>
      <c r="S229" s="237"/>
      <c r="T229" s="237"/>
      <c r="U229" s="237"/>
      <c r="V229" s="237"/>
      <c r="W229" s="237"/>
      <c r="X229" s="237"/>
      <c r="Y229" s="237"/>
      <c r="Z229" s="237"/>
      <c r="AA229" s="238"/>
    </row>
    <row r="230" ht="16" customHeight="1">
      <c r="A230" s="280">
        <f t="shared" si="17"/>
        <v>230</v>
      </c>
      <c r="B230" s="500"/>
      <c r="C230" s="494"/>
      <c r="D230" s="494"/>
      <c r="E230" s="495"/>
      <c r="F230" s="496"/>
      <c r="G230" s="410"/>
      <c r="H230" s="355"/>
      <c r="I230" s="355"/>
      <c r="J230" s="355"/>
      <c r="K230" s="355"/>
      <c r="L230" s="355"/>
      <c r="M230" s="355"/>
      <c r="N230" s="237"/>
      <c r="O230" s="355"/>
      <c r="P230" s="237"/>
      <c r="Q230" s="237"/>
      <c r="R230" s="237"/>
      <c r="S230" s="237"/>
      <c r="T230" s="237"/>
      <c r="U230" s="237"/>
      <c r="V230" s="237"/>
      <c r="W230" s="237"/>
      <c r="X230" s="237"/>
      <c r="Y230" s="237"/>
      <c r="Z230" s="237"/>
      <c r="AA230" s="238"/>
    </row>
    <row r="231" ht="16" customHeight="1">
      <c r="A231" s="455">
        <f t="shared" si="17"/>
        <v>231</v>
      </c>
      <c r="B231" s="479"/>
      <c r="C231" s="476"/>
      <c r="D231" t="s" s="461">
        <v>284</v>
      </c>
      <c r="E231" s="464"/>
      <c r="F231" s="490"/>
      <c r="G231" s="489">
        <f>IF($D231&lt;=G$81,1,0)</f>
        <v>0</v>
      </c>
      <c r="H231" s="355">
        <f>IF($D231&lt;=H$81,1,0)</f>
        <v>0</v>
      </c>
      <c r="I231" s="355">
        <f>IF($D231&lt;=I$81,1,0)</f>
        <v>0</v>
      </c>
      <c r="J231" s="355">
        <f>IF($D231&lt;=J$81,1,0)</f>
        <v>0</v>
      </c>
      <c r="K231" s="355">
        <f>IF($D231&lt;=K$81,1,0)</f>
        <v>0</v>
      </c>
      <c r="L231" s="355">
        <f>IF($D231&lt;=L$81,1,0)</f>
        <v>0</v>
      </c>
      <c r="M231" s="355">
        <f>IF($D231&lt;=M$81,1,0)</f>
        <v>0</v>
      </c>
      <c r="N231" s="237"/>
      <c r="O231" s="355"/>
      <c r="P231" s="237"/>
      <c r="Q231" s="237"/>
      <c r="R231" s="237"/>
      <c r="S231" s="237"/>
      <c r="T231" s="237"/>
      <c r="U231" s="237"/>
      <c r="V231" s="237"/>
      <c r="W231" s="237"/>
      <c r="X231" s="237"/>
      <c r="Y231" s="237"/>
      <c r="Z231" s="237"/>
      <c r="AA231" s="238"/>
    </row>
    <row r="232" ht="16" customHeight="1">
      <c r="A232" s="455">
        <f t="shared" si="17"/>
        <v>232</v>
      </c>
      <c r="B232" s="479"/>
      <c r="C232" s="476"/>
      <c r="D232" t="s" s="461">
        <v>284</v>
      </c>
      <c r="E232" s="464"/>
      <c r="F232" s="490"/>
      <c r="G232" s="489">
        <f>IF($D232&lt;=G$81,1,0)</f>
        <v>0</v>
      </c>
      <c r="H232" s="355">
        <f>IF($D232&lt;=H$81,1,0)</f>
        <v>0</v>
      </c>
      <c r="I232" s="355">
        <f>IF($D232&lt;=I$81,1,0)</f>
        <v>0</v>
      </c>
      <c r="J232" s="355">
        <f>IF($D232&lt;=J$81,1,0)</f>
        <v>0</v>
      </c>
      <c r="K232" s="355">
        <f>IF($D232&lt;=K$81,1,0)</f>
        <v>0</v>
      </c>
      <c r="L232" s="355">
        <f>IF($D232&lt;=L$81,1,0)</f>
        <v>0</v>
      </c>
      <c r="M232" s="355">
        <f>IF($D232&lt;=M$81,1,0)</f>
        <v>0</v>
      </c>
      <c r="N232" s="237"/>
      <c r="O232" s="355"/>
      <c r="P232" s="237"/>
      <c r="Q232" s="237"/>
      <c r="R232" s="237"/>
      <c r="S232" s="237"/>
      <c r="T232" s="237"/>
      <c r="U232" s="237"/>
      <c r="V232" s="237"/>
      <c r="W232" s="237"/>
      <c r="X232" s="237"/>
      <c r="Y232" s="237"/>
      <c r="Z232" s="237"/>
      <c r="AA232" s="238"/>
    </row>
    <row r="233" ht="16" customHeight="1">
      <c r="A233" s="455">
        <f t="shared" si="17"/>
        <v>233</v>
      </c>
      <c r="B233" s="479"/>
      <c r="C233" s="476"/>
      <c r="D233" t="s" s="461">
        <v>284</v>
      </c>
      <c r="E233" s="464"/>
      <c r="F233" s="490"/>
      <c r="G233" s="489">
        <f>IF($D233&lt;=G$81,1,0)</f>
        <v>0</v>
      </c>
      <c r="H233" s="355">
        <f>IF($D233&lt;=H$81,1,0)</f>
        <v>0</v>
      </c>
      <c r="I233" s="355">
        <f>IF($D233&lt;=I$81,1,0)</f>
        <v>0</v>
      </c>
      <c r="J233" s="355">
        <f>IF($D233&lt;=J$81,1,0)</f>
        <v>0</v>
      </c>
      <c r="K233" s="355">
        <f>IF($D233&lt;=K$81,1,0)</f>
        <v>0</v>
      </c>
      <c r="L233" s="355">
        <f>IF($D233&lt;=L$81,1,0)</f>
        <v>0</v>
      </c>
      <c r="M233" s="355">
        <f>IF($D233&lt;=M$81,1,0)</f>
        <v>0</v>
      </c>
      <c r="N233" s="237"/>
      <c r="O233" s="355"/>
      <c r="P233" s="237"/>
      <c r="Q233" s="237"/>
      <c r="R233" s="237"/>
      <c r="S233" s="237"/>
      <c r="T233" s="237"/>
      <c r="U233" s="237"/>
      <c r="V233" s="237"/>
      <c r="W233" s="237"/>
      <c r="X233" s="237"/>
      <c r="Y233" s="237"/>
      <c r="Z233" s="237"/>
      <c r="AA233" s="238"/>
    </row>
    <row r="234" ht="16" customHeight="1">
      <c r="A234" s="455">
        <f t="shared" si="17"/>
        <v>234</v>
      </c>
      <c r="B234" s="479"/>
      <c r="C234" s="476"/>
      <c r="D234" t="s" s="461">
        <v>284</v>
      </c>
      <c r="E234" s="464"/>
      <c r="F234" s="490"/>
      <c r="G234" s="489">
        <f>IF($D234&lt;=G$81,1,0)</f>
        <v>0</v>
      </c>
      <c r="H234" s="355">
        <f>IF($D234&lt;=H$81,1,0)</f>
        <v>0</v>
      </c>
      <c r="I234" s="355">
        <f>IF($D234&lt;=I$81,1,0)</f>
        <v>0</v>
      </c>
      <c r="J234" s="355">
        <f>IF($D234&lt;=J$81,1,0)</f>
        <v>0</v>
      </c>
      <c r="K234" s="355">
        <f>IF($D234&lt;=K$81,1,0)</f>
        <v>0</v>
      </c>
      <c r="L234" s="355">
        <f>IF($D234&lt;=L$81,1,0)</f>
        <v>0</v>
      </c>
      <c r="M234" s="355">
        <f>IF($D234&lt;=M$81,1,0)</f>
        <v>0</v>
      </c>
      <c r="N234" s="237"/>
      <c r="O234" s="355"/>
      <c r="P234" s="237"/>
      <c r="Q234" s="237"/>
      <c r="R234" s="237"/>
      <c r="S234" s="237"/>
      <c r="T234" s="237"/>
      <c r="U234" s="237"/>
      <c r="V234" s="237"/>
      <c r="W234" s="237"/>
      <c r="X234" s="237"/>
      <c r="Y234" s="237"/>
      <c r="Z234" s="237"/>
      <c r="AA234" s="238"/>
    </row>
    <row r="235" ht="16" customHeight="1">
      <c r="A235" s="455">
        <f t="shared" si="17"/>
        <v>235</v>
      </c>
      <c r="B235" s="479"/>
      <c r="C235" s="476"/>
      <c r="D235" t="s" s="461">
        <v>284</v>
      </c>
      <c r="E235" s="464"/>
      <c r="F235" s="490"/>
      <c r="G235" s="489">
        <f>IF($D235&lt;=G$81,1,0)</f>
        <v>0</v>
      </c>
      <c r="H235" s="355">
        <f>IF($D235&lt;=H$81,1,0)</f>
        <v>0</v>
      </c>
      <c r="I235" s="355">
        <f>IF($D235&lt;=I$81,1,0)</f>
        <v>0</v>
      </c>
      <c r="J235" s="355">
        <f>IF($D235&lt;=J$81,1,0)</f>
        <v>0</v>
      </c>
      <c r="K235" s="355">
        <f>IF($D235&lt;=K$81,1,0)</f>
        <v>0</v>
      </c>
      <c r="L235" s="355">
        <f>IF($D235&lt;=L$81,1,0)</f>
        <v>0</v>
      </c>
      <c r="M235" s="355">
        <f>IF($D235&lt;=M$81,1,0)</f>
        <v>0</v>
      </c>
      <c r="N235" s="237"/>
      <c r="O235" s="355"/>
      <c r="P235" s="237"/>
      <c r="Q235" s="237"/>
      <c r="R235" s="237"/>
      <c r="S235" s="237"/>
      <c r="T235" s="237"/>
      <c r="U235" s="237"/>
      <c r="V235" s="237"/>
      <c r="W235" s="237"/>
      <c r="X235" s="237"/>
      <c r="Y235" s="237"/>
      <c r="Z235" s="237"/>
      <c r="AA235" s="238"/>
    </row>
    <row r="236" ht="16" customHeight="1">
      <c r="A236" s="280">
        <f t="shared" si="17"/>
        <v>236</v>
      </c>
      <c r="B236" s="500"/>
      <c r="C236" s="494"/>
      <c r="D236" s="494"/>
      <c r="E236" s="495"/>
      <c r="F236" s="496"/>
      <c r="G236" s="410"/>
      <c r="H236" s="355"/>
      <c r="I236" s="355"/>
      <c r="J236" s="355"/>
      <c r="K236" s="355"/>
      <c r="L236" s="355"/>
      <c r="M236" s="355"/>
      <c r="N236" s="237"/>
      <c r="O236" s="355"/>
      <c r="P236" s="237"/>
      <c r="Q236" s="237"/>
      <c r="R236" s="237"/>
      <c r="S236" s="237"/>
      <c r="T236" s="237"/>
      <c r="U236" s="237"/>
      <c r="V236" s="237"/>
      <c r="W236" s="237"/>
      <c r="X236" s="237"/>
      <c r="Y236" s="237"/>
      <c r="Z236" s="237"/>
      <c r="AA236" s="238"/>
    </row>
    <row r="237" ht="16" customHeight="1">
      <c r="A237" s="455">
        <f t="shared" si="17"/>
        <v>237</v>
      </c>
      <c r="B237" s="479"/>
      <c r="C237" s="476"/>
      <c r="D237" t="s" s="461">
        <v>284</v>
      </c>
      <c r="E237" s="464"/>
      <c r="F237" s="490"/>
      <c r="G237" s="489">
        <f>IF($D237&lt;=G$81,1,0)</f>
        <v>0</v>
      </c>
      <c r="H237" s="355">
        <f>IF($D237&lt;=H$81,1,0)</f>
        <v>0</v>
      </c>
      <c r="I237" s="355">
        <f>IF($D237&lt;=I$81,1,0)</f>
        <v>0</v>
      </c>
      <c r="J237" s="355">
        <f>IF($D237&lt;=J$81,1,0)</f>
        <v>0</v>
      </c>
      <c r="K237" s="355">
        <f>IF($D237&lt;=K$81,1,0)</f>
        <v>0</v>
      </c>
      <c r="L237" s="355">
        <f>IF($D237&lt;=L$81,1,0)</f>
        <v>0</v>
      </c>
      <c r="M237" s="355">
        <f>IF($D237&lt;=M$81,1,0)</f>
        <v>0</v>
      </c>
      <c r="N237" s="237"/>
      <c r="O237" s="355"/>
      <c r="P237" s="237"/>
      <c r="Q237" s="237"/>
      <c r="R237" s="237"/>
      <c r="S237" s="237"/>
      <c r="T237" s="237"/>
      <c r="U237" s="237"/>
      <c r="V237" s="237"/>
      <c r="W237" s="237"/>
      <c r="X237" s="237"/>
      <c r="Y237" s="237"/>
      <c r="Z237" s="237"/>
      <c r="AA237" s="238"/>
    </row>
    <row r="238" ht="16" customHeight="1">
      <c r="A238" s="455">
        <f t="shared" si="17"/>
        <v>238</v>
      </c>
      <c r="B238" s="479"/>
      <c r="C238" s="476"/>
      <c r="D238" t="s" s="461">
        <v>284</v>
      </c>
      <c r="E238" s="464"/>
      <c r="F238" s="490"/>
      <c r="G238" s="489">
        <f>IF($D238&lt;=G$81,1,0)</f>
        <v>0</v>
      </c>
      <c r="H238" s="355">
        <f>IF($D238&lt;=H$81,1,0)</f>
        <v>0</v>
      </c>
      <c r="I238" s="355">
        <f>IF($D238&lt;=I$81,1,0)</f>
        <v>0</v>
      </c>
      <c r="J238" s="355">
        <f>IF($D238&lt;=J$81,1,0)</f>
        <v>0</v>
      </c>
      <c r="K238" s="355">
        <f>IF($D238&lt;=K$81,1,0)</f>
        <v>0</v>
      </c>
      <c r="L238" s="355">
        <f>IF($D238&lt;=L$81,1,0)</f>
        <v>0</v>
      </c>
      <c r="M238" s="355">
        <f>IF($D238&lt;=M$81,1,0)</f>
        <v>0</v>
      </c>
      <c r="N238" s="237"/>
      <c r="O238" s="355"/>
      <c r="P238" s="237"/>
      <c r="Q238" s="237"/>
      <c r="R238" s="237"/>
      <c r="S238" s="237"/>
      <c r="T238" s="237"/>
      <c r="U238" s="237"/>
      <c r="V238" s="237"/>
      <c r="W238" s="237"/>
      <c r="X238" s="237"/>
      <c r="Y238" s="237"/>
      <c r="Z238" s="237"/>
      <c r="AA238" s="238"/>
    </row>
    <row r="239" ht="16" customHeight="1">
      <c r="A239" s="455">
        <f t="shared" si="17"/>
        <v>239</v>
      </c>
      <c r="B239" s="479"/>
      <c r="C239" s="476"/>
      <c r="D239" t="s" s="461">
        <v>284</v>
      </c>
      <c r="E239" s="464"/>
      <c r="F239" s="490"/>
      <c r="G239" s="489">
        <f>IF($D239&lt;=G$81,1,0)</f>
        <v>0</v>
      </c>
      <c r="H239" s="355">
        <f>IF($D239&lt;=H$81,1,0)</f>
        <v>0</v>
      </c>
      <c r="I239" s="355">
        <f>IF($D239&lt;=I$81,1,0)</f>
        <v>0</v>
      </c>
      <c r="J239" s="355">
        <f>IF($D239&lt;=J$81,1,0)</f>
        <v>0</v>
      </c>
      <c r="K239" s="355">
        <f>IF($D239&lt;=K$81,1,0)</f>
        <v>0</v>
      </c>
      <c r="L239" s="355">
        <f>IF($D239&lt;=L$81,1,0)</f>
        <v>0</v>
      </c>
      <c r="M239" s="355">
        <f>IF($D239&lt;=M$81,1,0)</f>
        <v>0</v>
      </c>
      <c r="N239" s="237"/>
      <c r="O239" s="355"/>
      <c r="P239" s="237"/>
      <c r="Q239" s="237"/>
      <c r="R239" s="237"/>
      <c r="S239" s="237"/>
      <c r="T239" s="237"/>
      <c r="U239" s="237"/>
      <c r="V239" s="237"/>
      <c r="W239" s="237"/>
      <c r="X239" s="237"/>
      <c r="Y239" s="237"/>
      <c r="Z239" s="237"/>
      <c r="AA239" s="238"/>
    </row>
    <row r="240" ht="16" customHeight="1">
      <c r="A240" s="455">
        <f t="shared" si="17"/>
        <v>240</v>
      </c>
      <c r="B240" s="479"/>
      <c r="C240" s="476"/>
      <c r="D240" t="s" s="461">
        <v>284</v>
      </c>
      <c r="E240" s="464"/>
      <c r="F240" s="490"/>
      <c r="G240" s="489">
        <f>IF($D240&lt;=G$81,1,0)</f>
        <v>0</v>
      </c>
      <c r="H240" s="355">
        <f>IF($D240&lt;=H$81,1,0)</f>
        <v>0</v>
      </c>
      <c r="I240" s="355">
        <f>IF($D240&lt;=I$81,1,0)</f>
        <v>0</v>
      </c>
      <c r="J240" s="355">
        <f>IF($D240&lt;=J$81,1,0)</f>
        <v>0</v>
      </c>
      <c r="K240" s="355">
        <f>IF($D240&lt;=K$81,1,0)</f>
        <v>0</v>
      </c>
      <c r="L240" s="355">
        <f>IF($D240&lt;=L$81,1,0)</f>
        <v>0</v>
      </c>
      <c r="M240" s="355">
        <f>IF($D240&lt;=M$81,1,0)</f>
        <v>0</v>
      </c>
      <c r="N240" s="237"/>
      <c r="O240" s="355"/>
      <c r="P240" s="237"/>
      <c r="Q240" s="237"/>
      <c r="R240" s="237"/>
      <c r="S240" s="237"/>
      <c r="T240" s="237"/>
      <c r="U240" s="237"/>
      <c r="V240" s="237"/>
      <c r="W240" s="237"/>
      <c r="X240" s="237"/>
      <c r="Y240" s="237"/>
      <c r="Z240" s="237"/>
      <c r="AA240" s="238"/>
    </row>
    <row r="241" ht="16" customHeight="1">
      <c r="A241" s="455">
        <f t="shared" si="17"/>
        <v>241</v>
      </c>
      <c r="B241" s="479"/>
      <c r="C241" s="476"/>
      <c r="D241" t="s" s="461">
        <v>284</v>
      </c>
      <c r="E241" s="464"/>
      <c r="F241" s="490"/>
      <c r="G241" s="489">
        <f>IF($D241&lt;=G$81,1,0)</f>
        <v>0</v>
      </c>
      <c r="H241" s="355">
        <f>IF($D241&lt;=H$81,1,0)</f>
        <v>0</v>
      </c>
      <c r="I241" s="355">
        <f>IF($D241&lt;=I$81,1,0)</f>
        <v>0</v>
      </c>
      <c r="J241" s="355">
        <f>IF($D241&lt;=J$81,1,0)</f>
        <v>0</v>
      </c>
      <c r="K241" s="355">
        <f>IF($D241&lt;=K$81,1,0)</f>
        <v>0</v>
      </c>
      <c r="L241" s="355">
        <f>IF($D241&lt;=L$81,1,0)</f>
        <v>0</v>
      </c>
      <c r="M241" s="355">
        <f>IF($D241&lt;=M$81,1,0)</f>
        <v>0</v>
      </c>
      <c r="N241" s="237"/>
      <c r="O241" s="355"/>
      <c r="P241" s="237"/>
      <c r="Q241" s="237"/>
      <c r="R241" s="237"/>
      <c r="S241" s="237"/>
      <c r="T241" s="237"/>
      <c r="U241" s="237"/>
      <c r="V241" s="237"/>
      <c r="W241" s="237"/>
      <c r="X241" s="237"/>
      <c r="Y241" s="237"/>
      <c r="Z241" s="237"/>
      <c r="AA241" s="238"/>
    </row>
    <row r="242" ht="16" customHeight="1">
      <c r="A242" s="280">
        <f t="shared" si="17"/>
        <v>242</v>
      </c>
      <c r="B242" s="500"/>
      <c r="C242" s="496"/>
      <c r="D242" s="496"/>
      <c r="E242" s="504"/>
      <c r="F242" s="496"/>
      <c r="G242" s="410"/>
      <c r="H242" s="355"/>
      <c r="I242" s="355"/>
      <c r="J242" s="355"/>
      <c r="K242" s="355"/>
      <c r="L242" s="355"/>
      <c r="M242" s="355"/>
      <c r="N242" s="237"/>
      <c r="O242" s="355"/>
      <c r="P242" s="237"/>
      <c r="Q242" s="237"/>
      <c r="R242" s="237"/>
      <c r="S242" s="237"/>
      <c r="T242" s="237"/>
      <c r="U242" s="237"/>
      <c r="V242" s="237"/>
      <c r="W242" s="237"/>
      <c r="X242" s="237"/>
      <c r="Y242" s="237"/>
      <c r="Z242" s="237"/>
      <c r="AA242" s="238"/>
    </row>
    <row r="243" ht="16" customHeight="1">
      <c r="A243" s="455">
        <f t="shared" si="17"/>
        <v>243</v>
      </c>
      <c r="B243" s="479"/>
      <c r="C243" s="476"/>
      <c r="D243" t="s" s="461">
        <v>284</v>
      </c>
      <c r="E243" s="464"/>
      <c r="F243" s="490"/>
      <c r="G243" s="489">
        <f>IF($D243&lt;=G$81,1,0)</f>
        <v>0</v>
      </c>
      <c r="H243" s="355">
        <f>IF($D243&lt;=H$81,1,0)</f>
        <v>0</v>
      </c>
      <c r="I243" s="355">
        <f>IF($D243&lt;=I$81,1,0)</f>
        <v>0</v>
      </c>
      <c r="J243" s="355">
        <f>IF($D243&lt;=J$81,1,0)</f>
        <v>0</v>
      </c>
      <c r="K243" s="355">
        <f>IF($D243&lt;=K$81,1,0)</f>
        <v>0</v>
      </c>
      <c r="L243" s="355">
        <f>IF($D243&lt;=L$81,1,0)</f>
        <v>0</v>
      </c>
      <c r="M243" s="355">
        <f>IF($D243&lt;=M$81,1,0)</f>
        <v>0</v>
      </c>
      <c r="N243" s="237"/>
      <c r="O243" s="355"/>
      <c r="P243" s="237"/>
      <c r="Q243" s="237"/>
      <c r="R243" s="237"/>
      <c r="S243" s="237"/>
      <c r="T243" s="237"/>
      <c r="U243" s="237"/>
      <c r="V243" s="237"/>
      <c r="W243" s="237"/>
      <c r="X243" s="237"/>
      <c r="Y243" s="237"/>
      <c r="Z243" s="237"/>
      <c r="AA243" s="238"/>
    </row>
    <row r="244" ht="16" customHeight="1">
      <c r="A244" s="455">
        <f t="shared" si="17"/>
        <v>244</v>
      </c>
      <c r="B244" s="479"/>
      <c r="C244" s="476"/>
      <c r="D244" t="s" s="461">
        <v>284</v>
      </c>
      <c r="E244" s="464"/>
      <c r="F244" s="490"/>
      <c r="G244" s="489">
        <f>IF($D244&lt;=G$81,1,0)</f>
        <v>0</v>
      </c>
      <c r="H244" s="355">
        <f>IF($D244&lt;=H$81,1,0)</f>
        <v>0</v>
      </c>
      <c r="I244" s="355">
        <f>IF($D244&lt;=I$81,1,0)</f>
        <v>0</v>
      </c>
      <c r="J244" s="355">
        <f>IF($D244&lt;=J$81,1,0)</f>
        <v>0</v>
      </c>
      <c r="K244" s="355">
        <f>IF($D244&lt;=K$81,1,0)</f>
        <v>0</v>
      </c>
      <c r="L244" s="355">
        <f>IF($D244&lt;=L$81,1,0)</f>
        <v>0</v>
      </c>
      <c r="M244" s="355">
        <f>IF($D244&lt;=M$81,1,0)</f>
        <v>0</v>
      </c>
      <c r="N244" s="237"/>
      <c r="O244" s="355"/>
      <c r="P244" s="237"/>
      <c r="Q244" s="237"/>
      <c r="R244" s="237"/>
      <c r="S244" s="237"/>
      <c r="T244" s="237"/>
      <c r="U244" s="237"/>
      <c r="V244" s="237"/>
      <c r="W244" s="237"/>
      <c r="X244" s="237"/>
      <c r="Y244" s="237"/>
      <c r="Z244" s="237"/>
      <c r="AA244" s="238"/>
    </row>
    <row r="245" ht="16" customHeight="1">
      <c r="A245" s="455">
        <f t="shared" si="17"/>
        <v>245</v>
      </c>
      <c r="B245" s="479"/>
      <c r="C245" s="476"/>
      <c r="D245" t="s" s="461">
        <v>284</v>
      </c>
      <c r="E245" s="464"/>
      <c r="F245" s="490"/>
      <c r="G245" s="489">
        <f>IF($D245&lt;=G$81,1,0)</f>
        <v>0</v>
      </c>
      <c r="H245" s="355">
        <f>IF($D245&lt;=H$81,1,0)</f>
        <v>0</v>
      </c>
      <c r="I245" s="355">
        <f>IF($D245&lt;=I$81,1,0)</f>
        <v>0</v>
      </c>
      <c r="J245" s="355">
        <f>IF($D245&lt;=J$81,1,0)</f>
        <v>0</v>
      </c>
      <c r="K245" s="355">
        <f>IF($D245&lt;=K$81,1,0)</f>
        <v>0</v>
      </c>
      <c r="L245" s="355">
        <f>IF($D245&lt;=L$81,1,0)</f>
        <v>0</v>
      </c>
      <c r="M245" s="355">
        <f>IF($D245&lt;=M$81,1,0)</f>
        <v>0</v>
      </c>
      <c r="N245" s="237"/>
      <c r="O245" s="355"/>
      <c r="P245" s="237"/>
      <c r="Q245" s="237"/>
      <c r="R245" s="237"/>
      <c r="S245" s="237"/>
      <c r="T245" s="237"/>
      <c r="U245" s="237"/>
      <c r="V245" s="237"/>
      <c r="W245" s="237"/>
      <c r="X245" s="237"/>
      <c r="Y245" s="237"/>
      <c r="Z245" s="237"/>
      <c r="AA245" s="238"/>
    </row>
    <row r="246" ht="16" customHeight="1">
      <c r="A246" s="455">
        <f t="shared" si="17"/>
        <v>246</v>
      </c>
      <c r="B246" s="479"/>
      <c r="C246" s="476"/>
      <c r="D246" t="s" s="461">
        <v>284</v>
      </c>
      <c r="E246" s="464"/>
      <c r="F246" s="490"/>
      <c r="G246" s="489">
        <f>IF($D246&lt;=G$81,1,0)</f>
        <v>0</v>
      </c>
      <c r="H246" s="355">
        <f>IF($D246&lt;=H$81,1,0)</f>
        <v>0</v>
      </c>
      <c r="I246" s="355">
        <f>IF($D246&lt;=I$81,1,0)</f>
        <v>0</v>
      </c>
      <c r="J246" s="355">
        <f>IF($D246&lt;=J$81,1,0)</f>
        <v>0</v>
      </c>
      <c r="K246" s="355">
        <f>IF($D246&lt;=K$81,1,0)</f>
        <v>0</v>
      </c>
      <c r="L246" s="355">
        <f>IF($D246&lt;=L$81,1,0)</f>
        <v>0</v>
      </c>
      <c r="M246" s="355">
        <f>IF($D246&lt;=M$81,1,0)</f>
        <v>0</v>
      </c>
      <c r="N246" s="237"/>
      <c r="O246" s="355"/>
      <c r="P246" s="237"/>
      <c r="Q246" s="237"/>
      <c r="R246" s="237"/>
      <c r="S246" s="237"/>
      <c r="T246" s="237"/>
      <c r="U246" s="237"/>
      <c r="V246" s="237"/>
      <c r="W246" s="237"/>
      <c r="X246" s="237"/>
      <c r="Y246" s="237"/>
      <c r="Z246" s="237"/>
      <c r="AA246" s="238"/>
    </row>
    <row r="247" ht="16" customHeight="1">
      <c r="A247" s="455">
        <f t="shared" si="17"/>
        <v>247</v>
      </c>
      <c r="B247" s="479"/>
      <c r="C247" s="476"/>
      <c r="D247" t="s" s="461">
        <v>284</v>
      </c>
      <c r="E247" s="464"/>
      <c r="F247" s="490"/>
      <c r="G247" s="489">
        <f>IF($D247&lt;=G$81,1,0)</f>
        <v>0</v>
      </c>
      <c r="H247" s="355">
        <f>IF($D247&lt;=H$81,1,0)</f>
        <v>0</v>
      </c>
      <c r="I247" s="355">
        <f>IF($D247&lt;=I$81,1,0)</f>
        <v>0</v>
      </c>
      <c r="J247" s="355">
        <f>IF($D247&lt;=J$81,1,0)</f>
        <v>0</v>
      </c>
      <c r="K247" s="355">
        <f>IF($D247&lt;=K$81,1,0)</f>
        <v>0</v>
      </c>
      <c r="L247" s="355">
        <f>IF($D247&lt;=L$81,1,0)</f>
        <v>0</v>
      </c>
      <c r="M247" s="355">
        <f>IF($D247&lt;=M$81,1,0)</f>
        <v>0</v>
      </c>
      <c r="N247" s="237"/>
      <c r="O247" s="355"/>
      <c r="P247" s="237"/>
      <c r="Q247" s="237"/>
      <c r="R247" s="237"/>
      <c r="S247" s="237"/>
      <c r="T247" s="237"/>
      <c r="U247" s="237"/>
      <c r="V247" s="237"/>
      <c r="W247" s="237"/>
      <c r="X247" s="237"/>
      <c r="Y247" s="237"/>
      <c r="Z247" s="237"/>
      <c r="AA247" s="238"/>
    </row>
    <row r="248" ht="16" customHeight="1">
      <c r="A248" s="280">
        <f t="shared" si="17"/>
        <v>248</v>
      </c>
      <c r="B248" s="500"/>
      <c r="C248" s="496"/>
      <c r="D248" s="496"/>
      <c r="E248" s="495"/>
      <c r="F248" s="496"/>
      <c r="G248" s="410"/>
      <c r="H248" s="355"/>
      <c r="I248" s="355"/>
      <c r="J248" s="355"/>
      <c r="K248" s="355"/>
      <c r="L248" s="355"/>
      <c r="M248" s="355"/>
      <c r="N248" s="237"/>
      <c r="O248" s="355"/>
      <c r="P248" s="237"/>
      <c r="Q248" s="237"/>
      <c r="R248" s="237"/>
      <c r="S248" s="237"/>
      <c r="T248" s="237"/>
      <c r="U248" s="237"/>
      <c r="V248" s="237"/>
      <c r="W248" s="237"/>
      <c r="X248" s="237"/>
      <c r="Y248" s="237"/>
      <c r="Z248" s="237"/>
      <c r="AA248" s="238"/>
    </row>
    <row r="249" ht="16" customHeight="1">
      <c r="A249" s="455">
        <f t="shared" si="17"/>
        <v>249</v>
      </c>
      <c r="B249" s="479"/>
      <c r="C249" s="476"/>
      <c r="D249" t="s" s="461">
        <v>284</v>
      </c>
      <c r="E249" s="488"/>
      <c r="F249" s="490"/>
      <c r="G249" s="489">
        <f>IF($D249&lt;=G$81,1,0)</f>
        <v>0</v>
      </c>
      <c r="H249" s="355">
        <f>IF($D249&lt;=H$81,1,0)</f>
        <v>0</v>
      </c>
      <c r="I249" s="355">
        <f>IF($D249&lt;=I$81,1,0)</f>
        <v>0</v>
      </c>
      <c r="J249" s="355">
        <f>IF($D249&lt;=J$81,1,0)</f>
        <v>0</v>
      </c>
      <c r="K249" s="355">
        <f>IF($D249&lt;=K$81,1,0)</f>
        <v>0</v>
      </c>
      <c r="L249" s="355">
        <f>IF($D249&lt;=L$81,1,0)</f>
        <v>0</v>
      </c>
      <c r="M249" s="355">
        <f>IF($D249&lt;=M$81,1,0)</f>
        <v>0</v>
      </c>
      <c r="N249" s="237"/>
      <c r="O249" s="355"/>
      <c r="P249" s="237"/>
      <c r="Q249" s="237"/>
      <c r="R249" s="237"/>
      <c r="S249" s="237"/>
      <c r="T249" s="237"/>
      <c r="U249" s="237"/>
      <c r="V249" s="237"/>
      <c r="W249" s="237"/>
      <c r="X249" s="237"/>
      <c r="Y249" s="237"/>
      <c r="Z249" s="237"/>
      <c r="AA249" s="238"/>
    </row>
    <row r="250" ht="16" customHeight="1">
      <c r="A250" s="455">
        <f t="shared" si="17"/>
        <v>250</v>
      </c>
      <c r="B250" s="479"/>
      <c r="C250" s="476"/>
      <c r="D250" t="s" s="461">
        <v>284</v>
      </c>
      <c r="E250" s="488"/>
      <c r="F250" s="490"/>
      <c r="G250" s="489">
        <f>IF($D250&lt;=G$81,1,0)</f>
        <v>0</v>
      </c>
      <c r="H250" s="355">
        <f>IF($D250&lt;=H$81,1,0)</f>
        <v>0</v>
      </c>
      <c r="I250" s="355">
        <f>IF($D250&lt;=I$81,1,0)</f>
        <v>0</v>
      </c>
      <c r="J250" s="355">
        <f>IF($D250&lt;=J$81,1,0)</f>
        <v>0</v>
      </c>
      <c r="K250" s="355">
        <f>IF($D250&lt;=K$81,1,0)</f>
        <v>0</v>
      </c>
      <c r="L250" s="355">
        <f>IF($D250&lt;=L$81,1,0)</f>
        <v>0</v>
      </c>
      <c r="M250" s="355">
        <f>IF($D250&lt;=M$81,1,0)</f>
        <v>0</v>
      </c>
      <c r="N250" s="237"/>
      <c r="O250" s="355"/>
      <c r="P250" s="237"/>
      <c r="Q250" s="237"/>
      <c r="R250" s="237"/>
      <c r="S250" s="237"/>
      <c r="T250" s="237"/>
      <c r="U250" s="237"/>
      <c r="V250" s="237"/>
      <c r="W250" s="237"/>
      <c r="X250" s="237"/>
      <c r="Y250" s="237"/>
      <c r="Z250" s="237"/>
      <c r="AA250" s="238"/>
    </row>
    <row r="251" ht="16" customHeight="1">
      <c r="A251" s="455">
        <f t="shared" si="17"/>
        <v>251</v>
      </c>
      <c r="B251" s="479"/>
      <c r="C251" s="476"/>
      <c r="D251" t="s" s="461">
        <v>284</v>
      </c>
      <c r="E251" s="488"/>
      <c r="F251" s="490"/>
      <c r="G251" s="489">
        <f>IF($D251&lt;=G$81,1,0)</f>
        <v>0</v>
      </c>
      <c r="H251" s="355">
        <f>IF($D251&lt;=H$81,1,0)</f>
        <v>0</v>
      </c>
      <c r="I251" s="355">
        <f>IF($D251&lt;=I$81,1,0)</f>
        <v>0</v>
      </c>
      <c r="J251" s="355">
        <f>IF($D251&lt;=J$81,1,0)</f>
        <v>0</v>
      </c>
      <c r="K251" s="355">
        <f>IF($D251&lt;=K$81,1,0)</f>
        <v>0</v>
      </c>
      <c r="L251" s="355">
        <f>IF($D251&lt;=L$81,1,0)</f>
        <v>0</v>
      </c>
      <c r="M251" s="355">
        <f>IF($D251&lt;=M$81,1,0)</f>
        <v>0</v>
      </c>
      <c r="N251" s="237"/>
      <c r="O251" s="355"/>
      <c r="P251" s="237"/>
      <c r="Q251" s="237"/>
      <c r="R251" s="237"/>
      <c r="S251" s="237"/>
      <c r="T251" s="237"/>
      <c r="U251" s="237"/>
      <c r="V251" s="237"/>
      <c r="W251" s="237"/>
      <c r="X251" s="237"/>
      <c r="Y251" s="237"/>
      <c r="Z251" s="237"/>
      <c r="AA251" s="238"/>
    </row>
    <row r="252" ht="16" customHeight="1">
      <c r="A252" s="455">
        <f t="shared" si="17"/>
        <v>252</v>
      </c>
      <c r="B252" s="479"/>
      <c r="C252" s="476"/>
      <c r="D252" t="s" s="461">
        <v>284</v>
      </c>
      <c r="E252" s="488"/>
      <c r="F252" s="490"/>
      <c r="G252" s="489">
        <f>IF($D252&lt;=G$81,1,0)</f>
        <v>0</v>
      </c>
      <c r="H252" s="355">
        <f>IF($D252&lt;=H$81,1,0)</f>
        <v>0</v>
      </c>
      <c r="I252" s="355">
        <f>IF($D252&lt;=I$81,1,0)</f>
        <v>0</v>
      </c>
      <c r="J252" s="355">
        <f>IF($D252&lt;=J$81,1,0)</f>
        <v>0</v>
      </c>
      <c r="K252" s="355">
        <f>IF($D252&lt;=K$81,1,0)</f>
        <v>0</v>
      </c>
      <c r="L252" s="355">
        <f>IF($D252&lt;=L$81,1,0)</f>
        <v>0</v>
      </c>
      <c r="M252" s="355">
        <f>IF($D252&lt;=M$81,1,0)</f>
        <v>0</v>
      </c>
      <c r="N252" s="237"/>
      <c r="O252" s="355"/>
      <c r="P252" s="237"/>
      <c r="Q252" s="237"/>
      <c r="R252" s="237"/>
      <c r="S252" s="237"/>
      <c r="T252" s="237"/>
      <c r="U252" s="237"/>
      <c r="V252" s="237"/>
      <c r="W252" s="237"/>
      <c r="X252" s="237"/>
      <c r="Y252" s="237"/>
      <c r="Z252" s="237"/>
      <c r="AA252" s="238"/>
    </row>
    <row r="253" ht="16" customHeight="1">
      <c r="A253" s="455">
        <f t="shared" si="17"/>
        <v>253</v>
      </c>
      <c r="B253" s="479"/>
      <c r="C253" s="476"/>
      <c r="D253" t="s" s="461">
        <v>284</v>
      </c>
      <c r="E253" s="488"/>
      <c r="F253" s="490"/>
      <c r="G253" s="489">
        <f>IF($D253&lt;=G$81,1,0)</f>
        <v>0</v>
      </c>
      <c r="H253" s="355">
        <f>IF($D253&lt;=H$81,1,0)</f>
        <v>0</v>
      </c>
      <c r="I253" s="355">
        <f>IF($D253&lt;=I$81,1,0)</f>
        <v>0</v>
      </c>
      <c r="J253" s="355">
        <f>IF($D253&lt;=J$81,1,0)</f>
        <v>0</v>
      </c>
      <c r="K253" s="355">
        <f>IF($D253&lt;=K$81,1,0)</f>
        <v>0</v>
      </c>
      <c r="L253" s="355">
        <f>IF($D253&lt;=L$81,1,0)</f>
        <v>0</v>
      </c>
      <c r="M253" s="355">
        <f>IF($D253&lt;=M$81,1,0)</f>
        <v>0</v>
      </c>
      <c r="N253" s="237"/>
      <c r="O253" s="355"/>
      <c r="P253" s="237"/>
      <c r="Q253" s="237"/>
      <c r="R253" s="237"/>
      <c r="S253" s="237"/>
      <c r="T253" s="237"/>
      <c r="U253" s="237"/>
      <c r="V253" s="237"/>
      <c r="W253" s="237"/>
      <c r="X253" s="237"/>
      <c r="Y253" s="237"/>
      <c r="Z253" s="237"/>
      <c r="AA253" s="238"/>
    </row>
    <row r="254" ht="16" customHeight="1">
      <c r="A254" s="280">
        <f t="shared" si="17"/>
        <v>254</v>
      </c>
      <c r="B254" s="500"/>
      <c r="C254" s="494"/>
      <c r="D254" s="494"/>
      <c r="E254" s="495"/>
      <c r="F254" s="496"/>
      <c r="G254" s="410"/>
      <c r="H254" s="355"/>
      <c r="I254" s="355"/>
      <c r="J254" s="355"/>
      <c r="K254" s="355"/>
      <c r="L254" s="355"/>
      <c r="M254" s="355"/>
      <c r="N254" s="237"/>
      <c r="O254" s="355"/>
      <c r="P254" s="237"/>
      <c r="Q254" s="237"/>
      <c r="R254" s="237"/>
      <c r="S254" s="237"/>
      <c r="T254" s="237"/>
      <c r="U254" s="237"/>
      <c r="V254" s="237"/>
      <c r="W254" s="237"/>
      <c r="X254" s="237"/>
      <c r="Y254" s="237"/>
      <c r="Z254" s="237"/>
      <c r="AA254" s="238"/>
    </row>
    <row r="255" ht="16" customHeight="1">
      <c r="A255" s="455">
        <f t="shared" si="17"/>
        <v>255</v>
      </c>
      <c r="B255" s="479"/>
      <c r="C255" s="476"/>
      <c r="D255" t="s" s="461">
        <v>284</v>
      </c>
      <c r="E255" s="488"/>
      <c r="F255" s="490"/>
      <c r="G255" s="489">
        <f>IF($D255&lt;=G$81,1,0)</f>
        <v>0</v>
      </c>
      <c r="H255" s="355">
        <f>IF($D255&lt;=H$81,1,0)</f>
        <v>0</v>
      </c>
      <c r="I255" s="355">
        <f>IF($D255&lt;=I$81,1,0)</f>
        <v>0</v>
      </c>
      <c r="J255" s="355">
        <f>IF($D255&lt;=J$81,1,0)</f>
        <v>0</v>
      </c>
      <c r="K255" s="355">
        <f>IF($D255&lt;=K$81,1,0)</f>
        <v>0</v>
      </c>
      <c r="L255" s="355">
        <f>IF($D255&lt;=L$81,1,0)</f>
        <v>0</v>
      </c>
      <c r="M255" s="355">
        <f>IF($D255&lt;=M$81,1,0)</f>
        <v>0</v>
      </c>
      <c r="N255" s="237"/>
      <c r="O255" s="355"/>
      <c r="P255" s="237"/>
      <c r="Q255" s="237"/>
      <c r="R255" s="237"/>
      <c r="S255" s="237"/>
      <c r="T255" s="237"/>
      <c r="U255" s="237"/>
      <c r="V255" s="237"/>
      <c r="W255" s="237"/>
      <c r="X255" s="237"/>
      <c r="Y255" s="237"/>
      <c r="Z255" s="237"/>
      <c r="AA255" s="238"/>
    </row>
    <row r="256" ht="16" customHeight="1">
      <c r="A256" s="455">
        <f t="shared" si="17"/>
        <v>256</v>
      </c>
      <c r="B256" s="479"/>
      <c r="C256" s="476"/>
      <c r="D256" t="s" s="461">
        <v>284</v>
      </c>
      <c r="E256" s="488"/>
      <c r="F256" s="490"/>
      <c r="G256" s="489">
        <f>IF($D256&lt;=G$81,1,0)</f>
        <v>0</v>
      </c>
      <c r="H256" s="355">
        <f>IF($D256&lt;=H$81,1,0)</f>
        <v>0</v>
      </c>
      <c r="I256" s="355">
        <f>IF($D256&lt;=I$81,1,0)</f>
        <v>0</v>
      </c>
      <c r="J256" s="355">
        <f>IF($D256&lt;=J$81,1,0)</f>
        <v>0</v>
      </c>
      <c r="K256" s="355">
        <f>IF($D256&lt;=K$81,1,0)</f>
        <v>0</v>
      </c>
      <c r="L256" s="355">
        <f>IF($D256&lt;=L$81,1,0)</f>
        <v>0</v>
      </c>
      <c r="M256" s="355">
        <f>IF($D256&lt;=M$81,1,0)</f>
        <v>0</v>
      </c>
      <c r="N256" s="237"/>
      <c r="O256" s="355"/>
      <c r="P256" s="237"/>
      <c r="Q256" s="237"/>
      <c r="R256" s="237"/>
      <c r="S256" s="237"/>
      <c r="T256" s="237"/>
      <c r="U256" s="237"/>
      <c r="V256" s="237"/>
      <c r="W256" s="237"/>
      <c r="X256" s="237"/>
      <c r="Y256" s="237"/>
      <c r="Z256" s="237"/>
      <c r="AA256" s="238"/>
    </row>
    <row r="257" ht="16" customHeight="1">
      <c r="A257" s="455">
        <f t="shared" si="17"/>
        <v>257</v>
      </c>
      <c r="B257" s="479"/>
      <c r="C257" s="476"/>
      <c r="D257" t="s" s="461">
        <v>284</v>
      </c>
      <c r="E257" s="488"/>
      <c r="F257" s="490"/>
      <c r="G257" s="489">
        <f>IF($D257&lt;=G$81,1,0)</f>
        <v>0</v>
      </c>
      <c r="H257" s="355">
        <f>IF($D257&lt;=H$81,1,0)</f>
        <v>0</v>
      </c>
      <c r="I257" s="355">
        <f>IF($D257&lt;=I$81,1,0)</f>
        <v>0</v>
      </c>
      <c r="J257" s="355">
        <f>IF($D257&lt;=J$81,1,0)</f>
        <v>0</v>
      </c>
      <c r="K257" s="355">
        <f>IF($D257&lt;=K$81,1,0)</f>
        <v>0</v>
      </c>
      <c r="L257" s="355">
        <f>IF($D257&lt;=L$81,1,0)</f>
        <v>0</v>
      </c>
      <c r="M257" s="355">
        <f>IF($D257&lt;=M$81,1,0)</f>
        <v>0</v>
      </c>
      <c r="N257" s="237"/>
      <c r="O257" s="355"/>
      <c r="P257" s="237"/>
      <c r="Q257" s="237"/>
      <c r="R257" s="237"/>
      <c r="S257" s="237"/>
      <c r="T257" s="237"/>
      <c r="U257" s="237"/>
      <c r="V257" s="237"/>
      <c r="W257" s="237"/>
      <c r="X257" s="237"/>
      <c r="Y257" s="237"/>
      <c r="Z257" s="237"/>
      <c r="AA257" s="238"/>
    </row>
    <row r="258" ht="16" customHeight="1">
      <c r="A258" s="455">
        <f t="shared" si="17"/>
        <v>258</v>
      </c>
      <c r="B258" s="479"/>
      <c r="C258" s="476"/>
      <c r="D258" t="s" s="461">
        <v>284</v>
      </c>
      <c r="E258" s="488"/>
      <c r="F258" s="490"/>
      <c r="G258" s="489">
        <f>IF($D258&lt;=G$81,1,0)</f>
        <v>0</v>
      </c>
      <c r="H258" s="355">
        <f>IF($D258&lt;=H$81,1,0)</f>
        <v>0</v>
      </c>
      <c r="I258" s="355">
        <f>IF($D258&lt;=I$81,1,0)</f>
        <v>0</v>
      </c>
      <c r="J258" s="355">
        <f>IF($D258&lt;=J$81,1,0)</f>
        <v>0</v>
      </c>
      <c r="K258" s="355">
        <f>IF($D258&lt;=K$81,1,0)</f>
        <v>0</v>
      </c>
      <c r="L258" s="355">
        <f>IF($D258&lt;=L$81,1,0)</f>
        <v>0</v>
      </c>
      <c r="M258" s="355">
        <f>IF($D258&lt;=M$81,1,0)</f>
        <v>0</v>
      </c>
      <c r="N258" s="237"/>
      <c r="O258" s="355"/>
      <c r="P258" s="237"/>
      <c r="Q258" s="237"/>
      <c r="R258" s="237"/>
      <c r="S258" s="237"/>
      <c r="T258" s="237"/>
      <c r="U258" s="237"/>
      <c r="V258" s="237"/>
      <c r="W258" s="237"/>
      <c r="X258" s="237"/>
      <c r="Y258" s="237"/>
      <c r="Z258" s="237"/>
      <c r="AA258" s="238"/>
    </row>
    <row r="259" ht="16" customHeight="1">
      <c r="A259" s="455">
        <f t="shared" si="17"/>
        <v>259</v>
      </c>
      <c r="B259" s="479"/>
      <c r="C259" s="476"/>
      <c r="D259" t="s" s="461">
        <v>284</v>
      </c>
      <c r="E259" s="488"/>
      <c r="F259" s="490"/>
      <c r="G259" s="489">
        <f>IF($D259&lt;=G$81,1,0)</f>
        <v>0</v>
      </c>
      <c r="H259" s="355">
        <f>IF($D259&lt;=H$81,1,0)</f>
        <v>0</v>
      </c>
      <c r="I259" s="355">
        <f>IF($D259&lt;=I$81,1,0)</f>
        <v>0</v>
      </c>
      <c r="J259" s="355">
        <f>IF($D259&lt;=J$81,1,0)</f>
        <v>0</v>
      </c>
      <c r="K259" s="355">
        <f>IF($D259&lt;=K$81,1,0)</f>
        <v>0</v>
      </c>
      <c r="L259" s="355">
        <f>IF($D259&lt;=L$81,1,0)</f>
        <v>0</v>
      </c>
      <c r="M259" s="355">
        <f>IF($D259&lt;=M$81,1,0)</f>
        <v>0</v>
      </c>
      <c r="N259" s="237"/>
      <c r="O259" s="355"/>
      <c r="P259" s="237"/>
      <c r="Q259" s="237"/>
      <c r="R259" s="237"/>
      <c r="S259" s="237"/>
      <c r="T259" s="237"/>
      <c r="U259" s="237"/>
      <c r="V259" s="237"/>
      <c r="W259" s="237"/>
      <c r="X259" s="237"/>
      <c r="Y259" s="237"/>
      <c r="Z259" s="237"/>
      <c r="AA259" s="238"/>
    </row>
    <row r="260" ht="16" customHeight="1">
      <c r="A260" s="280">
        <f t="shared" si="17"/>
        <v>260</v>
      </c>
      <c r="B260" s="500"/>
      <c r="C260" s="494"/>
      <c r="D260" s="494"/>
      <c r="E260" s="495"/>
      <c r="F260" s="496"/>
      <c r="G260" s="410"/>
      <c r="H260" s="355"/>
      <c r="I260" s="355"/>
      <c r="J260" s="355"/>
      <c r="K260" s="355"/>
      <c r="L260" s="355"/>
      <c r="M260" s="355"/>
      <c r="N260" s="237"/>
      <c r="O260" s="355"/>
      <c r="P260" s="237"/>
      <c r="Q260" s="237"/>
      <c r="R260" s="237"/>
      <c r="S260" s="237"/>
      <c r="T260" s="237"/>
      <c r="U260" s="237"/>
      <c r="V260" s="237"/>
      <c r="W260" s="237"/>
      <c r="X260" s="237"/>
      <c r="Y260" s="237"/>
      <c r="Z260" s="237"/>
      <c r="AA260" s="238"/>
    </row>
    <row r="261" ht="16" customHeight="1">
      <c r="A261" s="455">
        <f t="shared" si="17"/>
        <v>261</v>
      </c>
      <c r="B261" s="479"/>
      <c r="C261" s="476"/>
      <c r="D261" t="s" s="461">
        <v>284</v>
      </c>
      <c r="E261" s="488"/>
      <c r="F261" s="490"/>
      <c r="G261" s="489">
        <f>IF($D261&lt;=G$81,1,0)</f>
        <v>0</v>
      </c>
      <c r="H261" s="355">
        <f>IF($D261&lt;=H$81,1,0)</f>
        <v>0</v>
      </c>
      <c r="I261" s="355">
        <f>IF($D261&lt;=I$81,1,0)</f>
        <v>0</v>
      </c>
      <c r="J261" s="355">
        <f>IF($D261&lt;=J$81,1,0)</f>
        <v>0</v>
      </c>
      <c r="K261" s="355">
        <f>IF($D261&lt;=K$81,1,0)</f>
        <v>0</v>
      </c>
      <c r="L261" s="355">
        <f>IF($D261&lt;=L$81,1,0)</f>
        <v>0</v>
      </c>
      <c r="M261" s="355">
        <f>IF($D261&lt;=M$81,1,0)</f>
        <v>0</v>
      </c>
      <c r="N261" s="237"/>
      <c r="O261" s="355"/>
      <c r="P261" s="237"/>
      <c r="Q261" s="237"/>
      <c r="R261" s="237"/>
      <c r="S261" s="237"/>
      <c r="T261" s="237"/>
      <c r="U261" s="237"/>
      <c r="V261" s="237"/>
      <c r="W261" s="237"/>
      <c r="X261" s="237"/>
      <c r="Y261" s="237"/>
      <c r="Z261" s="237"/>
      <c r="AA261" s="238"/>
    </row>
    <row r="262" ht="16" customHeight="1">
      <c r="A262" s="455">
        <f t="shared" si="17"/>
        <v>262</v>
      </c>
      <c r="B262" s="479"/>
      <c r="C262" s="476"/>
      <c r="D262" t="s" s="461">
        <v>284</v>
      </c>
      <c r="E262" s="488"/>
      <c r="F262" s="490"/>
      <c r="G262" s="489">
        <f>IF($D262&lt;=G$81,1,0)</f>
        <v>0</v>
      </c>
      <c r="H262" s="355">
        <f>IF($D262&lt;=H$81,1,0)</f>
        <v>0</v>
      </c>
      <c r="I262" s="355">
        <f>IF($D262&lt;=I$81,1,0)</f>
        <v>0</v>
      </c>
      <c r="J262" s="355">
        <f>IF($D262&lt;=J$81,1,0)</f>
        <v>0</v>
      </c>
      <c r="K262" s="355">
        <f>IF($D262&lt;=K$81,1,0)</f>
        <v>0</v>
      </c>
      <c r="L262" s="355">
        <f>IF($D262&lt;=L$81,1,0)</f>
        <v>0</v>
      </c>
      <c r="M262" s="355">
        <f>IF($D262&lt;=M$81,1,0)</f>
        <v>0</v>
      </c>
      <c r="N262" s="237"/>
      <c r="O262" s="355"/>
      <c r="P262" s="237"/>
      <c r="Q262" s="237"/>
      <c r="R262" s="237"/>
      <c r="S262" s="237"/>
      <c r="T262" s="237"/>
      <c r="U262" s="237"/>
      <c r="V262" s="237"/>
      <c r="W262" s="237"/>
      <c r="X262" s="237"/>
      <c r="Y262" s="237"/>
      <c r="Z262" s="237"/>
      <c r="AA262" s="238"/>
    </row>
    <row r="263" ht="16" customHeight="1">
      <c r="A263" s="455">
        <f t="shared" si="17"/>
        <v>263</v>
      </c>
      <c r="B263" s="479"/>
      <c r="C263" s="476"/>
      <c r="D263" t="s" s="461">
        <v>284</v>
      </c>
      <c r="E263" s="488"/>
      <c r="F263" s="490"/>
      <c r="G263" s="489">
        <f>IF($D263&lt;=G$81,1,0)</f>
        <v>0</v>
      </c>
      <c r="H263" s="355">
        <f>IF($D263&lt;=H$81,1,0)</f>
        <v>0</v>
      </c>
      <c r="I263" s="355">
        <f>IF($D263&lt;=I$81,1,0)</f>
        <v>0</v>
      </c>
      <c r="J263" s="355">
        <f>IF($D263&lt;=J$81,1,0)</f>
        <v>0</v>
      </c>
      <c r="K263" s="355">
        <f>IF($D263&lt;=K$81,1,0)</f>
        <v>0</v>
      </c>
      <c r="L263" s="355">
        <f>IF($D263&lt;=L$81,1,0)</f>
        <v>0</v>
      </c>
      <c r="M263" s="355">
        <f>IF($D263&lt;=M$81,1,0)</f>
        <v>0</v>
      </c>
      <c r="N263" s="237"/>
      <c r="O263" s="355"/>
      <c r="P263" s="237"/>
      <c r="Q263" s="237"/>
      <c r="R263" s="237"/>
      <c r="S263" s="237"/>
      <c r="T263" s="237"/>
      <c r="U263" s="237"/>
      <c r="V263" s="237"/>
      <c r="W263" s="237"/>
      <c r="X263" s="237"/>
      <c r="Y263" s="237"/>
      <c r="Z263" s="237"/>
      <c r="AA263" s="238"/>
    </row>
    <row r="264" ht="16" customHeight="1">
      <c r="A264" s="455">
        <f t="shared" si="17"/>
        <v>264</v>
      </c>
      <c r="B264" s="479"/>
      <c r="C264" s="476"/>
      <c r="D264" t="s" s="461">
        <v>284</v>
      </c>
      <c r="E264" s="488"/>
      <c r="F264" s="490"/>
      <c r="G264" s="489">
        <f>IF($D264&lt;=G$81,1,0)</f>
        <v>0</v>
      </c>
      <c r="H264" s="355">
        <f>IF($D264&lt;=H$81,1,0)</f>
        <v>0</v>
      </c>
      <c r="I264" s="355">
        <f>IF($D264&lt;=I$81,1,0)</f>
        <v>0</v>
      </c>
      <c r="J264" s="355">
        <f>IF($D264&lt;=J$81,1,0)</f>
        <v>0</v>
      </c>
      <c r="K264" s="355">
        <f>IF($D264&lt;=K$81,1,0)</f>
        <v>0</v>
      </c>
      <c r="L264" s="355">
        <f>IF($D264&lt;=L$81,1,0)</f>
        <v>0</v>
      </c>
      <c r="M264" s="355">
        <f>IF($D264&lt;=M$81,1,0)</f>
        <v>0</v>
      </c>
      <c r="N264" s="237"/>
      <c r="O264" s="355"/>
      <c r="P264" s="237"/>
      <c r="Q264" s="237"/>
      <c r="R264" s="237"/>
      <c r="S264" s="237"/>
      <c r="T264" s="237"/>
      <c r="U264" s="237"/>
      <c r="V264" s="237"/>
      <c r="W264" s="237"/>
      <c r="X264" s="237"/>
      <c r="Y264" s="237"/>
      <c r="Z264" s="237"/>
      <c r="AA264" s="238"/>
    </row>
    <row r="265" ht="16" customHeight="1">
      <c r="A265" s="455">
        <f t="shared" si="17"/>
        <v>265</v>
      </c>
      <c r="B265" s="479"/>
      <c r="C265" s="476"/>
      <c r="D265" t="s" s="461">
        <v>284</v>
      </c>
      <c r="E265" s="488"/>
      <c r="F265" s="490"/>
      <c r="G265" s="489">
        <f>IF($D265&lt;=G$81,1,0)</f>
        <v>0</v>
      </c>
      <c r="H265" s="355">
        <f>IF($D265&lt;=H$81,1,0)</f>
        <v>0</v>
      </c>
      <c r="I265" s="355">
        <f>IF($D265&lt;=I$81,1,0)</f>
        <v>0</v>
      </c>
      <c r="J265" s="355">
        <f>IF($D265&lt;=J$81,1,0)</f>
        <v>0</v>
      </c>
      <c r="K265" s="355">
        <f>IF($D265&lt;=K$81,1,0)</f>
        <v>0</v>
      </c>
      <c r="L265" s="355">
        <f>IF($D265&lt;=L$81,1,0)</f>
        <v>0</v>
      </c>
      <c r="M265" s="355">
        <f>IF($D265&lt;=M$81,1,0)</f>
        <v>0</v>
      </c>
      <c r="N265" s="237"/>
      <c r="O265" s="355"/>
      <c r="P265" s="237"/>
      <c r="Q265" s="237"/>
      <c r="R265" s="237"/>
      <c r="S265" s="237"/>
      <c r="T265" s="237"/>
      <c r="U265" s="237"/>
      <c r="V265" s="237"/>
      <c r="W265" s="237"/>
      <c r="X265" s="237"/>
      <c r="Y265" s="237"/>
      <c r="Z265" s="237"/>
      <c r="AA265" s="238"/>
    </row>
    <row r="266" ht="16" customHeight="1">
      <c r="A266" s="280">
        <f t="shared" si="17"/>
        <v>266</v>
      </c>
      <c r="B266" s="505"/>
      <c r="C266" s="506"/>
      <c r="D266" s="506"/>
      <c r="E266" s="507"/>
      <c r="F266" s="507"/>
      <c r="G266" s="450"/>
      <c r="H266" s="450"/>
      <c r="I266" s="450"/>
      <c r="J266" s="450"/>
      <c r="K266" s="404"/>
      <c r="L266" s="404"/>
      <c r="M266" s="404"/>
      <c r="N266" s="237"/>
      <c r="O266" s="355"/>
      <c r="P266" s="355"/>
      <c r="Q266" s="355"/>
      <c r="R266" s="237"/>
      <c r="S266" s="237"/>
      <c r="T266" s="237"/>
      <c r="U266" s="237"/>
      <c r="V266" s="237"/>
      <c r="W266" s="237"/>
      <c r="X266" s="237"/>
      <c r="Y266" s="237"/>
      <c r="Z266" s="237"/>
      <c r="AA266" s="238"/>
    </row>
    <row r="267" ht="16" customHeight="1">
      <c r="A267" s="280">
        <f t="shared" si="17"/>
        <v>267</v>
      </c>
      <c r="B267" t="s" s="508">
        <v>324</v>
      </c>
      <c r="C267" s="509"/>
      <c r="D267" s="509"/>
      <c r="E267" s="258"/>
      <c r="F267" s="258"/>
      <c r="G267" s="307">
        <f>SUM(G172:G265)</f>
        <v>0</v>
      </c>
      <c r="H267" s="445">
        <f>SUM(H172:H265)</f>
        <v>11</v>
      </c>
      <c r="I267" s="445">
        <f>SUM(I172:I265)</f>
        <v>16</v>
      </c>
      <c r="J267" s="445">
        <f>SUM(J172:J265)</f>
        <v>17</v>
      </c>
      <c r="K267" s="445">
        <f>SUM(K172:K265)</f>
        <v>21</v>
      </c>
      <c r="L267" s="445">
        <f>SUM(L172:L265)</f>
        <v>24</v>
      </c>
      <c r="M267" s="445">
        <f>SUM(M172:M265)</f>
        <v>28</v>
      </c>
      <c r="N267" s="237"/>
      <c r="O267" s="355"/>
      <c r="P267" s="355"/>
      <c r="Q267" s="355"/>
      <c r="R267" s="510"/>
      <c r="S267" s="510"/>
      <c r="T267" s="510"/>
      <c r="U267" s="510"/>
      <c r="V267" s="510"/>
      <c r="W267" s="510"/>
      <c r="X267" s="510"/>
      <c r="Y267" s="510"/>
      <c r="Z267" s="510"/>
      <c r="AA267" s="511"/>
    </row>
    <row r="268" ht="16" customHeight="1">
      <c r="A268" s="280">
        <f t="shared" si="1321" ref="A268:A420">ROW()</f>
        <v>268</v>
      </c>
      <c r="B268" t="s" s="286">
        <v>325</v>
      </c>
      <c r="C268" s="237"/>
      <c r="D268" s="237"/>
      <c r="E268" s="237"/>
      <c r="F268" s="237"/>
      <c r="G268" s="410">
        <f>G267+G166</f>
        <v>0</v>
      </c>
      <c r="H268" s="410">
        <f>H267+H166</f>
        <v>12</v>
      </c>
      <c r="I268" s="410">
        <f>I267+I166</f>
        <v>18</v>
      </c>
      <c r="J268" s="410">
        <f>J267+J166</f>
        <v>19</v>
      </c>
      <c r="K268" s="410">
        <f>K267+K166</f>
        <v>23</v>
      </c>
      <c r="L268" s="410">
        <f>L267+L166</f>
        <v>26</v>
      </c>
      <c r="M268" s="410">
        <f>M267+M166</f>
        <v>30</v>
      </c>
      <c r="N268" s="237"/>
      <c r="O268" s="355"/>
      <c r="P268" s="355"/>
      <c r="Q268" s="355"/>
      <c r="R268" s="237"/>
      <c r="S268" s="237"/>
      <c r="T268" s="237"/>
      <c r="U268" s="237"/>
      <c r="V268" s="237"/>
      <c r="W268" s="237"/>
      <c r="X268" s="237"/>
      <c r="Y268" s="237"/>
      <c r="Z268" s="237"/>
      <c r="AA268" s="238"/>
    </row>
    <row r="269" ht="16" customHeight="1">
      <c r="A269" s="280">
        <f t="shared" si="1321"/>
        <v>269</v>
      </c>
      <c r="B269" s="237"/>
      <c r="C269" s="237"/>
      <c r="D269" s="237"/>
      <c r="E269" s="237"/>
      <c r="F269" s="237"/>
      <c r="G269" s="417"/>
      <c r="H269" s="417"/>
      <c r="I269" s="417"/>
      <c r="J269" s="417"/>
      <c r="K269" s="417"/>
      <c r="L269" s="410"/>
      <c r="M269" s="410"/>
      <c r="N269" s="237"/>
      <c r="O269" s="355"/>
      <c r="P269" s="355"/>
      <c r="Q269" s="355"/>
      <c r="R269" s="237"/>
      <c r="S269" s="237"/>
      <c r="T269" s="237"/>
      <c r="U269" s="237"/>
      <c r="V269" s="237"/>
      <c r="W269" s="237"/>
      <c r="X269" s="237"/>
      <c r="Y269" s="237"/>
      <c r="Z269" s="237"/>
      <c r="AA269" s="238"/>
    </row>
    <row r="270" ht="15.75" customHeight="1">
      <c r="A270" s="280">
        <f t="shared" si="1321"/>
        <v>270</v>
      </c>
      <c r="B270" t="s" s="512">
        <v>326</v>
      </c>
      <c r="C270" s="513"/>
      <c r="D270" s="513"/>
      <c r="E270" s="513"/>
      <c r="F270" s="513"/>
      <c r="G270" s="514"/>
      <c r="H270" s="514"/>
      <c r="I270" s="514"/>
      <c r="J270" s="514"/>
      <c r="K270" s="514"/>
      <c r="L270" s="515"/>
      <c r="M270" s="515"/>
      <c r="N270" s="237"/>
      <c r="O270" s="355"/>
      <c r="P270" s="355"/>
      <c r="Q270" s="355"/>
      <c r="R270" s="237"/>
      <c r="S270" s="237"/>
      <c r="T270" s="237"/>
      <c r="U270" s="237"/>
      <c r="V270" s="237"/>
      <c r="W270" s="237"/>
      <c r="X270" s="237"/>
      <c r="Y270" s="237"/>
      <c r="Z270" s="237"/>
      <c r="AA270" s="238"/>
    </row>
    <row r="271" ht="16" customHeight="1">
      <c r="A271" s="280">
        <f t="shared" si="1321"/>
        <v>271</v>
      </c>
      <c r="B271" s="516"/>
      <c r="C271" s="237"/>
      <c r="D271" s="237"/>
      <c r="E271" s="237"/>
      <c r="F271" s="237"/>
      <c r="G271" s="417"/>
      <c r="H271" s="417"/>
      <c r="I271" s="417"/>
      <c r="J271" s="417"/>
      <c r="K271" s="417"/>
      <c r="L271" s="410"/>
      <c r="M271" s="237"/>
      <c r="N271" s="410"/>
      <c r="O271" s="355"/>
      <c r="P271" s="355"/>
      <c r="Q271" s="355"/>
      <c r="R271" s="237"/>
      <c r="S271" s="237"/>
      <c r="T271" s="237"/>
      <c r="U271" s="237"/>
      <c r="V271" s="237"/>
      <c r="W271" s="237"/>
      <c r="X271" s="237"/>
      <c r="Y271" s="237"/>
      <c r="Z271" s="237"/>
      <c r="AA271" s="238"/>
    </row>
    <row r="272" ht="16" customHeight="1">
      <c r="A272" s="280">
        <f t="shared" si="1321"/>
        <v>272</v>
      </c>
      <c r="B272" t="s" s="426">
        <f>$B$113</f>
        <v>327</v>
      </c>
      <c r="C272" s="252"/>
      <c r="D272" s="252"/>
      <c r="E272" s="252"/>
      <c r="F272" s="252"/>
      <c r="G272" s="450"/>
      <c r="H272" s="450"/>
      <c r="I272" s="450"/>
      <c r="J272" s="450"/>
      <c r="K272" s="450"/>
      <c r="L272" s="517"/>
      <c r="M272" s="252"/>
      <c r="N272" s="410"/>
      <c r="O272" s="355"/>
      <c r="P272" s="355"/>
      <c r="Q272" s="355"/>
      <c r="R272" s="237"/>
      <c r="S272" s="237"/>
      <c r="T272" s="237"/>
      <c r="U272" s="237"/>
      <c r="V272" s="237"/>
      <c r="W272" s="237"/>
      <c r="X272" s="237"/>
      <c r="Y272" s="237"/>
      <c r="Z272" s="237"/>
      <c r="AA272" s="238"/>
    </row>
    <row r="273" ht="16" customHeight="1">
      <c r="A273" s="280">
        <f t="shared" si="1321"/>
        <v>273</v>
      </c>
      <c r="B273" t="s" s="508">
        <f>$B$114</f>
        <v>328</v>
      </c>
      <c r="C273" s="518">
        <f>SUM(G273:M273)</f>
        <v>491599.1512068</v>
      </c>
      <c r="D273" s="519"/>
      <c r="E273" s="519"/>
      <c r="F273" s="519">
        <f>J273*0.14625</f>
        <v>11791.9035</v>
      </c>
      <c r="G273" s="520">
        <f>G114*$D114</f>
        <v>0</v>
      </c>
      <c r="H273" s="520">
        <f>(H114*$D114)</f>
        <v>76000</v>
      </c>
      <c r="I273" s="520">
        <f>(I114*$D114)*$C$46^(I$11-$H$11)</f>
        <v>78280</v>
      </c>
      <c r="J273" s="520">
        <f>(J114*$D114)*$C$46^(J$11-$H$11)</f>
        <v>80628.399999999994</v>
      </c>
      <c r="K273" s="520">
        <f>(K114*$D114)*$C$46^(K$11-$H$11)</f>
        <v>83047.251999999993</v>
      </c>
      <c r="L273" s="520">
        <f>(L114*$D114)*$C$46^(L$11-$H$11)</f>
        <v>85538.669559999995</v>
      </c>
      <c r="M273" s="520">
        <f>(M114*$D114)*$C$46^(M$11-$H$11)</f>
        <v>88104.8296468</v>
      </c>
      <c r="N273" s="237"/>
      <c r="O273" s="355"/>
      <c r="P273" s="355"/>
      <c r="Q273" s="355"/>
      <c r="R273" s="237"/>
      <c r="S273" s="237"/>
      <c r="T273" s="237"/>
      <c r="U273" s="237"/>
      <c r="V273" s="237"/>
      <c r="W273" s="237"/>
      <c r="X273" s="237"/>
      <c r="Y273" s="237"/>
      <c r="Z273" s="237"/>
      <c r="AA273" s="238"/>
    </row>
    <row r="274" ht="16" customHeight="1">
      <c r="A274" s="280">
        <f t="shared" si="1321"/>
        <v>274</v>
      </c>
      <c r="B274" t="s" s="286">
        <f>$B$115</f>
        <v>329</v>
      </c>
      <c r="C274" s="521">
        <f>SUM(G274:M274)</f>
        <v>328104.593058</v>
      </c>
      <c r="D274" s="410"/>
      <c r="E274" s="410"/>
      <c r="F274" s="410">
        <f>J274*0.14625</f>
        <v>9309.397499999999</v>
      </c>
      <c r="G274" s="410">
        <f>G115*$D115</f>
        <v>0</v>
      </c>
      <c r="H274" s="410">
        <f>(H115*$D115)</f>
        <v>0</v>
      </c>
      <c r="I274" s="410">
        <f>(I115*$D115)*$C$46^(I$11-$H$11)</f>
        <v>61800</v>
      </c>
      <c r="J274" s="410">
        <f>(J115*$D115)*$C$46^(J$11-$H$11)</f>
        <v>63654</v>
      </c>
      <c r="K274" s="410">
        <f>(K115*$D115)*$C$46^(K$11-$H$11)</f>
        <v>65563.62</v>
      </c>
      <c r="L274" s="410">
        <f>(L115*$D115)*$C$46^(L$11-$H$11)</f>
        <v>67530.528600000005</v>
      </c>
      <c r="M274" s="410">
        <f>(M115*$D115)*$C$46^(M$11-$H$11)</f>
        <v>69556.444458</v>
      </c>
      <c r="N274" s="237"/>
      <c r="O274" s="355"/>
      <c r="P274" s="355"/>
      <c r="Q274" s="355"/>
      <c r="R274" s="237"/>
      <c r="S274" s="237"/>
      <c r="T274" s="237"/>
      <c r="U274" s="237"/>
      <c r="V274" s="237"/>
      <c r="W274" s="237"/>
      <c r="X274" s="237"/>
      <c r="Y274" s="237"/>
      <c r="Z274" s="237"/>
      <c r="AA274" s="238"/>
    </row>
    <row r="275" ht="16" customHeight="1">
      <c r="A275" s="280">
        <f t="shared" si="1321"/>
        <v>275</v>
      </c>
      <c r="B275" t="s" s="286">
        <f>$B$115</f>
        <v>329</v>
      </c>
      <c r="C275" s="521">
        <f>SUM(G275:M275)</f>
        <v>124275.4767604</v>
      </c>
      <c r="D275" s="410"/>
      <c r="E275" s="410"/>
      <c r="F275" s="410">
        <f>J275*0.14625</f>
        <v>4344.3855</v>
      </c>
      <c r="G275" s="410">
        <f>G116*$D116</f>
        <v>0</v>
      </c>
      <c r="H275" s="410">
        <f>(H116*$D116)</f>
        <v>0</v>
      </c>
      <c r="I275" s="410">
        <f>(I116*$D116)*$C$46^(I$11-$H$11)</f>
        <v>0</v>
      </c>
      <c r="J275" s="410">
        <f>(J116*$D116)*$C$46^(J$11-$H$11)</f>
        <v>29705.2</v>
      </c>
      <c r="K275" s="410">
        <f>(K116*$D116)*$C$46^(K$11-$H$11)</f>
        <v>30596.356</v>
      </c>
      <c r="L275" s="410">
        <f>(L116*$D116)*$C$46^(L$11-$H$11)</f>
        <v>31514.24668</v>
      </c>
      <c r="M275" s="410">
        <f>(M116*$D116)*$C$46^(M$11-$H$11)</f>
        <v>32459.6740804</v>
      </c>
      <c r="N275" s="237"/>
      <c r="O275" s="355"/>
      <c r="P275" s="355"/>
      <c r="Q275" s="355"/>
      <c r="R275" s="237"/>
      <c r="S275" s="237"/>
      <c r="T275" s="237"/>
      <c r="U275" s="237"/>
      <c r="V275" s="237"/>
      <c r="W275" s="237"/>
      <c r="X275" s="237"/>
      <c r="Y275" s="237"/>
      <c r="Z275" s="237"/>
      <c r="AA275" s="238"/>
    </row>
    <row r="276" ht="16" customHeight="1">
      <c r="A276" s="280">
        <f t="shared" si="1321"/>
        <v>276</v>
      </c>
      <c r="B276" t="s" s="286">
        <f>$B$116</f>
        <v>330</v>
      </c>
      <c r="C276" s="521">
        <f>SUM(G276:M276)</f>
        <v>186413.2151406</v>
      </c>
      <c r="D276" s="410"/>
      <c r="E276" s="410"/>
      <c r="F276" s="410"/>
      <c r="G276" s="410">
        <f>G117*$D117</f>
        <v>0</v>
      </c>
      <c r="H276" s="410">
        <f>(H117*$D117)</f>
        <v>0</v>
      </c>
      <c r="I276" s="410">
        <f>(I117*$D117)*$C$46^(I$11-$H$11)</f>
        <v>0</v>
      </c>
      <c r="J276" s="410">
        <f>(J117*$D117)*$C$46^(J$11-$H$11)</f>
        <v>44557.8</v>
      </c>
      <c r="K276" s="410">
        <f>(K117*$D117)*$C$46^(K$11-$H$11)</f>
        <v>45894.534</v>
      </c>
      <c r="L276" s="410">
        <f>(L117*$D117)*$C$46^(L$11-$H$11)</f>
        <v>47271.37002</v>
      </c>
      <c r="M276" s="410">
        <f>(M117*$D117)*$C$46^(M$11-$H$11)</f>
        <v>48689.5111206</v>
      </c>
      <c r="N276" s="237"/>
      <c r="O276" s="355"/>
      <c r="P276" s="355"/>
      <c r="Q276" s="355"/>
      <c r="R276" s="237"/>
      <c r="S276" s="237"/>
      <c r="T276" s="237"/>
      <c r="U276" s="237"/>
      <c r="V276" s="237"/>
      <c r="W276" s="237"/>
      <c r="X276" s="237"/>
      <c r="Y276" s="237"/>
      <c r="Z276" s="237"/>
      <c r="AA276" s="238"/>
    </row>
    <row r="277" ht="16" customHeight="1">
      <c r="A277" s="280">
        <f t="shared" si="1321"/>
        <v>277</v>
      </c>
      <c r="B277" t="s" s="290">
        <f>$B$117</f>
        <v>331</v>
      </c>
      <c r="C277" s="522">
        <f>SUM(G277:M277)</f>
        <v>0</v>
      </c>
      <c r="D277" s="517"/>
      <c r="E277" s="517"/>
      <c r="F277" s="517"/>
      <c r="G277" s="517">
        <f>G118*$D118</f>
        <v>0</v>
      </c>
      <c r="H277" s="517">
        <f>(H118*$D118)</f>
        <v>0</v>
      </c>
      <c r="I277" s="517">
        <f>(I118*$D118)*$C$46^(I$11-$H$11)</f>
        <v>0</v>
      </c>
      <c r="J277" s="517">
        <f>(J118*$D118)*$C$46^(J$11-$H$11)</f>
        <v>0</v>
      </c>
      <c r="K277" s="517">
        <f>(K118*$D118)*$C$46^(K$11-$H$11)</f>
        <v>0</v>
      </c>
      <c r="L277" s="517">
        <f>(L118*$D118)*$C$46^(L$11-$H$11)</f>
        <v>0</v>
      </c>
      <c r="M277" s="517">
        <f>(M118*$D118)*$C$46^(M$11-$H$11)</f>
        <v>0</v>
      </c>
      <c r="N277" s="237"/>
      <c r="O277" s="355"/>
      <c r="P277" s="355"/>
      <c r="Q277" s="355"/>
      <c r="R277" s="237"/>
      <c r="S277" s="237"/>
      <c r="T277" s="237"/>
      <c r="U277" s="237"/>
      <c r="V277" s="237"/>
      <c r="W277" s="237"/>
      <c r="X277" s="237"/>
      <c r="Y277" s="237"/>
      <c r="Z277" s="237"/>
      <c r="AA277" s="238"/>
    </row>
    <row r="278" ht="16" customHeight="1">
      <c r="A278" s="280">
        <f t="shared" si="1321"/>
        <v>278</v>
      </c>
      <c r="B278" t="s" s="508">
        <v>332</v>
      </c>
      <c r="C278" s="523">
        <f>SUM(G278:M278)</f>
        <v>1130392.4361658</v>
      </c>
      <c r="D278" s="520"/>
      <c r="E278" s="520"/>
      <c r="F278" s="520">
        <f>J278*0.14625</f>
        <v>31962.26475</v>
      </c>
      <c r="G278" s="520">
        <f>SUM(G273:G277)</f>
        <v>0</v>
      </c>
      <c r="H278" s="520">
        <f>SUM(H273:H277)</f>
        <v>76000</v>
      </c>
      <c r="I278" s="520">
        <f>SUM(I273:I277)</f>
        <v>140080</v>
      </c>
      <c r="J278" s="520">
        <f>SUM(J273:J277)</f>
        <v>218545.4</v>
      </c>
      <c r="K278" s="520">
        <f>SUM(K273:K277)</f>
        <v>225101.762</v>
      </c>
      <c r="L278" s="520">
        <f>SUM(L273:L277)</f>
        <v>231854.81486</v>
      </c>
      <c r="M278" s="520">
        <f>SUM(M273:M277)</f>
        <v>238810.4593058</v>
      </c>
      <c r="N278" s="237"/>
      <c r="O278" s="355"/>
      <c r="P278" s="355"/>
      <c r="Q278" s="355"/>
      <c r="R278" s="237"/>
      <c r="S278" s="237"/>
      <c r="T278" s="237"/>
      <c r="U278" s="237"/>
      <c r="V278" s="237"/>
      <c r="W278" s="237"/>
      <c r="X278" s="237"/>
      <c r="Y278" s="237"/>
      <c r="Z278" s="237"/>
      <c r="AA278" s="238"/>
    </row>
    <row r="279" ht="16" customHeight="1">
      <c r="A279" s="280">
        <f t="shared" si="1321"/>
        <v>279</v>
      </c>
      <c r="B279" t="s" s="426">
        <f>$B$122</f>
        <v>333</v>
      </c>
      <c r="C279" s="522"/>
      <c r="D279" s="517"/>
      <c r="E279" s="517"/>
      <c r="F279" s="517"/>
      <c r="G279" s="517"/>
      <c r="H279" s="517"/>
      <c r="I279" s="517"/>
      <c r="J279" s="517">
        <f>J278*0.14625</f>
        <v>31962.26475</v>
      </c>
      <c r="K279" s="517"/>
      <c r="L279" s="517"/>
      <c r="M279" s="517"/>
      <c r="N279" s="237"/>
      <c r="O279" s="355"/>
      <c r="P279" s="355"/>
      <c r="Q279" s="355"/>
      <c r="R279" s="237"/>
      <c r="S279" s="237"/>
      <c r="T279" s="237"/>
      <c r="U279" s="237"/>
      <c r="V279" s="237"/>
      <c r="W279" s="237"/>
      <c r="X279" s="237"/>
      <c r="Y279" s="237"/>
      <c r="Z279" s="237"/>
      <c r="AA279" s="238"/>
    </row>
    <row r="280" ht="16" customHeight="1">
      <c r="A280" s="280">
        <f t="shared" si="1321"/>
        <v>280</v>
      </c>
      <c r="B280" t="s" s="508">
        <f>$B$123</f>
        <v>334</v>
      </c>
      <c r="C280" s="523">
        <f>SUM(G280:M280)</f>
        <v>258736.395372</v>
      </c>
      <c r="D280" s="520"/>
      <c r="E280" s="520"/>
      <c r="F280" s="520">
        <f>J280*0.14625</f>
        <v>6206.265</v>
      </c>
      <c r="G280" s="520">
        <f>G123*$D123</f>
        <v>0</v>
      </c>
      <c r="H280" s="520">
        <f>(H123*$D123)</f>
        <v>40000</v>
      </c>
      <c r="I280" s="520">
        <f>(I123*$D123)*$C$46^(I$11-$H$11)</f>
        <v>41200</v>
      </c>
      <c r="J280" s="520">
        <f>(J123*$D123)*$C$46^(J$11-$H$11)</f>
        <v>42436</v>
      </c>
      <c r="K280" s="520">
        <f>(K123*$D123)*$C$46^(K$11-$H$11)</f>
        <v>43709.08</v>
      </c>
      <c r="L280" s="520">
        <f>(L123*$D123)*$C$46^(L$11-$H$11)</f>
        <v>45020.3524</v>
      </c>
      <c r="M280" s="520">
        <f>(M123*$D123)*$C$46^(M$11-$H$11)</f>
        <v>46370.962972</v>
      </c>
      <c r="N280" s="237"/>
      <c r="O280" s="355"/>
      <c r="P280" s="355"/>
      <c r="Q280" s="355"/>
      <c r="R280" s="237"/>
      <c r="S280" s="237"/>
      <c r="T280" s="237"/>
      <c r="U280" s="237"/>
      <c r="V280" s="237"/>
      <c r="W280" s="237"/>
      <c r="X280" s="237"/>
      <c r="Y280" s="237"/>
      <c r="Z280" s="237"/>
      <c r="AA280" s="238"/>
    </row>
    <row r="281" ht="16" customHeight="1">
      <c r="A281" s="280">
        <f t="shared" si="1321"/>
        <v>281</v>
      </c>
      <c r="B281" t="s" s="286">
        <f>$B$124</f>
        <v>335</v>
      </c>
      <c r="C281" s="521">
        <f>SUM(G281:M281)</f>
        <v>232862.7558348</v>
      </c>
      <c r="D281" s="410"/>
      <c r="E281" s="410"/>
      <c r="F281" s="410"/>
      <c r="G281" s="410">
        <f>G124*$D124</f>
        <v>0</v>
      </c>
      <c r="H281" s="410">
        <f>(H124*$D124)</f>
        <v>36000</v>
      </c>
      <c r="I281" s="410">
        <f>(I124*$D124)*$C$46^(I$11-$H$11)</f>
        <v>37080</v>
      </c>
      <c r="J281" s="410">
        <f>(J124*$D124)*$C$46^(J$11-$H$11)</f>
        <v>38192.4</v>
      </c>
      <c r="K281" s="410">
        <f>(K124*$D124)*$C$46^(K$11-$H$11)</f>
        <v>39338.172</v>
      </c>
      <c r="L281" s="410">
        <f>(L124*$D124)*$C$46^(L$11-$H$11)</f>
        <v>40518.31716</v>
      </c>
      <c r="M281" s="410">
        <f>(M124*$D124)*$C$46^(M$11-$H$11)</f>
        <v>41733.8666748</v>
      </c>
      <c r="N281" s="237"/>
      <c r="O281" s="355"/>
      <c r="P281" s="355"/>
      <c r="Q281" s="355"/>
      <c r="R281" s="237"/>
      <c r="S281" s="237"/>
      <c r="T281" s="237"/>
      <c r="U281" s="237"/>
      <c r="V281" s="237"/>
      <c r="W281" s="237"/>
      <c r="X281" s="237"/>
      <c r="Y281" s="237"/>
      <c r="Z281" s="237"/>
      <c r="AA281" s="238"/>
    </row>
    <row r="282" ht="16" customHeight="1">
      <c r="A282" s="280">
        <f t="shared" si="1321"/>
        <v>282</v>
      </c>
      <c r="B282" s="524">
        <f>$B$125</f>
        <v>0</v>
      </c>
      <c r="C282" s="522">
        <f>SUM(G282:M282)</f>
        <v>0</v>
      </c>
      <c r="D282" s="517"/>
      <c r="E282" s="517"/>
      <c r="F282" s="517"/>
      <c r="G282" s="517">
        <f>G125*$D125</f>
        <v>0</v>
      </c>
      <c r="H282" s="517">
        <f>(H125*$D125)</f>
        <v>0</v>
      </c>
      <c r="I282" s="517">
        <f>(I125*$D125)*$C$46^(I$11-$H$11)</f>
        <v>0</v>
      </c>
      <c r="J282" s="517">
        <f>(J125*$D125)*$C$46^(J$11-$H$11)</f>
        <v>0</v>
      </c>
      <c r="K282" s="517">
        <f>(K125*$D125)*$C$46^(K$11-$H$11)</f>
        <v>0</v>
      </c>
      <c r="L282" s="517">
        <f>(L125*$D125)*$C$46^(L$11-$H$11)</f>
        <v>0</v>
      </c>
      <c r="M282" s="517">
        <f>(M125*$D125)*$C$46^(M$11-$H$11)</f>
        <v>0</v>
      </c>
      <c r="N282" s="237"/>
      <c r="O282" s="355"/>
      <c r="P282" s="355"/>
      <c r="Q282" s="355"/>
      <c r="R282" s="237"/>
      <c r="S282" s="237"/>
      <c r="T282" s="237"/>
      <c r="U282" s="237"/>
      <c r="V282" s="237"/>
      <c r="W282" s="237"/>
      <c r="X282" s="237"/>
      <c r="Y282" s="237"/>
      <c r="Z282" s="237"/>
      <c r="AA282" s="238"/>
    </row>
    <row r="283" ht="16" customHeight="1">
      <c r="A283" s="280">
        <f t="shared" si="1321"/>
        <v>283</v>
      </c>
      <c r="B283" t="s" s="508">
        <v>332</v>
      </c>
      <c r="C283" s="523">
        <f>SUM(G283:M283)</f>
        <v>491599.1512068</v>
      </c>
      <c r="D283" s="520"/>
      <c r="E283" s="520"/>
      <c r="F283" s="520"/>
      <c r="G283" s="520">
        <f>SUM(G280:G282)</f>
        <v>0</v>
      </c>
      <c r="H283" s="520">
        <f>SUM(H280:H282)</f>
        <v>76000</v>
      </c>
      <c r="I283" s="520">
        <f>SUM(I280:I282)</f>
        <v>78280</v>
      </c>
      <c r="J283" s="520">
        <f>SUM(J280:J282)</f>
        <v>80628.399999999994</v>
      </c>
      <c r="K283" s="520">
        <f>SUM(K280:K282)</f>
        <v>83047.251999999993</v>
      </c>
      <c r="L283" s="520">
        <f>SUM(L280:L282)</f>
        <v>85538.669559999995</v>
      </c>
      <c r="M283" s="520">
        <f>SUM(M280:M282)</f>
        <v>88104.8296468</v>
      </c>
      <c r="N283" s="237"/>
      <c r="O283" s="355"/>
      <c r="P283" s="355"/>
      <c r="Q283" s="355"/>
      <c r="R283" s="237"/>
      <c r="S283" s="237"/>
      <c r="T283" s="237"/>
      <c r="U283" s="237"/>
      <c r="V283" s="237"/>
      <c r="W283" s="237"/>
      <c r="X283" s="237"/>
      <c r="Y283" s="237"/>
      <c r="Z283" s="237"/>
      <c r="AA283" s="238"/>
    </row>
    <row r="284" ht="16" customHeight="1">
      <c r="A284" s="280">
        <f t="shared" si="1321"/>
        <v>284</v>
      </c>
      <c r="B284" s="252"/>
      <c r="C284" s="522"/>
      <c r="D284" s="517"/>
      <c r="E284" s="517"/>
      <c r="F284" s="517"/>
      <c r="G284" s="517"/>
      <c r="H284" s="517"/>
      <c r="I284" s="517"/>
      <c r="J284" s="517"/>
      <c r="K284" s="517"/>
      <c r="L284" s="517"/>
      <c r="M284" s="517"/>
      <c r="N284" s="237"/>
      <c r="O284" s="355"/>
      <c r="P284" s="355"/>
      <c r="Q284" s="355"/>
      <c r="R284" s="237"/>
      <c r="S284" s="237"/>
      <c r="T284" s="237"/>
      <c r="U284" s="237"/>
      <c r="V284" s="237"/>
      <c r="W284" s="237"/>
      <c r="X284" s="237"/>
      <c r="Y284" s="237"/>
      <c r="Z284" s="237"/>
      <c r="AA284" s="238"/>
    </row>
    <row r="285" ht="16" customHeight="1">
      <c r="A285" s="280">
        <f t="shared" si="1321"/>
        <v>285</v>
      </c>
      <c r="B285" t="s" s="257">
        <f>$B$128</f>
        <v>336</v>
      </c>
      <c r="C285" s="523">
        <f>SUM(G285:M285)</f>
        <v>1621991.5873726</v>
      </c>
      <c r="D285" s="520"/>
      <c r="E285" s="520"/>
      <c r="F285" s="520"/>
      <c r="G285" s="307">
        <f>G278+G283</f>
        <v>0</v>
      </c>
      <c r="H285" s="307">
        <f>H278+H283</f>
        <v>152000</v>
      </c>
      <c r="I285" s="307">
        <f>I278+I283</f>
        <v>218360</v>
      </c>
      <c r="J285" s="307">
        <f>J278+J283</f>
        <v>299173.8</v>
      </c>
      <c r="K285" s="307">
        <f>K278+K283</f>
        <v>308149.014</v>
      </c>
      <c r="L285" s="307">
        <f>L278+L283</f>
        <v>317393.48442</v>
      </c>
      <c r="M285" s="307">
        <f>M278+M283</f>
        <v>326915.2889526</v>
      </c>
      <c r="N285" s="237"/>
      <c r="O285" s="355"/>
      <c r="P285" s="237"/>
      <c r="Q285" s="237"/>
      <c r="R285" s="237"/>
      <c r="S285" s="237"/>
      <c r="T285" s="237"/>
      <c r="U285" s="237"/>
      <c r="V285" s="237"/>
      <c r="W285" s="237"/>
      <c r="X285" s="237"/>
      <c r="Y285" s="237"/>
      <c r="Z285" s="237"/>
      <c r="AA285" s="238"/>
    </row>
    <row r="286" ht="16" customHeight="1">
      <c r="A286" s="280">
        <f t="shared" si="1321"/>
        <v>286</v>
      </c>
      <c r="B286" s="240"/>
      <c r="C286" s="521"/>
      <c r="D286" s="410"/>
      <c r="E286" s="410"/>
      <c r="F286" s="410"/>
      <c r="G286" s="410"/>
      <c r="H286" s="410"/>
      <c r="I286" s="410"/>
      <c r="J286" s="410"/>
      <c r="K286" s="410"/>
      <c r="L286" s="410"/>
      <c r="M286" s="410"/>
      <c r="N286" s="237"/>
      <c r="O286" s="355"/>
      <c r="P286" s="237"/>
      <c r="Q286" s="237"/>
      <c r="R286" s="237"/>
      <c r="S286" s="237"/>
      <c r="T286" s="237"/>
      <c r="U286" s="237"/>
      <c r="V286" s="237"/>
      <c r="W286" s="237"/>
      <c r="X286" s="237"/>
      <c r="Y286" s="237"/>
      <c r="Z286" s="237"/>
      <c r="AA286" s="238"/>
    </row>
    <row r="287" ht="16" customHeight="1">
      <c r="A287" s="280">
        <f>ROW(A130)</f>
        <v>130</v>
      </c>
      <c r="B287" t="s" s="426">
        <f>$B$130</f>
        <v>337</v>
      </c>
      <c r="C287" s="522"/>
      <c r="D287" s="517"/>
      <c r="E287" s="517"/>
      <c r="F287" s="517"/>
      <c r="G287" s="517"/>
      <c r="H287" s="517"/>
      <c r="I287" s="517"/>
      <c r="J287" s="517"/>
      <c r="K287" s="517"/>
      <c r="L287" s="517"/>
      <c r="M287" s="517"/>
      <c r="N287" s="237"/>
      <c r="O287" s="355"/>
      <c r="P287" s="237"/>
      <c r="Q287" s="237"/>
      <c r="R287" s="237"/>
      <c r="S287" s="237"/>
      <c r="T287" s="237"/>
      <c r="U287" s="237"/>
      <c r="V287" s="237"/>
      <c r="W287" s="237"/>
      <c r="X287" s="237"/>
      <c r="Y287" s="237"/>
      <c r="Z287" s="237"/>
      <c r="AA287" s="238"/>
    </row>
    <row r="288" ht="16" customHeight="1">
      <c r="A288" s="280">
        <f>A287+1</f>
        <v>131</v>
      </c>
      <c r="B288" s="525">
        <f>$B$131</f>
        <v>0</v>
      </c>
      <c r="C288" s="523">
        <f>SUM(G288:M288)</f>
        <v>0</v>
      </c>
      <c r="D288" s="520"/>
      <c r="E288" s="520"/>
      <c r="F288" s="520"/>
      <c r="G288" s="520">
        <f>G131*$D131</f>
        <v>0</v>
      </c>
      <c r="H288" s="520">
        <f>(H131*$D131)</f>
        <v>0</v>
      </c>
      <c r="I288" s="520">
        <f>(I131*$D131)*$C$46^(I$11-$H$11)</f>
        <v>0</v>
      </c>
      <c r="J288" s="520">
        <f>(J131*$D131)*$C$46^(J$11-$H$11)</f>
        <v>0</v>
      </c>
      <c r="K288" s="520">
        <f>(K131*$D131)*$C$46^(K$11-$H$11)</f>
        <v>0</v>
      </c>
      <c r="L288" s="520">
        <f>(L131*$D131)*$C$46^(L$11-$H$11)</f>
        <v>0</v>
      </c>
      <c r="M288" s="520">
        <f>(M131*$D131)*$C$46^(M$11-$H$11)</f>
        <v>0</v>
      </c>
      <c r="N288" s="237"/>
      <c r="O288" s="355"/>
      <c r="P288" s="237"/>
      <c r="Q288" s="237"/>
      <c r="R288" s="237"/>
      <c r="S288" s="237"/>
      <c r="T288" s="237"/>
      <c r="U288" s="237"/>
      <c r="V288" s="237"/>
      <c r="W288" s="237"/>
      <c r="X288" s="237"/>
      <c r="Y288" s="237"/>
      <c r="Z288" s="237"/>
      <c r="AA288" s="238"/>
    </row>
    <row r="289" ht="16" customHeight="1">
      <c r="A289" s="280">
        <f>A288+1</f>
        <v>132</v>
      </c>
      <c r="B289" s="526">
        <f>$B$132</f>
        <v>0</v>
      </c>
      <c r="C289" s="521">
        <f>SUM(G289:M289)</f>
        <v>0</v>
      </c>
      <c r="D289" s="410"/>
      <c r="E289" s="410"/>
      <c r="F289" s="410"/>
      <c r="G289" s="410">
        <f>G132*$D132</f>
        <v>0</v>
      </c>
      <c r="H289" s="410">
        <f>(H132*$D132)</f>
        <v>0</v>
      </c>
      <c r="I289" s="410">
        <f>(I132*$D132)*$C$46^(I$11-$H$11)</f>
        <v>0</v>
      </c>
      <c r="J289" s="410">
        <f>(J132*$D132)*$C$46^(J$11-$H$11)</f>
        <v>0</v>
      </c>
      <c r="K289" s="410">
        <f>(K132*$D132)*$C$46^(K$11-$H$11)</f>
        <v>0</v>
      </c>
      <c r="L289" s="410">
        <f>(L132*$D132)*$C$46^(L$11-$H$11)</f>
        <v>0</v>
      </c>
      <c r="M289" s="410">
        <f>(M132*$D132)*$C$46^(M$11-$H$11)</f>
        <v>0</v>
      </c>
      <c r="N289" s="237"/>
      <c r="O289" s="355"/>
      <c r="P289" s="237"/>
      <c r="Q289" s="237"/>
      <c r="R289" s="237"/>
      <c r="S289" s="237"/>
      <c r="T289" s="237"/>
      <c r="U289" s="237"/>
      <c r="V289" s="237"/>
      <c r="W289" s="237"/>
      <c r="X289" s="237"/>
      <c r="Y289" s="237"/>
      <c r="Z289" s="237"/>
      <c r="AA289" s="238"/>
    </row>
    <row r="290" ht="16" customHeight="1">
      <c r="A290" s="280">
        <f>A289+1</f>
        <v>133</v>
      </c>
      <c r="B290" s="526">
        <f>$B$133</f>
        <v>0</v>
      </c>
      <c r="C290" s="521">
        <f>SUM(G290:M290)</f>
        <v>0</v>
      </c>
      <c r="D290" s="410"/>
      <c r="E290" s="410"/>
      <c r="F290" s="410"/>
      <c r="G290" s="410">
        <f>G133*$D133</f>
        <v>0</v>
      </c>
      <c r="H290" s="410">
        <f>(H133*$D133)</f>
        <v>0</v>
      </c>
      <c r="I290" s="410">
        <f>(I133*$D133)*$C$46^(I$11-$H$11)</f>
        <v>0</v>
      </c>
      <c r="J290" s="410">
        <f>(J133*$D133)*$C$46^(J$11-$H$11)</f>
        <v>0</v>
      </c>
      <c r="K290" s="410">
        <f>(K133*$D133)*$C$46^(K$11-$H$11)</f>
        <v>0</v>
      </c>
      <c r="L290" s="410">
        <f>(L133*$D133)*$C$46^(L$11-$H$11)</f>
        <v>0</v>
      </c>
      <c r="M290" s="410">
        <f>(M133*$D133)*$C$46^(M$11-$H$11)</f>
        <v>0</v>
      </c>
      <c r="N290" s="237"/>
      <c r="O290" s="355"/>
      <c r="P290" s="237"/>
      <c r="Q290" s="237"/>
      <c r="R290" s="237"/>
      <c r="S290" s="237"/>
      <c r="T290" s="237"/>
      <c r="U290" s="237"/>
      <c r="V290" s="237"/>
      <c r="W290" s="237"/>
      <c r="X290" s="237"/>
      <c r="Y290" s="237"/>
      <c r="Z290" s="237"/>
      <c r="AA290" s="238"/>
    </row>
    <row r="291" ht="16" customHeight="1">
      <c r="A291" s="280">
        <f>A290+1</f>
        <v>134</v>
      </c>
      <c r="B291" s="526">
        <f>$B$134</f>
        <v>0</v>
      </c>
      <c r="C291" s="521">
        <f>SUM(G291:M291)</f>
        <v>0</v>
      </c>
      <c r="D291" s="410"/>
      <c r="E291" s="410"/>
      <c r="F291" s="410"/>
      <c r="G291" s="410">
        <f>G134*$D134</f>
        <v>0</v>
      </c>
      <c r="H291" s="410">
        <f>(H134*$D134)</f>
        <v>0</v>
      </c>
      <c r="I291" s="410">
        <f>(I134*$D134)*$C$46^(I$11-$H$11)</f>
        <v>0</v>
      </c>
      <c r="J291" s="410">
        <f>(J134*$D134)*$C$46^(J$11-$H$11)</f>
        <v>0</v>
      </c>
      <c r="K291" s="410">
        <f>(K134*$D134)*$C$46^(K$11-$H$11)</f>
        <v>0</v>
      </c>
      <c r="L291" s="410">
        <f>(L134*$D134)*$C$46^(L$11-$H$11)</f>
        <v>0</v>
      </c>
      <c r="M291" s="410">
        <f>(M134*$D134)*$C$46^(M$11-$H$11)</f>
        <v>0</v>
      </c>
      <c r="N291" s="237"/>
      <c r="O291" s="355"/>
      <c r="P291" s="237"/>
      <c r="Q291" s="237"/>
      <c r="R291" s="237"/>
      <c r="S291" s="237"/>
      <c r="T291" s="237"/>
      <c r="U291" s="237"/>
      <c r="V291" s="237"/>
      <c r="W291" s="237"/>
      <c r="X291" s="237"/>
      <c r="Y291" s="237"/>
      <c r="Z291" s="237"/>
      <c r="AA291" s="238"/>
    </row>
    <row r="292" ht="16" customHeight="1">
      <c r="A292" s="280">
        <f>A291+1</f>
        <v>135</v>
      </c>
      <c r="B292" s="526">
        <f>$B$135</f>
        <v>0</v>
      </c>
      <c r="C292" s="521">
        <f>SUM(G292:M292)</f>
        <v>0</v>
      </c>
      <c r="D292" s="410"/>
      <c r="E292" s="410"/>
      <c r="F292" s="410"/>
      <c r="G292" s="410">
        <f>G135*$D135</f>
        <v>0</v>
      </c>
      <c r="H292" s="410">
        <f>(H135*$D135)</f>
        <v>0</v>
      </c>
      <c r="I292" s="410">
        <f>(I135*$D135)*$C$46^(I$11-$H$11)</f>
        <v>0</v>
      </c>
      <c r="J292" s="410">
        <f>(J135*$D135)*$C$46^(J$11-$H$11)</f>
        <v>0</v>
      </c>
      <c r="K292" s="410">
        <f>(K135*$D135)*$C$46^(K$11-$H$11)</f>
        <v>0</v>
      </c>
      <c r="L292" s="410">
        <f>(L135*$D135)*$C$46^(L$11-$H$11)</f>
        <v>0</v>
      </c>
      <c r="M292" s="410">
        <f>(M135*$D135)*$C$46^(M$11-$H$11)</f>
        <v>0</v>
      </c>
      <c r="N292" s="237"/>
      <c r="O292" s="355"/>
      <c r="P292" s="237"/>
      <c r="Q292" s="237"/>
      <c r="R292" s="237"/>
      <c r="S292" s="237"/>
      <c r="T292" s="237"/>
      <c r="U292" s="237"/>
      <c r="V292" s="237"/>
      <c r="W292" s="237"/>
      <c r="X292" s="237"/>
      <c r="Y292" s="237"/>
      <c r="Z292" s="237"/>
      <c r="AA292" s="238"/>
    </row>
    <row r="293" ht="16" customHeight="1">
      <c r="A293" s="280">
        <f>A292+1</f>
        <v>136</v>
      </c>
      <c r="B293" s="526">
        <f>$B136</f>
        <v>0</v>
      </c>
      <c r="C293" s="521">
        <f>SUM(G293:M293)</f>
        <v>0</v>
      </c>
      <c r="D293" s="410"/>
      <c r="E293" s="410"/>
      <c r="F293" s="410"/>
      <c r="G293" s="410">
        <f>G136*$D136</f>
        <v>0</v>
      </c>
      <c r="H293" s="410">
        <f>(H136*$D136)</f>
        <v>0</v>
      </c>
      <c r="I293" s="410">
        <f>(I136*$D136)*$C$46^(I$11-$H$11)</f>
        <v>0</v>
      </c>
      <c r="J293" s="410">
        <f>(J136*$D136)*$C$46^(J$11-$H$11)</f>
        <v>0</v>
      </c>
      <c r="K293" s="410">
        <f>(K136*$D136)*$C$46^(K$11-$H$11)</f>
        <v>0</v>
      </c>
      <c r="L293" s="410">
        <f>(L136*$D136)*$C$46^(L$11-$H$11)</f>
        <v>0</v>
      </c>
      <c r="M293" s="410">
        <f>(M136*$D136)*$C$46^(M$11-$H$11)</f>
        <v>0</v>
      </c>
      <c r="N293" s="237"/>
      <c r="O293" s="355"/>
      <c r="P293" s="237"/>
      <c r="Q293" s="237"/>
      <c r="R293" s="237"/>
      <c r="S293" s="237"/>
      <c r="T293" s="237"/>
      <c r="U293" s="237"/>
      <c r="V293" s="237"/>
      <c r="W293" s="237"/>
      <c r="X293" s="237"/>
      <c r="Y293" s="237"/>
      <c r="Z293" s="237"/>
      <c r="AA293" s="238"/>
    </row>
    <row r="294" ht="16" customHeight="1">
      <c r="A294" s="280">
        <f>A293+1</f>
        <v>137</v>
      </c>
      <c r="B294" s="526">
        <f>$B137</f>
        <v>0</v>
      </c>
      <c r="C294" s="521">
        <f>SUM(G294:M294)</f>
        <v>0</v>
      </c>
      <c r="D294" s="410"/>
      <c r="E294" s="410"/>
      <c r="F294" s="410"/>
      <c r="G294" s="410">
        <f>G137*$D137</f>
        <v>0</v>
      </c>
      <c r="H294" s="410">
        <f>(H137*$D137)</f>
        <v>0</v>
      </c>
      <c r="I294" s="410">
        <f>(I137*$D137)*$C$46^(I$11-$H$11)</f>
        <v>0</v>
      </c>
      <c r="J294" s="410">
        <f>(J137*$D137)*$C$46^(J$11-$H$11)</f>
        <v>0</v>
      </c>
      <c r="K294" s="410">
        <f>(K137*$D137)*$C$46^(K$11-$H$11)</f>
        <v>0</v>
      </c>
      <c r="L294" s="410">
        <f>(L137*$D137)*$C$46^(L$11-$H$11)</f>
        <v>0</v>
      </c>
      <c r="M294" s="410">
        <f>(M137*$D137)*$C$46^(M$11-$H$11)</f>
        <v>0</v>
      </c>
      <c r="N294" s="237"/>
      <c r="O294" s="355"/>
      <c r="P294" s="237"/>
      <c r="Q294" s="237"/>
      <c r="R294" s="237"/>
      <c r="S294" s="237"/>
      <c r="T294" s="237"/>
      <c r="U294" s="237"/>
      <c r="V294" s="237"/>
      <c r="W294" s="237"/>
      <c r="X294" s="237"/>
      <c r="Y294" s="237"/>
      <c r="Z294" s="237"/>
      <c r="AA294" s="238"/>
    </row>
    <row r="295" ht="16" customHeight="1">
      <c r="A295" s="280">
        <f>A294+1</f>
        <v>138</v>
      </c>
      <c r="B295" s="526">
        <f>$B138</f>
        <v>0</v>
      </c>
      <c r="C295" s="521">
        <f>SUM(G295:M295)</f>
        <v>0</v>
      </c>
      <c r="D295" s="410"/>
      <c r="E295" s="410"/>
      <c r="F295" s="410"/>
      <c r="G295" s="410">
        <f>G138*$D138</f>
        <v>0</v>
      </c>
      <c r="H295" s="410">
        <f>(H138*$D138)</f>
        <v>0</v>
      </c>
      <c r="I295" s="410">
        <f>(I138*$D138)*$C$46^(I$11-$H$11)</f>
        <v>0</v>
      </c>
      <c r="J295" s="410">
        <f>(J138*$D138)*$C$46^(J$11-$H$11)</f>
        <v>0</v>
      </c>
      <c r="K295" s="410">
        <f>(K138*$D138)*$C$46^(K$11-$H$11)</f>
        <v>0</v>
      </c>
      <c r="L295" s="410">
        <f>(L138*$D138)*$C$46^(L$11-$H$11)</f>
        <v>0</v>
      </c>
      <c r="M295" s="410">
        <f>(M138*$D138)*$C$46^(M$11-$H$11)</f>
        <v>0</v>
      </c>
      <c r="N295" s="237"/>
      <c r="O295" s="355"/>
      <c r="P295" s="237"/>
      <c r="Q295" s="237"/>
      <c r="R295" s="237"/>
      <c r="S295" s="237"/>
      <c r="T295" s="237"/>
      <c r="U295" s="237"/>
      <c r="V295" s="237"/>
      <c r="W295" s="237"/>
      <c r="X295" s="237"/>
      <c r="Y295" s="237"/>
      <c r="Z295" s="237"/>
      <c r="AA295" s="238"/>
    </row>
    <row r="296" ht="16" customHeight="1">
      <c r="A296" s="280">
        <f>A295+1</f>
        <v>139</v>
      </c>
      <c r="B296" s="527">
        <f>$B139</f>
        <v>0</v>
      </c>
      <c r="C296" s="522">
        <f>SUM(G296:M296)</f>
        <v>0</v>
      </c>
      <c r="D296" s="517"/>
      <c r="E296" s="517"/>
      <c r="F296" s="517"/>
      <c r="G296" s="517">
        <f>G139*$D139</f>
        <v>0</v>
      </c>
      <c r="H296" s="517">
        <f>(H139*$D139)</f>
        <v>0</v>
      </c>
      <c r="I296" s="517">
        <f>(I139*$D139)*$C$46^(I$11-$H$11)</f>
        <v>0</v>
      </c>
      <c r="J296" s="517">
        <f>(J139*$D139)*$C$46^(J$11-$H$11)</f>
        <v>0</v>
      </c>
      <c r="K296" s="517">
        <f>(K139*$D139)*$C$46^(K$11-$H$11)</f>
        <v>0</v>
      </c>
      <c r="L296" s="517">
        <f>(L139*$D139)*$C$46^(L$11-$H$11)</f>
        <v>0</v>
      </c>
      <c r="M296" s="517">
        <f>(M139*$D139)*$C$46^(M$11-$H$11)</f>
        <v>0</v>
      </c>
      <c r="N296" s="237"/>
      <c r="O296" s="355"/>
      <c r="P296" s="237"/>
      <c r="Q296" s="237"/>
      <c r="R296" s="237"/>
      <c r="S296" s="237"/>
      <c r="T296" s="237"/>
      <c r="U296" s="237"/>
      <c r="V296" s="237"/>
      <c r="W296" s="237"/>
      <c r="X296" s="237"/>
      <c r="Y296" s="237"/>
      <c r="Z296" s="237"/>
      <c r="AA296" s="238"/>
    </row>
    <row r="297" ht="16" customHeight="1">
      <c r="A297" s="280">
        <f>A296+1</f>
        <v>140</v>
      </c>
      <c r="B297" t="s" s="257">
        <f>$B140</f>
        <v>338</v>
      </c>
      <c r="C297" s="528">
        <f>SUM(G297:M297)</f>
        <v>0</v>
      </c>
      <c r="D297" s="307"/>
      <c r="E297" s="307"/>
      <c r="F297" s="307"/>
      <c r="G297" s="307">
        <f>SUM(G288:G296)</f>
        <v>0</v>
      </c>
      <c r="H297" s="307">
        <f>SUM(H288:H296)</f>
        <v>0</v>
      </c>
      <c r="I297" s="307">
        <f>SUM(I288:I296)</f>
        <v>0</v>
      </c>
      <c r="J297" s="307">
        <f>SUM(J288:J296)</f>
        <v>0</v>
      </c>
      <c r="K297" s="307">
        <f>SUM(K288:K296)</f>
        <v>0</v>
      </c>
      <c r="L297" s="307">
        <f>SUM(L288:L296)</f>
        <v>0</v>
      </c>
      <c r="M297" s="307">
        <f>SUM(M288:M296)</f>
        <v>0</v>
      </c>
      <c r="N297" s="237"/>
      <c r="O297" s="355"/>
      <c r="P297" s="237"/>
      <c r="Q297" s="237"/>
      <c r="R297" s="237"/>
      <c r="S297" s="237"/>
      <c r="T297" s="237"/>
      <c r="U297" s="237"/>
      <c r="V297" s="237"/>
      <c r="W297" s="237"/>
      <c r="X297" s="237"/>
      <c r="Y297" s="237"/>
      <c r="Z297" s="237"/>
      <c r="AA297" s="238"/>
    </row>
    <row r="298" ht="16" customHeight="1">
      <c r="A298" s="244"/>
      <c r="B298" s="237"/>
      <c r="C298" s="521"/>
      <c r="D298" s="410"/>
      <c r="E298" s="410"/>
      <c r="F298" s="410"/>
      <c r="G298" s="410"/>
      <c r="H298" s="410"/>
      <c r="I298" s="410"/>
      <c r="J298" s="410"/>
      <c r="K298" s="410"/>
      <c r="L298" s="410"/>
      <c r="M298" s="410"/>
      <c r="N298" s="237"/>
      <c r="O298" s="355"/>
      <c r="P298" s="237"/>
      <c r="Q298" s="237"/>
      <c r="R298" s="237"/>
      <c r="S298" s="237"/>
      <c r="T298" s="237"/>
      <c r="U298" s="237"/>
      <c r="V298" s="237"/>
      <c r="W298" s="237"/>
      <c r="X298" s="237"/>
      <c r="Y298" s="237"/>
      <c r="Z298" s="237"/>
      <c r="AA298" s="238"/>
    </row>
    <row r="299" ht="16" customHeight="1">
      <c r="A299" s="244"/>
      <c r="B299" t="s" s="426">
        <f>$B142</f>
        <v>339</v>
      </c>
      <c r="C299" s="522"/>
      <c r="D299" s="517"/>
      <c r="E299" s="517"/>
      <c r="F299" s="517"/>
      <c r="G299" s="517"/>
      <c r="H299" s="517"/>
      <c r="I299" s="517"/>
      <c r="J299" s="517"/>
      <c r="K299" s="517"/>
      <c r="L299" s="517"/>
      <c r="M299" s="517"/>
      <c r="N299" s="237"/>
      <c r="O299" s="355"/>
      <c r="P299" s="237"/>
      <c r="Q299" s="237"/>
      <c r="R299" s="237"/>
      <c r="S299" s="237"/>
      <c r="T299" s="237"/>
      <c r="U299" s="237"/>
      <c r="V299" s="237"/>
      <c r="W299" s="237"/>
      <c r="X299" s="237"/>
      <c r="Y299" s="237"/>
      <c r="Z299" s="237"/>
      <c r="AA299" s="238"/>
    </row>
    <row r="300" ht="16" customHeight="1">
      <c r="A300" s="280">
        <f>ROW(A143)</f>
        <v>143</v>
      </c>
      <c r="B300" s="525">
        <f>$B143</f>
        <v>0</v>
      </c>
      <c r="C300" s="523">
        <f>SUM(G300:M300)</f>
        <v>0</v>
      </c>
      <c r="D300" s="520"/>
      <c r="E300" s="520"/>
      <c r="F300" s="520"/>
      <c r="G300" s="520">
        <f>G143*$D143</f>
        <v>0</v>
      </c>
      <c r="H300" s="520">
        <f>(H143*$D143)</f>
        <v>0</v>
      </c>
      <c r="I300" s="520">
        <f>(I143*$D143)*$C$46^(I$11-$H$11)</f>
        <v>0</v>
      </c>
      <c r="J300" s="520">
        <f>(J143*$D143)*$C$46^(J$11-$H$11)</f>
        <v>0</v>
      </c>
      <c r="K300" s="520">
        <f>(K143*$D143)*$C$46^(K$11-$H$11)</f>
        <v>0</v>
      </c>
      <c r="L300" s="520">
        <f>(L143*$D143)*$C$46^(L$11-$H$11)</f>
        <v>0</v>
      </c>
      <c r="M300" s="520">
        <f>(M143*$D143)*$C$46^(M$11-$H$11)</f>
        <v>0</v>
      </c>
      <c r="N300" s="237"/>
      <c r="O300" s="355"/>
      <c r="P300" s="237"/>
      <c r="Q300" s="237"/>
      <c r="R300" s="237"/>
      <c r="S300" s="237"/>
      <c r="T300" s="237"/>
      <c r="U300" s="237"/>
      <c r="V300" s="237"/>
      <c r="W300" s="237"/>
      <c r="X300" s="237"/>
      <c r="Y300" s="237"/>
      <c r="Z300" s="237"/>
      <c r="AA300" s="238"/>
    </row>
    <row r="301" ht="16" customHeight="1">
      <c r="A301" s="280">
        <f>A300+1</f>
        <v>144</v>
      </c>
      <c r="B301" s="526">
        <f>$B144</f>
        <v>0</v>
      </c>
      <c r="C301" s="521">
        <f>SUM(G301:M301)</f>
        <v>0</v>
      </c>
      <c r="D301" s="410"/>
      <c r="E301" s="410"/>
      <c r="F301" s="410"/>
      <c r="G301" s="410">
        <f>G144*$D144</f>
        <v>0</v>
      </c>
      <c r="H301" s="410">
        <f>(H144*$D144)</f>
        <v>0</v>
      </c>
      <c r="I301" s="410">
        <f>(I144*$D144)*$C$46^(I$11-$H$11)</f>
        <v>0</v>
      </c>
      <c r="J301" s="410">
        <f>(J144*$D144)*$C$46^(J$11-$H$11)</f>
        <v>0</v>
      </c>
      <c r="K301" s="410">
        <f>(K144*$D144)*$C$46^(K$11-$H$11)</f>
        <v>0</v>
      </c>
      <c r="L301" s="410">
        <f>(L144*$D144)*$C$46^(L$11-$H$11)</f>
        <v>0</v>
      </c>
      <c r="M301" s="410">
        <f>(M144*$D144)*$C$46^(M$11-$H$11)</f>
        <v>0</v>
      </c>
      <c r="N301" s="237"/>
      <c r="O301" s="355"/>
      <c r="P301" s="237"/>
      <c r="Q301" s="237"/>
      <c r="R301" s="237"/>
      <c r="S301" s="237"/>
      <c r="T301" s="237"/>
      <c r="U301" s="237"/>
      <c r="V301" s="237"/>
      <c r="W301" s="237"/>
      <c r="X301" s="237"/>
      <c r="Y301" s="237"/>
      <c r="Z301" s="237"/>
      <c r="AA301" s="238"/>
    </row>
    <row r="302" ht="16" customHeight="1">
      <c r="A302" s="280">
        <f>A301+1</f>
        <v>145</v>
      </c>
      <c r="B302" s="526">
        <f>$B145</f>
        <v>0</v>
      </c>
      <c r="C302" s="521">
        <f>SUM(G302:M302)</f>
        <v>0</v>
      </c>
      <c r="D302" s="410"/>
      <c r="E302" s="410"/>
      <c r="F302" s="410"/>
      <c r="G302" s="410">
        <f>G145*$D145</f>
        <v>0</v>
      </c>
      <c r="H302" s="410">
        <f>(H145*$D145)</f>
        <v>0</v>
      </c>
      <c r="I302" s="410">
        <f>(I145*$D145)*$C$46^(I$11-$H$11)</f>
        <v>0</v>
      </c>
      <c r="J302" s="410">
        <f>(J145*$D145)*$C$46^(J$11-$H$11)</f>
        <v>0</v>
      </c>
      <c r="K302" s="410">
        <f>(K145*$D145)*$C$46^(K$11-$H$11)</f>
        <v>0</v>
      </c>
      <c r="L302" s="410">
        <f>(L145*$D145)*$C$46^(L$11-$H$11)</f>
        <v>0</v>
      </c>
      <c r="M302" s="410">
        <f>(M145*$D145)*$C$46^(M$11-$H$11)</f>
        <v>0</v>
      </c>
      <c r="N302" s="237"/>
      <c r="O302" s="355"/>
      <c r="P302" s="237"/>
      <c r="Q302" s="237"/>
      <c r="R302" s="237"/>
      <c r="S302" s="237"/>
      <c r="T302" s="237"/>
      <c r="U302" s="237"/>
      <c r="V302" s="237"/>
      <c r="W302" s="237"/>
      <c r="X302" s="237"/>
      <c r="Y302" s="237"/>
      <c r="Z302" s="237"/>
      <c r="AA302" s="238"/>
    </row>
    <row r="303" ht="16" customHeight="1">
      <c r="A303" s="280">
        <f>A302+1</f>
        <v>146</v>
      </c>
      <c r="B303" s="526">
        <f>$B146</f>
        <v>0</v>
      </c>
      <c r="C303" s="521">
        <f>SUM(G303:M303)</f>
        <v>0</v>
      </c>
      <c r="D303" s="410"/>
      <c r="E303" s="410"/>
      <c r="F303" s="410"/>
      <c r="G303" s="410">
        <f>G146*$D146</f>
        <v>0</v>
      </c>
      <c r="H303" s="410">
        <f>(H146*$D146)</f>
        <v>0</v>
      </c>
      <c r="I303" s="410">
        <f>(I146*$D146)*$C$46^(I$11-$H$11)</f>
        <v>0</v>
      </c>
      <c r="J303" s="410">
        <f>(J146*$D146)*$C$46^(J$11-$H$11)</f>
        <v>0</v>
      </c>
      <c r="K303" s="410">
        <f>(K146*$D146)*$C$46^(K$11-$H$11)</f>
        <v>0</v>
      </c>
      <c r="L303" s="410">
        <f>(L146*$D146)*$C$46^(L$11-$H$11)</f>
        <v>0</v>
      </c>
      <c r="M303" s="410">
        <f>(M146*$D146)*$C$46^(M$11-$H$11)</f>
        <v>0</v>
      </c>
      <c r="N303" s="237"/>
      <c r="O303" s="355"/>
      <c r="P303" s="237"/>
      <c r="Q303" s="237"/>
      <c r="R303" s="237"/>
      <c r="S303" s="237"/>
      <c r="T303" s="237"/>
      <c r="U303" s="237"/>
      <c r="V303" s="237"/>
      <c r="W303" s="237"/>
      <c r="X303" s="237"/>
      <c r="Y303" s="237"/>
      <c r="Z303" s="237"/>
      <c r="AA303" s="238"/>
    </row>
    <row r="304" ht="16" customHeight="1">
      <c r="A304" s="280">
        <f>A303+1</f>
        <v>147</v>
      </c>
      <c r="B304" s="526">
        <f>$B147</f>
        <v>0</v>
      </c>
      <c r="C304" s="521">
        <f>SUM(G304:M304)</f>
        <v>0</v>
      </c>
      <c r="D304" s="410"/>
      <c r="E304" s="410"/>
      <c r="F304" s="410"/>
      <c r="G304" s="410">
        <f>G147*$D147</f>
        <v>0</v>
      </c>
      <c r="H304" s="410">
        <f>(H147*$D147)</f>
        <v>0</v>
      </c>
      <c r="I304" s="410">
        <f>(I147*$D147)*$C$46^(I$11-$H$11)</f>
        <v>0</v>
      </c>
      <c r="J304" s="410">
        <f>(J147*$D147)*$C$46^(J$11-$H$11)</f>
        <v>0</v>
      </c>
      <c r="K304" s="410">
        <f>(K147*$D147)*$C$46^(K$11-$H$11)</f>
        <v>0</v>
      </c>
      <c r="L304" s="410">
        <f>(L147*$D147)*$C$46^(L$11-$H$11)</f>
        <v>0</v>
      </c>
      <c r="M304" s="410">
        <f>(M147*$D147)*$C$46^(M$11-$H$11)</f>
        <v>0</v>
      </c>
      <c r="N304" s="237"/>
      <c r="O304" s="355"/>
      <c r="P304" s="237"/>
      <c r="Q304" s="237"/>
      <c r="R304" s="237"/>
      <c r="S304" s="237"/>
      <c r="T304" s="237"/>
      <c r="U304" s="237"/>
      <c r="V304" s="237"/>
      <c r="W304" s="237"/>
      <c r="X304" s="237"/>
      <c r="Y304" s="237"/>
      <c r="Z304" s="237"/>
      <c r="AA304" s="238"/>
    </row>
    <row r="305" ht="16" customHeight="1">
      <c r="A305" s="280">
        <f>A304+1</f>
        <v>148</v>
      </c>
      <c r="B305" s="526">
        <f>$B148</f>
        <v>0</v>
      </c>
      <c r="C305" s="521">
        <f>SUM(G305:M305)</f>
        <v>0</v>
      </c>
      <c r="D305" s="410"/>
      <c r="E305" s="410"/>
      <c r="F305" s="410"/>
      <c r="G305" s="410">
        <f>G148*$D148</f>
        <v>0</v>
      </c>
      <c r="H305" s="410">
        <f>(H148*$D148)</f>
        <v>0</v>
      </c>
      <c r="I305" s="410">
        <f>(I148*$D148)*$C$46^(I$11-$H$11)</f>
        <v>0</v>
      </c>
      <c r="J305" s="410">
        <f>(J148*$D148)*$C$46^(J$11-$H$11)</f>
        <v>0</v>
      </c>
      <c r="K305" s="410">
        <f>(K148*$D148)*$C$46^(K$11-$H$11)</f>
        <v>0</v>
      </c>
      <c r="L305" s="410">
        <f>(L148*$D148)*$C$46^(L$11-$H$11)</f>
        <v>0</v>
      </c>
      <c r="M305" s="410">
        <f>(M148*$D148)*$C$46^(M$11-$H$11)</f>
        <v>0</v>
      </c>
      <c r="N305" s="237"/>
      <c r="O305" s="355"/>
      <c r="P305" s="237"/>
      <c r="Q305" s="237"/>
      <c r="R305" s="237"/>
      <c r="S305" s="237"/>
      <c r="T305" s="237"/>
      <c r="U305" s="237"/>
      <c r="V305" s="237"/>
      <c r="W305" s="237"/>
      <c r="X305" s="237"/>
      <c r="Y305" s="237"/>
      <c r="Z305" s="237"/>
      <c r="AA305" s="238"/>
    </row>
    <row r="306" ht="16" customHeight="1">
      <c r="A306" s="280">
        <f>A305+1</f>
        <v>149</v>
      </c>
      <c r="B306" s="526">
        <f>$B149</f>
        <v>0</v>
      </c>
      <c r="C306" s="521">
        <f>SUM(G306:M306)</f>
        <v>0</v>
      </c>
      <c r="D306" s="410"/>
      <c r="E306" s="410"/>
      <c r="F306" s="410"/>
      <c r="G306" s="410">
        <f>G149*$D149</f>
        <v>0</v>
      </c>
      <c r="H306" s="410">
        <f>(H149*$D149)</f>
        <v>0</v>
      </c>
      <c r="I306" s="410">
        <f>(I149*$D149)*$C$46^(I$11-$H$11)</f>
        <v>0</v>
      </c>
      <c r="J306" s="410">
        <f>(J149*$D149)*$C$46^(J$11-$H$11)</f>
        <v>0</v>
      </c>
      <c r="K306" s="410">
        <f>(K149*$D149)*$C$46^(K$11-$H$11)</f>
        <v>0</v>
      </c>
      <c r="L306" s="410">
        <f>(L149*$D149)*$C$46^(L$11-$H$11)</f>
        <v>0</v>
      </c>
      <c r="M306" s="410">
        <f>(M149*$D149)*$C$46^(M$11-$H$11)</f>
        <v>0</v>
      </c>
      <c r="N306" s="237"/>
      <c r="O306" s="355"/>
      <c r="P306" s="237"/>
      <c r="Q306" s="237"/>
      <c r="R306" s="237"/>
      <c r="S306" s="237"/>
      <c r="T306" s="237"/>
      <c r="U306" s="237"/>
      <c r="V306" s="237"/>
      <c r="W306" s="237"/>
      <c r="X306" s="237"/>
      <c r="Y306" s="237"/>
      <c r="Z306" s="237"/>
      <c r="AA306" s="238"/>
    </row>
    <row r="307" ht="16" customHeight="1">
      <c r="A307" s="280">
        <f>A306+1</f>
        <v>150</v>
      </c>
      <c r="B307" s="526">
        <f>$B150</f>
        <v>0</v>
      </c>
      <c r="C307" s="521">
        <f>SUM(G307:M307)</f>
        <v>0</v>
      </c>
      <c r="D307" s="410"/>
      <c r="E307" s="410"/>
      <c r="F307" s="410"/>
      <c r="G307" s="410">
        <f>G150*$D150</f>
        <v>0</v>
      </c>
      <c r="H307" s="410">
        <f>(H150*$D150)</f>
        <v>0</v>
      </c>
      <c r="I307" s="410">
        <f>(I150*$D150)*$C$46^(I$11-$H$11)</f>
        <v>0</v>
      </c>
      <c r="J307" s="410">
        <f>(J150*$D150)*$C$46^(J$11-$H$11)</f>
        <v>0</v>
      </c>
      <c r="K307" s="410">
        <f>(K150*$D150)*$C$46^(K$11-$H$11)</f>
        <v>0</v>
      </c>
      <c r="L307" s="410">
        <f>(L150*$D150)*$C$46^(L$11-$H$11)</f>
        <v>0</v>
      </c>
      <c r="M307" s="410">
        <f>(M150*$D150)*$C$46^(M$11-$H$11)</f>
        <v>0</v>
      </c>
      <c r="N307" s="237"/>
      <c r="O307" s="355"/>
      <c r="P307" s="237"/>
      <c r="Q307" s="237"/>
      <c r="R307" s="237"/>
      <c r="S307" s="237"/>
      <c r="T307" s="237"/>
      <c r="U307" s="237"/>
      <c r="V307" s="237"/>
      <c r="W307" s="237"/>
      <c r="X307" s="237"/>
      <c r="Y307" s="237"/>
      <c r="Z307" s="237"/>
      <c r="AA307" s="238"/>
    </row>
    <row r="308" ht="16" customHeight="1">
      <c r="A308" s="280">
        <f>A307+1</f>
        <v>151</v>
      </c>
      <c r="B308" s="527">
        <f>$B151</f>
        <v>0</v>
      </c>
      <c r="C308" s="522">
        <f>SUM(G308:M308)</f>
        <v>0</v>
      </c>
      <c r="D308" s="517"/>
      <c r="E308" s="517"/>
      <c r="F308" s="517"/>
      <c r="G308" s="517">
        <f>G151*$D151</f>
        <v>0</v>
      </c>
      <c r="H308" s="517">
        <f>(H151*$D151)</f>
        <v>0</v>
      </c>
      <c r="I308" s="517">
        <f>(I151*$D151)*$C$46^(I$11-$H$11)</f>
        <v>0</v>
      </c>
      <c r="J308" s="517">
        <f>(J151*$D151)*$C$46^(J$11-$H$11)</f>
        <v>0</v>
      </c>
      <c r="K308" s="517">
        <f>(K151*$D151)*$C$46^(K$11-$H$11)</f>
        <v>0</v>
      </c>
      <c r="L308" s="517">
        <f>(L151*$D151)*$C$46^(L$11-$H$11)</f>
        <v>0</v>
      </c>
      <c r="M308" s="517">
        <f>(M151*$D151)*$C$46^(M$11-$H$11)</f>
        <v>0</v>
      </c>
      <c r="N308" s="237"/>
      <c r="O308" s="355"/>
      <c r="P308" s="237"/>
      <c r="Q308" s="237"/>
      <c r="R308" s="237"/>
      <c r="S308" s="237"/>
      <c r="T308" s="237"/>
      <c r="U308" s="237"/>
      <c r="V308" s="237"/>
      <c r="W308" s="237"/>
      <c r="X308" s="237"/>
      <c r="Y308" s="237"/>
      <c r="Z308" s="237"/>
      <c r="AA308" s="238"/>
    </row>
    <row r="309" ht="16" customHeight="1">
      <c r="A309" s="244"/>
      <c r="B309" t="s" s="257">
        <f>$B152</f>
        <v>340</v>
      </c>
      <c r="C309" s="528">
        <f>SUM(G309:M309)</f>
        <v>0</v>
      </c>
      <c r="D309" s="520"/>
      <c r="E309" s="520"/>
      <c r="F309" s="520"/>
      <c r="G309" s="307">
        <f>SUM(G300:G308)</f>
        <v>0</v>
      </c>
      <c r="H309" s="307">
        <f>SUM(H300:H308)</f>
        <v>0</v>
      </c>
      <c r="I309" s="307">
        <f>SUM(I300:I308)</f>
        <v>0</v>
      </c>
      <c r="J309" s="307">
        <f>SUM(J300:J308)</f>
        <v>0</v>
      </c>
      <c r="K309" s="307">
        <f>SUM(K300:K308)</f>
        <v>0</v>
      </c>
      <c r="L309" s="307">
        <f>SUM(L300:L308)</f>
        <v>0</v>
      </c>
      <c r="M309" s="307">
        <f>SUM(M300:M308)</f>
        <v>0</v>
      </c>
      <c r="N309" s="237"/>
      <c r="O309" s="237"/>
      <c r="P309" s="237"/>
      <c r="Q309" s="237"/>
      <c r="R309" s="237"/>
      <c r="S309" s="237"/>
      <c r="T309" s="237"/>
      <c r="U309" s="237"/>
      <c r="V309" s="237"/>
      <c r="W309" s="237"/>
      <c r="X309" s="237"/>
      <c r="Y309" s="237"/>
      <c r="Z309" s="237"/>
      <c r="AA309" s="238"/>
    </row>
    <row r="310" ht="16" customHeight="1">
      <c r="A310" s="244"/>
      <c r="B310" s="237"/>
      <c r="C310" s="521"/>
      <c r="D310" s="410"/>
      <c r="E310" s="410"/>
      <c r="F310" s="410"/>
      <c r="G310" s="410"/>
      <c r="H310" s="410"/>
      <c r="I310" s="410"/>
      <c r="J310" s="410"/>
      <c r="K310" s="410"/>
      <c r="L310" s="410"/>
      <c r="M310" s="410"/>
      <c r="N310" s="237"/>
      <c r="O310" s="237"/>
      <c r="P310" s="237"/>
      <c r="Q310" s="237"/>
      <c r="R310" s="237"/>
      <c r="S310" s="237"/>
      <c r="T310" s="237"/>
      <c r="U310" s="237"/>
      <c r="V310" s="237"/>
      <c r="W310" s="237"/>
      <c r="X310" s="237"/>
      <c r="Y310" s="237"/>
      <c r="Z310" s="237"/>
      <c r="AA310" s="238"/>
    </row>
    <row r="311" ht="16" customHeight="1">
      <c r="A311" s="244"/>
      <c r="B311" t="s" s="426">
        <f>$B154</f>
        <v>341</v>
      </c>
      <c r="C311" s="522"/>
      <c r="D311" s="517"/>
      <c r="E311" s="517"/>
      <c r="F311" s="517"/>
      <c r="G311" s="517"/>
      <c r="H311" s="517"/>
      <c r="I311" s="517"/>
      <c r="J311" s="517"/>
      <c r="K311" s="517"/>
      <c r="L311" s="517"/>
      <c r="M311" s="517"/>
      <c r="N311" s="237"/>
      <c r="O311" s="237"/>
      <c r="P311" s="237"/>
      <c r="Q311" s="237"/>
      <c r="R311" s="237"/>
      <c r="S311" s="237"/>
      <c r="T311" s="237"/>
      <c r="U311" s="237"/>
      <c r="V311" s="237"/>
      <c r="W311" s="237"/>
      <c r="X311" s="237"/>
      <c r="Y311" s="237"/>
      <c r="Z311" s="237"/>
      <c r="AA311" s="238"/>
    </row>
    <row r="312" ht="16" customHeight="1">
      <c r="A312" s="280">
        <f>ROW(A155)</f>
        <v>155</v>
      </c>
      <c r="B312" t="s" s="529">
        <f>$B155</f>
        <v>342</v>
      </c>
      <c r="C312" s="523">
        <f>SUM(G312:M312)</f>
        <v>161710.2471075</v>
      </c>
      <c r="D312" s="520"/>
      <c r="E312" s="520"/>
      <c r="F312" s="520"/>
      <c r="G312" s="520">
        <f>G155*$D155</f>
        <v>0</v>
      </c>
      <c r="H312" s="520">
        <f>(H155*$D155)</f>
        <v>25000</v>
      </c>
      <c r="I312" s="520">
        <f>(I155*$D155)*$C$46^(I$11-$H$11)</f>
        <v>25750</v>
      </c>
      <c r="J312" s="520">
        <f>(J155*$D155)*$C$46^(J$11-$H$11)</f>
        <v>26522.5</v>
      </c>
      <c r="K312" s="520">
        <f>(K155*$D155)*$C$46^(K$11-$H$11)</f>
        <v>27318.175</v>
      </c>
      <c r="L312" s="520">
        <f>(L155*$D155)*$C$46^(L$11-$H$11)</f>
        <v>28137.72025</v>
      </c>
      <c r="M312" s="520">
        <f>(M155*$D155)*$C$46^(M$11-$H$11)</f>
        <v>28981.8518575</v>
      </c>
      <c r="N312" s="237"/>
      <c r="O312" s="237"/>
      <c r="P312" s="237"/>
      <c r="Q312" s="237"/>
      <c r="R312" s="237"/>
      <c r="S312" s="237"/>
      <c r="T312" s="237"/>
      <c r="U312" s="237"/>
      <c r="V312" s="237"/>
      <c r="W312" s="237"/>
      <c r="X312" s="237"/>
      <c r="Y312" s="237"/>
      <c r="Z312" s="237"/>
      <c r="AA312" s="238"/>
    </row>
    <row r="313" ht="16" customHeight="1">
      <c r="A313" s="280">
        <f>A312+1</f>
        <v>156</v>
      </c>
      <c r="B313" t="s" s="530">
        <f>$B156</f>
        <v>342</v>
      </c>
      <c r="C313" s="521">
        <f>SUM(G313:M313)</f>
        <v>136710.2471075</v>
      </c>
      <c r="D313" s="410"/>
      <c r="E313" s="410"/>
      <c r="F313" s="410"/>
      <c r="G313" s="410">
        <f>G156*$D156</f>
        <v>0</v>
      </c>
      <c r="H313" s="410">
        <f>(H156*$D156)</f>
        <v>0</v>
      </c>
      <c r="I313" s="410">
        <f>(I156*$D156)*$C$46^(I$11-$H$11)</f>
        <v>25750</v>
      </c>
      <c r="J313" s="410">
        <f>(J156*$D156)*$C$46^(J$11-$H$11)</f>
        <v>26522.5</v>
      </c>
      <c r="K313" s="410">
        <f>(K156*$D156)*$C$46^(K$11-$H$11)</f>
        <v>27318.175</v>
      </c>
      <c r="L313" s="410">
        <f>(L156*$D156)*$C$46^(L$11-$H$11)</f>
        <v>28137.72025</v>
      </c>
      <c r="M313" s="410">
        <f>(M156*$D156)*$C$46^(M$11-$H$11)</f>
        <v>28981.8518575</v>
      </c>
      <c r="N313" s="237"/>
      <c r="O313" s="237"/>
      <c r="P313" s="237"/>
      <c r="Q313" s="237"/>
      <c r="R313" s="237"/>
      <c r="S313" s="237"/>
      <c r="T313" s="237"/>
      <c r="U313" s="237"/>
      <c r="V313" s="237"/>
      <c r="W313" s="237"/>
      <c r="X313" s="237"/>
      <c r="Y313" s="237"/>
      <c r="Z313" s="237"/>
      <c r="AA313" s="238"/>
    </row>
    <row r="314" ht="16" customHeight="1">
      <c r="A314" s="280">
        <f>A313+1</f>
        <v>157</v>
      </c>
      <c r="B314" s="526">
        <f>$B157</f>
        <v>0</v>
      </c>
      <c r="C314" s="521">
        <f>SUM(G314:M314)</f>
        <v>0</v>
      </c>
      <c r="D314" s="410"/>
      <c r="E314" s="410"/>
      <c r="F314" s="410"/>
      <c r="G314" s="410">
        <f>G157*$D157</f>
        <v>0</v>
      </c>
      <c r="H314" s="410">
        <f>(H157*$D157)</f>
        <v>0</v>
      </c>
      <c r="I314" s="410">
        <f>(I157*$D157)*$C$46^(I$11-$H$11)</f>
        <v>0</v>
      </c>
      <c r="J314" s="410">
        <f>(J157*$D157)*$C$46^(J$11-$H$11)</f>
        <v>0</v>
      </c>
      <c r="K314" s="410">
        <f>(K157*$D157)*$C$46^(K$11-$H$11)</f>
        <v>0</v>
      </c>
      <c r="L314" s="410">
        <f>(L157*$D157)*$C$46^(L$11-$H$11)</f>
        <v>0</v>
      </c>
      <c r="M314" s="410">
        <f>(M157*$D157)*$C$46^(M$11-$H$11)</f>
        <v>0</v>
      </c>
      <c r="N314" s="237"/>
      <c r="O314" s="237"/>
      <c r="P314" s="237"/>
      <c r="Q314" s="237"/>
      <c r="R314" s="237"/>
      <c r="S314" s="237"/>
      <c r="T314" s="237"/>
      <c r="U314" s="237"/>
      <c r="V314" s="237"/>
      <c r="W314" s="237"/>
      <c r="X314" s="237"/>
      <c r="Y314" s="237"/>
      <c r="Z314" s="237"/>
      <c r="AA314" s="238"/>
    </row>
    <row r="315" ht="16" customHeight="1">
      <c r="A315" s="280">
        <f>A314+1</f>
        <v>158</v>
      </c>
      <c r="B315" s="526">
        <f>$B158</f>
        <v>0</v>
      </c>
      <c r="C315" s="521">
        <f>SUM(G315:M315)</f>
        <v>0</v>
      </c>
      <c r="D315" s="410"/>
      <c r="E315" s="410"/>
      <c r="F315" s="410"/>
      <c r="G315" s="410">
        <f>G158*$D158</f>
        <v>0</v>
      </c>
      <c r="H315" s="410">
        <f>(H158*$D158)</f>
        <v>0</v>
      </c>
      <c r="I315" s="410">
        <f>(I158*$D158)*$C$46^(I$11-$H$11)</f>
        <v>0</v>
      </c>
      <c r="J315" s="410">
        <f>(J158*$D158)*$C$46^(J$11-$H$11)</f>
        <v>0</v>
      </c>
      <c r="K315" s="410">
        <f>(K158*$D158)*$C$46^(K$11-$H$11)</f>
        <v>0</v>
      </c>
      <c r="L315" s="410">
        <f>(L158*$D158)*$C$46^(L$11-$H$11)</f>
        <v>0</v>
      </c>
      <c r="M315" s="410">
        <f>(M158*$D158)*$C$46^(M$11-$H$11)</f>
        <v>0</v>
      </c>
      <c r="N315" s="237"/>
      <c r="O315" s="237"/>
      <c r="P315" s="237"/>
      <c r="Q315" s="237"/>
      <c r="R315" s="237"/>
      <c r="S315" s="237"/>
      <c r="T315" s="237"/>
      <c r="U315" s="237"/>
      <c r="V315" s="237"/>
      <c r="W315" s="237"/>
      <c r="X315" s="237"/>
      <c r="Y315" s="237"/>
      <c r="Z315" s="237"/>
      <c r="AA315" s="238"/>
    </row>
    <row r="316" ht="16" customHeight="1">
      <c r="A316" s="280">
        <f>A315+1</f>
        <v>159</v>
      </c>
      <c r="B316" s="526">
        <f>$B159</f>
        <v>0</v>
      </c>
      <c r="C316" s="521">
        <f>SUM(G316:M316)</f>
        <v>0</v>
      </c>
      <c r="D316" s="410"/>
      <c r="E316" s="410"/>
      <c r="F316" s="410"/>
      <c r="G316" s="410">
        <f>G159*$D159</f>
        <v>0</v>
      </c>
      <c r="H316" s="410">
        <f>(H159*$D159)</f>
        <v>0</v>
      </c>
      <c r="I316" s="410">
        <f>(I159*$D159)*$C$46^(I$11-$H$11)</f>
        <v>0</v>
      </c>
      <c r="J316" s="410">
        <f>(J159*$D159)*$C$46^(J$11-$H$11)</f>
        <v>0</v>
      </c>
      <c r="K316" s="410">
        <f>(K159*$D159)*$C$46^(K$11-$H$11)</f>
        <v>0</v>
      </c>
      <c r="L316" s="410">
        <f>(L159*$D159)*$C$46^(L$11-$H$11)</f>
        <v>0</v>
      </c>
      <c r="M316" s="410">
        <f>(M159*$D159)*$C$46^(M$11-$H$11)</f>
        <v>0</v>
      </c>
      <c r="N316" s="237"/>
      <c r="O316" s="237"/>
      <c r="P316" s="237"/>
      <c r="Q316" s="237"/>
      <c r="R316" s="237"/>
      <c r="S316" s="237"/>
      <c r="T316" s="237"/>
      <c r="U316" s="237"/>
      <c r="V316" s="237"/>
      <c r="W316" s="237"/>
      <c r="X316" s="237"/>
      <c r="Y316" s="237"/>
      <c r="Z316" s="237"/>
      <c r="AA316" s="238"/>
    </row>
    <row r="317" ht="16" customHeight="1">
      <c r="A317" s="280">
        <f>A316+1</f>
        <v>160</v>
      </c>
      <c r="B317" s="526">
        <f>$B160</f>
        <v>0</v>
      </c>
      <c r="C317" s="521">
        <f>SUM(G317:M317)</f>
        <v>0</v>
      </c>
      <c r="D317" s="410"/>
      <c r="E317" s="410"/>
      <c r="F317" s="410"/>
      <c r="G317" s="410">
        <f>G160*$D160</f>
        <v>0</v>
      </c>
      <c r="H317" s="410">
        <f>(H160*$D160)</f>
        <v>0</v>
      </c>
      <c r="I317" s="410">
        <f>(I160*$D160)*$C$46^(I$11-$H$11)</f>
        <v>0</v>
      </c>
      <c r="J317" s="410">
        <f>(J160*$D160)*$C$46^(J$11-$H$11)</f>
        <v>0</v>
      </c>
      <c r="K317" s="410">
        <f>(K160*$D160)*$C$46^(K$11-$H$11)</f>
        <v>0</v>
      </c>
      <c r="L317" s="410">
        <f>(L160*$D160)*$C$46^(L$11-$H$11)</f>
        <v>0</v>
      </c>
      <c r="M317" s="410">
        <f>(M160*$D160)*$C$46^(M$11-$H$11)</f>
        <v>0</v>
      </c>
      <c r="N317" s="237"/>
      <c r="O317" s="237"/>
      <c r="P317" s="237"/>
      <c r="Q317" s="237"/>
      <c r="R317" s="237"/>
      <c r="S317" s="237"/>
      <c r="T317" s="237"/>
      <c r="U317" s="237"/>
      <c r="V317" s="237"/>
      <c r="W317" s="237"/>
      <c r="X317" s="237"/>
      <c r="Y317" s="237"/>
      <c r="Z317" s="237"/>
      <c r="AA317" s="238"/>
    </row>
    <row r="318" ht="16" customHeight="1">
      <c r="A318" s="280">
        <f>A317+1</f>
        <v>161</v>
      </c>
      <c r="B318" s="526">
        <f>$B161</f>
        <v>0</v>
      </c>
      <c r="C318" s="521">
        <f>SUM(G318:M318)</f>
        <v>0</v>
      </c>
      <c r="D318" s="410"/>
      <c r="E318" s="410"/>
      <c r="F318" s="410"/>
      <c r="G318" s="410">
        <f>G161*$D161</f>
        <v>0</v>
      </c>
      <c r="H318" s="410">
        <f>(H161*$D161)</f>
        <v>0</v>
      </c>
      <c r="I318" s="410">
        <f>(I161*$D161)*$C$46^(I$11-$H$11)</f>
        <v>0</v>
      </c>
      <c r="J318" s="410">
        <f>(J161*$D161)*$C$46^(J$11-$H$11)</f>
        <v>0</v>
      </c>
      <c r="K318" s="410">
        <f>(K161*$D161)*$C$46^(K$11-$H$11)</f>
        <v>0</v>
      </c>
      <c r="L318" s="410">
        <f>(L161*$D161)*$C$46^(L$11-$H$11)</f>
        <v>0</v>
      </c>
      <c r="M318" s="410">
        <f>(M161*$D161)*$C$46^(M$11-$H$11)</f>
        <v>0</v>
      </c>
      <c r="N318" s="237"/>
      <c r="O318" s="237"/>
      <c r="P318" s="237"/>
      <c r="Q318" s="237"/>
      <c r="R318" s="237"/>
      <c r="S318" s="237"/>
      <c r="T318" s="237"/>
      <c r="U318" s="237"/>
      <c r="V318" s="237"/>
      <c r="W318" s="237"/>
      <c r="X318" s="237"/>
      <c r="Y318" s="237"/>
      <c r="Z318" s="237"/>
      <c r="AA318" s="238"/>
    </row>
    <row r="319" ht="16" customHeight="1">
      <c r="A319" s="280">
        <f>A318+1</f>
        <v>162</v>
      </c>
      <c r="B319" s="526">
        <f>$B162</f>
        <v>0</v>
      </c>
      <c r="C319" s="521">
        <f>SUM(G319:M319)</f>
        <v>0</v>
      </c>
      <c r="D319" s="410"/>
      <c r="E319" s="410"/>
      <c r="F319" s="410"/>
      <c r="G319" s="410">
        <f>G162*$D162</f>
        <v>0</v>
      </c>
      <c r="H319" s="410">
        <f>(H162*$D162)</f>
        <v>0</v>
      </c>
      <c r="I319" s="410">
        <f>(I162*$D162)*$C$46^(I$11-$H$11)</f>
        <v>0</v>
      </c>
      <c r="J319" s="410">
        <f>(J162*$D162)*$C$46^(J$11-$H$11)</f>
        <v>0</v>
      </c>
      <c r="K319" s="410">
        <f>(K162*$D162)*$C$46^(K$11-$H$11)</f>
        <v>0</v>
      </c>
      <c r="L319" s="410">
        <f>(L162*$D162)*$C$46^(L$11-$H$11)</f>
        <v>0</v>
      </c>
      <c r="M319" s="410">
        <f>(M162*$D162)*$C$46^(M$11-$H$11)</f>
        <v>0</v>
      </c>
      <c r="N319" s="237"/>
      <c r="O319" s="237"/>
      <c r="P319" s="237"/>
      <c r="Q319" s="237"/>
      <c r="R319" s="237"/>
      <c r="S319" s="237"/>
      <c r="T319" s="237"/>
      <c r="U319" s="237"/>
      <c r="V319" s="237"/>
      <c r="W319" s="237"/>
      <c r="X319" s="237"/>
      <c r="Y319" s="237"/>
      <c r="Z319" s="237"/>
      <c r="AA319" s="238"/>
    </row>
    <row r="320" ht="16" customHeight="1">
      <c r="A320" s="280">
        <f>A319+1</f>
        <v>163</v>
      </c>
      <c r="B320" s="527">
        <f>$B163</f>
        <v>0</v>
      </c>
      <c r="C320" s="522">
        <f>SUM(G320:M320)</f>
        <v>0</v>
      </c>
      <c r="D320" s="517"/>
      <c r="E320" s="517"/>
      <c r="F320" s="517"/>
      <c r="G320" s="517">
        <f>G163*$D163</f>
        <v>0</v>
      </c>
      <c r="H320" s="517">
        <f>(H163*$D163)</f>
        <v>0</v>
      </c>
      <c r="I320" s="517">
        <f>(I163*$D163)*$C$46^(I$11-$H$11)</f>
        <v>0</v>
      </c>
      <c r="J320" s="517">
        <f>(J163*$D163)*$C$46^(J$11-$H$11)</f>
        <v>0</v>
      </c>
      <c r="K320" s="517">
        <f>(K163*$D163)*$C$46^(K$11-$H$11)</f>
        <v>0</v>
      </c>
      <c r="L320" s="517">
        <f>(L163*$D163)*$C$46^(L$11-$H$11)</f>
        <v>0</v>
      </c>
      <c r="M320" s="517">
        <f>(M163*$D163)*$C$46^(M$11-$H$11)</f>
        <v>0</v>
      </c>
      <c r="N320" s="237"/>
      <c r="O320" s="237"/>
      <c r="P320" s="237"/>
      <c r="Q320" s="237"/>
      <c r="R320" s="237"/>
      <c r="S320" s="237"/>
      <c r="T320" s="237"/>
      <c r="U320" s="237"/>
      <c r="V320" s="237"/>
      <c r="W320" s="237"/>
      <c r="X320" s="237"/>
      <c r="Y320" s="237"/>
      <c r="Z320" s="237"/>
      <c r="AA320" s="238"/>
    </row>
    <row r="321" ht="16" customHeight="1">
      <c r="A321" s="280">
        <f>A320+1</f>
        <v>164</v>
      </c>
      <c r="B321" t="s" s="480">
        <f>$B164</f>
        <v>343</v>
      </c>
      <c r="C321" s="528">
        <f>SUM(G321:M321)</f>
        <v>298420.494215</v>
      </c>
      <c r="D321" s="307"/>
      <c r="E321" s="307"/>
      <c r="F321" s="307"/>
      <c r="G321" s="307">
        <f>SUM(G312:G320)</f>
        <v>0</v>
      </c>
      <c r="H321" s="307">
        <f>SUM(H312:H320)</f>
        <v>25000</v>
      </c>
      <c r="I321" s="307">
        <f>SUM(I312:I320)</f>
        <v>51500</v>
      </c>
      <c r="J321" s="307">
        <f>SUM(J312:J320)</f>
        <v>53045</v>
      </c>
      <c r="K321" s="307">
        <f>SUM(K312:K320)</f>
        <v>54636.35</v>
      </c>
      <c r="L321" s="307">
        <f>SUM(L312:L320)</f>
        <v>56275.4405</v>
      </c>
      <c r="M321" s="307">
        <f>SUM(M312:M320)</f>
        <v>57963.703715</v>
      </c>
      <c r="N321" s="237"/>
      <c r="O321" s="237"/>
      <c r="P321" s="237"/>
      <c r="Q321" s="237"/>
      <c r="R321" s="237"/>
      <c r="S321" s="237"/>
      <c r="T321" s="237"/>
      <c r="U321" s="237"/>
      <c r="V321" s="237"/>
      <c r="W321" s="237"/>
      <c r="X321" s="237"/>
      <c r="Y321" s="237"/>
      <c r="Z321" s="237"/>
      <c r="AA321" s="238"/>
    </row>
    <row r="322" ht="16" customHeight="1">
      <c r="A322" s="244"/>
      <c r="B322" s="237"/>
      <c r="C322" s="410"/>
      <c r="D322" s="410"/>
      <c r="E322" s="410"/>
      <c r="F322" s="410"/>
      <c r="G322" s="410"/>
      <c r="H322" s="410"/>
      <c r="I322" s="410"/>
      <c r="J322" s="410"/>
      <c r="K322" s="410"/>
      <c r="L322" s="410"/>
      <c r="M322" s="410"/>
      <c r="N322" s="237"/>
      <c r="O322" s="237"/>
      <c r="P322" s="237"/>
      <c r="Q322" s="237"/>
      <c r="R322" s="237"/>
      <c r="S322" s="237"/>
      <c r="T322" s="237"/>
      <c r="U322" s="237"/>
      <c r="V322" s="237"/>
      <c r="W322" s="237"/>
      <c r="X322" s="237"/>
      <c r="Y322" s="237"/>
      <c r="Z322" s="237"/>
      <c r="AA322" s="238"/>
    </row>
    <row r="323" ht="16" customHeight="1">
      <c r="A323" s="280">
        <f>ROW(A172)</f>
        <v>172</v>
      </c>
      <c r="B323" t="s" s="530">
        <f>$B172</f>
        <v>344</v>
      </c>
      <c r="C323" s="410">
        <f>SUM(G323:M323)</f>
        <v>245799.5756034</v>
      </c>
      <c r="D323" s="410"/>
      <c r="E323" s="410"/>
      <c r="F323" s="410"/>
      <c r="G323" s="410">
        <f>G172*$E172</f>
        <v>0</v>
      </c>
      <c r="H323" s="410">
        <f>(H172*$E172)</f>
        <v>38000</v>
      </c>
      <c r="I323" s="410">
        <f>(I172*$E172)*$C$46^(I$11-$H$11)</f>
        <v>39140</v>
      </c>
      <c r="J323" s="410">
        <f>(J172*$E172)*$C$46^(J$11-$H$11)</f>
        <v>40314.2</v>
      </c>
      <c r="K323" s="410">
        <f>(K172*$E172)*$C$46^(K$11-$H$11)</f>
        <v>41523.626</v>
      </c>
      <c r="L323" s="410">
        <f>(L172*$E172)*$C$46^(L$11-$H$11)</f>
        <v>42769.33478</v>
      </c>
      <c r="M323" s="410">
        <f>(M172*$E172)*$C$46^(M$11-$H$11)</f>
        <v>44052.4148234</v>
      </c>
      <c r="N323" s="237"/>
      <c r="O323" s="237"/>
      <c r="P323" s="237"/>
      <c r="Q323" s="237"/>
      <c r="R323" s="237"/>
      <c r="S323" s="237"/>
      <c r="T323" s="237"/>
      <c r="U323" s="237"/>
      <c r="V323" s="237"/>
      <c r="W323" s="237"/>
      <c r="X323" s="237"/>
      <c r="Y323" s="237"/>
      <c r="Z323" s="237"/>
      <c r="AA323" s="238"/>
    </row>
    <row r="324" ht="16" customHeight="1">
      <c r="A324" s="280">
        <f>ROW(A173)</f>
        <v>173</v>
      </c>
      <c r="B324" t="s" s="530">
        <f>$B173</f>
        <v>344</v>
      </c>
      <c r="C324" s="410">
        <f>SUM(G324:M324)</f>
        <v>86821.749603400007</v>
      </c>
      <c r="D324" s="410"/>
      <c r="E324" s="410"/>
      <c r="F324" s="410"/>
      <c r="G324" s="410">
        <f>G173*$E173</f>
        <v>0</v>
      </c>
      <c r="H324" s="410">
        <f>(H173*$E173)</f>
        <v>0</v>
      </c>
      <c r="I324" s="410">
        <f>(I173*$E173)*$C$46^(I$11-$H$11)</f>
        <v>0</v>
      </c>
      <c r="J324" s="410">
        <f>(J173*$E173)*$C$46^(J$11-$H$11)</f>
        <v>0</v>
      </c>
      <c r="K324" s="410">
        <f>(K173*$E173)*$C$46^(K$11-$H$11)</f>
        <v>0</v>
      </c>
      <c r="L324" s="410">
        <f>(L173*$E173)*$C$46^(L$11-$H$11)</f>
        <v>42769.33478</v>
      </c>
      <c r="M324" s="410">
        <f>(M173*$E173)*$C$46^(M$11-$H$11)</f>
        <v>44052.4148234</v>
      </c>
      <c r="N324" s="237"/>
      <c r="O324" s="237"/>
      <c r="P324" s="237"/>
      <c r="Q324" s="237"/>
      <c r="R324" s="237"/>
      <c r="S324" s="237"/>
      <c r="T324" s="237"/>
      <c r="U324" s="237"/>
      <c r="V324" s="237"/>
      <c r="W324" s="237"/>
      <c r="X324" s="237"/>
      <c r="Y324" s="237"/>
      <c r="Z324" s="237"/>
      <c r="AA324" s="238"/>
    </row>
    <row r="325" ht="16" customHeight="1">
      <c r="A325" s="280">
        <f>ROW(A174)</f>
        <v>174</v>
      </c>
      <c r="B325" s="526">
        <f>$B174</f>
        <v>0</v>
      </c>
      <c r="C325" s="410">
        <f>SUM(G325:M325)</f>
        <v>0</v>
      </c>
      <c r="D325" s="410"/>
      <c r="E325" s="410"/>
      <c r="F325" s="410"/>
      <c r="G325" s="410">
        <f>G174*$E174</f>
        <v>0</v>
      </c>
      <c r="H325" s="410">
        <f>(H174*$E174)</f>
        <v>0</v>
      </c>
      <c r="I325" s="410">
        <f>(I174*$E174)*$C$46^(I$11-$H$11)</f>
        <v>0</v>
      </c>
      <c r="J325" s="410">
        <f>(J174*$E174)*$C$46^(J$11-$H$11)</f>
        <v>0</v>
      </c>
      <c r="K325" s="410">
        <f>(K174*$E174)*$C$46^(K$11-$H$11)</f>
        <v>0</v>
      </c>
      <c r="L325" s="410">
        <f>(L174*$E174)*$C$46^(L$11-$H$11)</f>
        <v>0</v>
      </c>
      <c r="M325" s="410">
        <f>(M174*$E174)*$C$46^(M$11-$H$11)</f>
        <v>0</v>
      </c>
      <c r="N325" s="237"/>
      <c r="O325" s="237"/>
      <c r="P325" s="237"/>
      <c r="Q325" s="237"/>
      <c r="R325" s="237"/>
      <c r="S325" s="237"/>
      <c r="T325" s="237"/>
      <c r="U325" s="237"/>
      <c r="V325" s="237"/>
      <c r="W325" s="237"/>
      <c r="X325" s="237"/>
      <c r="Y325" s="237"/>
      <c r="Z325" s="237"/>
      <c r="AA325" s="238"/>
    </row>
    <row r="326" ht="16" customHeight="1">
      <c r="A326" s="280">
        <f>ROW(A175)</f>
        <v>175</v>
      </c>
      <c r="B326" s="526"/>
      <c r="C326" s="410">
        <f>SUM(G326:M326)</f>
        <v>0</v>
      </c>
      <c r="D326" s="410"/>
      <c r="E326" s="410"/>
      <c r="F326" s="410"/>
      <c r="G326" s="410"/>
      <c r="H326" s="410"/>
      <c r="I326" s="410"/>
      <c r="J326" s="410"/>
      <c r="K326" s="410"/>
      <c r="L326" s="410"/>
      <c r="M326" s="410"/>
      <c r="N326" s="237"/>
      <c r="O326" s="237"/>
      <c r="P326" s="237"/>
      <c r="Q326" s="237"/>
      <c r="R326" s="237"/>
      <c r="S326" s="237"/>
      <c r="T326" s="237"/>
      <c r="U326" s="237"/>
      <c r="V326" s="237"/>
      <c r="W326" s="237"/>
      <c r="X326" s="237"/>
      <c r="Y326" s="237"/>
      <c r="Z326" s="237"/>
      <c r="AA326" s="238"/>
    </row>
    <row r="327" ht="16" customHeight="1">
      <c r="A327" s="280">
        <f>ROW(A176)</f>
        <v>176</v>
      </c>
      <c r="B327" t="s" s="530">
        <f>$B176</f>
        <v>345</v>
      </c>
      <c r="C327" s="410">
        <f>SUM(G327:M327)</f>
        <v>245799.5756034</v>
      </c>
      <c r="D327" s="410"/>
      <c r="E327" s="410"/>
      <c r="F327" s="410"/>
      <c r="G327" s="410">
        <f>G176*$E176</f>
        <v>0</v>
      </c>
      <c r="H327" s="410">
        <f>(H176*$E176)</f>
        <v>38000</v>
      </c>
      <c r="I327" s="410">
        <f>(I176*$E176)*$C$46^(I$11-$H$11)</f>
        <v>39140</v>
      </c>
      <c r="J327" s="410">
        <f>(J176*$E176)*$C$46^(J$11-$H$11)</f>
        <v>40314.2</v>
      </c>
      <c r="K327" s="410">
        <f>(K176*$E176)*$C$46^(K$11-$H$11)</f>
        <v>41523.626</v>
      </c>
      <c r="L327" s="410">
        <f>(L176*$E176)*$C$46^(L$11-$H$11)</f>
        <v>42769.33478</v>
      </c>
      <c r="M327" s="410">
        <f>(M176*$E176)*$C$46^(M$11-$H$11)</f>
        <v>44052.4148234</v>
      </c>
      <c r="N327" s="237"/>
      <c r="O327" s="237"/>
      <c r="P327" s="237"/>
      <c r="Q327" s="237"/>
      <c r="R327" s="237"/>
      <c r="S327" s="237"/>
      <c r="T327" s="237"/>
      <c r="U327" s="237"/>
      <c r="V327" s="237"/>
      <c r="W327" s="237"/>
      <c r="X327" s="237"/>
      <c r="Y327" s="237"/>
      <c r="Z327" s="237"/>
      <c r="AA327" s="238"/>
    </row>
    <row r="328" ht="16" customHeight="1">
      <c r="A328" s="280">
        <f>ROW(A177)</f>
        <v>177</v>
      </c>
      <c r="B328" t="s" s="530">
        <f>$B177</f>
        <v>345</v>
      </c>
      <c r="C328" s="410">
        <f>SUM(G328:M328)</f>
        <v>128345.3756034</v>
      </c>
      <c r="D328" s="410"/>
      <c r="E328" s="410"/>
      <c r="F328" s="410"/>
      <c r="G328" s="410">
        <f>G177*$E177</f>
        <v>0</v>
      </c>
      <c r="H328" s="410">
        <f>(H177*$E177)</f>
        <v>0</v>
      </c>
      <c r="I328" s="410">
        <f>(I177*$E177)*$C$46^(I$11-$H$11)</f>
        <v>0</v>
      </c>
      <c r="J328" s="410">
        <f>(J177*$E177)*$C$46^(J$11-$H$11)</f>
        <v>0</v>
      </c>
      <c r="K328" s="410">
        <f>(K177*$E177)*$C$46^(K$11-$H$11)</f>
        <v>41523.626</v>
      </c>
      <c r="L328" s="410">
        <f>(L177*$E177)*$C$46^(L$11-$H$11)</f>
        <v>42769.33478</v>
      </c>
      <c r="M328" s="410">
        <f>(M177*$E177)*$C$46^(M$11-$H$11)</f>
        <v>44052.4148234</v>
      </c>
      <c r="N328" s="237"/>
      <c r="O328" s="237"/>
      <c r="P328" s="237"/>
      <c r="Q328" s="237"/>
      <c r="R328" s="237"/>
      <c r="S328" s="237"/>
      <c r="T328" s="237"/>
      <c r="U328" s="237"/>
      <c r="V328" s="237"/>
      <c r="W328" s="237"/>
      <c r="X328" s="237"/>
      <c r="Y328" s="237"/>
      <c r="Z328" s="237"/>
      <c r="AA328" s="238"/>
    </row>
    <row r="329" ht="16" customHeight="1">
      <c r="A329" s="280">
        <f>ROW(A178)</f>
        <v>178</v>
      </c>
      <c r="B329" t="s" s="530">
        <f>$B178</f>
        <v>345</v>
      </c>
      <c r="C329" s="410">
        <f>SUM(G329:M329)</f>
        <v>44052.4148234</v>
      </c>
      <c r="D329" s="410"/>
      <c r="E329" s="410"/>
      <c r="F329" s="410"/>
      <c r="G329" s="410">
        <f>G178*$E178</f>
        <v>0</v>
      </c>
      <c r="H329" s="410">
        <f>(H178*$E178)</f>
        <v>0</v>
      </c>
      <c r="I329" s="410">
        <f>(I178*$E178)*$C$46^(I$11-$H$11)</f>
        <v>0</v>
      </c>
      <c r="J329" s="410">
        <f>(J178*$E178)*$C$46^(J$11-$H$11)</f>
        <v>0</v>
      </c>
      <c r="K329" s="410">
        <f>(K178*$E178)*$C$46^(K$11-$H$11)</f>
        <v>0</v>
      </c>
      <c r="L329" s="410">
        <f>(L178*$E178)*$C$46^(L$11-$H$11)</f>
        <v>0</v>
      </c>
      <c r="M329" s="410">
        <f>(M178*$E178)*$C$46^(M$11-$H$11)</f>
        <v>44052.4148234</v>
      </c>
      <c r="N329" s="237"/>
      <c r="O329" s="237"/>
      <c r="P329" s="237"/>
      <c r="Q329" s="237"/>
      <c r="R329" s="237"/>
      <c r="S329" s="237"/>
      <c r="T329" s="237"/>
      <c r="U329" s="237"/>
      <c r="V329" s="237"/>
      <c r="W329" s="237"/>
      <c r="X329" s="237"/>
      <c r="Y329" s="237"/>
      <c r="Z329" s="237"/>
      <c r="AA329" s="238"/>
    </row>
    <row r="330" ht="16" customHeight="1">
      <c r="A330" s="280">
        <f>ROW(A179)</f>
        <v>179</v>
      </c>
      <c r="B330" s="526">
        <f>$B179</f>
        <v>0</v>
      </c>
      <c r="C330" s="410">
        <f>SUM(G330:M330)</f>
        <v>0</v>
      </c>
      <c r="D330" s="410"/>
      <c r="E330" s="410"/>
      <c r="F330" s="410"/>
      <c r="G330" s="410">
        <f>G179*$E179</f>
        <v>0</v>
      </c>
      <c r="H330" s="410">
        <f>(H179*$E179)</f>
        <v>0</v>
      </c>
      <c r="I330" s="410">
        <f>(I179*$E179)*$C$46^(I$11-$H$11)</f>
        <v>0</v>
      </c>
      <c r="J330" s="410">
        <f>(J179*$E179)*$C$46^(J$11-$H$11)</f>
        <v>0</v>
      </c>
      <c r="K330" s="410">
        <f>(K179*$E179)*$C$46^(K$11-$H$11)</f>
        <v>0</v>
      </c>
      <c r="L330" s="410">
        <f>(L179*$E179)*$C$46^(L$11-$H$11)</f>
        <v>0</v>
      </c>
      <c r="M330" s="410">
        <f>(M179*$E179)*$C$46^(M$11-$H$11)</f>
        <v>0</v>
      </c>
      <c r="N330" s="237"/>
      <c r="O330" s="237"/>
      <c r="P330" s="237"/>
      <c r="Q330" s="237"/>
      <c r="R330" s="237"/>
      <c r="S330" s="237"/>
      <c r="T330" s="237"/>
      <c r="U330" s="237"/>
      <c r="V330" s="237"/>
      <c r="W330" s="237"/>
      <c r="X330" s="237"/>
      <c r="Y330" s="237"/>
      <c r="Z330" s="237"/>
      <c r="AA330" s="238"/>
    </row>
    <row r="331" ht="16" customHeight="1">
      <c r="A331" s="280">
        <f>ROW(A180)</f>
        <v>180</v>
      </c>
      <c r="B331" s="526">
        <f>$B180</f>
        <v>0</v>
      </c>
      <c r="C331" s="410">
        <f>SUM(G331:M331)</f>
        <v>0</v>
      </c>
      <c r="D331" s="410"/>
      <c r="E331" s="410"/>
      <c r="F331" s="410"/>
      <c r="G331" s="410">
        <f>G180*$E180</f>
        <v>0</v>
      </c>
      <c r="H331" s="410">
        <f>(H180*$E180)</f>
        <v>0</v>
      </c>
      <c r="I331" s="410">
        <f>(I180*$E180)*$C$46^(I$11-$H$11)</f>
        <v>0</v>
      </c>
      <c r="J331" s="410">
        <f>(J180*$E180)*$C$46^(J$11-$H$11)</f>
        <v>0</v>
      </c>
      <c r="K331" s="410">
        <f>(K180*$E180)*$C$46^(K$11-$H$11)</f>
        <v>0</v>
      </c>
      <c r="L331" s="410">
        <f>(L180*$E180)*$C$46^(L$11-$H$11)</f>
        <v>0</v>
      </c>
      <c r="M331" s="410">
        <f>(M180*$E180)*$C$46^(M$11-$H$11)</f>
        <v>0</v>
      </c>
      <c r="N331" s="237"/>
      <c r="O331" s="237"/>
      <c r="P331" s="237"/>
      <c r="Q331" s="237"/>
      <c r="R331" s="237"/>
      <c r="S331" s="237"/>
      <c r="T331" s="237"/>
      <c r="U331" s="237"/>
      <c r="V331" s="237"/>
      <c r="W331" s="237"/>
      <c r="X331" s="237"/>
      <c r="Y331" s="237"/>
      <c r="Z331" s="237"/>
      <c r="AA331" s="238"/>
    </row>
    <row r="332" ht="16" customHeight="1">
      <c r="A332" s="280">
        <f>ROW(A181)</f>
        <v>181</v>
      </c>
      <c r="B332" s="526"/>
      <c r="C332" s="410">
        <f>SUM(G332:M332)</f>
        <v>0</v>
      </c>
      <c r="D332" s="410"/>
      <c r="E332" s="410"/>
      <c r="F332" s="410"/>
      <c r="G332" s="410"/>
      <c r="H332" s="410"/>
      <c r="I332" s="410"/>
      <c r="J332" s="410"/>
      <c r="K332" s="410"/>
      <c r="L332" s="410"/>
      <c r="M332" s="410"/>
      <c r="N332" s="237"/>
      <c r="O332" s="237"/>
      <c r="P332" s="237"/>
      <c r="Q332" s="237"/>
      <c r="R332" s="237"/>
      <c r="S332" s="237"/>
      <c r="T332" s="237"/>
      <c r="U332" s="237"/>
      <c r="V332" s="237"/>
      <c r="W332" s="237"/>
      <c r="X332" s="237"/>
      <c r="Y332" s="237"/>
      <c r="Z332" s="237"/>
      <c r="AA332" s="238"/>
    </row>
    <row r="333" ht="16" customHeight="1">
      <c r="A333" s="280">
        <f>ROW(A182)</f>
        <v>182</v>
      </c>
      <c r="B333" t="s" s="530">
        <f>$B182</f>
        <v>346</v>
      </c>
      <c r="C333" s="410">
        <f>SUM(G333:M333)</f>
        <v>245799.5756034</v>
      </c>
      <c r="D333" s="410"/>
      <c r="E333" s="410"/>
      <c r="F333" s="410"/>
      <c r="G333" s="410">
        <f>G182*$E182</f>
        <v>0</v>
      </c>
      <c r="H333" s="410">
        <f>(H182*$E182)</f>
        <v>38000</v>
      </c>
      <c r="I333" s="410">
        <f>(I182*$E182)*$C$46^(I$11-$H$11)</f>
        <v>39140</v>
      </c>
      <c r="J333" s="410">
        <f>(J182*$E182)*$C$46^(J$11-$H$11)</f>
        <v>40314.2</v>
      </c>
      <c r="K333" s="410">
        <f>(K182*$E182)*$C$46^(K$11-$H$11)</f>
        <v>41523.626</v>
      </c>
      <c r="L333" s="410">
        <f>(L182*$E182)*$C$46^(L$11-$H$11)</f>
        <v>42769.33478</v>
      </c>
      <c r="M333" s="410">
        <f>(M182*$E182)*$C$46^(M$11-$H$11)</f>
        <v>44052.4148234</v>
      </c>
      <c r="N333" s="237"/>
      <c r="O333" s="237"/>
      <c r="P333" s="237"/>
      <c r="Q333" s="237"/>
      <c r="R333" s="237"/>
      <c r="S333" s="237"/>
      <c r="T333" s="237"/>
      <c r="U333" s="237"/>
      <c r="V333" s="237"/>
      <c r="W333" s="237"/>
      <c r="X333" s="237"/>
      <c r="Y333" s="237"/>
      <c r="Z333" s="237"/>
      <c r="AA333" s="238"/>
    </row>
    <row r="334" ht="16" customHeight="1">
      <c r="A334" s="280">
        <f>ROW(A183)</f>
        <v>183</v>
      </c>
      <c r="B334" t="s" s="530">
        <f>$B183</f>
        <v>346</v>
      </c>
      <c r="C334" s="410">
        <f>SUM(G334:M334)</f>
        <v>86821.749603400007</v>
      </c>
      <c r="D334" s="410"/>
      <c r="E334" s="410"/>
      <c r="F334" s="410"/>
      <c r="G334" s="410">
        <f>G183*$E183</f>
        <v>0</v>
      </c>
      <c r="H334" s="410">
        <f>(H183*$E183)</f>
        <v>0</v>
      </c>
      <c r="I334" s="410">
        <f>(I183*$E183)*$C$46^(I$11-$H$11)</f>
        <v>0</v>
      </c>
      <c r="J334" s="410">
        <f>(J183*$E183)*$C$46^(J$11-$H$11)</f>
        <v>0</v>
      </c>
      <c r="K334" s="410">
        <f>(K183*$E183)*$C$46^(K$11-$H$11)</f>
        <v>0</v>
      </c>
      <c r="L334" s="410">
        <f>(L183*$E183)*$C$46^(L$11-$H$11)</f>
        <v>42769.33478</v>
      </c>
      <c r="M334" s="410">
        <f>(M183*$E183)*$C$46^(M$11-$H$11)</f>
        <v>44052.4148234</v>
      </c>
      <c r="N334" s="237"/>
      <c r="O334" s="237"/>
      <c r="P334" s="237"/>
      <c r="Q334" s="237"/>
      <c r="R334" s="237"/>
      <c r="S334" s="237"/>
      <c r="T334" s="237"/>
      <c r="U334" s="237"/>
      <c r="V334" s="237"/>
      <c r="W334" s="237"/>
      <c r="X334" s="237"/>
      <c r="Y334" s="237"/>
      <c r="Z334" s="237"/>
      <c r="AA334" s="238"/>
    </row>
    <row r="335" ht="16" customHeight="1">
      <c r="A335" s="280">
        <f>ROW(A184)</f>
        <v>184</v>
      </c>
      <c r="B335" s="526">
        <f>$B184</f>
        <v>0</v>
      </c>
      <c r="C335" s="410">
        <f>SUM(G335:M335)</f>
        <v>0</v>
      </c>
      <c r="D335" s="410"/>
      <c r="E335" s="410"/>
      <c r="F335" s="410"/>
      <c r="G335" s="410">
        <f>G184*$E184</f>
        <v>0</v>
      </c>
      <c r="H335" s="410">
        <f>(H184*$E184)</f>
        <v>0</v>
      </c>
      <c r="I335" s="410">
        <f>(I184*$E184)*$C$46^(I$11-$H$11)</f>
        <v>0</v>
      </c>
      <c r="J335" s="410">
        <f>(J184*$E184)*$C$46^(J$11-$H$11)</f>
        <v>0</v>
      </c>
      <c r="K335" s="410">
        <f>(K184*$E184)*$C$46^(K$11-$H$11)</f>
        <v>0</v>
      </c>
      <c r="L335" s="410">
        <f>(L184*$E184)*$C$46^(L$11-$H$11)</f>
        <v>0</v>
      </c>
      <c r="M335" s="410">
        <f>(M184*$E184)*$C$46^(M$11-$H$11)</f>
        <v>0</v>
      </c>
      <c r="N335" s="237"/>
      <c r="O335" s="237"/>
      <c r="P335" s="237"/>
      <c r="Q335" s="237"/>
      <c r="R335" s="237"/>
      <c r="S335" s="237"/>
      <c r="T335" s="237"/>
      <c r="U335" s="237"/>
      <c r="V335" s="237"/>
      <c r="W335" s="237"/>
      <c r="X335" s="237"/>
      <c r="Y335" s="237"/>
      <c r="Z335" s="237"/>
      <c r="AA335" s="238"/>
    </row>
    <row r="336" ht="16" customHeight="1">
      <c r="A336" s="280">
        <f>ROW(A185)</f>
        <v>185</v>
      </c>
      <c r="B336" t="s" s="530">
        <f>$B185</f>
        <v>347</v>
      </c>
      <c r="C336" s="410">
        <f>SUM(G336:M336)</f>
        <v>258736.395372</v>
      </c>
      <c r="D336" s="410"/>
      <c r="E336" s="410"/>
      <c r="F336" s="410"/>
      <c r="G336" s="410">
        <f>G185*$E185</f>
        <v>0</v>
      </c>
      <c r="H336" s="410">
        <f>(H185*$E185)</f>
        <v>40000</v>
      </c>
      <c r="I336" s="410">
        <f>(I185*$E185)*$C$46^(I$11-$H$11)</f>
        <v>41200</v>
      </c>
      <c r="J336" s="410">
        <f>(J185*$E185)*$C$46^(J$11-$H$11)</f>
        <v>42436</v>
      </c>
      <c r="K336" s="410">
        <f>(K185*$E185)*$C$46^(K$11-$H$11)</f>
        <v>43709.08</v>
      </c>
      <c r="L336" s="410">
        <f>(L185*$E185)*$C$46^(L$11-$H$11)</f>
        <v>45020.3524</v>
      </c>
      <c r="M336" s="410">
        <f>(M185*$E185)*$C$46^(M$11-$H$11)</f>
        <v>46370.962972</v>
      </c>
      <c r="N336" s="237"/>
      <c r="O336" s="237"/>
      <c r="P336" s="237"/>
      <c r="Q336" s="237"/>
      <c r="R336" s="237"/>
      <c r="S336" s="237"/>
      <c r="T336" s="237"/>
      <c r="U336" s="237"/>
      <c r="V336" s="237"/>
      <c r="W336" s="237"/>
      <c r="X336" s="237"/>
      <c r="Y336" s="237"/>
      <c r="Z336" s="237"/>
      <c r="AA336" s="238"/>
    </row>
    <row r="337" ht="16" customHeight="1">
      <c r="A337" s="280">
        <f>ROW(A186)</f>
        <v>186</v>
      </c>
      <c r="B337" t="s" s="530">
        <f>$B186</f>
        <v>347</v>
      </c>
      <c r="C337" s="410">
        <f>SUM(G337:M337)</f>
        <v>135100.395372</v>
      </c>
      <c r="D337" s="410"/>
      <c r="E337" s="410"/>
      <c r="F337" s="410"/>
      <c r="G337" s="410">
        <f>G186*$E186</f>
        <v>0</v>
      </c>
      <c r="H337" s="410">
        <f>(H186*$E186)</f>
        <v>0</v>
      </c>
      <c r="I337" s="410">
        <f>(I186*$E186)*$C$46^(I$11-$H$11)</f>
        <v>0</v>
      </c>
      <c r="J337" s="410">
        <f>(J186*$E186)*$C$46^(J$11-$H$11)</f>
        <v>0</v>
      </c>
      <c r="K337" s="410">
        <f>(K186*$E186)*$C$46^(K$11-$H$11)</f>
        <v>43709.08</v>
      </c>
      <c r="L337" s="410">
        <f>(L186*$E186)*$C$46^(L$11-$H$11)</f>
        <v>45020.3524</v>
      </c>
      <c r="M337" s="410">
        <f>(M186*$E186)*$C$46^(M$11-$H$11)</f>
        <v>46370.962972</v>
      </c>
      <c r="N337" s="237"/>
      <c r="O337" s="237"/>
      <c r="P337" s="237"/>
      <c r="Q337" s="237"/>
      <c r="R337" s="237"/>
      <c r="S337" s="237"/>
      <c r="T337" s="237"/>
      <c r="U337" s="237"/>
      <c r="V337" s="237"/>
      <c r="W337" s="237"/>
      <c r="X337" s="237"/>
      <c r="Y337" s="237"/>
      <c r="Z337" s="237"/>
      <c r="AA337" s="238"/>
    </row>
    <row r="338" ht="16" customHeight="1">
      <c r="A338" s="280">
        <f>ROW(A187)</f>
        <v>187</v>
      </c>
      <c r="B338" s="526"/>
      <c r="C338" s="410">
        <f>SUM(G338:M338)</f>
        <v>0</v>
      </c>
      <c r="D338" s="410"/>
      <c r="E338" s="410"/>
      <c r="F338" s="410"/>
      <c r="G338" s="410"/>
      <c r="H338" s="410"/>
      <c r="I338" s="410"/>
      <c r="J338" s="410"/>
      <c r="K338" s="410"/>
      <c r="L338" s="410"/>
      <c r="M338" s="410"/>
      <c r="N338" s="237"/>
      <c r="O338" s="237"/>
      <c r="P338" s="237"/>
      <c r="Q338" s="237"/>
      <c r="R338" s="237"/>
      <c r="S338" s="237"/>
      <c r="T338" s="237"/>
      <c r="U338" s="237"/>
      <c r="V338" s="237"/>
      <c r="W338" s="237"/>
      <c r="X338" s="237"/>
      <c r="Y338" s="237"/>
      <c r="Z338" s="237"/>
      <c r="AA338" s="238"/>
    </row>
    <row r="339" ht="16" customHeight="1">
      <c r="A339" s="280">
        <f>ROW(A188)</f>
        <v>188</v>
      </c>
      <c r="B339" t="s" s="530">
        <f>$B188</f>
        <v>348</v>
      </c>
      <c r="C339" s="410">
        <f>SUM(G339:M339)</f>
        <v>258736.395372</v>
      </c>
      <c r="D339" s="410"/>
      <c r="E339" s="410"/>
      <c r="F339" s="410"/>
      <c r="G339" s="410">
        <f>G188*$E188</f>
        <v>0</v>
      </c>
      <c r="H339" s="410">
        <f>(H188*$E188)</f>
        <v>40000</v>
      </c>
      <c r="I339" s="410">
        <f>(I188*$E188)*$C$46^(I$11-$H$11)</f>
        <v>41200</v>
      </c>
      <c r="J339" s="410">
        <f>(J188*$E188)*$C$46^(J$11-$H$11)</f>
        <v>42436</v>
      </c>
      <c r="K339" s="410">
        <f>(K188*$E188)*$C$46^(K$11-$H$11)</f>
        <v>43709.08</v>
      </c>
      <c r="L339" s="410">
        <f>(L188*$E188)*$C$46^(L$11-$H$11)</f>
        <v>45020.3524</v>
      </c>
      <c r="M339" s="410">
        <f>(M188*$E188)*$C$46^(M$11-$H$11)</f>
        <v>46370.962972</v>
      </c>
      <c r="N339" s="237"/>
      <c r="O339" s="237"/>
      <c r="P339" s="237"/>
      <c r="Q339" s="237"/>
      <c r="R339" s="237"/>
      <c r="S339" s="237"/>
      <c r="T339" s="237"/>
      <c r="U339" s="237"/>
      <c r="V339" s="237"/>
      <c r="W339" s="237"/>
      <c r="X339" s="237"/>
      <c r="Y339" s="237"/>
      <c r="Z339" s="237"/>
      <c r="AA339" s="238"/>
    </row>
    <row r="340" ht="16" customHeight="1">
      <c r="A340" s="280">
        <f>ROW(A189)</f>
        <v>189</v>
      </c>
      <c r="B340" t="s" s="530">
        <f>$B189</f>
        <v>348</v>
      </c>
      <c r="C340" s="410">
        <f>SUM(G340:M340)</f>
        <v>135100.395372</v>
      </c>
      <c r="D340" s="410"/>
      <c r="E340" s="410"/>
      <c r="F340" s="410"/>
      <c r="G340" s="410">
        <f>G189*$E189</f>
        <v>0</v>
      </c>
      <c r="H340" s="410">
        <f>(H189*$E189)</f>
        <v>0</v>
      </c>
      <c r="I340" s="410">
        <f>(I189*$E189)*$C$46^(I$11-$H$11)</f>
        <v>0</v>
      </c>
      <c r="J340" s="410">
        <f>(J189*$E189)*$C$46^(J$11-$H$11)</f>
        <v>0</v>
      </c>
      <c r="K340" s="410">
        <f>(K189*$E189)*$C$46^(K$11-$H$11)</f>
        <v>43709.08</v>
      </c>
      <c r="L340" s="410">
        <f>(L189*$E189)*$C$46^(L$11-$H$11)</f>
        <v>45020.3524</v>
      </c>
      <c r="M340" s="410">
        <f>(M189*$E189)*$C$46^(M$11-$H$11)</f>
        <v>46370.962972</v>
      </c>
      <c r="N340" s="237"/>
      <c r="O340" s="237"/>
      <c r="P340" s="237"/>
      <c r="Q340" s="237"/>
      <c r="R340" s="237"/>
      <c r="S340" s="237"/>
      <c r="T340" s="237"/>
      <c r="U340" s="237"/>
      <c r="V340" s="237"/>
      <c r="W340" s="237"/>
      <c r="X340" s="237"/>
      <c r="Y340" s="237"/>
      <c r="Z340" s="237"/>
      <c r="AA340" s="238"/>
    </row>
    <row r="341" ht="16" customHeight="1">
      <c r="A341" s="280">
        <f>ROW(A190)</f>
        <v>190</v>
      </c>
      <c r="B341" t="s" s="530">
        <f>$B190</f>
        <v>349</v>
      </c>
      <c r="C341" s="410">
        <f>SUM(G341:M341)</f>
        <v>46370.962972</v>
      </c>
      <c r="D341" s="410"/>
      <c r="E341" s="410"/>
      <c r="F341" s="410"/>
      <c r="G341" s="410">
        <f>G190*$E190</f>
        <v>0</v>
      </c>
      <c r="H341" s="410">
        <f>(H190*$E190)</f>
        <v>0</v>
      </c>
      <c r="I341" s="410">
        <f>(I190*$E190)*$C$46^(I$11-$H$11)</f>
        <v>0</v>
      </c>
      <c r="J341" s="410">
        <f>(J190*$E190)*$C$46^(J$11-$H$11)</f>
        <v>0</v>
      </c>
      <c r="K341" s="410">
        <f>(K190*$E190)*$C$46^(K$11-$H$11)</f>
        <v>0</v>
      </c>
      <c r="L341" s="410">
        <f>(L190*$E190)*$C$46^(L$11-$H$11)</f>
        <v>0</v>
      </c>
      <c r="M341" s="410">
        <f>(M190*$E190)*$C$46^(M$11-$H$11)</f>
        <v>46370.962972</v>
      </c>
      <c r="N341" s="237"/>
      <c r="O341" s="237"/>
      <c r="P341" s="237"/>
      <c r="Q341" s="237"/>
      <c r="R341" s="237"/>
      <c r="S341" s="237"/>
      <c r="T341" s="237"/>
      <c r="U341" s="237"/>
      <c r="V341" s="237"/>
      <c r="W341" s="237"/>
      <c r="X341" s="237"/>
      <c r="Y341" s="237"/>
      <c r="Z341" s="237"/>
      <c r="AA341" s="238"/>
    </row>
    <row r="342" ht="16" customHeight="1">
      <c r="A342" s="280">
        <f>ROW(A191)</f>
        <v>191</v>
      </c>
      <c r="B342" t="s" s="530">
        <f>$B191</f>
        <v>350</v>
      </c>
      <c r="C342" s="410">
        <f>SUM(G342:M342)</f>
        <v>271673.2151406</v>
      </c>
      <c r="D342" s="410"/>
      <c r="E342" s="410"/>
      <c r="F342" s="410"/>
      <c r="G342" s="410">
        <f>G191*$E191</f>
        <v>0</v>
      </c>
      <c r="H342" s="410">
        <f>(H191*$E191)</f>
        <v>42000</v>
      </c>
      <c r="I342" s="410">
        <f>(I191*$E191)*$C$46^(I$11-$H$11)</f>
        <v>43260</v>
      </c>
      <c r="J342" s="410">
        <f>(J191*$E191)*$C$46^(J$11-$H$11)</f>
        <v>44557.8</v>
      </c>
      <c r="K342" s="410">
        <f>(K191*$E191)*$C$46^(K$11-$H$11)</f>
        <v>45894.534</v>
      </c>
      <c r="L342" s="410">
        <f>(L191*$E191)*$C$46^(L$11-$H$11)</f>
        <v>47271.37002</v>
      </c>
      <c r="M342" s="410">
        <f>(M191*$E191)*$C$46^(M$11-$H$11)</f>
        <v>48689.5111206</v>
      </c>
      <c r="N342" s="237"/>
      <c r="O342" s="237"/>
      <c r="P342" s="237"/>
      <c r="Q342" s="237"/>
      <c r="R342" s="237"/>
      <c r="S342" s="237"/>
      <c r="T342" s="237"/>
      <c r="U342" s="237"/>
      <c r="V342" s="237"/>
      <c r="W342" s="237"/>
      <c r="X342" s="237"/>
      <c r="Y342" s="237"/>
      <c r="Z342" s="237"/>
      <c r="AA342" s="238"/>
    </row>
    <row r="343" ht="16" customHeight="1">
      <c r="A343" s="280">
        <f>ROW(A192)</f>
        <v>192</v>
      </c>
      <c r="B343" t="s" s="530">
        <f>$B192</f>
        <v>350</v>
      </c>
      <c r="C343" s="410">
        <f>SUM(G343:M343)</f>
        <v>141855.4151406</v>
      </c>
      <c r="D343" s="410"/>
      <c r="E343" s="410"/>
      <c r="F343" s="410"/>
      <c r="G343" s="410">
        <f>G192*$E192</f>
        <v>0</v>
      </c>
      <c r="H343" s="410">
        <f>(H192*$E192)</f>
        <v>0</v>
      </c>
      <c r="I343" s="410">
        <f>(I192*$E192)*$C$46^(I$11-$H$11)</f>
        <v>0</v>
      </c>
      <c r="J343" s="410">
        <f>(J192*$E192)*$C$46^(J$11-$H$11)</f>
        <v>0</v>
      </c>
      <c r="K343" s="410">
        <f>(K192*$E192)*$C$46^(K$11-$H$11)</f>
        <v>45894.534</v>
      </c>
      <c r="L343" s="410">
        <f>(L192*$E192)*$C$46^(L$11-$H$11)</f>
        <v>47271.37002</v>
      </c>
      <c r="M343" s="410">
        <f>(M192*$E192)*$C$46^(M$11-$H$11)</f>
        <v>48689.5111206</v>
      </c>
      <c r="N343" s="237"/>
      <c r="O343" s="237"/>
      <c r="P343" s="237"/>
      <c r="Q343" s="237"/>
      <c r="R343" s="237"/>
      <c r="S343" s="237"/>
      <c r="T343" s="237"/>
      <c r="U343" s="237"/>
      <c r="V343" s="237"/>
      <c r="W343" s="237"/>
      <c r="X343" s="237"/>
      <c r="Y343" s="237"/>
      <c r="Z343" s="237"/>
      <c r="AA343" s="238"/>
    </row>
    <row r="344" ht="16" customHeight="1">
      <c r="A344" s="280">
        <f>ROW(A193)</f>
        <v>193</v>
      </c>
      <c r="B344" s="526"/>
      <c r="C344" s="410">
        <f>SUM(G344:M344)</f>
        <v>0</v>
      </c>
      <c r="D344" s="410"/>
      <c r="E344" s="410"/>
      <c r="F344" s="410"/>
      <c r="G344" s="410"/>
      <c r="H344" s="410"/>
      <c r="I344" s="410"/>
      <c r="J344" s="410"/>
      <c r="K344" s="410"/>
      <c r="L344" s="410"/>
      <c r="M344" s="410"/>
      <c r="N344" s="237"/>
      <c r="O344" s="237"/>
      <c r="P344" s="237"/>
      <c r="Q344" s="237"/>
      <c r="R344" s="237"/>
      <c r="S344" s="237"/>
      <c r="T344" s="237"/>
      <c r="U344" s="237"/>
      <c r="V344" s="237"/>
      <c r="W344" s="237"/>
      <c r="X344" s="237"/>
      <c r="Y344" s="237"/>
      <c r="Z344" s="237"/>
      <c r="AA344" s="238"/>
    </row>
    <row r="345" ht="16" customHeight="1">
      <c r="A345" s="280">
        <f>ROW(A194)</f>
        <v>194</v>
      </c>
      <c r="B345" t="s" s="530">
        <f>$B194</f>
        <v>351</v>
      </c>
      <c r="C345" s="410">
        <f>SUM(G345:M345)</f>
        <v>284610.0349092</v>
      </c>
      <c r="D345" s="410"/>
      <c r="E345" s="410"/>
      <c r="F345" s="410"/>
      <c r="G345" s="410">
        <f>G194*$E194</f>
        <v>0</v>
      </c>
      <c r="H345" s="410">
        <f>(H194*$E194)</f>
        <v>44000</v>
      </c>
      <c r="I345" s="410">
        <f>(I194*$E194)*$C$46^(I$11-$H$11)</f>
        <v>45320</v>
      </c>
      <c r="J345" s="410">
        <f>(J194*$E194)*$C$46^(J$11-$H$11)</f>
        <v>46679.6</v>
      </c>
      <c r="K345" s="410">
        <f>(K194*$E194)*$C$46^(K$11-$H$11)</f>
        <v>48079.988</v>
      </c>
      <c r="L345" s="410">
        <f>(L194*$E194)*$C$46^(L$11-$H$11)</f>
        <v>49522.38764</v>
      </c>
      <c r="M345" s="410">
        <f>(M194*$E194)*$C$46^(M$11-$H$11)</f>
        <v>51008.0592692</v>
      </c>
      <c r="N345" s="237"/>
      <c r="O345" s="237"/>
      <c r="P345" s="237"/>
      <c r="Q345" s="237"/>
      <c r="R345" s="237"/>
      <c r="S345" s="237"/>
      <c r="T345" s="237"/>
      <c r="U345" s="237"/>
      <c r="V345" s="237"/>
      <c r="W345" s="237"/>
      <c r="X345" s="237"/>
      <c r="Y345" s="237"/>
      <c r="Z345" s="237"/>
      <c r="AA345" s="238"/>
    </row>
    <row r="346" ht="16" customHeight="1">
      <c r="A346" s="280">
        <f>ROW(A195)</f>
        <v>195</v>
      </c>
      <c r="B346" t="s" s="530">
        <f>$B195</f>
        <v>351</v>
      </c>
      <c r="C346" s="410">
        <f>SUM(G346:M346)</f>
        <v>100530.4469092</v>
      </c>
      <c r="D346" s="410"/>
      <c r="E346" s="410"/>
      <c r="F346" s="410"/>
      <c r="G346" s="410">
        <f>G195*$E195</f>
        <v>0</v>
      </c>
      <c r="H346" s="410">
        <f>(H195*$E195)</f>
        <v>0</v>
      </c>
      <c r="I346" s="410">
        <f>(I195*$E195)*$C$46^(I$11-$H$11)</f>
        <v>0</v>
      </c>
      <c r="J346" s="410">
        <f>(J195*$E195)*$C$46^(J$11-$H$11)</f>
        <v>0</v>
      </c>
      <c r="K346" s="410">
        <f>(K195*$E195)*$C$46^(K$11-$H$11)</f>
        <v>0</v>
      </c>
      <c r="L346" s="410">
        <f>(L195*$E195)*$C$46^(L$11-$H$11)</f>
        <v>49522.38764</v>
      </c>
      <c r="M346" s="410">
        <f>(M195*$E195)*$C$46^(M$11-$H$11)</f>
        <v>51008.0592692</v>
      </c>
      <c r="N346" s="237"/>
      <c r="O346" s="237"/>
      <c r="P346" s="237"/>
      <c r="Q346" s="237"/>
      <c r="R346" s="237"/>
      <c r="S346" s="237"/>
      <c r="T346" s="237"/>
      <c r="U346" s="237"/>
      <c r="V346" s="237"/>
      <c r="W346" s="237"/>
      <c r="X346" s="237"/>
      <c r="Y346" s="237"/>
      <c r="Z346" s="237"/>
      <c r="AA346" s="238"/>
    </row>
    <row r="347" ht="16" customHeight="1">
      <c r="A347" s="280">
        <f>ROW(A196)</f>
        <v>196</v>
      </c>
      <c r="B347" s="526">
        <f>$B196</f>
        <v>0</v>
      </c>
      <c r="C347" s="410">
        <f>SUM(G347:M347)</f>
        <v>0</v>
      </c>
      <c r="D347" s="410"/>
      <c r="E347" s="410"/>
      <c r="F347" s="410"/>
      <c r="G347" s="410">
        <f>G196*$E196</f>
        <v>0</v>
      </c>
      <c r="H347" s="410">
        <f>(H196*$E196)</f>
        <v>0</v>
      </c>
      <c r="I347" s="410">
        <f>(I196*$E196)*$C$46^(I$11-$H$11)</f>
        <v>0</v>
      </c>
      <c r="J347" s="410">
        <f>(J196*$E196)*$C$46^(J$11-$H$11)</f>
        <v>0</v>
      </c>
      <c r="K347" s="410">
        <f>(K196*$E196)*$C$46^(K$11-$H$11)</f>
        <v>0</v>
      </c>
      <c r="L347" s="410">
        <f>(L196*$E196)*$C$46^(L$11-$H$11)</f>
        <v>0</v>
      </c>
      <c r="M347" s="410">
        <f>(M196*$E196)*$C$46^(M$11-$H$11)</f>
        <v>0</v>
      </c>
      <c r="N347" s="237"/>
      <c r="O347" s="237"/>
      <c r="P347" s="237"/>
      <c r="Q347" s="237"/>
      <c r="R347" s="237"/>
      <c r="S347" s="237"/>
      <c r="T347" s="237"/>
      <c r="U347" s="237"/>
      <c r="V347" s="237"/>
      <c r="W347" s="237"/>
      <c r="X347" s="237"/>
      <c r="Y347" s="237"/>
      <c r="Z347" s="237"/>
      <c r="AA347" s="238"/>
    </row>
    <row r="348" ht="16" customHeight="1">
      <c r="A348" s="280">
        <f>ROW(A197)</f>
        <v>197</v>
      </c>
      <c r="B348" t="s" s="530">
        <f>$B197</f>
        <v>352</v>
      </c>
      <c r="C348" s="410">
        <f>SUM(G348:M348)</f>
        <v>284610.0349092</v>
      </c>
      <c r="D348" s="410"/>
      <c r="E348" s="410"/>
      <c r="F348" s="410"/>
      <c r="G348" s="410">
        <f>G197*$E197</f>
        <v>0</v>
      </c>
      <c r="H348" s="410">
        <f>(H197*$E197)</f>
        <v>44000</v>
      </c>
      <c r="I348" s="410">
        <f>(I197*$E197)*$C$46^(I$11-$H$11)</f>
        <v>45320</v>
      </c>
      <c r="J348" s="410">
        <f>(J197*$E197)*$C$46^(J$11-$H$11)</f>
        <v>46679.6</v>
      </c>
      <c r="K348" s="410">
        <f>(K197*$E197)*$C$46^(K$11-$H$11)</f>
        <v>48079.988</v>
      </c>
      <c r="L348" s="410">
        <f>(L197*$E197)*$C$46^(L$11-$H$11)</f>
        <v>49522.38764</v>
      </c>
      <c r="M348" s="410">
        <f>(M197*$E197)*$C$46^(M$11-$H$11)</f>
        <v>51008.0592692</v>
      </c>
      <c r="N348" s="237"/>
      <c r="O348" s="237"/>
      <c r="P348" s="237"/>
      <c r="Q348" s="237"/>
      <c r="R348" s="237"/>
      <c r="S348" s="237"/>
      <c r="T348" s="237"/>
      <c r="U348" s="237"/>
      <c r="V348" s="237"/>
      <c r="W348" s="237"/>
      <c r="X348" s="237"/>
      <c r="Y348" s="237"/>
      <c r="Z348" s="237"/>
      <c r="AA348" s="238"/>
    </row>
    <row r="349" ht="16" customHeight="1">
      <c r="A349" s="280">
        <f>ROW(A198)</f>
        <v>198</v>
      </c>
      <c r="B349" t="s" s="530">
        <f>$B198</f>
        <v>353</v>
      </c>
      <c r="C349" s="410">
        <f>SUM(G349:M349)</f>
        <v>240610.0349092</v>
      </c>
      <c r="D349" s="410"/>
      <c r="E349" s="410"/>
      <c r="F349" s="410"/>
      <c r="G349" s="410">
        <f>G198*$E198</f>
        <v>0</v>
      </c>
      <c r="H349" s="410">
        <f>(H198*$E198)</f>
        <v>0</v>
      </c>
      <c r="I349" s="410">
        <f>(I198*$E198)*$C$46^(I$11-$H$11)</f>
        <v>45320</v>
      </c>
      <c r="J349" s="410">
        <f>(J198*$E198)*$C$46^(J$11-$H$11)</f>
        <v>46679.6</v>
      </c>
      <c r="K349" s="410">
        <f>(K198*$E198)*$C$46^(K$11-$H$11)</f>
        <v>48079.988</v>
      </c>
      <c r="L349" s="410">
        <f>(L198*$E198)*$C$46^(L$11-$H$11)</f>
        <v>49522.38764</v>
      </c>
      <c r="M349" s="410">
        <f>(M198*$E198)*$C$46^(M$11-$H$11)</f>
        <v>51008.0592692</v>
      </c>
      <c r="N349" s="237"/>
      <c r="O349" s="237"/>
      <c r="P349" s="237"/>
      <c r="Q349" s="237"/>
      <c r="R349" s="237"/>
      <c r="S349" s="237"/>
      <c r="T349" s="237"/>
      <c r="U349" s="237"/>
      <c r="V349" s="237"/>
      <c r="W349" s="237"/>
      <c r="X349" s="237"/>
      <c r="Y349" s="237"/>
      <c r="Z349" s="237"/>
      <c r="AA349" s="238"/>
    </row>
    <row r="350" ht="16" customHeight="1">
      <c r="A350" s="280">
        <f>ROW(A199)</f>
        <v>199</v>
      </c>
      <c r="B350" s="526"/>
      <c r="C350" s="410">
        <f>SUM(G350:M350)</f>
        <v>0</v>
      </c>
      <c r="D350" s="410"/>
      <c r="E350" s="410"/>
      <c r="F350" s="410"/>
      <c r="G350" s="410"/>
      <c r="H350" s="410"/>
      <c r="I350" s="410"/>
      <c r="J350" s="410"/>
      <c r="K350" s="410"/>
      <c r="L350" s="410"/>
      <c r="M350" s="410"/>
      <c r="N350" s="237"/>
      <c r="O350" s="237"/>
      <c r="P350" s="237"/>
      <c r="Q350" s="237"/>
      <c r="R350" s="237"/>
      <c r="S350" s="237"/>
      <c r="T350" s="237"/>
      <c r="U350" s="237"/>
      <c r="V350" s="237"/>
      <c r="W350" s="237"/>
      <c r="X350" s="237"/>
      <c r="Y350" s="237"/>
      <c r="Z350" s="237"/>
      <c r="AA350" s="238"/>
    </row>
    <row r="351" ht="16" customHeight="1">
      <c r="A351" s="280">
        <f>ROW(A200)</f>
        <v>200</v>
      </c>
      <c r="B351" t="s" s="530">
        <f>$B200</f>
        <v>354</v>
      </c>
      <c r="C351" s="410">
        <f>SUM(G351:M351)</f>
        <v>168178.6569918</v>
      </c>
      <c r="D351" s="410"/>
      <c r="E351" s="410"/>
      <c r="F351" s="410"/>
      <c r="G351" s="410">
        <f>G200*$E200</f>
        <v>0</v>
      </c>
      <c r="H351" s="410">
        <f>(H200*$E200)</f>
        <v>26000</v>
      </c>
      <c r="I351" s="410">
        <f>(I200*$E200)*$C$46^(I$11-$H$11)</f>
        <v>26780</v>
      </c>
      <c r="J351" s="410">
        <f>(J200*$E200)*$C$46^(J$11-$H$11)</f>
        <v>27583.4</v>
      </c>
      <c r="K351" s="410">
        <f>(K200*$E200)*$C$46^(K$11-$H$11)</f>
        <v>28410.902</v>
      </c>
      <c r="L351" s="410">
        <f>(L200*$E200)*$C$46^(L$11-$H$11)</f>
        <v>29263.22906</v>
      </c>
      <c r="M351" s="410">
        <f>(M200*$E200)*$C$46^(M$11-$H$11)</f>
        <v>30141.1259318</v>
      </c>
      <c r="N351" s="237"/>
      <c r="O351" s="237"/>
      <c r="P351" s="237"/>
      <c r="Q351" s="237"/>
      <c r="R351" s="237"/>
      <c r="S351" s="237"/>
      <c r="T351" s="237"/>
      <c r="U351" s="237"/>
      <c r="V351" s="237"/>
      <c r="W351" s="237"/>
      <c r="X351" s="237"/>
      <c r="Y351" s="237"/>
      <c r="Z351" s="237"/>
      <c r="AA351" s="238"/>
    </row>
    <row r="352" ht="16" customHeight="1">
      <c r="A352" s="280">
        <f>ROW(A201)</f>
        <v>201</v>
      </c>
      <c r="B352" t="s" s="530">
        <f>$B201</f>
        <v>355</v>
      </c>
      <c r="C352" s="410">
        <f>SUM(G352:M352)</f>
        <v>115398.6569918</v>
      </c>
      <c r="D352" s="410"/>
      <c r="E352" s="410"/>
      <c r="F352" s="410"/>
      <c r="G352" s="410">
        <f>G201*$E201</f>
        <v>0</v>
      </c>
      <c r="H352" s="410">
        <f>(H201*$E201)</f>
        <v>0</v>
      </c>
      <c r="I352" s="410">
        <f>(I201*$E201)*$C$46^(I$11-$H$11)</f>
        <v>0</v>
      </c>
      <c r="J352" s="410">
        <f>(J201*$E201)*$C$46^(J$11-$H$11)</f>
        <v>27583.4</v>
      </c>
      <c r="K352" s="410">
        <f>(K201*$E201)*$C$46^(K$11-$H$11)</f>
        <v>28410.902</v>
      </c>
      <c r="L352" s="410">
        <f>(L201*$E201)*$C$46^(L$11-$H$11)</f>
        <v>29263.22906</v>
      </c>
      <c r="M352" s="410">
        <f>(M201*$E201)*$C$46^(M$11-$H$11)</f>
        <v>30141.1259318</v>
      </c>
      <c r="N352" s="237"/>
      <c r="O352" s="237"/>
      <c r="P352" s="237"/>
      <c r="Q352" s="237"/>
      <c r="R352" s="237"/>
      <c r="S352" s="237"/>
      <c r="T352" s="237"/>
      <c r="U352" s="237"/>
      <c r="V352" s="237"/>
      <c r="W352" s="237"/>
      <c r="X352" s="237"/>
      <c r="Y352" s="237"/>
      <c r="Z352" s="237"/>
      <c r="AA352" s="238"/>
    </row>
    <row r="353" ht="16" customHeight="1">
      <c r="A353" s="280">
        <f>ROW(A202)</f>
        <v>202</v>
      </c>
      <c r="B353" t="s" s="530">
        <f>$B202</f>
        <v>356</v>
      </c>
      <c r="C353" s="410">
        <f>SUM(G353:M353)</f>
        <v>168178.6569918</v>
      </c>
      <c r="D353" s="410"/>
      <c r="E353" s="410"/>
      <c r="F353" s="410"/>
      <c r="G353" s="410">
        <f>G202*$E202</f>
        <v>0</v>
      </c>
      <c r="H353" s="410">
        <f>(H202*$E202)</f>
        <v>26000</v>
      </c>
      <c r="I353" s="410">
        <f>(I202*$E202)*$C$46^(I$11-$H$11)</f>
        <v>26780</v>
      </c>
      <c r="J353" s="410">
        <f>(J202*$E202)*$C$46^(J$11-$H$11)</f>
        <v>27583.4</v>
      </c>
      <c r="K353" s="410">
        <f>(K202*$E202)*$C$46^(K$11-$H$11)</f>
        <v>28410.902</v>
      </c>
      <c r="L353" s="410">
        <f>(L202*$E202)*$C$46^(L$11-$H$11)</f>
        <v>29263.22906</v>
      </c>
      <c r="M353" s="410">
        <f>(M202*$E202)*$C$46^(M$11-$H$11)</f>
        <v>30141.1259318</v>
      </c>
      <c r="N353" s="237"/>
      <c r="O353" s="237"/>
      <c r="P353" s="237"/>
      <c r="Q353" s="237"/>
      <c r="R353" s="237"/>
      <c r="S353" s="237"/>
      <c r="T353" s="237"/>
      <c r="U353" s="237"/>
      <c r="V353" s="237"/>
      <c r="W353" s="237"/>
      <c r="X353" s="237"/>
      <c r="Y353" s="237"/>
      <c r="Z353" s="237"/>
      <c r="AA353" s="238"/>
    </row>
    <row r="354" ht="16" customHeight="1">
      <c r="A354" s="280">
        <f>ROW(A203)</f>
        <v>203</v>
      </c>
      <c r="B354" t="s" s="530">
        <f>$B203</f>
        <v>357</v>
      </c>
      <c r="C354" s="410">
        <f>SUM(G354:M354)</f>
        <v>142178.6569918</v>
      </c>
      <c r="D354" s="410"/>
      <c r="E354" s="410"/>
      <c r="F354" s="410"/>
      <c r="G354" s="410">
        <f>G203*$E203</f>
        <v>0</v>
      </c>
      <c r="H354" s="410">
        <f>(H203*$E203)</f>
        <v>0</v>
      </c>
      <c r="I354" s="410">
        <f>(I203*$E203)*$C$46^(I$11-$H$11)</f>
        <v>26780</v>
      </c>
      <c r="J354" s="410">
        <f>(J203*$E203)*$C$46^(J$11-$H$11)</f>
        <v>27583.4</v>
      </c>
      <c r="K354" s="410">
        <f>(K203*$E203)*$C$46^(K$11-$H$11)</f>
        <v>28410.902</v>
      </c>
      <c r="L354" s="410">
        <f>(L203*$E203)*$C$46^(L$11-$H$11)</f>
        <v>29263.22906</v>
      </c>
      <c r="M354" s="410">
        <f>(M203*$E203)*$C$46^(M$11-$H$11)</f>
        <v>30141.1259318</v>
      </c>
      <c r="N354" s="237"/>
      <c r="O354" s="237"/>
      <c r="P354" s="237"/>
      <c r="Q354" s="237"/>
      <c r="R354" s="237"/>
      <c r="S354" s="237"/>
      <c r="T354" s="237"/>
      <c r="U354" s="237"/>
      <c r="V354" s="237"/>
      <c r="W354" s="237"/>
      <c r="X354" s="237"/>
      <c r="Y354" s="237"/>
      <c r="Z354" s="237"/>
      <c r="AA354" s="238"/>
    </row>
    <row r="355" ht="16" customHeight="1">
      <c r="A355" s="280">
        <f>ROW(A204)</f>
        <v>204</v>
      </c>
      <c r="B355" t="s" s="530">
        <f>$B204</f>
        <v>358</v>
      </c>
      <c r="C355" s="410">
        <f>SUM(G355:M355)</f>
        <v>142178.6569918</v>
      </c>
      <c r="D355" s="410"/>
      <c r="E355" s="410"/>
      <c r="F355" s="410"/>
      <c r="G355" s="410">
        <f>G204*$E204</f>
        <v>0</v>
      </c>
      <c r="H355" s="410">
        <f>(H204*$E204)</f>
        <v>0</v>
      </c>
      <c r="I355" s="410">
        <f>(I204*$E204)*$C$46^(I$11-$H$11)</f>
        <v>26780</v>
      </c>
      <c r="J355" s="410">
        <f>(J204*$E204)*$C$46^(J$11-$H$11)</f>
        <v>27583.4</v>
      </c>
      <c r="K355" s="410">
        <f>(K204*$E204)*$C$46^(K$11-$H$11)</f>
        <v>28410.902</v>
      </c>
      <c r="L355" s="410">
        <f>(L204*$E204)*$C$46^(L$11-$H$11)</f>
        <v>29263.22906</v>
      </c>
      <c r="M355" s="410">
        <f>(M204*$E204)*$C$46^(M$11-$H$11)</f>
        <v>30141.1259318</v>
      </c>
      <c r="N355" s="237"/>
      <c r="O355" s="237"/>
      <c r="P355" s="237"/>
      <c r="Q355" s="237"/>
      <c r="R355" s="237"/>
      <c r="S355" s="237"/>
      <c r="T355" s="237"/>
      <c r="U355" s="237"/>
      <c r="V355" s="237"/>
      <c r="W355" s="237"/>
      <c r="X355" s="237"/>
      <c r="Y355" s="237"/>
      <c r="Z355" s="237"/>
      <c r="AA355" s="238"/>
    </row>
    <row r="356" ht="16" customHeight="1">
      <c r="A356" s="280">
        <f>ROW(A205)</f>
        <v>205</v>
      </c>
      <c r="B356" s="526"/>
      <c r="C356" s="410">
        <f>SUM(G356:M356)</f>
        <v>0</v>
      </c>
      <c r="D356" s="410"/>
      <c r="E356" s="410"/>
      <c r="F356" s="410"/>
      <c r="G356" s="410"/>
      <c r="H356" s="410"/>
      <c r="I356" s="410"/>
      <c r="J356" s="410"/>
      <c r="K356" s="410"/>
      <c r="L356" s="410"/>
      <c r="M356" s="410"/>
      <c r="N356" s="237"/>
      <c r="O356" s="237"/>
      <c r="P356" s="237"/>
      <c r="Q356" s="237"/>
      <c r="R356" s="237"/>
      <c r="S356" s="237"/>
      <c r="T356" s="237"/>
      <c r="U356" s="237"/>
      <c r="V356" s="237"/>
      <c r="W356" s="237"/>
      <c r="X356" s="237"/>
      <c r="Y356" s="237"/>
      <c r="Z356" s="237"/>
      <c r="AA356" s="238"/>
    </row>
    <row r="357" ht="16" customHeight="1">
      <c r="A357" s="280">
        <f>ROW(A206)</f>
        <v>206</v>
      </c>
      <c r="B357" t="s" s="530">
        <f>$B206</f>
        <v>359</v>
      </c>
      <c r="C357" s="410">
        <f>SUM(G357:M357)</f>
        <v>153115.4767604</v>
      </c>
      <c r="D357" s="410"/>
      <c r="E357" s="410"/>
      <c r="F357" s="410"/>
      <c r="G357" s="410">
        <f>G206*$E206</f>
        <v>0</v>
      </c>
      <c r="H357" s="410">
        <f>(H206*$E206)</f>
        <v>0</v>
      </c>
      <c r="I357" s="410">
        <f>(I206*$E206)*$C$46^(I$11-$H$11)</f>
        <v>28840</v>
      </c>
      <c r="J357" s="410">
        <f>(J206*$E206)*$C$46^(J$11-$H$11)</f>
        <v>29705.2</v>
      </c>
      <c r="K357" s="410">
        <f>(K206*$E206)*$C$46^(K$11-$H$11)</f>
        <v>30596.356</v>
      </c>
      <c r="L357" s="410">
        <f>(L206*$E206)*$C$46^(L$11-$H$11)</f>
        <v>31514.24668</v>
      </c>
      <c r="M357" s="410">
        <f>(M206*$E206)*$C$46^(M$11-$H$11)</f>
        <v>32459.6740804</v>
      </c>
      <c r="N357" s="237"/>
      <c r="O357" s="237"/>
      <c r="P357" s="237"/>
      <c r="Q357" s="237"/>
      <c r="R357" s="237"/>
      <c r="S357" s="237"/>
      <c r="T357" s="237"/>
      <c r="U357" s="237"/>
      <c r="V357" s="237"/>
      <c r="W357" s="237"/>
      <c r="X357" s="237"/>
      <c r="Y357" s="237"/>
      <c r="Z357" s="237"/>
      <c r="AA357" s="238"/>
    </row>
    <row r="358" ht="16" customHeight="1">
      <c r="A358" s="280">
        <f>ROW(A207)</f>
        <v>207</v>
      </c>
      <c r="B358" t="s" s="530">
        <f>$B207</f>
        <v>360</v>
      </c>
      <c r="C358" s="410">
        <f>SUM(G358:M358)</f>
        <v>181115.4767604</v>
      </c>
      <c r="D358" s="410"/>
      <c r="E358" s="410"/>
      <c r="F358" s="410"/>
      <c r="G358" s="410">
        <f>G207*$E207</f>
        <v>0</v>
      </c>
      <c r="H358" s="410">
        <f>(H207*$E207)</f>
        <v>28000</v>
      </c>
      <c r="I358" s="410">
        <f>(I207*$E207)*$C$46^(I$11-$H$11)</f>
        <v>28840</v>
      </c>
      <c r="J358" s="410">
        <f>(J207*$E207)*$C$46^(J$11-$H$11)</f>
        <v>29705.2</v>
      </c>
      <c r="K358" s="410">
        <f>(K207*$E207)*$C$46^(K$11-$H$11)</f>
        <v>30596.356</v>
      </c>
      <c r="L358" s="410">
        <f>(L207*$E207)*$C$46^(L$11-$H$11)</f>
        <v>31514.24668</v>
      </c>
      <c r="M358" s="410">
        <f>(M207*$E207)*$C$46^(M$11-$H$11)</f>
        <v>32459.6740804</v>
      </c>
      <c r="N358" s="237"/>
      <c r="O358" s="237"/>
      <c r="P358" s="237"/>
      <c r="Q358" s="237"/>
      <c r="R358" s="237"/>
      <c r="S358" s="237"/>
      <c r="T358" s="237"/>
      <c r="U358" s="237"/>
      <c r="V358" s="237"/>
      <c r="W358" s="237"/>
      <c r="X358" s="237"/>
      <c r="Y358" s="237"/>
      <c r="Z358" s="237"/>
      <c r="AA358" s="238"/>
    </row>
    <row r="359" ht="16" customHeight="1">
      <c r="A359" s="280">
        <f>ROW(A208)</f>
        <v>208</v>
      </c>
      <c r="B359" t="s" s="530">
        <f>$B208</f>
        <v>361</v>
      </c>
      <c r="C359" s="410">
        <f>SUM(G359:M359)</f>
        <v>153115.4767604</v>
      </c>
      <c r="D359" s="410"/>
      <c r="E359" s="410"/>
      <c r="F359" s="410"/>
      <c r="G359" s="410">
        <f>G208*$E208</f>
        <v>0</v>
      </c>
      <c r="H359" s="410">
        <f>(H208*$E208)</f>
        <v>0</v>
      </c>
      <c r="I359" s="410">
        <f>(I208*$E208)*$C$46^(I$11-$H$11)</f>
        <v>28840</v>
      </c>
      <c r="J359" s="410">
        <f>(J208*$E208)*$C$46^(J$11-$H$11)</f>
        <v>29705.2</v>
      </c>
      <c r="K359" s="410">
        <f>(K208*$E208)*$C$46^(K$11-$H$11)</f>
        <v>30596.356</v>
      </c>
      <c r="L359" s="410">
        <f>(L208*$E208)*$C$46^(L$11-$H$11)</f>
        <v>31514.24668</v>
      </c>
      <c r="M359" s="410">
        <f>(M208*$E208)*$C$46^(M$11-$H$11)</f>
        <v>32459.6740804</v>
      </c>
      <c r="N359" s="237"/>
      <c r="O359" s="237"/>
      <c r="P359" s="237"/>
      <c r="Q359" s="237"/>
      <c r="R359" s="237"/>
      <c r="S359" s="237"/>
      <c r="T359" s="237"/>
      <c r="U359" s="237"/>
      <c r="V359" s="237"/>
      <c r="W359" s="237"/>
      <c r="X359" s="237"/>
      <c r="Y359" s="237"/>
      <c r="Z359" s="237"/>
      <c r="AA359" s="238"/>
    </row>
    <row r="360" ht="16" customHeight="1">
      <c r="A360" s="280">
        <f>ROW(A209)</f>
        <v>209</v>
      </c>
      <c r="B360" t="s" s="530">
        <f>$B209</f>
        <v>362</v>
      </c>
      <c r="C360" s="410">
        <f>SUM(G360:M360)</f>
        <v>32459.6740804</v>
      </c>
      <c r="D360" s="410"/>
      <c r="E360" s="410"/>
      <c r="F360" s="410"/>
      <c r="G360" s="410">
        <f>G209*$E209</f>
        <v>0</v>
      </c>
      <c r="H360" s="410">
        <f>(H209*$E209)</f>
        <v>0</v>
      </c>
      <c r="I360" s="410">
        <f>(I209*$E209)*$C$46^(I$11-$H$11)</f>
        <v>0</v>
      </c>
      <c r="J360" s="410">
        <f>(J209*$E209)*$C$46^(J$11-$H$11)</f>
        <v>0</v>
      </c>
      <c r="K360" s="410">
        <f>(K209*$E209)*$C$46^(K$11-$H$11)</f>
        <v>0</v>
      </c>
      <c r="L360" s="410">
        <f>(L209*$E209)*$C$46^(L$11-$H$11)</f>
        <v>0</v>
      </c>
      <c r="M360" s="410">
        <f>(M209*$E209)*$C$46^(M$11-$H$11)</f>
        <v>32459.6740804</v>
      </c>
      <c r="N360" s="237"/>
      <c r="O360" s="237"/>
      <c r="P360" s="237"/>
      <c r="Q360" s="237"/>
      <c r="R360" s="237"/>
      <c r="S360" s="343"/>
      <c r="T360" s="237"/>
      <c r="U360" s="237"/>
      <c r="V360" s="237"/>
      <c r="W360" s="237"/>
      <c r="X360" s="237"/>
      <c r="Y360" s="237"/>
      <c r="Z360" s="237"/>
      <c r="AA360" s="238"/>
    </row>
    <row r="361" ht="16" customHeight="1">
      <c r="A361" s="280">
        <f>ROW(A210)</f>
        <v>210</v>
      </c>
      <c r="B361" s="526">
        <f>$B210</f>
        <v>0</v>
      </c>
      <c r="C361" s="410">
        <f>SUM(G361:M361)</f>
        <v>0</v>
      </c>
      <c r="D361" s="410"/>
      <c r="E361" s="410"/>
      <c r="F361" s="410"/>
      <c r="G361" s="410">
        <f>G210*$E210</f>
        <v>0</v>
      </c>
      <c r="H361" s="410">
        <f>(H210*$E210)</f>
        <v>0</v>
      </c>
      <c r="I361" s="410">
        <f>(I210*$E210)*$C$46^(I$11-$H$11)</f>
        <v>0</v>
      </c>
      <c r="J361" s="410">
        <f>(J210*$E210)*$C$46^(J$11-$H$11)</f>
        <v>0</v>
      </c>
      <c r="K361" s="410">
        <f>(K210*$E210)*$C$46^(K$11-$H$11)</f>
        <v>0</v>
      </c>
      <c r="L361" s="410">
        <f>(L210*$E210)*$C$46^(L$11-$H$11)</f>
        <v>0</v>
      </c>
      <c r="M361" s="410">
        <f>(M210*$E210)*$C$46^(M$11-$H$11)</f>
        <v>0</v>
      </c>
      <c r="N361" s="237"/>
      <c r="O361" s="237"/>
      <c r="P361" s="237"/>
      <c r="Q361" s="237"/>
      <c r="R361" s="237"/>
      <c r="S361" s="237"/>
      <c r="T361" s="237"/>
      <c r="U361" s="237"/>
      <c r="V361" s="237"/>
      <c r="W361" s="237"/>
      <c r="X361" s="237"/>
      <c r="Y361" s="237"/>
      <c r="Z361" s="237"/>
      <c r="AA361" s="238"/>
    </row>
    <row r="362" ht="16" customHeight="1">
      <c r="A362" s="280">
        <f>ROW(A211)</f>
        <v>211</v>
      </c>
      <c r="B362" s="526"/>
      <c r="C362" s="410">
        <f>SUM(G362:M362)</f>
        <v>0</v>
      </c>
      <c r="D362" s="410"/>
      <c r="E362" s="410"/>
      <c r="F362" s="410"/>
      <c r="G362" s="410"/>
      <c r="H362" s="410"/>
      <c r="I362" s="410"/>
      <c r="J362" s="410"/>
      <c r="K362" s="410"/>
      <c r="L362" s="410"/>
      <c r="M362" s="410"/>
      <c r="N362" s="237"/>
      <c r="O362" s="237"/>
      <c r="P362" s="237"/>
      <c r="Q362" s="237"/>
      <c r="R362" s="237"/>
      <c r="S362" s="237"/>
      <c r="T362" s="237"/>
      <c r="U362" s="237"/>
      <c r="V362" s="237"/>
      <c r="W362" s="237"/>
      <c r="X362" s="237"/>
      <c r="Y362" s="237"/>
      <c r="Z362" s="237"/>
      <c r="AA362" s="238"/>
    </row>
    <row r="363" ht="16" customHeight="1">
      <c r="A363" s="280">
        <f>ROW(A212)</f>
        <v>212</v>
      </c>
      <c r="B363" t="s" s="530">
        <f>$B212</f>
        <v>354</v>
      </c>
      <c r="C363" s="410">
        <f>SUM(G363:M363)</f>
        <v>30141.1259318</v>
      </c>
      <c r="D363" s="410"/>
      <c r="E363" s="410"/>
      <c r="F363" s="410"/>
      <c r="G363" s="410">
        <f>G212*$E212</f>
        <v>0</v>
      </c>
      <c r="H363" s="410">
        <f>(H212*$E212)</f>
        <v>0</v>
      </c>
      <c r="I363" s="410">
        <f>(I212*$E212)*$C$46^(I$11-$H$11)</f>
        <v>0</v>
      </c>
      <c r="J363" s="410">
        <f>(J212*$E212)*$C$46^(J$11-$H$11)</f>
        <v>0</v>
      </c>
      <c r="K363" s="410">
        <f>(K212*$E212)*$C$46^(K$11-$H$11)</f>
        <v>0</v>
      </c>
      <c r="L363" s="410">
        <f>(L212*$E212)*$C$46^(L$11-$H$11)</f>
        <v>0</v>
      </c>
      <c r="M363" s="410">
        <f>(M212*$E212)*$C$46^(M$11-$H$11)</f>
        <v>30141.1259318</v>
      </c>
      <c r="N363" s="237"/>
      <c r="O363" s="237"/>
      <c r="P363" s="237"/>
      <c r="Q363" s="237"/>
      <c r="R363" s="237"/>
      <c r="S363" s="237"/>
      <c r="T363" s="237"/>
      <c r="U363" s="237"/>
      <c r="V363" s="237"/>
      <c r="W363" s="237"/>
      <c r="X363" s="237"/>
      <c r="Y363" s="237"/>
      <c r="Z363" s="237"/>
      <c r="AA363" s="238"/>
    </row>
    <row r="364" ht="16" customHeight="1">
      <c r="A364" s="280">
        <f>ROW(A213)</f>
        <v>213</v>
      </c>
      <c r="B364" t="s" s="530">
        <f>$B213</f>
        <v>355</v>
      </c>
      <c r="C364" s="410">
        <f>SUM(G364:M364)</f>
        <v>0</v>
      </c>
      <c r="D364" s="410"/>
      <c r="E364" s="410"/>
      <c r="F364" s="410"/>
      <c r="G364" s="410">
        <f>G213*$E213</f>
        <v>0</v>
      </c>
      <c r="H364" s="410">
        <f>(H213*$E213)</f>
        <v>0</v>
      </c>
      <c r="I364" s="410">
        <f>(I213*$E213)*$C$46^(I$11-$H$11)</f>
        <v>0</v>
      </c>
      <c r="J364" s="410">
        <f>(J213*$E213)*$C$46^(J$11-$H$11)</f>
        <v>0</v>
      </c>
      <c r="K364" s="410">
        <f>(K213*$E213)*$C$46^(K$11-$H$11)</f>
        <v>0</v>
      </c>
      <c r="L364" s="410">
        <f>(L213*$E213)*$C$46^(L$11-$H$11)</f>
        <v>0</v>
      </c>
      <c r="M364" s="410">
        <f>(M213*$E213)*$C$46^(M$11-$H$11)</f>
        <v>0</v>
      </c>
      <c r="N364" s="237"/>
      <c r="O364" s="237"/>
      <c r="P364" s="237"/>
      <c r="Q364" s="237"/>
      <c r="R364" s="237"/>
      <c r="S364" s="237"/>
      <c r="T364" s="237"/>
      <c r="U364" s="237"/>
      <c r="V364" s="237"/>
      <c r="W364" s="237"/>
      <c r="X364" s="237"/>
      <c r="Y364" s="237"/>
      <c r="Z364" s="237"/>
      <c r="AA364" s="238"/>
    </row>
    <row r="365" ht="16" customHeight="1">
      <c r="A365" s="280">
        <f>ROW(A214)</f>
        <v>214</v>
      </c>
      <c r="B365" t="s" s="530">
        <f>$B214</f>
        <v>356</v>
      </c>
      <c r="C365" s="410">
        <f>SUM(G365:M365)</f>
        <v>0</v>
      </c>
      <c r="D365" s="410"/>
      <c r="E365" s="410"/>
      <c r="F365" s="410"/>
      <c r="G365" s="410">
        <f>G214*$E214</f>
        <v>0</v>
      </c>
      <c r="H365" s="410">
        <f>(H214*$E214)</f>
        <v>0</v>
      </c>
      <c r="I365" s="410">
        <f>(I214*$E214)*$C$46^(I$11-$H$11)</f>
        <v>0</v>
      </c>
      <c r="J365" s="410">
        <f>(J214*$E214)*$C$46^(J$11-$H$11)</f>
        <v>0</v>
      </c>
      <c r="K365" s="410">
        <f>(K214*$E214)*$C$46^(K$11-$H$11)</f>
        <v>0</v>
      </c>
      <c r="L365" s="410">
        <f>(L214*$E214)*$C$46^(L$11-$H$11)</f>
        <v>0</v>
      </c>
      <c r="M365" s="410">
        <f>(M214*$E214)*$C$46^(M$11-$H$11)</f>
        <v>0</v>
      </c>
      <c r="N365" s="237"/>
      <c r="O365" s="237"/>
      <c r="P365" s="237"/>
      <c r="Q365" s="237"/>
      <c r="R365" s="237"/>
      <c r="S365" s="237"/>
      <c r="T365" s="237"/>
      <c r="U365" s="237"/>
      <c r="V365" s="237"/>
      <c r="W365" s="237"/>
      <c r="X365" s="237"/>
      <c r="Y365" s="237"/>
      <c r="Z365" s="237"/>
      <c r="AA365" s="238"/>
    </row>
    <row r="366" ht="16" customHeight="1">
      <c r="A366" s="280">
        <f>ROW(A215)</f>
        <v>215</v>
      </c>
      <c r="B366" t="s" s="530">
        <f>$B215</f>
        <v>357</v>
      </c>
      <c r="C366" s="410">
        <f>SUM(G366:M366)</f>
        <v>0</v>
      </c>
      <c r="D366" s="410"/>
      <c r="E366" s="410"/>
      <c r="F366" s="410"/>
      <c r="G366" s="410">
        <f>G215*$E215</f>
        <v>0</v>
      </c>
      <c r="H366" s="410">
        <f>(H215*$E215)</f>
        <v>0</v>
      </c>
      <c r="I366" s="410">
        <f>(I215*$E215)*$C$46^(I$11-$H$11)</f>
        <v>0</v>
      </c>
      <c r="J366" s="410">
        <f>(J215*$E215)*$C$46^(J$11-$H$11)</f>
        <v>0</v>
      </c>
      <c r="K366" s="410">
        <f>(K215*$E215)*$C$46^(K$11-$H$11)</f>
        <v>0</v>
      </c>
      <c r="L366" s="410">
        <f>(L215*$E215)*$C$46^(L$11-$H$11)</f>
        <v>0</v>
      </c>
      <c r="M366" s="410">
        <f>(M215*$E215)*$C$46^(M$11-$H$11)</f>
        <v>0</v>
      </c>
      <c r="N366" s="237"/>
      <c r="O366" s="237"/>
      <c r="P366" s="237"/>
      <c r="Q366" s="237"/>
      <c r="R366" s="237"/>
      <c r="S366" s="237"/>
      <c r="T366" s="237"/>
      <c r="U366" s="237"/>
      <c r="V366" s="237"/>
      <c r="W366" s="237"/>
      <c r="X366" s="237"/>
      <c r="Y366" s="237"/>
      <c r="Z366" s="237"/>
      <c r="AA366" s="238"/>
    </row>
    <row r="367" ht="16" customHeight="1">
      <c r="A367" s="280">
        <f>ROW(A216)</f>
        <v>216</v>
      </c>
      <c r="B367" t="s" s="530">
        <f>$B216</f>
        <v>358</v>
      </c>
      <c r="C367" s="410">
        <f>SUM(G367:M367)</f>
        <v>0</v>
      </c>
      <c r="D367" s="410"/>
      <c r="E367" s="410"/>
      <c r="F367" s="410"/>
      <c r="G367" s="410">
        <f>G216*$E216</f>
        <v>0</v>
      </c>
      <c r="H367" s="410">
        <f>(H216*$E216)</f>
        <v>0</v>
      </c>
      <c r="I367" s="410">
        <f>(I216*$E216)*$C$46^(I$11-$H$11)</f>
        <v>0</v>
      </c>
      <c r="J367" s="410">
        <f>(J216*$E216)*$C$46^(J$11-$H$11)</f>
        <v>0</v>
      </c>
      <c r="K367" s="410">
        <f>(K216*$E216)*$C$46^(K$11-$H$11)</f>
        <v>0</v>
      </c>
      <c r="L367" s="410">
        <f>(L216*$E216)*$C$46^(L$11-$H$11)</f>
        <v>0</v>
      </c>
      <c r="M367" s="410">
        <f>(M216*$E216)*$C$46^(M$11-$H$11)</f>
        <v>0</v>
      </c>
      <c r="N367" s="237"/>
      <c r="O367" s="237"/>
      <c r="P367" s="237"/>
      <c r="Q367" s="237"/>
      <c r="R367" s="237"/>
      <c r="S367" s="237"/>
      <c r="T367" s="237"/>
      <c r="U367" s="237"/>
      <c r="V367" s="237"/>
      <c r="W367" s="237"/>
      <c r="X367" s="237"/>
      <c r="Y367" s="237"/>
      <c r="Z367" s="237"/>
      <c r="AA367" s="238"/>
    </row>
    <row r="368" ht="16" customHeight="1">
      <c r="A368" s="280">
        <f>ROW(A217)</f>
        <v>217</v>
      </c>
      <c r="B368" s="526"/>
      <c r="C368" s="410">
        <f>SUM(G368:M368)</f>
        <v>0</v>
      </c>
      <c r="D368" s="410"/>
      <c r="E368" s="410"/>
      <c r="F368" s="410"/>
      <c r="G368" s="410"/>
      <c r="H368" s="410"/>
      <c r="I368" s="410"/>
      <c r="J368" s="410"/>
      <c r="K368" s="410"/>
      <c r="L368" s="410"/>
      <c r="M368" s="410"/>
      <c r="N368" s="237"/>
      <c r="O368" s="237"/>
      <c r="P368" s="237"/>
      <c r="Q368" s="237"/>
      <c r="R368" s="237"/>
      <c r="S368" s="237"/>
      <c r="T368" s="237"/>
      <c r="U368" s="237"/>
      <c r="V368" s="237"/>
      <c r="W368" s="237"/>
      <c r="X368" s="237"/>
      <c r="Y368" s="237"/>
      <c r="Z368" s="237"/>
      <c r="AA368" s="238"/>
    </row>
    <row r="369" ht="16" customHeight="1">
      <c r="A369" s="280">
        <f>ROW(A218)</f>
        <v>218</v>
      </c>
      <c r="B369" t="s" s="530">
        <f>$B218</f>
        <v>359</v>
      </c>
      <c r="C369" s="410">
        <f>SUM(G369:M369)</f>
        <v>0</v>
      </c>
      <c r="D369" s="410"/>
      <c r="E369" s="410"/>
      <c r="F369" s="410"/>
      <c r="G369" s="410">
        <f>G218*$E218</f>
        <v>0</v>
      </c>
      <c r="H369" s="410">
        <f>(H218*$E218)</f>
        <v>0</v>
      </c>
      <c r="I369" s="410">
        <f>(I218*$E218)*$C$46^(I$11-$H$11)</f>
        <v>0</v>
      </c>
      <c r="J369" s="410">
        <f>(J218*$E218)*$C$46^(J$11-$H$11)</f>
        <v>0</v>
      </c>
      <c r="K369" s="410">
        <f>(K218*$E218)*$C$46^(K$11-$H$11)</f>
        <v>0</v>
      </c>
      <c r="L369" s="410">
        <f>(L218*$E218)*$C$46^(L$11-$H$11)</f>
        <v>0</v>
      </c>
      <c r="M369" s="410">
        <f>(M218*$E218)*$C$46^(M$11-$H$11)</f>
        <v>0</v>
      </c>
      <c r="N369" s="237"/>
      <c r="O369" s="237"/>
      <c r="P369" s="237"/>
      <c r="Q369" s="237"/>
      <c r="R369" s="237"/>
      <c r="S369" s="237"/>
      <c r="T369" s="237"/>
      <c r="U369" s="237"/>
      <c r="V369" s="237"/>
      <c r="W369" s="237"/>
      <c r="X369" s="237"/>
      <c r="Y369" s="237"/>
      <c r="Z369" s="237"/>
      <c r="AA369" s="238"/>
    </row>
    <row r="370" ht="16" customHeight="1">
      <c r="A370" s="280">
        <f>ROW(A219)</f>
        <v>219</v>
      </c>
      <c r="B370" t="s" s="530">
        <f>$B219</f>
        <v>360</v>
      </c>
      <c r="C370" s="410">
        <f>SUM(G370:M370)</f>
        <v>0</v>
      </c>
      <c r="D370" s="410"/>
      <c r="E370" s="410"/>
      <c r="F370" s="410"/>
      <c r="G370" s="410">
        <f>G219*$E219</f>
        <v>0</v>
      </c>
      <c r="H370" s="410">
        <f>(H219*$E219)</f>
        <v>0</v>
      </c>
      <c r="I370" s="410">
        <f>(I219*$E219)*$C$46^(I$11-$H$11)</f>
        <v>0</v>
      </c>
      <c r="J370" s="410">
        <f>(J219*$E219)*$C$46^(J$11-$H$11)</f>
        <v>0</v>
      </c>
      <c r="K370" s="410">
        <f>(K219*$E219)*$C$46^(K$11-$H$11)</f>
        <v>0</v>
      </c>
      <c r="L370" s="410">
        <f>(L219*$E219)*$C$46^(L$11-$H$11)</f>
        <v>0</v>
      </c>
      <c r="M370" s="410">
        <f>(M219*$E219)*$C$46^(M$11-$H$11)</f>
        <v>0</v>
      </c>
      <c r="N370" s="237"/>
      <c r="O370" s="237"/>
      <c r="P370" s="237"/>
      <c r="Q370" s="237"/>
      <c r="R370" s="237"/>
      <c r="S370" s="237"/>
      <c r="T370" s="237"/>
      <c r="U370" s="237"/>
      <c r="V370" s="237"/>
      <c r="W370" s="237"/>
      <c r="X370" s="237"/>
      <c r="Y370" s="237"/>
      <c r="Z370" s="237"/>
      <c r="AA370" s="238"/>
    </row>
    <row r="371" ht="16" customHeight="1">
      <c r="A371" s="280">
        <f>ROW(A220)</f>
        <v>220</v>
      </c>
      <c r="B371" t="s" s="530">
        <f>$B220</f>
        <v>361</v>
      </c>
      <c r="C371" s="410">
        <f>SUM(G371:M371)</f>
        <v>0</v>
      </c>
      <c r="D371" s="410"/>
      <c r="E371" s="410"/>
      <c r="F371" s="410"/>
      <c r="G371" s="410">
        <f>G220*$E220</f>
        <v>0</v>
      </c>
      <c r="H371" s="410">
        <f>(H220*$E220)</f>
        <v>0</v>
      </c>
      <c r="I371" s="410">
        <f>(I220*$E220)*$C$46^(I$11-$H$11)</f>
        <v>0</v>
      </c>
      <c r="J371" s="410">
        <f>(J220*$E220)*$C$46^(J$11-$H$11)</f>
        <v>0</v>
      </c>
      <c r="K371" s="410">
        <f>(K220*$E220)*$C$46^(K$11-$H$11)</f>
        <v>0</v>
      </c>
      <c r="L371" s="410">
        <f>(L220*$E220)*$C$46^(L$11-$H$11)</f>
        <v>0</v>
      </c>
      <c r="M371" s="410">
        <f>(M220*$E220)*$C$46^(M$11-$H$11)</f>
        <v>0</v>
      </c>
      <c r="N371" s="237"/>
      <c r="O371" s="237"/>
      <c r="P371" s="237"/>
      <c r="Q371" s="237"/>
      <c r="R371" s="237"/>
      <c r="S371" s="237"/>
      <c r="T371" s="237"/>
      <c r="U371" s="237"/>
      <c r="V371" s="237"/>
      <c r="W371" s="237"/>
      <c r="X371" s="237"/>
      <c r="Y371" s="237"/>
      <c r="Z371" s="237"/>
      <c r="AA371" s="238"/>
    </row>
    <row r="372" ht="16" customHeight="1">
      <c r="A372" s="280">
        <f>ROW(A221)</f>
        <v>221</v>
      </c>
      <c r="B372" t="s" s="530">
        <f>$B221</f>
        <v>362</v>
      </c>
      <c r="C372" s="410">
        <f>SUM(G372:M372)</f>
        <v>0</v>
      </c>
      <c r="D372" s="410"/>
      <c r="E372" s="410"/>
      <c r="F372" s="410"/>
      <c r="G372" s="410">
        <f>G221*$E221</f>
        <v>0</v>
      </c>
      <c r="H372" s="410">
        <f>(H221*$E221)</f>
        <v>0</v>
      </c>
      <c r="I372" s="410">
        <f>(I221*$E221)*$C$46^(I$11-$H$11)</f>
        <v>0</v>
      </c>
      <c r="J372" s="410">
        <f>(J221*$E221)*$C$46^(J$11-$H$11)</f>
        <v>0</v>
      </c>
      <c r="K372" s="410">
        <f>(K221*$E221)*$C$46^(K$11-$H$11)</f>
        <v>0</v>
      </c>
      <c r="L372" s="410">
        <f>(L221*$E221)*$C$46^(L$11-$H$11)</f>
        <v>0</v>
      </c>
      <c r="M372" s="410">
        <f>(M221*$E221)*$C$46^(M$11-$H$11)</f>
        <v>0</v>
      </c>
      <c r="N372" s="237"/>
      <c r="O372" s="237"/>
      <c r="P372" s="237"/>
      <c r="Q372" s="237"/>
      <c r="R372" s="237"/>
      <c r="S372" s="237"/>
      <c r="T372" s="237"/>
      <c r="U372" s="237"/>
      <c r="V372" s="237"/>
      <c r="W372" s="237"/>
      <c r="X372" s="237"/>
      <c r="Y372" s="237"/>
      <c r="Z372" s="237"/>
      <c r="AA372" s="238"/>
    </row>
    <row r="373" ht="16" customHeight="1">
      <c r="A373" s="280">
        <f>ROW(A222)</f>
        <v>222</v>
      </c>
      <c r="B373" s="526">
        <f>$B222</f>
        <v>0</v>
      </c>
      <c r="C373" s="410">
        <f>SUM(G373:M373)</f>
        <v>0</v>
      </c>
      <c r="D373" s="410"/>
      <c r="E373" s="410"/>
      <c r="F373" s="410"/>
      <c r="G373" s="410">
        <f>G222*$E222</f>
        <v>0</v>
      </c>
      <c r="H373" s="410">
        <f>(H222*$E222)</f>
        <v>0</v>
      </c>
      <c r="I373" s="410">
        <f>(I222*$E222)*$C$46^(I$11-$H$11)</f>
        <v>0</v>
      </c>
      <c r="J373" s="410">
        <f>(J222*$E222)*$C$46^(J$11-$H$11)</f>
        <v>0</v>
      </c>
      <c r="K373" s="410">
        <f>(K222*$E222)*$C$46^(K$11-$H$11)</f>
        <v>0</v>
      </c>
      <c r="L373" s="410">
        <f>(L222*$E222)*$C$46^(L$11-$H$11)</f>
        <v>0</v>
      </c>
      <c r="M373" s="410">
        <f>(M222*$E222)*$C$46^(M$11-$H$11)</f>
        <v>0</v>
      </c>
      <c r="N373" s="237"/>
      <c r="O373" s="237"/>
      <c r="P373" s="237"/>
      <c r="Q373" s="237"/>
      <c r="R373" s="237"/>
      <c r="S373" s="237"/>
      <c r="T373" s="237"/>
      <c r="U373" s="237"/>
      <c r="V373" s="237"/>
      <c r="W373" s="237"/>
      <c r="X373" s="237"/>
      <c r="Y373" s="237"/>
      <c r="Z373" s="237"/>
      <c r="AA373" s="238"/>
    </row>
    <row r="374" ht="16" customHeight="1">
      <c r="A374" s="280">
        <f>ROW(A223)</f>
        <v>223</v>
      </c>
      <c r="B374" s="526">
        <f>$B223</f>
        <v>0</v>
      </c>
      <c r="C374" s="410">
        <f>SUM(G374:M374)</f>
        <v>0</v>
      </c>
      <c r="D374" s="410"/>
      <c r="E374" s="410"/>
      <c r="F374" s="410"/>
      <c r="G374" s="410">
        <f>G223*$E223</f>
        <v>0</v>
      </c>
      <c r="H374" s="410">
        <f>(H223*$E223)</f>
        <v>0</v>
      </c>
      <c r="I374" s="410">
        <f>(I223*$E223)*$C$46^(I$11-$H$11)</f>
        <v>0</v>
      </c>
      <c r="J374" s="410">
        <f>(J223*$E223)*$C$46^(J$11-$H$11)</f>
        <v>0</v>
      </c>
      <c r="K374" s="410">
        <f>(K223*$E223)*$C$46^(K$11-$H$11)</f>
        <v>0</v>
      </c>
      <c r="L374" s="410">
        <f>(L223*$E223)*$C$46^(L$11-$H$11)</f>
        <v>0</v>
      </c>
      <c r="M374" s="410">
        <f>(M223*$E223)*$C$46^(M$11-$H$11)</f>
        <v>0</v>
      </c>
      <c r="N374" s="237"/>
      <c r="O374" s="237"/>
      <c r="P374" s="237"/>
      <c r="Q374" s="237"/>
      <c r="R374" s="237"/>
      <c r="S374" s="237"/>
      <c r="T374" s="237"/>
      <c r="U374" s="237"/>
      <c r="V374" s="237"/>
      <c r="W374" s="237"/>
      <c r="X374" s="237"/>
      <c r="Y374" s="237"/>
      <c r="Z374" s="237"/>
      <c r="AA374" s="238"/>
    </row>
    <row r="375" ht="16" customHeight="1">
      <c r="A375" s="280">
        <f>ROW(A224)</f>
        <v>224</v>
      </c>
      <c r="B375" s="526"/>
      <c r="C375" s="410">
        <f>SUM(G375:M375)</f>
        <v>0</v>
      </c>
      <c r="D375" s="410"/>
      <c r="E375" s="410"/>
      <c r="F375" s="410"/>
      <c r="G375" s="410"/>
      <c r="H375" s="410"/>
      <c r="I375" s="410"/>
      <c r="J375" s="410"/>
      <c r="K375" s="410"/>
      <c r="L375" s="410"/>
      <c r="M375" s="410"/>
      <c r="N375" s="237"/>
      <c r="O375" s="237"/>
      <c r="P375" s="237"/>
      <c r="Q375" s="237"/>
      <c r="R375" s="237"/>
      <c r="S375" s="237"/>
      <c r="T375" s="237"/>
      <c r="U375" s="237"/>
      <c r="V375" s="237"/>
      <c r="W375" s="237"/>
      <c r="X375" s="237"/>
      <c r="Y375" s="237"/>
      <c r="Z375" s="237"/>
      <c r="AA375" s="238"/>
    </row>
    <row r="376" ht="16" customHeight="1">
      <c r="A376" s="280">
        <f>ROW(A225)</f>
        <v>225</v>
      </c>
      <c r="B376" s="526">
        <f>$B225</f>
        <v>0</v>
      </c>
      <c r="C376" s="410">
        <f>SUM(G376:M376)</f>
        <v>0</v>
      </c>
      <c r="D376" s="410"/>
      <c r="E376" s="410"/>
      <c r="F376" s="410"/>
      <c r="G376" s="410">
        <f>G225*$E225</f>
        <v>0</v>
      </c>
      <c r="H376" s="410">
        <f>(H225*$E225)</f>
        <v>0</v>
      </c>
      <c r="I376" s="410">
        <f>(I225*$E225)*$C$46^(I$11-$H$11)</f>
        <v>0</v>
      </c>
      <c r="J376" s="410">
        <f>(J225*$E225)*$C$46^(J$11-$H$11)</f>
        <v>0</v>
      </c>
      <c r="K376" s="410">
        <f>(K225*$E225)*$C$46^(K$11-$H$11)</f>
        <v>0</v>
      </c>
      <c r="L376" s="410">
        <f>(L225*$E225)*$C$46^(L$11-$H$11)</f>
        <v>0</v>
      </c>
      <c r="M376" s="410">
        <f>(M225*$E225)*$C$46^(M$11-$H$11)</f>
        <v>0</v>
      </c>
      <c r="N376" s="237"/>
      <c r="O376" s="237"/>
      <c r="P376" s="237"/>
      <c r="Q376" s="237"/>
      <c r="R376" s="237"/>
      <c r="S376" s="237"/>
      <c r="T376" s="237"/>
      <c r="U376" s="237"/>
      <c r="V376" s="237"/>
      <c r="W376" s="237"/>
      <c r="X376" s="237"/>
      <c r="Y376" s="237"/>
      <c r="Z376" s="237"/>
      <c r="AA376" s="238"/>
    </row>
    <row r="377" ht="16" customHeight="1">
      <c r="A377" s="280">
        <f>ROW(A226)</f>
        <v>226</v>
      </c>
      <c r="B377" s="526">
        <f>$B$226</f>
        <v>0</v>
      </c>
      <c r="C377" s="410">
        <f>SUM(G377:M377)</f>
        <v>0</v>
      </c>
      <c r="D377" s="410"/>
      <c r="E377" s="410"/>
      <c r="F377" s="410"/>
      <c r="G377" s="410">
        <f>G226*$E226</f>
        <v>0</v>
      </c>
      <c r="H377" s="410">
        <f>(H226*$E226)</f>
        <v>0</v>
      </c>
      <c r="I377" s="410">
        <f>(I226*$E226)*$C$46^(I$11-$H$11)</f>
        <v>0</v>
      </c>
      <c r="J377" s="410">
        <f>(J226*$E226)*$C$46^(J$11-$H$11)</f>
        <v>0</v>
      </c>
      <c r="K377" s="410">
        <f>(K226*$E226)*$C$46^(K$11-$H$11)</f>
        <v>0</v>
      </c>
      <c r="L377" s="410">
        <f>(L226*$E226)*$C$46^(L$11-$H$11)</f>
        <v>0</v>
      </c>
      <c r="M377" s="410">
        <f>(M226*$E226)*$C$46^(M$11-$H$11)</f>
        <v>0</v>
      </c>
      <c r="N377" s="237"/>
      <c r="O377" s="237"/>
      <c r="P377" s="237"/>
      <c r="Q377" s="237"/>
      <c r="R377" s="237"/>
      <c r="S377" s="237"/>
      <c r="T377" s="237"/>
      <c r="U377" s="237"/>
      <c r="V377" s="237"/>
      <c r="W377" s="237"/>
      <c r="X377" s="237"/>
      <c r="Y377" s="237"/>
      <c r="Z377" s="237"/>
      <c r="AA377" s="238"/>
    </row>
    <row r="378" ht="16" customHeight="1">
      <c r="A378" s="280">
        <f>ROW(A227)</f>
        <v>227</v>
      </c>
      <c r="B378" s="526">
        <f>$B$227</f>
        <v>0</v>
      </c>
      <c r="C378" s="410">
        <f>SUM(G378:M378)</f>
        <v>0</v>
      </c>
      <c r="D378" s="410"/>
      <c r="E378" s="410"/>
      <c r="F378" s="410"/>
      <c r="G378" s="410">
        <f>G227*$E227</f>
        <v>0</v>
      </c>
      <c r="H378" s="410">
        <f>(H227*$E227)</f>
        <v>0</v>
      </c>
      <c r="I378" s="410">
        <f>(I227*$E227)*$C$46^(I$11-$H$11)</f>
        <v>0</v>
      </c>
      <c r="J378" s="410">
        <f>(J227*$E227)*$C$46^(J$11-$H$11)</f>
        <v>0</v>
      </c>
      <c r="K378" s="410">
        <f>(K227*$E227)*$C$46^(K$11-$H$11)</f>
        <v>0</v>
      </c>
      <c r="L378" s="410">
        <f>(L227*$E227)*$C$46^(L$11-$H$11)</f>
        <v>0</v>
      </c>
      <c r="M378" s="410">
        <f>(M227*$E227)*$C$46^(M$11-$H$11)</f>
        <v>0</v>
      </c>
      <c r="N378" s="237"/>
      <c r="O378" s="237"/>
      <c r="P378" s="237"/>
      <c r="Q378" s="237"/>
      <c r="R378" s="237"/>
      <c r="S378" s="237"/>
      <c r="T378" s="237"/>
      <c r="U378" s="237"/>
      <c r="V378" s="237"/>
      <c r="W378" s="237"/>
      <c r="X378" s="237"/>
      <c r="Y378" s="237"/>
      <c r="Z378" s="237"/>
      <c r="AA378" s="238"/>
    </row>
    <row r="379" ht="16" customHeight="1">
      <c r="A379" s="280">
        <f>ROW(A228)</f>
        <v>228</v>
      </c>
      <c r="B379" s="526">
        <f>$B$228</f>
        <v>0</v>
      </c>
      <c r="C379" s="410">
        <f>SUM(G379:M379)</f>
        <v>0</v>
      </c>
      <c r="D379" s="410"/>
      <c r="E379" s="410"/>
      <c r="F379" s="410"/>
      <c r="G379" s="410">
        <f>G228*$E228</f>
        <v>0</v>
      </c>
      <c r="H379" s="410">
        <f>(H228*$E228)</f>
        <v>0</v>
      </c>
      <c r="I379" s="410">
        <f>(I228*$E228)*$C$46^(I$11-$H$11)</f>
        <v>0</v>
      </c>
      <c r="J379" s="410">
        <f>(J228*$E228)*$C$46^(J$11-$H$11)</f>
        <v>0</v>
      </c>
      <c r="K379" s="410">
        <f>(K228*$E228)*$C$46^(K$11-$H$11)</f>
        <v>0</v>
      </c>
      <c r="L379" s="410">
        <f>(L228*$E228)*$C$46^(L$11-$H$11)</f>
        <v>0</v>
      </c>
      <c r="M379" s="410">
        <f>(M228*$E228)*$C$46^(M$11-$H$11)</f>
        <v>0</v>
      </c>
      <c r="N379" s="237"/>
      <c r="O379" s="237"/>
      <c r="P379" s="237"/>
      <c r="Q379" s="237"/>
      <c r="R379" s="237"/>
      <c r="S379" s="237"/>
      <c r="T379" s="237"/>
      <c r="U379" s="237"/>
      <c r="V379" s="237"/>
      <c r="W379" s="237"/>
      <c r="X379" s="237"/>
      <c r="Y379" s="237"/>
      <c r="Z379" s="237"/>
      <c r="AA379" s="238"/>
    </row>
    <row r="380" ht="16" customHeight="1">
      <c r="A380" s="280">
        <f>ROW(A229)</f>
        <v>229</v>
      </c>
      <c r="B380" s="526">
        <f>$B$229</f>
        <v>0</v>
      </c>
      <c r="C380" s="410">
        <f>SUM(G380:M380)</f>
        <v>0</v>
      </c>
      <c r="D380" s="410"/>
      <c r="E380" s="410"/>
      <c r="F380" s="410"/>
      <c r="G380" s="410">
        <f>G229*$E229</f>
        <v>0</v>
      </c>
      <c r="H380" s="410">
        <f>(H229*$E229)</f>
        <v>0</v>
      </c>
      <c r="I380" s="410">
        <f>(I229*$E229)*$C$46^(I$11-$H$11)</f>
        <v>0</v>
      </c>
      <c r="J380" s="410">
        <f>(J229*$E229)*$C$46^(J$11-$H$11)</f>
        <v>0</v>
      </c>
      <c r="K380" s="410">
        <f>(K229*$E229)*$C$46^(K$11-$H$11)</f>
        <v>0</v>
      </c>
      <c r="L380" s="410">
        <f>(L229*$E229)*$C$46^(L$11-$H$11)</f>
        <v>0</v>
      </c>
      <c r="M380" s="410">
        <f>(M229*$E229)*$C$46^(M$11-$H$11)</f>
        <v>0</v>
      </c>
      <c r="N380" s="237"/>
      <c r="O380" s="237"/>
      <c r="P380" s="237"/>
      <c r="Q380" s="237"/>
      <c r="R380" s="237"/>
      <c r="S380" s="237"/>
      <c r="T380" s="237"/>
      <c r="U380" s="237"/>
      <c r="V380" s="237"/>
      <c r="W380" s="237"/>
      <c r="X380" s="237"/>
      <c r="Y380" s="237"/>
      <c r="Z380" s="237"/>
      <c r="AA380" s="238"/>
    </row>
    <row r="381" ht="16" customHeight="1">
      <c r="A381" s="280">
        <f>ROW(A230)</f>
        <v>230</v>
      </c>
      <c r="B381" s="526"/>
      <c r="C381" s="410">
        <f>SUM(G381:M381)</f>
        <v>0</v>
      </c>
      <c r="D381" s="410"/>
      <c r="E381" s="410"/>
      <c r="F381" s="410"/>
      <c r="G381" s="410"/>
      <c r="H381" s="410"/>
      <c r="I381" s="410"/>
      <c r="J381" s="410"/>
      <c r="K381" s="410"/>
      <c r="L381" s="410"/>
      <c r="M381" s="410"/>
      <c r="N381" s="237"/>
      <c r="O381" s="237"/>
      <c r="P381" s="237"/>
      <c r="Q381" s="237"/>
      <c r="R381" s="237"/>
      <c r="S381" s="237"/>
      <c r="T381" s="237"/>
      <c r="U381" s="237"/>
      <c r="V381" s="237"/>
      <c r="W381" s="237"/>
      <c r="X381" s="237"/>
      <c r="Y381" s="237"/>
      <c r="Z381" s="237"/>
      <c r="AA381" s="238"/>
    </row>
    <row r="382" ht="16" customHeight="1">
      <c r="A382" s="280">
        <f>ROW(A231)</f>
        <v>231</v>
      </c>
      <c r="B382" s="526">
        <f>$B$231</f>
        <v>0</v>
      </c>
      <c r="C382" s="410">
        <f>SUM(G382:M382)</f>
        <v>0</v>
      </c>
      <c r="D382" s="410"/>
      <c r="E382" s="410"/>
      <c r="F382" s="410"/>
      <c r="G382" s="410">
        <f>G231*$E231</f>
        <v>0</v>
      </c>
      <c r="H382" s="410">
        <f>(H231*$E231)</f>
        <v>0</v>
      </c>
      <c r="I382" s="410">
        <f>(I231*$E231)*$C$46^(I$11-$H$11)</f>
        <v>0</v>
      </c>
      <c r="J382" s="410">
        <f>(J231*$E231)*$C$46^(J$11-$H$11)</f>
        <v>0</v>
      </c>
      <c r="K382" s="410">
        <f>(K231*$E231)*$C$46^(K$11-$H$11)</f>
        <v>0</v>
      </c>
      <c r="L382" s="410">
        <f>(L231*$E231)*$C$46^(L$11-$H$11)</f>
        <v>0</v>
      </c>
      <c r="M382" s="410">
        <f>(M231*$E231)*$C$46^(M$11-$H$11)</f>
        <v>0</v>
      </c>
      <c r="N382" s="237"/>
      <c r="O382" s="237"/>
      <c r="P382" s="237"/>
      <c r="Q382" s="237"/>
      <c r="R382" s="237"/>
      <c r="S382" s="237"/>
      <c r="T382" s="237"/>
      <c r="U382" s="237"/>
      <c r="V382" s="237"/>
      <c r="W382" s="237"/>
      <c r="X382" s="237"/>
      <c r="Y382" s="237"/>
      <c r="Z382" s="237"/>
      <c r="AA382" s="238"/>
    </row>
    <row r="383" ht="16" customHeight="1">
      <c r="A383" s="280">
        <f>ROW(A232)</f>
        <v>232</v>
      </c>
      <c r="B383" s="526">
        <f>$B$232</f>
        <v>0</v>
      </c>
      <c r="C383" s="410">
        <f>SUM(G383:M383)</f>
        <v>0</v>
      </c>
      <c r="D383" s="410"/>
      <c r="E383" s="410"/>
      <c r="F383" s="410"/>
      <c r="G383" s="410">
        <f>G232*$E232</f>
        <v>0</v>
      </c>
      <c r="H383" s="410">
        <f>(H232*$E232)</f>
        <v>0</v>
      </c>
      <c r="I383" s="410">
        <f>(I232*$E232)*$C$46^(I$11-$H$11)</f>
        <v>0</v>
      </c>
      <c r="J383" s="410">
        <f>(J232*$E232)*$C$46^(J$11-$H$11)</f>
        <v>0</v>
      </c>
      <c r="K383" s="410">
        <f>(K232*$E232)*$C$46^(K$11-$H$11)</f>
        <v>0</v>
      </c>
      <c r="L383" s="410">
        <f>(L232*$E232)*$C$46^(L$11-$H$11)</f>
        <v>0</v>
      </c>
      <c r="M383" s="410">
        <f>(M232*$E232)*$C$46^(M$11-$H$11)</f>
        <v>0</v>
      </c>
      <c r="N383" s="237"/>
      <c r="O383" s="237"/>
      <c r="P383" s="237"/>
      <c r="Q383" s="237"/>
      <c r="R383" s="237"/>
      <c r="S383" s="237"/>
      <c r="T383" s="237"/>
      <c r="U383" s="237"/>
      <c r="V383" s="237"/>
      <c r="W383" s="237"/>
      <c r="X383" s="237"/>
      <c r="Y383" s="237"/>
      <c r="Z383" s="237"/>
      <c r="AA383" s="238"/>
    </row>
    <row r="384" ht="16" customHeight="1">
      <c r="A384" s="280">
        <f>ROW(A233)</f>
        <v>233</v>
      </c>
      <c r="B384" s="526">
        <f>$B$233</f>
        <v>0</v>
      </c>
      <c r="C384" s="410">
        <f>SUM(G384:M384)</f>
        <v>0</v>
      </c>
      <c r="D384" s="410"/>
      <c r="E384" s="410"/>
      <c r="F384" s="410"/>
      <c r="G384" s="410">
        <f>G233*$E233</f>
        <v>0</v>
      </c>
      <c r="H384" s="410">
        <f>(H233*$E233)</f>
        <v>0</v>
      </c>
      <c r="I384" s="410">
        <f>(I233*$E233)*$C$46^(I$11-$H$11)</f>
        <v>0</v>
      </c>
      <c r="J384" s="410">
        <f>(J233*$E233)*$C$46^(J$11-$H$11)</f>
        <v>0</v>
      </c>
      <c r="K384" s="410">
        <f>(K233*$E233)*$C$46^(K$11-$H$11)</f>
        <v>0</v>
      </c>
      <c r="L384" s="410">
        <f>(L233*$E233)*$C$46^(L$11-$H$11)</f>
        <v>0</v>
      </c>
      <c r="M384" s="410">
        <f>(M233*$E233)*$C$46^(M$11-$H$11)</f>
        <v>0</v>
      </c>
      <c r="N384" s="237"/>
      <c r="O384" s="237"/>
      <c r="P384" s="237"/>
      <c r="Q384" s="237"/>
      <c r="R384" s="237"/>
      <c r="S384" s="237"/>
      <c r="T384" s="237"/>
      <c r="U384" s="237"/>
      <c r="V384" s="237"/>
      <c r="W384" s="237"/>
      <c r="X384" s="237"/>
      <c r="Y384" s="237"/>
      <c r="Z384" s="237"/>
      <c r="AA384" s="238"/>
    </row>
    <row r="385" ht="16" customHeight="1">
      <c r="A385" s="280">
        <f>ROW(A234)</f>
        <v>234</v>
      </c>
      <c r="B385" s="526">
        <f>$B$234</f>
        <v>0</v>
      </c>
      <c r="C385" s="410">
        <f>SUM(G385:M385)</f>
        <v>0</v>
      </c>
      <c r="D385" s="410"/>
      <c r="E385" s="410"/>
      <c r="F385" s="410"/>
      <c r="G385" s="410">
        <f>G234*$E234</f>
        <v>0</v>
      </c>
      <c r="H385" s="410">
        <f>(H234*$E234)</f>
        <v>0</v>
      </c>
      <c r="I385" s="410">
        <f>(I234*$E234)*$C$46^(I$11-$H$11)</f>
        <v>0</v>
      </c>
      <c r="J385" s="410">
        <f>(J234*$E234)*$C$46^(J$11-$H$11)</f>
        <v>0</v>
      </c>
      <c r="K385" s="410">
        <f>(K234*$E234)*$C$46^(K$11-$H$11)</f>
        <v>0</v>
      </c>
      <c r="L385" s="410">
        <f>(L234*$E234)*$C$46^(L$11-$H$11)</f>
        <v>0</v>
      </c>
      <c r="M385" s="410">
        <f>(M234*$E234)*$C$46^(M$11-$H$11)</f>
        <v>0</v>
      </c>
      <c r="N385" s="237"/>
      <c r="O385" s="237"/>
      <c r="P385" s="237"/>
      <c r="Q385" s="237"/>
      <c r="R385" s="237"/>
      <c r="S385" s="237"/>
      <c r="T385" s="237"/>
      <c r="U385" s="237"/>
      <c r="V385" s="237"/>
      <c r="W385" s="237"/>
      <c r="X385" s="237"/>
      <c r="Y385" s="237"/>
      <c r="Z385" s="237"/>
      <c r="AA385" s="238"/>
    </row>
    <row r="386" ht="16" customHeight="1">
      <c r="A386" s="280">
        <f>ROW(A235)</f>
        <v>235</v>
      </c>
      <c r="B386" s="526">
        <f>$B$235</f>
        <v>0</v>
      </c>
      <c r="C386" s="410">
        <f>SUM(G386:M386)</f>
        <v>0</v>
      </c>
      <c r="D386" s="410"/>
      <c r="E386" s="410"/>
      <c r="F386" s="410"/>
      <c r="G386" s="410">
        <f>G235*$E235</f>
        <v>0</v>
      </c>
      <c r="H386" s="410">
        <f>(H235*$E235)</f>
        <v>0</v>
      </c>
      <c r="I386" s="410">
        <f>(I235*$E235)*$C$46^(I$11-$H$11)</f>
        <v>0</v>
      </c>
      <c r="J386" s="410">
        <f>(J235*$E235)*$C$46^(J$11-$H$11)</f>
        <v>0</v>
      </c>
      <c r="K386" s="410">
        <f>(K235*$E235)*$C$46^(K$11-$H$11)</f>
        <v>0</v>
      </c>
      <c r="L386" s="410">
        <f>(L235*$E235)*$C$46^(L$11-$H$11)</f>
        <v>0</v>
      </c>
      <c r="M386" s="410">
        <f>(M235*$E235)*$C$46^(M$11-$H$11)</f>
        <v>0</v>
      </c>
      <c r="N386" s="237"/>
      <c r="O386" s="237"/>
      <c r="P386" s="237"/>
      <c r="Q386" s="237"/>
      <c r="R386" s="237"/>
      <c r="S386" s="237"/>
      <c r="T386" s="237"/>
      <c r="U386" s="237"/>
      <c r="V386" s="237"/>
      <c r="W386" s="237"/>
      <c r="X386" s="237"/>
      <c r="Y386" s="237"/>
      <c r="Z386" s="237"/>
      <c r="AA386" s="238"/>
    </row>
    <row r="387" ht="16" customHeight="1">
      <c r="A387" s="280">
        <f>ROW(A236)</f>
        <v>236</v>
      </c>
      <c r="B387" s="526"/>
      <c r="C387" s="410">
        <f>SUM(G387:M387)</f>
        <v>0</v>
      </c>
      <c r="D387" s="410"/>
      <c r="E387" s="410"/>
      <c r="F387" s="410"/>
      <c r="G387" s="410"/>
      <c r="H387" s="410"/>
      <c r="I387" s="410"/>
      <c r="J387" s="410"/>
      <c r="K387" s="410"/>
      <c r="L387" s="410"/>
      <c r="M387" s="410"/>
      <c r="N387" s="237"/>
      <c r="O387" s="237"/>
      <c r="P387" s="237"/>
      <c r="Q387" s="237"/>
      <c r="R387" s="237"/>
      <c r="S387" s="237"/>
      <c r="T387" s="237"/>
      <c r="U387" s="237"/>
      <c r="V387" s="237"/>
      <c r="W387" s="237"/>
      <c r="X387" s="237"/>
      <c r="Y387" s="237"/>
      <c r="Z387" s="237"/>
      <c r="AA387" s="238"/>
    </row>
    <row r="388" ht="16" customHeight="1">
      <c r="A388" s="280">
        <f>ROW(A237)</f>
        <v>237</v>
      </c>
      <c r="B388" s="526">
        <f>$B$237</f>
        <v>0</v>
      </c>
      <c r="C388" s="410">
        <f>SUM(G388:M388)</f>
        <v>0</v>
      </c>
      <c r="D388" s="410"/>
      <c r="E388" s="410"/>
      <c r="F388" s="410"/>
      <c r="G388" s="410">
        <f>G237*$E237</f>
        <v>0</v>
      </c>
      <c r="H388" s="410">
        <f>(H237*$E237)</f>
        <v>0</v>
      </c>
      <c r="I388" s="410">
        <f>(I237*$E237)*$C$46^(I$11-$H$11)</f>
        <v>0</v>
      </c>
      <c r="J388" s="410">
        <f>(J237*$E237)*$C$46^(J$11-$H$11)</f>
        <v>0</v>
      </c>
      <c r="K388" s="410">
        <f>(K237*$E237)*$C$46^(K$11-$H$11)</f>
        <v>0</v>
      </c>
      <c r="L388" s="410">
        <f>(L237*$E237)*$C$46^(L$11-$H$11)</f>
        <v>0</v>
      </c>
      <c r="M388" s="410">
        <f>(M237*$E237)*$C$46^(M$11-$H$11)</f>
        <v>0</v>
      </c>
      <c r="N388" s="237"/>
      <c r="O388" s="237"/>
      <c r="P388" s="237"/>
      <c r="Q388" s="237"/>
      <c r="R388" s="237"/>
      <c r="S388" s="237"/>
      <c r="T388" s="237"/>
      <c r="U388" s="237"/>
      <c r="V388" s="237"/>
      <c r="W388" s="237"/>
      <c r="X388" s="237"/>
      <c r="Y388" s="237"/>
      <c r="Z388" s="237"/>
      <c r="AA388" s="238"/>
    </row>
    <row r="389" ht="16" customHeight="1">
      <c r="A389" s="280">
        <f>ROW(A238)</f>
        <v>238</v>
      </c>
      <c r="B389" s="526">
        <f>$B$238</f>
        <v>0</v>
      </c>
      <c r="C389" s="410">
        <f>SUM(G389:M389)</f>
        <v>0</v>
      </c>
      <c r="D389" s="410"/>
      <c r="E389" s="410"/>
      <c r="F389" s="410"/>
      <c r="G389" s="410">
        <f>G238*$E238</f>
        <v>0</v>
      </c>
      <c r="H389" s="410">
        <f>(H238*$E238)</f>
        <v>0</v>
      </c>
      <c r="I389" s="410">
        <f>(I238*$E238)*$C$46^(I$11-$H$11)</f>
        <v>0</v>
      </c>
      <c r="J389" s="410">
        <f>(J238*$E238)*$C$46^(J$11-$H$11)</f>
        <v>0</v>
      </c>
      <c r="K389" s="410">
        <f>(K238*$E238)*$C$46^(K$11-$H$11)</f>
        <v>0</v>
      </c>
      <c r="L389" s="410">
        <f>(L238*$E238)*$C$46^(L$11-$H$11)</f>
        <v>0</v>
      </c>
      <c r="M389" s="410">
        <f>(M238*$E238)*$C$46^(M$11-$H$11)</f>
        <v>0</v>
      </c>
      <c r="N389" s="237"/>
      <c r="O389" s="237"/>
      <c r="P389" s="237"/>
      <c r="Q389" s="237"/>
      <c r="R389" s="237"/>
      <c r="S389" s="237"/>
      <c r="T389" s="237"/>
      <c r="U389" s="237"/>
      <c r="V389" s="237"/>
      <c r="W389" s="237"/>
      <c r="X389" s="237"/>
      <c r="Y389" s="237"/>
      <c r="Z389" s="237"/>
      <c r="AA389" s="238"/>
    </row>
    <row r="390" ht="16" customHeight="1">
      <c r="A390" s="280">
        <f>ROW(A239)</f>
        <v>239</v>
      </c>
      <c r="B390" s="526">
        <f>$B$239</f>
        <v>0</v>
      </c>
      <c r="C390" s="410">
        <f>SUM(G390:M390)</f>
        <v>0</v>
      </c>
      <c r="D390" s="410"/>
      <c r="E390" s="410"/>
      <c r="F390" s="410"/>
      <c r="G390" s="410">
        <f>G239*$E239</f>
        <v>0</v>
      </c>
      <c r="H390" s="410">
        <f>(H239*$E239)</f>
        <v>0</v>
      </c>
      <c r="I390" s="410">
        <f>(I239*$E239)*$C$46^(I$11-$H$11)</f>
        <v>0</v>
      </c>
      <c r="J390" s="410">
        <f>(J239*$E239)*$C$46^(J$11-$H$11)</f>
        <v>0</v>
      </c>
      <c r="K390" s="410">
        <f>(K239*$E239)*$C$46^(K$11-$H$11)</f>
        <v>0</v>
      </c>
      <c r="L390" s="410">
        <f>(L239*$E239)*$C$46^(L$11-$H$11)</f>
        <v>0</v>
      </c>
      <c r="M390" s="410">
        <f>(M239*$E239)*$C$46^(M$11-$H$11)</f>
        <v>0</v>
      </c>
      <c r="N390" s="237"/>
      <c r="O390" s="237"/>
      <c r="P390" s="237"/>
      <c r="Q390" s="237"/>
      <c r="R390" s="237"/>
      <c r="S390" s="237"/>
      <c r="T390" s="237"/>
      <c r="U390" s="237"/>
      <c r="V390" s="237"/>
      <c r="W390" s="237"/>
      <c r="X390" s="237"/>
      <c r="Y390" s="237"/>
      <c r="Z390" s="237"/>
      <c r="AA390" s="238"/>
    </row>
    <row r="391" ht="16" customHeight="1">
      <c r="A391" s="280">
        <f>ROW(A240)</f>
        <v>240</v>
      </c>
      <c r="B391" s="526">
        <f>$B$240</f>
        <v>0</v>
      </c>
      <c r="C391" s="410">
        <f>SUM(G391:M391)</f>
        <v>0</v>
      </c>
      <c r="D391" s="410"/>
      <c r="E391" s="410"/>
      <c r="F391" s="410"/>
      <c r="G391" s="410">
        <f>G240*$E240</f>
        <v>0</v>
      </c>
      <c r="H391" s="410">
        <f>(H240*$E240)</f>
        <v>0</v>
      </c>
      <c r="I391" s="410">
        <f>(I240*$E240)*$C$46^(I$11-$H$11)</f>
        <v>0</v>
      </c>
      <c r="J391" s="410">
        <f>(J240*$E240)*$C$46^(J$11-$H$11)</f>
        <v>0</v>
      </c>
      <c r="K391" s="410">
        <f>(K240*$E240)*$C$46^(K$11-$H$11)</f>
        <v>0</v>
      </c>
      <c r="L391" s="410">
        <f>(L240*$E240)*$C$46^(L$11-$H$11)</f>
        <v>0</v>
      </c>
      <c r="M391" s="410">
        <f>(M240*$E240)*$C$46^(M$11-$H$11)</f>
        <v>0</v>
      </c>
      <c r="N391" s="237"/>
      <c r="O391" s="237"/>
      <c r="P391" s="237"/>
      <c r="Q391" s="237"/>
      <c r="R391" s="237"/>
      <c r="S391" s="237"/>
      <c r="T391" s="237"/>
      <c r="U391" s="237"/>
      <c r="V391" s="237"/>
      <c r="W391" s="237"/>
      <c r="X391" s="237"/>
      <c r="Y391" s="237"/>
      <c r="Z391" s="237"/>
      <c r="AA391" s="238"/>
    </row>
    <row r="392" ht="16" customHeight="1">
      <c r="A392" s="280">
        <f>ROW(A241)</f>
        <v>241</v>
      </c>
      <c r="B392" s="526">
        <f>$B$241</f>
        <v>0</v>
      </c>
      <c r="C392" s="410">
        <f>SUM(G392:M392)</f>
        <v>0</v>
      </c>
      <c r="D392" s="410"/>
      <c r="E392" s="410"/>
      <c r="F392" s="410"/>
      <c r="G392" s="410">
        <f>G241*$E241</f>
        <v>0</v>
      </c>
      <c r="H392" s="410">
        <f>(H241*$E241)</f>
        <v>0</v>
      </c>
      <c r="I392" s="410">
        <f>(I241*$E241)*$C$46^(I$11-$H$11)</f>
        <v>0</v>
      </c>
      <c r="J392" s="410">
        <f>(J241*$E241)*$C$46^(J$11-$H$11)</f>
        <v>0</v>
      </c>
      <c r="K392" s="410">
        <f>(K241*$E241)*$C$46^(K$11-$H$11)</f>
        <v>0</v>
      </c>
      <c r="L392" s="410">
        <f>(L241*$E241)*$C$46^(L$11-$H$11)</f>
        <v>0</v>
      </c>
      <c r="M392" s="410">
        <f>(M241*$E241)*$C$46^(M$11-$H$11)</f>
        <v>0</v>
      </c>
      <c r="N392" s="237"/>
      <c r="O392" s="237"/>
      <c r="P392" s="237"/>
      <c r="Q392" s="237"/>
      <c r="R392" s="237"/>
      <c r="S392" s="237"/>
      <c r="T392" s="237"/>
      <c r="U392" s="237"/>
      <c r="V392" s="237"/>
      <c r="W392" s="237"/>
      <c r="X392" s="237"/>
      <c r="Y392" s="237"/>
      <c r="Z392" s="237"/>
      <c r="AA392" s="238"/>
    </row>
    <row r="393" ht="16" customHeight="1">
      <c r="A393" s="280">
        <f>ROW(A242)</f>
        <v>242</v>
      </c>
      <c r="B393" s="526"/>
      <c r="C393" s="410">
        <f>SUM(G393:M393)</f>
        <v>0</v>
      </c>
      <c r="D393" s="410"/>
      <c r="E393" s="410"/>
      <c r="F393" s="410"/>
      <c r="G393" s="410"/>
      <c r="H393" s="410"/>
      <c r="I393" s="410"/>
      <c r="J393" s="410"/>
      <c r="K393" s="410"/>
      <c r="L393" s="410"/>
      <c r="M393" s="410"/>
      <c r="N393" s="237"/>
      <c r="O393" s="237"/>
      <c r="P393" s="237"/>
      <c r="Q393" s="237"/>
      <c r="R393" s="237"/>
      <c r="S393" s="237"/>
      <c r="T393" s="237"/>
      <c r="U393" s="237"/>
      <c r="V393" s="237"/>
      <c r="W393" s="237"/>
      <c r="X393" s="237"/>
      <c r="Y393" s="237"/>
      <c r="Z393" s="237"/>
      <c r="AA393" s="238"/>
    </row>
    <row r="394" ht="16" customHeight="1">
      <c r="A394" s="280">
        <f>ROW(A243)</f>
        <v>243</v>
      </c>
      <c r="B394" s="526"/>
      <c r="C394" s="410">
        <f>SUM(G394:M394)</f>
        <v>0</v>
      </c>
      <c r="D394" s="410"/>
      <c r="E394" s="410"/>
      <c r="F394" s="410"/>
      <c r="G394" s="410">
        <f>G243*$E243</f>
        <v>0</v>
      </c>
      <c r="H394" s="410">
        <f>(H243*$E243)</f>
        <v>0</v>
      </c>
      <c r="I394" s="410">
        <f>(I243*$E243)*$C$46^(I$11-$H$11)</f>
        <v>0</v>
      </c>
      <c r="J394" s="410">
        <f>(J243*$E243)*$C$46^(J$11-$H$11)</f>
        <v>0</v>
      </c>
      <c r="K394" s="410">
        <f>(K243*$E243)*$C$46^(K$11-$H$11)</f>
        <v>0</v>
      </c>
      <c r="L394" s="410">
        <f>(L243*$E243)*$C$46^(L$11-$H$11)</f>
        <v>0</v>
      </c>
      <c r="M394" s="410">
        <f>(M243*$E243)*$C$46^(M$11-$H$11)</f>
        <v>0</v>
      </c>
      <c r="N394" s="237"/>
      <c r="O394" s="237"/>
      <c r="P394" s="237"/>
      <c r="Q394" s="237"/>
      <c r="R394" s="237"/>
      <c r="S394" s="237"/>
      <c r="T394" s="237"/>
      <c r="U394" s="237"/>
      <c r="V394" s="237"/>
      <c r="W394" s="237"/>
      <c r="X394" s="237"/>
      <c r="Y394" s="237"/>
      <c r="Z394" s="237"/>
      <c r="AA394" s="238"/>
    </row>
    <row r="395" ht="16" customHeight="1">
      <c r="A395" s="280">
        <f>ROW(A244)</f>
        <v>244</v>
      </c>
      <c r="B395" s="526"/>
      <c r="C395" s="410">
        <f>SUM(G395:M395)</f>
        <v>0</v>
      </c>
      <c r="D395" s="410"/>
      <c r="E395" s="410"/>
      <c r="F395" s="410"/>
      <c r="G395" s="410">
        <f>G244*$E244</f>
        <v>0</v>
      </c>
      <c r="H395" s="410">
        <f>(H244*$E244)</f>
        <v>0</v>
      </c>
      <c r="I395" s="410">
        <f>(I244*$E244)*$C$46^(I$11-$H$11)</f>
        <v>0</v>
      </c>
      <c r="J395" s="410">
        <f>(J244*$E244)*$C$46^(J$11-$H$11)</f>
        <v>0</v>
      </c>
      <c r="K395" s="410">
        <f>(K244*$E244)*$C$46^(K$11-$H$11)</f>
        <v>0</v>
      </c>
      <c r="L395" s="410">
        <f>(L244*$E244)*$C$46^(L$11-$H$11)</f>
        <v>0</v>
      </c>
      <c r="M395" s="410">
        <f>(M244*$E244)*$C$46^(M$11-$H$11)</f>
        <v>0</v>
      </c>
      <c r="N395" s="237"/>
      <c r="O395" s="237"/>
      <c r="P395" s="237"/>
      <c r="Q395" s="237"/>
      <c r="R395" s="237"/>
      <c r="S395" s="237"/>
      <c r="T395" s="237"/>
      <c r="U395" s="237"/>
      <c r="V395" s="237"/>
      <c r="W395" s="237"/>
      <c r="X395" s="237"/>
      <c r="Y395" s="237"/>
      <c r="Z395" s="237"/>
      <c r="AA395" s="238"/>
    </row>
    <row r="396" ht="16" customHeight="1">
      <c r="A396" s="280">
        <f>ROW(A245)</f>
        <v>245</v>
      </c>
      <c r="B396" s="526"/>
      <c r="C396" s="410">
        <f>SUM(G396:M396)</f>
        <v>0</v>
      </c>
      <c r="D396" s="410"/>
      <c r="E396" s="410"/>
      <c r="F396" s="410"/>
      <c r="G396" s="410">
        <f>G245*$E245</f>
        <v>0</v>
      </c>
      <c r="H396" s="410">
        <f>(H245*$E245)</f>
        <v>0</v>
      </c>
      <c r="I396" s="410">
        <f>(I245*$E245)*$C$46^(I$11-$H$11)</f>
        <v>0</v>
      </c>
      <c r="J396" s="410">
        <f>(J245*$E245)*$C$46^(J$11-$H$11)</f>
        <v>0</v>
      </c>
      <c r="K396" s="410">
        <f>(K245*$E245)*$C$46^(K$11-$H$11)</f>
        <v>0</v>
      </c>
      <c r="L396" s="410">
        <f>(L245*$E245)*$C$46^(L$11-$H$11)</f>
        <v>0</v>
      </c>
      <c r="M396" s="410">
        <f>(M245*$E245)*$C$46^(M$11-$H$11)</f>
        <v>0</v>
      </c>
      <c r="N396" s="237"/>
      <c r="O396" s="237"/>
      <c r="P396" s="237"/>
      <c r="Q396" s="237"/>
      <c r="R396" s="237"/>
      <c r="S396" s="237"/>
      <c r="T396" s="237"/>
      <c r="U396" s="237"/>
      <c r="V396" s="237"/>
      <c r="W396" s="237"/>
      <c r="X396" s="237"/>
      <c r="Y396" s="237"/>
      <c r="Z396" s="237"/>
      <c r="AA396" s="238"/>
    </row>
    <row r="397" ht="16" customHeight="1">
      <c r="A397" s="280">
        <f>ROW(A246)</f>
        <v>246</v>
      </c>
      <c r="B397" s="526"/>
      <c r="C397" s="410">
        <f>SUM(G397:M397)</f>
        <v>0</v>
      </c>
      <c r="D397" s="410"/>
      <c r="E397" s="410"/>
      <c r="F397" s="410"/>
      <c r="G397" s="410">
        <f>G246*$E246</f>
        <v>0</v>
      </c>
      <c r="H397" s="410">
        <f>(H246*$E246)</f>
        <v>0</v>
      </c>
      <c r="I397" s="410">
        <f>(I246*$E246)*$C$46^(I$11-$H$11)</f>
        <v>0</v>
      </c>
      <c r="J397" s="410">
        <f>(J246*$E246)*$C$46^(J$11-$H$11)</f>
        <v>0</v>
      </c>
      <c r="K397" s="410">
        <f>(K246*$E246)*$C$46^(K$11-$H$11)</f>
        <v>0</v>
      </c>
      <c r="L397" s="410">
        <f>(L246*$E246)*$C$46^(L$11-$H$11)</f>
        <v>0</v>
      </c>
      <c r="M397" s="410">
        <f>(M246*$E246)*$C$46^(M$11-$H$11)</f>
        <v>0</v>
      </c>
      <c r="N397" s="237"/>
      <c r="O397" s="237"/>
      <c r="P397" s="237"/>
      <c r="Q397" s="237"/>
      <c r="R397" s="237"/>
      <c r="S397" s="237"/>
      <c r="T397" s="237"/>
      <c r="U397" s="237"/>
      <c r="V397" s="237"/>
      <c r="W397" s="237"/>
      <c r="X397" s="237"/>
      <c r="Y397" s="237"/>
      <c r="Z397" s="237"/>
      <c r="AA397" s="238"/>
    </row>
    <row r="398" ht="16" customHeight="1">
      <c r="A398" s="280">
        <f>ROW(A247)</f>
        <v>247</v>
      </c>
      <c r="B398" s="526"/>
      <c r="C398" s="410">
        <f>SUM(G398:M398)</f>
        <v>0</v>
      </c>
      <c r="D398" s="410"/>
      <c r="E398" s="410"/>
      <c r="F398" s="410"/>
      <c r="G398" s="410">
        <f>G247*$E247</f>
        <v>0</v>
      </c>
      <c r="H398" s="410">
        <f>(H247*$E247)</f>
        <v>0</v>
      </c>
      <c r="I398" s="410">
        <f>(I247*$E247)*$C$46^(I$11-$H$11)</f>
        <v>0</v>
      </c>
      <c r="J398" s="410">
        <f>(J247*$E247)*$C$46^(J$11-$H$11)</f>
        <v>0</v>
      </c>
      <c r="K398" s="410">
        <f>(K247*$E247)*$C$46^(K$11-$H$11)</f>
        <v>0</v>
      </c>
      <c r="L398" s="410">
        <f>(L247*$E247)*$C$46^(L$11-$H$11)</f>
        <v>0</v>
      </c>
      <c r="M398" s="410">
        <f>(M247*$E247)*$C$46^(M$11-$H$11)</f>
        <v>0</v>
      </c>
      <c r="N398" s="237"/>
      <c r="O398" s="237"/>
      <c r="P398" s="237"/>
      <c r="Q398" s="237"/>
      <c r="R398" s="237"/>
      <c r="S398" s="237"/>
      <c r="T398" s="237"/>
      <c r="U398" s="237"/>
      <c r="V398" s="237"/>
      <c r="W398" s="237"/>
      <c r="X398" s="237"/>
      <c r="Y398" s="237"/>
      <c r="Z398" s="237"/>
      <c r="AA398" s="238"/>
    </row>
    <row r="399" ht="16" customHeight="1">
      <c r="A399" s="280">
        <f>ROW(A248)</f>
        <v>248</v>
      </c>
      <c r="B399" s="526"/>
      <c r="C399" s="410">
        <f>SUM(G399:M399)</f>
        <v>0</v>
      </c>
      <c r="D399" s="410"/>
      <c r="E399" s="410"/>
      <c r="F399" s="410"/>
      <c r="G399" s="410"/>
      <c r="H399" s="410"/>
      <c r="I399" s="410"/>
      <c r="J399" s="410"/>
      <c r="K399" s="410"/>
      <c r="L399" s="410"/>
      <c r="M399" s="410"/>
      <c r="N399" s="237"/>
      <c r="O399" s="237"/>
      <c r="P399" s="237"/>
      <c r="Q399" s="237"/>
      <c r="R399" s="237"/>
      <c r="S399" s="237"/>
      <c r="T399" s="237"/>
      <c r="U399" s="237"/>
      <c r="V399" s="237"/>
      <c r="W399" s="237"/>
      <c r="X399" s="237"/>
      <c r="Y399" s="237"/>
      <c r="Z399" s="237"/>
      <c r="AA399" s="238"/>
    </row>
    <row r="400" ht="16" customHeight="1">
      <c r="A400" s="280">
        <f>ROW(A249)</f>
        <v>249</v>
      </c>
      <c r="B400" s="526">
        <f>$B$243</f>
        <v>0</v>
      </c>
      <c r="C400" s="410">
        <f>SUM(G400:M400)</f>
        <v>0</v>
      </c>
      <c r="D400" s="410"/>
      <c r="E400" s="410"/>
      <c r="F400" s="410"/>
      <c r="G400" s="410">
        <f>G249*$E249</f>
        <v>0</v>
      </c>
      <c r="H400" s="410">
        <f>(H249*$E249)</f>
        <v>0</v>
      </c>
      <c r="I400" s="410">
        <f>(I249*$E249)*$C$46^(I$11-$H$11)</f>
        <v>0</v>
      </c>
      <c r="J400" s="410">
        <f>(J249*$E249)*$C$46^(J$11-$H$11)</f>
        <v>0</v>
      </c>
      <c r="K400" s="410">
        <f>(K249*$E249)*$C$46^(K$11-$H$11)</f>
        <v>0</v>
      </c>
      <c r="L400" s="410">
        <f>(L249*$E249)*$C$46^(L$11-$H$11)</f>
        <v>0</v>
      </c>
      <c r="M400" s="410">
        <f>(M249*$E249)*$C$46^(M$11-$H$11)</f>
        <v>0</v>
      </c>
      <c r="N400" s="237"/>
      <c r="O400" s="237"/>
      <c r="P400" s="237"/>
      <c r="Q400" s="237"/>
      <c r="R400" s="237"/>
      <c r="S400" s="237"/>
      <c r="T400" s="237"/>
      <c r="U400" s="237"/>
      <c r="V400" s="237"/>
      <c r="W400" s="237"/>
      <c r="X400" s="237"/>
      <c r="Y400" s="237"/>
      <c r="Z400" s="237"/>
      <c r="AA400" s="238"/>
    </row>
    <row r="401" ht="16" customHeight="1">
      <c r="A401" s="280">
        <f>ROW(A250)</f>
        <v>250</v>
      </c>
      <c r="B401" s="526">
        <f>$B$244</f>
        <v>0</v>
      </c>
      <c r="C401" s="410">
        <f>SUM(G401:M401)</f>
        <v>0</v>
      </c>
      <c r="D401" s="410"/>
      <c r="E401" s="410"/>
      <c r="F401" s="410"/>
      <c r="G401" s="410">
        <f>G250*$E250</f>
        <v>0</v>
      </c>
      <c r="H401" s="410">
        <f>(H250*$E250)</f>
        <v>0</v>
      </c>
      <c r="I401" s="410">
        <f>(I250*$E250)*$C$46^(I$11-$H$11)</f>
        <v>0</v>
      </c>
      <c r="J401" s="410">
        <f>(J250*$E250)*$C$46^(J$11-$H$11)</f>
        <v>0</v>
      </c>
      <c r="K401" s="410">
        <f>(K250*$E250)*$C$46^(K$11-$H$11)</f>
        <v>0</v>
      </c>
      <c r="L401" s="410">
        <f>(L250*$E250)*$C$46^(L$11-$H$11)</f>
        <v>0</v>
      </c>
      <c r="M401" s="410">
        <f>(M250*$E250)*$C$46^(M$11-$H$11)</f>
        <v>0</v>
      </c>
      <c r="N401" s="237"/>
      <c r="O401" s="237"/>
      <c r="P401" s="237"/>
      <c r="Q401" s="237"/>
      <c r="R401" s="237"/>
      <c r="S401" s="237"/>
      <c r="T401" s="237"/>
      <c r="U401" s="237"/>
      <c r="V401" s="237"/>
      <c r="W401" s="237"/>
      <c r="X401" s="237"/>
      <c r="Y401" s="237"/>
      <c r="Z401" s="237"/>
      <c r="AA401" s="238"/>
    </row>
    <row r="402" ht="16" customHeight="1">
      <c r="A402" s="280">
        <f>ROW(A251)</f>
        <v>251</v>
      </c>
      <c r="B402" s="526">
        <f>$B$245</f>
        <v>0</v>
      </c>
      <c r="C402" s="410">
        <f>SUM(G402:M402)</f>
        <v>0</v>
      </c>
      <c r="D402" s="410"/>
      <c r="E402" s="410"/>
      <c r="F402" s="410"/>
      <c r="G402" s="410">
        <f>G251*$E251</f>
        <v>0</v>
      </c>
      <c r="H402" s="410">
        <f>(H251*$E251)</f>
        <v>0</v>
      </c>
      <c r="I402" s="410">
        <f>(I251*$E251)*$C$46^(I$11-$H$11)</f>
        <v>0</v>
      </c>
      <c r="J402" s="410">
        <f>(J251*$E251)*$C$46^(J$11-$H$11)</f>
        <v>0</v>
      </c>
      <c r="K402" s="410">
        <f>(K251*$E251)*$C$46^(K$11-$H$11)</f>
        <v>0</v>
      </c>
      <c r="L402" s="410">
        <f>(L251*$E251)*$C$46^(L$11-$H$11)</f>
        <v>0</v>
      </c>
      <c r="M402" s="410">
        <f>(M251*$E251)*$C$46^(M$11-$H$11)</f>
        <v>0</v>
      </c>
      <c r="N402" s="237"/>
      <c r="O402" s="237"/>
      <c r="P402" s="237"/>
      <c r="Q402" s="237"/>
      <c r="R402" s="237"/>
      <c r="S402" s="237"/>
      <c r="T402" s="237"/>
      <c r="U402" s="237"/>
      <c r="V402" s="237"/>
      <c r="W402" s="237"/>
      <c r="X402" s="237"/>
      <c r="Y402" s="237"/>
      <c r="Z402" s="237"/>
      <c r="AA402" s="238"/>
    </row>
    <row r="403" ht="16" customHeight="1">
      <c r="A403" s="280">
        <f>ROW(A252)</f>
        <v>252</v>
      </c>
      <c r="B403" s="526">
        <f>$B$246</f>
        <v>0</v>
      </c>
      <c r="C403" s="410">
        <f>SUM(G403:M403)</f>
        <v>0</v>
      </c>
      <c r="D403" s="410"/>
      <c r="E403" s="410"/>
      <c r="F403" s="410"/>
      <c r="G403" s="410">
        <f>G252*$E252</f>
        <v>0</v>
      </c>
      <c r="H403" s="410">
        <f>(H252*$E252)</f>
        <v>0</v>
      </c>
      <c r="I403" s="410">
        <f>(I252*$E252)*$C$46^(I$11-$H$11)</f>
        <v>0</v>
      </c>
      <c r="J403" s="410">
        <f>(J252*$E252)*$C$46^(J$11-$H$11)</f>
        <v>0</v>
      </c>
      <c r="K403" s="410">
        <f>(K252*$E252)*$C$46^(K$11-$H$11)</f>
        <v>0</v>
      </c>
      <c r="L403" s="410">
        <f>(L252*$E252)*$C$46^(L$11-$H$11)</f>
        <v>0</v>
      </c>
      <c r="M403" s="410">
        <f>(M252*$E252)*$C$46^(M$11-$H$11)</f>
        <v>0</v>
      </c>
      <c r="N403" s="237"/>
      <c r="O403" s="237"/>
      <c r="P403" s="237"/>
      <c r="Q403" s="237"/>
      <c r="R403" s="237"/>
      <c r="S403" s="237"/>
      <c r="T403" s="237"/>
      <c r="U403" s="237"/>
      <c r="V403" s="237"/>
      <c r="W403" s="237"/>
      <c r="X403" s="237"/>
      <c r="Y403" s="237"/>
      <c r="Z403" s="237"/>
      <c r="AA403" s="238"/>
    </row>
    <row r="404" ht="16" customHeight="1">
      <c r="A404" s="280">
        <f>ROW(A253)</f>
        <v>253</v>
      </c>
      <c r="B404" s="526">
        <f>$B$247</f>
        <v>0</v>
      </c>
      <c r="C404" s="410">
        <f>SUM(G404:M404)</f>
        <v>0</v>
      </c>
      <c r="D404" s="410"/>
      <c r="E404" s="410"/>
      <c r="F404" s="410"/>
      <c r="G404" s="410">
        <f>G253*$E253</f>
        <v>0</v>
      </c>
      <c r="H404" s="410">
        <f>(H253*$E253)</f>
        <v>0</v>
      </c>
      <c r="I404" s="410">
        <f>(I253*$E253)*$C$46^(I$11-$H$11)</f>
        <v>0</v>
      </c>
      <c r="J404" s="410">
        <f>(J253*$E253)*$C$46^(J$11-$H$11)</f>
        <v>0</v>
      </c>
      <c r="K404" s="410">
        <f>(K253*$E253)*$C$46^(K$11-$H$11)</f>
        <v>0</v>
      </c>
      <c r="L404" s="410">
        <f>(L253*$E253)*$C$46^(L$11-$H$11)</f>
        <v>0</v>
      </c>
      <c r="M404" s="410">
        <f>(M253*$E253)*$C$46^(M$11-$H$11)</f>
        <v>0</v>
      </c>
      <c r="N404" s="237"/>
      <c r="O404" s="237"/>
      <c r="P404" s="237"/>
      <c r="Q404" s="237"/>
      <c r="R404" s="237"/>
      <c r="S404" s="237"/>
      <c r="T404" s="237"/>
      <c r="U404" s="237"/>
      <c r="V404" s="237"/>
      <c r="W404" s="237"/>
      <c r="X404" s="237"/>
      <c r="Y404" s="237"/>
      <c r="Z404" s="237"/>
      <c r="AA404" s="238"/>
    </row>
    <row r="405" ht="16" customHeight="1">
      <c r="A405" s="280">
        <f>ROW(A254)</f>
        <v>254</v>
      </c>
      <c r="B405" s="526"/>
      <c r="C405" s="410">
        <f>SUM(G405:M405)</f>
        <v>0</v>
      </c>
      <c r="D405" s="410"/>
      <c r="E405" s="410"/>
      <c r="F405" s="410"/>
      <c r="G405" s="410"/>
      <c r="H405" s="410"/>
      <c r="I405" s="410"/>
      <c r="J405" s="410"/>
      <c r="K405" s="410"/>
      <c r="L405" s="410"/>
      <c r="M405" s="410"/>
      <c r="N405" s="237"/>
      <c r="O405" s="237"/>
      <c r="P405" s="237"/>
      <c r="Q405" s="237"/>
      <c r="R405" s="237"/>
      <c r="S405" s="237"/>
      <c r="T405" s="237"/>
      <c r="U405" s="237"/>
      <c r="V405" s="237"/>
      <c r="W405" s="237"/>
      <c r="X405" s="237"/>
      <c r="Y405" s="237"/>
      <c r="Z405" s="237"/>
      <c r="AA405" s="238"/>
    </row>
    <row r="406" ht="16" customHeight="1">
      <c r="A406" s="280">
        <f>ROW(A255)</f>
        <v>255</v>
      </c>
      <c r="B406" s="526">
        <f>$B$249</f>
        <v>0</v>
      </c>
      <c r="C406" s="410">
        <f>SUM(G406:M406)</f>
        <v>0</v>
      </c>
      <c r="D406" s="410"/>
      <c r="E406" s="410"/>
      <c r="F406" s="410"/>
      <c r="G406" s="410">
        <f>G255*$E255</f>
        <v>0</v>
      </c>
      <c r="H406" s="410">
        <f>(H255*$E255)</f>
        <v>0</v>
      </c>
      <c r="I406" s="410">
        <f>(I255*$E255)*$C$46^(I$11-$H$11)</f>
        <v>0</v>
      </c>
      <c r="J406" s="410">
        <f>(J255*$E255)*$C$46^(J$11-$H$11)</f>
        <v>0</v>
      </c>
      <c r="K406" s="410">
        <f>(K255*$E255)*$C$46^(K$11-$H$11)</f>
        <v>0</v>
      </c>
      <c r="L406" s="410">
        <f>(L255*$E255)*$C$46^(L$11-$H$11)</f>
        <v>0</v>
      </c>
      <c r="M406" s="410">
        <f>(M255*$E255)*$C$46^(M$11-$H$11)</f>
        <v>0</v>
      </c>
      <c r="N406" s="237"/>
      <c r="O406" s="237"/>
      <c r="P406" s="237"/>
      <c r="Q406" s="237"/>
      <c r="R406" s="237"/>
      <c r="S406" s="237"/>
      <c r="T406" s="237"/>
      <c r="U406" s="237"/>
      <c r="V406" s="237"/>
      <c r="W406" s="237"/>
      <c r="X406" s="237"/>
      <c r="Y406" s="237"/>
      <c r="Z406" s="237"/>
      <c r="AA406" s="238"/>
    </row>
    <row r="407" ht="16" customHeight="1">
      <c r="A407" s="280">
        <f>ROW(A256)</f>
        <v>256</v>
      </c>
      <c r="B407" s="526">
        <f>$B$250</f>
        <v>0</v>
      </c>
      <c r="C407" s="410">
        <f>SUM(G407:M407)</f>
        <v>0</v>
      </c>
      <c r="D407" s="410"/>
      <c r="E407" s="410"/>
      <c r="F407" s="410"/>
      <c r="G407" s="410">
        <f>G256*$E256</f>
        <v>0</v>
      </c>
      <c r="H407" s="410">
        <f>(H256*$E256)</f>
        <v>0</v>
      </c>
      <c r="I407" s="410">
        <f>(I256*$E256)*$C$46^(I$11-$H$11)</f>
        <v>0</v>
      </c>
      <c r="J407" s="410">
        <f>(J256*$E256)*$C$46^(J$11-$H$11)</f>
        <v>0</v>
      </c>
      <c r="K407" s="410">
        <f>(K256*$E256)*$C$46^(K$11-$H$11)</f>
        <v>0</v>
      </c>
      <c r="L407" s="410">
        <f>(L256*$E256)*$C$46^(L$11-$H$11)</f>
        <v>0</v>
      </c>
      <c r="M407" s="410">
        <f>(M256*$E256)*$C$46^(M$11-$H$11)</f>
        <v>0</v>
      </c>
      <c r="N407" s="237"/>
      <c r="O407" s="237"/>
      <c r="P407" s="237"/>
      <c r="Q407" s="237"/>
      <c r="R407" s="237"/>
      <c r="S407" s="237"/>
      <c r="T407" s="237"/>
      <c r="U407" s="237"/>
      <c r="V407" s="237"/>
      <c r="W407" s="237"/>
      <c r="X407" s="237"/>
      <c r="Y407" s="237"/>
      <c r="Z407" s="237"/>
      <c r="AA407" s="238"/>
    </row>
    <row r="408" ht="16" customHeight="1">
      <c r="A408" s="280">
        <f>ROW(A257)</f>
        <v>257</v>
      </c>
      <c r="B408" s="526">
        <f>$B$251</f>
        <v>0</v>
      </c>
      <c r="C408" s="410">
        <f>SUM(G408:M408)</f>
        <v>0</v>
      </c>
      <c r="D408" s="410"/>
      <c r="E408" s="410"/>
      <c r="F408" s="410"/>
      <c r="G408" s="410">
        <f>G257*$E257</f>
        <v>0</v>
      </c>
      <c r="H408" s="410">
        <f>(H257*$E257)</f>
        <v>0</v>
      </c>
      <c r="I408" s="410">
        <f>(I257*$E257)*$C$46^(I$11-$H$11)</f>
        <v>0</v>
      </c>
      <c r="J408" s="410">
        <f>(J257*$E257)*$C$46^(J$11-$H$11)</f>
        <v>0</v>
      </c>
      <c r="K408" s="410">
        <f>(K257*$E257)*$C$46^(K$11-$H$11)</f>
        <v>0</v>
      </c>
      <c r="L408" s="410">
        <f>(L257*$E257)*$C$46^(L$11-$H$11)</f>
        <v>0</v>
      </c>
      <c r="M408" s="410">
        <f>(M257*$E257)*$C$46^(M$11-$H$11)</f>
        <v>0</v>
      </c>
      <c r="N408" s="237"/>
      <c r="O408" s="237"/>
      <c r="P408" s="237"/>
      <c r="Q408" s="237"/>
      <c r="R408" s="237"/>
      <c r="S408" s="237"/>
      <c r="T408" s="237"/>
      <c r="U408" s="237"/>
      <c r="V408" s="237"/>
      <c r="W408" s="237"/>
      <c r="X408" s="237"/>
      <c r="Y408" s="237"/>
      <c r="Z408" s="237"/>
      <c r="AA408" s="238"/>
    </row>
    <row r="409" ht="16" customHeight="1">
      <c r="A409" s="280">
        <f>ROW(A258)</f>
        <v>258</v>
      </c>
      <c r="B409" s="526">
        <f>$B$252</f>
        <v>0</v>
      </c>
      <c r="C409" s="410">
        <f>SUM(G409:M409)</f>
        <v>0</v>
      </c>
      <c r="D409" s="410"/>
      <c r="E409" s="410"/>
      <c r="F409" s="410"/>
      <c r="G409" s="410">
        <f>G258*$E258</f>
        <v>0</v>
      </c>
      <c r="H409" s="410">
        <f>(H258*$E258)</f>
        <v>0</v>
      </c>
      <c r="I409" s="410">
        <f>(I258*$E258)*$C$46^(I$11-$H$11)</f>
        <v>0</v>
      </c>
      <c r="J409" s="410">
        <f>(J258*$E258)*$C$46^(J$11-$H$11)</f>
        <v>0</v>
      </c>
      <c r="K409" s="410">
        <f>(K258*$E258)*$C$46^(K$11-$H$11)</f>
        <v>0</v>
      </c>
      <c r="L409" s="410">
        <f>(L258*$E258)*$C$46^(L$11-$H$11)</f>
        <v>0</v>
      </c>
      <c r="M409" s="410">
        <f>(M258*$E258)*$C$46^(M$11-$H$11)</f>
        <v>0</v>
      </c>
      <c r="N409" s="237"/>
      <c r="O409" s="237"/>
      <c r="P409" s="237"/>
      <c r="Q409" s="237"/>
      <c r="R409" s="237"/>
      <c r="S409" s="237"/>
      <c r="T409" s="237"/>
      <c r="U409" s="237"/>
      <c r="V409" s="237"/>
      <c r="W409" s="237"/>
      <c r="X409" s="237"/>
      <c r="Y409" s="237"/>
      <c r="Z409" s="237"/>
      <c r="AA409" s="238"/>
    </row>
    <row r="410" ht="16" customHeight="1">
      <c r="A410" s="280">
        <f>ROW(A259)</f>
        <v>259</v>
      </c>
      <c r="B410" s="526">
        <f>$B$253</f>
        <v>0</v>
      </c>
      <c r="C410" s="410">
        <f>SUM(G410:M410)</f>
        <v>0</v>
      </c>
      <c r="D410" s="410"/>
      <c r="E410" s="410"/>
      <c r="F410" s="410"/>
      <c r="G410" s="410">
        <f>G259*$E259</f>
        <v>0</v>
      </c>
      <c r="H410" s="410">
        <f>(H259*$E259)</f>
        <v>0</v>
      </c>
      <c r="I410" s="410">
        <f>(I259*$E259)*$C$46^(I$11-$H$11)</f>
        <v>0</v>
      </c>
      <c r="J410" s="410">
        <f>(J259*$E259)*$C$46^(J$11-$H$11)</f>
        <v>0</v>
      </c>
      <c r="K410" s="410">
        <f>(K259*$E259)*$C$46^(K$11-$H$11)</f>
        <v>0</v>
      </c>
      <c r="L410" s="410">
        <f>(L259*$E259)*$C$46^(L$11-$H$11)</f>
        <v>0</v>
      </c>
      <c r="M410" s="410">
        <f>(M259*$E259)*$C$46^(M$11-$H$11)</f>
        <v>0</v>
      </c>
      <c r="N410" s="237"/>
      <c r="O410" s="237"/>
      <c r="P410" s="237"/>
      <c r="Q410" s="237"/>
      <c r="R410" s="237"/>
      <c r="S410" s="237"/>
      <c r="T410" s="237"/>
      <c r="U410" s="237"/>
      <c r="V410" s="237"/>
      <c r="W410" s="237"/>
      <c r="X410" s="237"/>
      <c r="Y410" s="237"/>
      <c r="Z410" s="237"/>
      <c r="AA410" s="238"/>
    </row>
    <row r="411" ht="16" customHeight="1">
      <c r="A411" s="280">
        <f>ROW(A260)</f>
        <v>260</v>
      </c>
      <c r="B411" s="526"/>
      <c r="C411" s="410">
        <f>SUM(G411:M411)</f>
        <v>0</v>
      </c>
      <c r="D411" s="410"/>
      <c r="E411" s="410"/>
      <c r="F411" s="410"/>
      <c r="G411" s="410"/>
      <c r="H411" s="410"/>
      <c r="I411" s="410"/>
      <c r="J411" s="410"/>
      <c r="K411" s="410"/>
      <c r="L411" s="410"/>
      <c r="M411" s="410"/>
      <c r="N411" s="237"/>
      <c r="O411" s="237"/>
      <c r="P411" s="237"/>
      <c r="Q411" s="237"/>
      <c r="R411" s="237"/>
      <c r="S411" s="237"/>
      <c r="T411" s="237"/>
      <c r="U411" s="237"/>
      <c r="V411" s="237"/>
      <c r="W411" s="237"/>
      <c r="X411" s="237"/>
      <c r="Y411" s="237"/>
      <c r="Z411" s="237"/>
      <c r="AA411" s="238"/>
    </row>
    <row r="412" ht="16" customHeight="1">
      <c r="A412" s="280">
        <f>ROW(A261)</f>
        <v>261</v>
      </c>
      <c r="B412" s="526">
        <f>$B$261</f>
        <v>0</v>
      </c>
      <c r="C412" s="410">
        <f>SUM(G412:M412)</f>
        <v>0</v>
      </c>
      <c r="D412" s="410"/>
      <c r="E412" s="410"/>
      <c r="F412" s="410"/>
      <c r="G412" s="410">
        <f>G261*$E261</f>
        <v>0</v>
      </c>
      <c r="H412" s="410">
        <f>(H261*$E261)</f>
        <v>0</v>
      </c>
      <c r="I412" s="410">
        <f>(I261*$E261)*$C$46^(I$11-$H$11)</f>
        <v>0</v>
      </c>
      <c r="J412" s="410">
        <f>(J261*$E261)*$C$46^(J$11-$H$11)</f>
        <v>0</v>
      </c>
      <c r="K412" s="410">
        <f>(K261*$E261)*$C$46^(K$11-$H$11)</f>
        <v>0</v>
      </c>
      <c r="L412" s="410">
        <f>(L261*$E261)*$C$46^(L$11-$H$11)</f>
        <v>0</v>
      </c>
      <c r="M412" s="410">
        <f>(M261*$E261)*$C$46^(M$11-$H$11)</f>
        <v>0</v>
      </c>
      <c r="N412" s="237"/>
      <c r="O412" s="237"/>
      <c r="P412" s="237"/>
      <c r="Q412" s="237"/>
      <c r="R412" s="237"/>
      <c r="S412" s="237"/>
      <c r="T412" s="237"/>
      <c r="U412" s="237"/>
      <c r="V412" s="237"/>
      <c r="W412" s="237"/>
      <c r="X412" s="237"/>
      <c r="Y412" s="237"/>
      <c r="Z412" s="237"/>
      <c r="AA412" s="238"/>
    </row>
    <row r="413" ht="16" customHeight="1">
      <c r="A413" s="280">
        <f>ROW(A262)</f>
        <v>262</v>
      </c>
      <c r="B413" s="526">
        <f>$B$262</f>
        <v>0</v>
      </c>
      <c r="C413" s="410">
        <f>SUM(G413:M413)</f>
        <v>0</v>
      </c>
      <c r="D413" s="410"/>
      <c r="E413" s="410"/>
      <c r="F413" s="410"/>
      <c r="G413" s="410">
        <f>G262*$E262</f>
        <v>0</v>
      </c>
      <c r="H413" s="410">
        <f>(H262*$E262)</f>
        <v>0</v>
      </c>
      <c r="I413" s="410">
        <f>(I262*$E262)*$C$46^(I$11-$H$11)</f>
        <v>0</v>
      </c>
      <c r="J413" s="410">
        <f>(J262*$E262)*$C$46^(J$11-$H$11)</f>
        <v>0</v>
      </c>
      <c r="K413" s="410">
        <f>(K262*$E262)*$C$46^(K$11-$H$11)</f>
        <v>0</v>
      </c>
      <c r="L413" s="410">
        <f>(L262*$E262)*$C$46^(L$11-$H$11)</f>
        <v>0</v>
      </c>
      <c r="M413" s="410">
        <f>(M262*$E262)*$C$46^(M$11-$H$11)</f>
        <v>0</v>
      </c>
      <c r="N413" s="237"/>
      <c r="O413" s="237"/>
      <c r="P413" s="237"/>
      <c r="Q413" s="237"/>
      <c r="R413" s="237"/>
      <c r="S413" s="237"/>
      <c r="T413" s="237"/>
      <c r="U413" s="237"/>
      <c r="V413" s="237"/>
      <c r="W413" s="237"/>
      <c r="X413" s="237"/>
      <c r="Y413" s="237"/>
      <c r="Z413" s="237"/>
      <c r="AA413" s="238"/>
    </row>
    <row r="414" ht="16" customHeight="1">
      <c r="A414" s="280">
        <f>ROW(A263)</f>
        <v>263</v>
      </c>
      <c r="B414" s="526">
        <f>$B$263</f>
        <v>0</v>
      </c>
      <c r="C414" s="410">
        <f>SUM(G414:M414)</f>
        <v>0</v>
      </c>
      <c r="D414" s="410"/>
      <c r="E414" s="410"/>
      <c r="F414" s="410"/>
      <c r="G414" s="410">
        <f>G263*$E263</f>
        <v>0</v>
      </c>
      <c r="H414" s="410">
        <f>(H263*$E263)</f>
        <v>0</v>
      </c>
      <c r="I414" s="410">
        <f>(I263*$E263)*$C$46^(I$11-$H$11)</f>
        <v>0</v>
      </c>
      <c r="J414" s="410">
        <f>(J263*$E263)*$C$46^(J$11-$H$11)</f>
        <v>0</v>
      </c>
      <c r="K414" s="410">
        <f>(K263*$E263)*$C$46^(K$11-$H$11)</f>
        <v>0</v>
      </c>
      <c r="L414" s="410">
        <f>(L263*$E263)*$C$46^(L$11-$H$11)</f>
        <v>0</v>
      </c>
      <c r="M414" s="410">
        <f>(M263*$E263)*$C$46^(M$11-$H$11)</f>
        <v>0</v>
      </c>
      <c r="N414" s="237"/>
      <c r="O414" s="237"/>
      <c r="P414" s="237"/>
      <c r="Q414" s="237"/>
      <c r="R414" s="237"/>
      <c r="S414" s="237"/>
      <c r="T414" s="237"/>
      <c r="U414" s="237"/>
      <c r="V414" s="237"/>
      <c r="W414" s="237"/>
      <c r="X414" s="237"/>
      <c r="Y414" s="237"/>
      <c r="Z414" s="237"/>
      <c r="AA414" s="238"/>
    </row>
    <row r="415" ht="16" customHeight="1">
      <c r="A415" s="280">
        <f>ROW(A264)</f>
        <v>264</v>
      </c>
      <c r="B415" s="526">
        <f>$B$264</f>
        <v>0</v>
      </c>
      <c r="C415" s="410">
        <f>SUM(G415:M415)</f>
        <v>0</v>
      </c>
      <c r="D415" s="410"/>
      <c r="E415" s="410"/>
      <c r="F415" s="410"/>
      <c r="G415" s="410">
        <f>G264*$E264</f>
        <v>0</v>
      </c>
      <c r="H415" s="410">
        <f>(H264*$E264)</f>
        <v>0</v>
      </c>
      <c r="I415" s="410">
        <f>(I264*$E264)*$C$46^(I$11-$H$11)</f>
        <v>0</v>
      </c>
      <c r="J415" s="410">
        <f>(J264*$E264)*$C$46^(J$11-$H$11)</f>
        <v>0</v>
      </c>
      <c r="K415" s="410">
        <f>(K264*$E264)*$C$46^(K$11-$H$11)</f>
        <v>0</v>
      </c>
      <c r="L415" s="410">
        <f>(L264*$E264)*$C$46^(L$11-$H$11)</f>
        <v>0</v>
      </c>
      <c r="M415" s="410">
        <f>(M264*$E264)*$C$46^(M$11-$H$11)</f>
        <v>0</v>
      </c>
      <c r="N415" s="237"/>
      <c r="O415" s="237"/>
      <c r="P415" s="237"/>
      <c r="Q415" s="237"/>
      <c r="R415" s="237"/>
      <c r="S415" s="237"/>
      <c r="T415" s="237"/>
      <c r="U415" s="237"/>
      <c r="V415" s="237"/>
      <c r="W415" s="237"/>
      <c r="X415" s="237"/>
      <c r="Y415" s="237"/>
      <c r="Z415" s="237"/>
      <c r="AA415" s="238"/>
    </row>
    <row r="416" ht="16" customHeight="1">
      <c r="A416" s="280">
        <f>ROW(A265)</f>
        <v>265</v>
      </c>
      <c r="B416" s="526">
        <f>$B$265</f>
        <v>0</v>
      </c>
      <c r="C416" s="410">
        <f>SUM(G416:M416)</f>
        <v>0</v>
      </c>
      <c r="D416" s="410"/>
      <c r="E416" s="410"/>
      <c r="F416" s="410"/>
      <c r="G416" s="410">
        <f>G265*$E265</f>
        <v>0</v>
      </c>
      <c r="H416" s="410">
        <f>(H265*$E265)</f>
        <v>0</v>
      </c>
      <c r="I416" s="410">
        <f>(I265*$E265)*$C$46^(I$11-$H$11)</f>
        <v>0</v>
      </c>
      <c r="J416" s="410">
        <f>(J265*$E265)*$C$46^(J$11-$H$11)</f>
        <v>0</v>
      </c>
      <c r="K416" s="410">
        <f>(K265*$E265)*$C$46^(K$11-$H$11)</f>
        <v>0</v>
      </c>
      <c r="L416" s="410">
        <f>(L265*$E265)*$C$46^(L$11-$H$11)</f>
        <v>0</v>
      </c>
      <c r="M416" s="410">
        <f>(M265*$E265)*$C$46^(M$11-$H$11)</f>
        <v>0</v>
      </c>
      <c r="N416" s="237"/>
      <c r="O416" s="237"/>
      <c r="P416" s="237"/>
      <c r="Q416" s="237"/>
      <c r="R416" s="237"/>
      <c r="S416" s="237"/>
      <c r="T416" s="237"/>
      <c r="U416" s="237"/>
      <c r="V416" s="237"/>
      <c r="W416" s="237"/>
      <c r="X416" s="237"/>
      <c r="Y416" s="237"/>
      <c r="Z416" s="237"/>
      <c r="AA416" s="238"/>
    </row>
    <row r="417" ht="16" customHeight="1">
      <c r="A417" s="280">
        <f>ROW(A266)</f>
        <v>266</v>
      </c>
      <c r="B417" s="252"/>
      <c r="C417" s="517"/>
      <c r="D417" s="517"/>
      <c r="E417" s="517"/>
      <c r="F417" s="517"/>
      <c r="G417" s="517"/>
      <c r="H417" s="517"/>
      <c r="I417" s="517"/>
      <c r="J417" s="517"/>
      <c r="K417" s="517"/>
      <c r="L417" s="517"/>
      <c r="M417" s="517"/>
      <c r="N417" s="237"/>
      <c r="O417" s="237"/>
      <c r="P417" s="237"/>
      <c r="Q417" s="237"/>
      <c r="R417" s="237"/>
      <c r="S417" s="237"/>
      <c r="T417" s="237"/>
      <c r="U417" s="237"/>
      <c r="V417" s="237"/>
      <c r="W417" s="237"/>
      <c r="X417" s="237"/>
      <c r="Y417" s="237"/>
      <c r="Z417" s="237"/>
      <c r="AA417" s="238"/>
    </row>
    <row r="418" ht="19.5" customHeight="1">
      <c r="A418" s="280">
        <f t="shared" si="1321"/>
        <v>418</v>
      </c>
      <c r="B418" t="s" s="257">
        <v>363</v>
      </c>
      <c r="C418" s="307">
        <f>SUM(G418:M418)</f>
        <v>4527434.2580742</v>
      </c>
      <c r="D418" s="307"/>
      <c r="E418" s="307"/>
      <c r="F418" s="307"/>
      <c r="G418" s="307">
        <f>SUM(G323:G416)</f>
        <v>0</v>
      </c>
      <c r="H418" s="307">
        <f>SUM(H323:H416)</f>
        <v>404000</v>
      </c>
      <c r="I418" s="307">
        <f>SUM(I323:I416)</f>
        <v>572680</v>
      </c>
      <c r="J418" s="307">
        <f>SUM(J323:J416)</f>
        <v>617443.8</v>
      </c>
      <c r="K418" s="307">
        <f>SUM(K323:K416)</f>
        <v>810803.434</v>
      </c>
      <c r="L418" s="307">
        <f>SUM(L323:L416)</f>
        <v>970188.59422</v>
      </c>
      <c r="M418" s="307">
        <f>SUM(M323:M416)</f>
        <v>1152318.4298542</v>
      </c>
      <c r="N418" s="237"/>
      <c r="O418" s="237"/>
      <c r="P418" s="237"/>
      <c r="Q418" s="237"/>
      <c r="R418" s="237"/>
      <c r="S418" s="237"/>
      <c r="T418" s="237"/>
      <c r="U418" s="237"/>
      <c r="V418" s="237"/>
      <c r="W418" s="237"/>
      <c r="X418" s="237"/>
      <c r="Y418" s="237"/>
      <c r="Z418" s="237"/>
      <c r="AA418" s="238"/>
    </row>
    <row r="419" ht="20.25" customHeight="1">
      <c r="A419" s="280">
        <f t="shared" si="1321"/>
        <v>419</v>
      </c>
      <c r="B419" s="237"/>
      <c r="C419" s="410"/>
      <c r="D419" s="410"/>
      <c r="E419" s="410"/>
      <c r="F419" s="410"/>
      <c r="G419" s="410"/>
      <c r="H419" s="410"/>
      <c r="I419" s="410"/>
      <c r="J419" s="410"/>
      <c r="K419" s="410"/>
      <c r="L419" s="410"/>
      <c r="M419" s="410"/>
      <c r="N419" s="237"/>
      <c r="O419" s="237"/>
      <c r="P419" s="237"/>
      <c r="Q419" s="237"/>
      <c r="R419" s="237"/>
      <c r="S419" s="237"/>
      <c r="T419" s="237"/>
      <c r="U419" s="237"/>
      <c r="V419" s="237"/>
      <c r="W419" s="237"/>
      <c r="X419" s="237"/>
      <c r="Y419" s="237"/>
      <c r="Z419" s="237"/>
      <c r="AA419" s="238"/>
    </row>
    <row r="420" ht="21.75" customHeight="1">
      <c r="A420" s="280">
        <f t="shared" si="1321"/>
        <v>420</v>
      </c>
      <c r="B420" s="531"/>
      <c r="C420" s="532"/>
      <c r="D420" s="532"/>
      <c r="E420" s="532"/>
      <c r="F420" s="532"/>
      <c r="G420" s="532"/>
      <c r="H420" s="532"/>
      <c r="I420" s="532"/>
      <c r="J420" s="532"/>
      <c r="K420" s="532"/>
      <c r="L420" s="532"/>
      <c r="M420" s="532"/>
      <c r="N420" s="237"/>
      <c r="O420" s="237"/>
      <c r="P420" s="237"/>
      <c r="Q420" s="237"/>
      <c r="R420" s="237"/>
      <c r="S420" s="237"/>
      <c r="T420" s="237"/>
      <c r="U420" s="237"/>
      <c r="V420" s="237"/>
      <c r="W420" s="237"/>
      <c r="X420" s="237"/>
      <c r="Y420" s="237"/>
      <c r="Z420" s="237"/>
      <c r="AA420" s="238"/>
    </row>
    <row r="421" ht="15.75" customHeight="1">
      <c r="A421" s="533"/>
      <c r="B421" t="s" s="534">
        <v>364</v>
      </c>
      <c r="C421" s="535">
        <f>SUM(G421:M421)</f>
        <v>6447846.3396618</v>
      </c>
      <c r="D421" s="536"/>
      <c r="E421" s="536"/>
      <c r="F421" s="536"/>
      <c r="G421" s="536">
        <f>G418+G309+G285+G297</f>
        <v>0</v>
      </c>
      <c r="H421" s="536">
        <f>H418+H309+H285+H297+H321</f>
        <v>581000</v>
      </c>
      <c r="I421" s="536">
        <f>I418+I309+I285+I297+I321</f>
        <v>842540</v>
      </c>
      <c r="J421" s="536">
        <f>J418+J309+J285+J297+J321</f>
        <v>969662.6</v>
      </c>
      <c r="K421" s="536">
        <f>K418+K309+K285+K297+K321</f>
        <v>1173588.798</v>
      </c>
      <c r="L421" s="536">
        <f>L418+L309+L285+L297+L321</f>
        <v>1343857.51914</v>
      </c>
      <c r="M421" s="536">
        <f>M418+M309+M285+M297+M321</f>
        <v>1537197.4225218</v>
      </c>
      <c r="N421" s="237"/>
      <c r="O421" s="237"/>
      <c r="P421" s="237"/>
      <c r="Q421" s="237"/>
      <c r="R421" s="237"/>
      <c r="S421" s="237"/>
      <c r="T421" s="237"/>
      <c r="U421" s="237"/>
      <c r="V421" s="237"/>
      <c r="W421" s="237"/>
      <c r="X421" s="237"/>
      <c r="Y421" s="237"/>
      <c r="Z421" s="237"/>
      <c r="AA421" s="238"/>
    </row>
    <row r="422" ht="16.5" customHeight="1">
      <c r="A422" s="244"/>
      <c r="B422" s="537"/>
      <c r="C422" s="538"/>
      <c r="D422" s="537"/>
      <c r="E422" s="537"/>
      <c r="F422" s="537"/>
      <c r="G422" s="537"/>
      <c r="H422" s="539"/>
      <c r="I422" s="539"/>
      <c r="J422" s="539"/>
      <c r="K422" s="539"/>
      <c r="L422" s="539"/>
      <c r="M422" s="539"/>
      <c r="N422" s="410"/>
      <c r="O422" s="410"/>
      <c r="P422" s="410"/>
      <c r="Q422" s="410"/>
      <c r="R422" s="237"/>
      <c r="S422" s="237"/>
      <c r="T422" s="237"/>
      <c r="U422" s="237"/>
      <c r="V422" s="237"/>
      <c r="W422" s="237"/>
      <c r="X422" s="237"/>
      <c r="Y422" s="237"/>
      <c r="Z422" s="237"/>
      <c r="AA422" s="238"/>
    </row>
    <row r="423" ht="15.75" customHeight="1">
      <c r="A423" s="280">
        <f>ROW(A110)</f>
        <v>110</v>
      </c>
      <c r="B423" t="s" s="512">
        <v>365</v>
      </c>
      <c r="C423" s="540"/>
      <c r="D423" s="513"/>
      <c r="E423" s="513"/>
      <c r="F423" s="513"/>
      <c r="G423" s="513"/>
      <c r="H423" s="514"/>
      <c r="I423" s="514"/>
      <c r="J423" s="514"/>
      <c r="K423" s="514"/>
      <c r="L423" s="514"/>
      <c r="M423" s="514"/>
      <c r="N423" s="541"/>
      <c r="O423" s="541"/>
      <c r="P423" s="541"/>
      <c r="Q423" s="541"/>
      <c r="R423" s="237"/>
      <c r="S423" s="237"/>
      <c r="T423" s="237"/>
      <c r="U423" s="237"/>
      <c r="V423" s="237"/>
      <c r="W423" s="237"/>
      <c r="X423" s="237"/>
      <c r="Y423" s="237"/>
      <c r="Z423" s="237"/>
      <c r="AA423" s="238"/>
    </row>
    <row r="424" ht="16" customHeight="1">
      <c r="A424" s="280">
        <f>ROW(A111)</f>
        <v>111</v>
      </c>
      <c r="B424" s="252"/>
      <c r="C424" s="542"/>
      <c r="D424" s="252"/>
      <c r="E424" s="252"/>
      <c r="F424" s="252"/>
      <c r="G424" s="252"/>
      <c r="H424" s="450"/>
      <c r="I424" s="450"/>
      <c r="J424" s="450"/>
      <c r="K424" s="450"/>
      <c r="L424" s="450"/>
      <c r="M424" s="450"/>
      <c r="N424" s="410"/>
      <c r="O424" s="410"/>
      <c r="P424" s="410"/>
      <c r="Q424" s="410"/>
      <c r="R424" s="237"/>
      <c r="S424" s="237"/>
      <c r="T424" s="237"/>
      <c r="U424" s="237"/>
      <c r="V424" s="237"/>
      <c r="W424" s="237"/>
      <c r="X424" s="237"/>
      <c r="Y424" s="237"/>
      <c r="Z424" s="237"/>
      <c r="AA424" s="238"/>
    </row>
    <row r="425" ht="16" customHeight="1">
      <c r="A425" s="280">
        <f>ROW(A112)</f>
        <v>112</v>
      </c>
      <c r="B425" t="s" s="543">
        <v>366</v>
      </c>
      <c r="C425" s="544"/>
      <c r="D425" s="294"/>
      <c r="E425" s="294"/>
      <c r="F425" s="294"/>
      <c r="G425" s="294"/>
      <c r="H425" s="545"/>
      <c r="I425" s="545"/>
      <c r="J425" s="545"/>
      <c r="K425" s="545"/>
      <c r="L425" s="545"/>
      <c r="M425" s="545"/>
      <c r="N425" s="410"/>
      <c r="O425" s="410"/>
      <c r="P425" s="410"/>
      <c r="Q425" s="410"/>
      <c r="R425" s="237"/>
      <c r="S425" s="237"/>
      <c r="T425" s="237"/>
      <c r="U425" s="237"/>
      <c r="V425" s="237"/>
      <c r="W425" s="237"/>
      <c r="X425" s="237"/>
      <c r="Y425" s="237"/>
      <c r="Z425" s="237"/>
      <c r="AA425" s="238"/>
    </row>
    <row r="426" ht="16" customHeight="1">
      <c r="A426" s="280">
        <f>ROW(A113)</f>
        <v>113</v>
      </c>
      <c r="B426" s="405"/>
      <c r="C426" s="518"/>
      <c r="D426" s="258"/>
      <c r="E426" s="258"/>
      <c r="F426" s="258"/>
      <c r="G426" s="258"/>
      <c r="H426" s="546"/>
      <c r="I426" s="546"/>
      <c r="J426" s="546"/>
      <c r="K426" s="546"/>
      <c r="L426" s="546"/>
      <c r="M426" s="546"/>
      <c r="N426" s="410"/>
      <c r="O426" s="410"/>
      <c r="P426" s="410"/>
      <c r="Q426" s="410"/>
      <c r="R426" s="237"/>
      <c r="S426" s="237"/>
      <c r="T426" s="237"/>
      <c r="U426" s="237"/>
      <c r="V426" s="237"/>
      <c r="W426" s="237"/>
      <c r="X426" s="237"/>
      <c r="Y426" s="237"/>
      <c r="Z426" s="237"/>
      <c r="AA426" s="238"/>
    </row>
    <row r="427" ht="16" customHeight="1">
      <c r="A427" s="280">
        <f>ROW(A114)</f>
        <v>114</v>
      </c>
      <c r="B427" t="s" s="426">
        <f>$B$113</f>
        <v>327</v>
      </c>
      <c r="C427" s="542"/>
      <c r="D427" s="252"/>
      <c r="E427" s="252"/>
      <c r="F427" s="252"/>
      <c r="G427" s="252"/>
      <c r="H427" s="450"/>
      <c r="I427" s="450"/>
      <c r="J427" s="450"/>
      <c r="K427" s="450"/>
      <c r="L427" s="450"/>
      <c r="M427" s="450"/>
      <c r="N427" s="410"/>
      <c r="O427" s="410"/>
      <c r="P427" s="410"/>
      <c r="Q427" s="410"/>
      <c r="R427" s="237"/>
      <c r="S427" s="237"/>
      <c r="T427" s="237"/>
      <c r="U427" s="237"/>
      <c r="V427" s="237"/>
      <c r="W427" s="237"/>
      <c r="X427" s="237"/>
      <c r="Y427" s="237"/>
      <c r="Z427" s="237"/>
      <c r="AA427" s="238"/>
    </row>
    <row r="428" ht="16" customHeight="1">
      <c r="A428" s="280">
        <f>ROW(A115)</f>
        <v>115</v>
      </c>
      <c r="B428" t="s" s="508">
        <f>$B$114</f>
        <v>328</v>
      </c>
      <c r="C428" s="518"/>
      <c r="D428" s="258"/>
      <c r="E428" s="258"/>
      <c r="F428" s="258"/>
      <c r="G428" s="520">
        <f>(G114*$C$88*$C$86)</f>
        <v>0</v>
      </c>
      <c r="H428" s="520">
        <f>(H114*$C$88*$C$86)*$C$46^(H$11-$G$11)</f>
        <v>1854</v>
      </c>
      <c r="I428" s="520">
        <f>(I114*$C$88*$C$86)*$C$46^(I$11-$G$11)</f>
        <v>1909.62</v>
      </c>
      <c r="J428" s="520">
        <f>(J114*$C$88*$C$86)*$C$46^(J$11-$G$11)</f>
        <v>1966.9086</v>
      </c>
      <c r="K428" s="520">
        <f>(K114*$C$88*$C$86)*$C$46^(K$11-$G$11)</f>
        <v>2025.915858</v>
      </c>
      <c r="L428" s="520">
        <f>(L114*$C$88*$C$86)*$C$46^(L$11-$G$11)</f>
        <v>2086.69333374</v>
      </c>
      <c r="M428" s="520">
        <f>(M114*$C$88*$C$86)*$C$46^(M$11-$G$11)</f>
        <v>2149.2941337522</v>
      </c>
      <c r="N428" s="237"/>
      <c r="O428" s="237"/>
      <c r="P428" s="237"/>
      <c r="Q428" s="237"/>
      <c r="R428" s="237"/>
      <c r="S428" s="237"/>
      <c r="T428" s="237"/>
      <c r="U428" s="237"/>
      <c r="V428" s="237"/>
      <c r="W428" s="237"/>
      <c r="X428" s="237"/>
      <c r="Y428" s="237"/>
      <c r="Z428" s="237"/>
      <c r="AA428" s="238"/>
    </row>
    <row r="429" ht="16" customHeight="1">
      <c r="A429" s="280">
        <f>ROW(A116)</f>
        <v>116</v>
      </c>
      <c r="B429" t="s" s="286">
        <f>$B$115</f>
        <v>329</v>
      </c>
      <c r="C429" s="547"/>
      <c r="D429" s="237"/>
      <c r="E429" s="237"/>
      <c r="F429" s="237"/>
      <c r="G429" s="410">
        <f>(G115*$C$88*$C$86)</f>
        <v>0</v>
      </c>
      <c r="H429" s="410">
        <f>(H115*$C$88*$C$86)*$C$46^(H$11-$G$11)</f>
        <v>0</v>
      </c>
      <c r="I429" s="410">
        <f>(I115*$C$88*$C$86)*$C$46^(I$11-$G$11)</f>
        <v>1909.62</v>
      </c>
      <c r="J429" s="410">
        <f>(J115*$C$88*$C$86)*$C$46^(J$11-$G$11)</f>
        <v>1966.9086</v>
      </c>
      <c r="K429" s="410">
        <f>(K115*$C$88*$C$86)*$C$46^(K$11-$G$11)</f>
        <v>2025.915858</v>
      </c>
      <c r="L429" s="410">
        <f>(L115*$C$88*$C$86)*$C$46^(L$11-$G$11)</f>
        <v>2086.69333374</v>
      </c>
      <c r="M429" s="410">
        <f>(M115*$C$88*$C$86)*$C$46^(M$11-$G$11)</f>
        <v>2149.2941337522</v>
      </c>
      <c r="N429" s="237"/>
      <c r="O429" s="237"/>
      <c r="P429" s="237"/>
      <c r="Q429" s="237"/>
      <c r="R429" s="237"/>
      <c r="S429" s="237"/>
      <c r="T429" s="237"/>
      <c r="U429" s="237"/>
      <c r="V429" s="237"/>
      <c r="W429" s="237"/>
      <c r="X429" s="237"/>
      <c r="Y429" s="237"/>
      <c r="Z429" s="237"/>
      <c r="AA429" s="238"/>
    </row>
    <row r="430" ht="16" customHeight="1">
      <c r="A430" s="280">
        <f>ROW(A117)</f>
        <v>117</v>
      </c>
      <c r="B430" t="s" s="286">
        <f>$B$116</f>
        <v>330</v>
      </c>
      <c r="C430" s="547"/>
      <c r="D430" s="237"/>
      <c r="E430" s="237"/>
      <c r="F430" s="237"/>
      <c r="G430" s="410">
        <f>(G116*$C$88*$C$86)</f>
        <v>0</v>
      </c>
      <c r="H430" s="410">
        <f>(H116*$C$88*$C$86)*$C$46^(H$11-$G$11)</f>
        <v>0</v>
      </c>
      <c r="I430" s="410">
        <f>(I116*$C$88*$C$86)*$C$46^(I$11-$G$11)</f>
        <v>0</v>
      </c>
      <c r="J430" s="410">
        <f>(J116*$C$88*$C$86)*$C$46^(J$11-$G$11)</f>
        <v>1966.9086</v>
      </c>
      <c r="K430" s="410">
        <f>(K116*$C$88*$C$86)*$C$46^(K$11-$G$11)</f>
        <v>2025.915858</v>
      </c>
      <c r="L430" s="410">
        <f>(L116*$C$88*$C$86)*$C$46^(L$11-$G$11)</f>
        <v>2086.69333374</v>
      </c>
      <c r="M430" s="410">
        <f>(M116*$C$88*$C$86)*$C$46^(M$11-$G$11)</f>
        <v>2149.2941337522</v>
      </c>
      <c r="N430" s="237"/>
      <c r="O430" s="237"/>
      <c r="P430" s="237"/>
      <c r="Q430" s="237"/>
      <c r="R430" s="237"/>
      <c r="S430" s="237"/>
      <c r="T430" s="237"/>
      <c r="U430" s="237"/>
      <c r="V430" s="237"/>
      <c r="W430" s="237"/>
      <c r="X430" s="237"/>
      <c r="Y430" s="237"/>
      <c r="Z430" s="237"/>
      <c r="AA430" s="238"/>
    </row>
    <row r="431" ht="16" customHeight="1">
      <c r="A431" s="280">
        <f>ROW(A118)</f>
        <v>118</v>
      </c>
      <c r="B431" t="s" s="286">
        <f>$B$117</f>
        <v>331</v>
      </c>
      <c r="C431" s="547"/>
      <c r="D431" s="237"/>
      <c r="E431" s="237"/>
      <c r="F431" s="237"/>
      <c r="G431" s="410">
        <f>(G117*$C$88*$C$86)</f>
        <v>0</v>
      </c>
      <c r="H431" s="410">
        <f>(H117*$C$88*$C$86)*$C$46^(H$11-$G$11)</f>
        <v>0</v>
      </c>
      <c r="I431" s="410">
        <f>(I117*$C$88*$C$86)*$C$46^(I$11-$G$11)</f>
        <v>0</v>
      </c>
      <c r="J431" s="410">
        <f>(J117*$C$88*$C$86)*$C$46^(J$11-$G$11)</f>
        <v>1966.9086</v>
      </c>
      <c r="K431" s="410">
        <f>(K117*$C$88*$C$86)*$C$46^(K$11-$G$11)</f>
        <v>2025.915858</v>
      </c>
      <c r="L431" s="410">
        <f>(L117*$C$88*$C$86)*$C$46^(L$11-$G$11)</f>
        <v>2086.69333374</v>
      </c>
      <c r="M431" s="410">
        <f>(M117*$C$88*$C$86)*$C$46^(M$11-$G$11)</f>
        <v>2149.2941337522</v>
      </c>
      <c r="N431" s="237"/>
      <c r="O431" s="237"/>
      <c r="P431" s="237"/>
      <c r="Q431" s="237"/>
      <c r="R431" s="237"/>
      <c r="S431" s="237"/>
      <c r="T431" s="237"/>
      <c r="U431" s="237"/>
      <c r="V431" s="237"/>
      <c r="W431" s="237"/>
      <c r="X431" s="237"/>
      <c r="Y431" s="237"/>
      <c r="Z431" s="237"/>
      <c r="AA431" s="238"/>
    </row>
    <row r="432" ht="16" customHeight="1">
      <c r="A432" s="280">
        <f>ROW(A119)</f>
        <v>119</v>
      </c>
      <c r="B432" s="548">
        <f>$B$118</f>
        <v>0</v>
      </c>
      <c r="C432" s="547"/>
      <c r="D432" s="237"/>
      <c r="E432" s="237"/>
      <c r="F432" s="237"/>
      <c r="G432" s="410">
        <f>(G118*$C$88*$C$86)</f>
        <v>0</v>
      </c>
      <c r="H432" s="410">
        <f>(H118*$C$88*$C$86)*$C$46^(H$11-$G$11)</f>
        <v>0</v>
      </c>
      <c r="I432" s="410">
        <f>(I118*$C$88*$C$86)*$C$46^(I$11-$G$11)</f>
        <v>0</v>
      </c>
      <c r="J432" s="410">
        <f>(J118*$C$88*$C$86)*$C$46^(J$11-$G$11)</f>
        <v>0</v>
      </c>
      <c r="K432" s="410">
        <f>(K118*$C$88*$C$86)*$C$46^(K$11-$G$11)</f>
        <v>0</v>
      </c>
      <c r="L432" s="410">
        <f>(L118*$C$88*$C$86)*$C$46^(L$11-$G$11)</f>
        <v>0</v>
      </c>
      <c r="M432" s="410">
        <f>(M118*$C$88*$C$86)*$C$46^(M$11-$G$11)</f>
        <v>0</v>
      </c>
      <c r="N432" s="237"/>
      <c r="O432" s="237"/>
      <c r="P432" s="237"/>
      <c r="Q432" s="237"/>
      <c r="R432" s="237"/>
      <c r="S432" s="237"/>
      <c r="T432" s="237"/>
      <c r="U432" s="237"/>
      <c r="V432" s="237"/>
      <c r="W432" s="237"/>
      <c r="X432" s="237"/>
      <c r="Y432" s="237"/>
      <c r="Z432" s="237"/>
      <c r="AA432" s="238"/>
    </row>
    <row r="433" ht="16" customHeight="1">
      <c r="A433" s="280">
        <f>ROW(A120)</f>
        <v>120</v>
      </c>
      <c r="B433" s="237"/>
      <c r="C433" s="547"/>
      <c r="D433" s="237"/>
      <c r="E433" s="237"/>
      <c r="F433" s="237"/>
      <c r="G433" s="410"/>
      <c r="H433" s="410"/>
      <c r="I433" s="410"/>
      <c r="J433" s="410"/>
      <c r="K433" s="410"/>
      <c r="L433" s="410"/>
      <c r="M433" s="410"/>
      <c r="N433" s="237"/>
      <c r="O433" s="237"/>
      <c r="P433" s="237"/>
      <c r="Q433" s="237"/>
      <c r="R433" s="237"/>
      <c r="S433" s="237"/>
      <c r="T433" s="237"/>
      <c r="U433" s="237"/>
      <c r="V433" s="237"/>
      <c r="W433" s="237"/>
      <c r="X433" s="237"/>
      <c r="Y433" s="237"/>
      <c r="Z433" s="237"/>
      <c r="AA433" s="238"/>
    </row>
    <row r="434" ht="16" customHeight="1">
      <c r="A434" s="280">
        <f>ROW(A121)</f>
        <v>121</v>
      </c>
      <c r="B434" s="237"/>
      <c r="C434" s="547"/>
      <c r="D434" s="237"/>
      <c r="E434" s="237"/>
      <c r="F434" s="237"/>
      <c r="G434" s="410"/>
      <c r="H434" s="410"/>
      <c r="I434" s="410"/>
      <c r="J434" s="410"/>
      <c r="K434" s="410"/>
      <c r="L434" s="410"/>
      <c r="M434" s="410"/>
      <c r="N434" s="237"/>
      <c r="O434" s="237"/>
      <c r="P434" s="237"/>
      <c r="Q434" s="237"/>
      <c r="R434" s="237"/>
      <c r="S434" s="237"/>
      <c r="T434" s="237"/>
      <c r="U434" s="237"/>
      <c r="V434" s="237"/>
      <c r="W434" s="237"/>
      <c r="X434" s="237"/>
      <c r="Y434" s="237"/>
      <c r="Z434" s="237"/>
      <c r="AA434" s="238"/>
    </row>
    <row r="435" ht="16" customHeight="1">
      <c r="A435" s="280">
        <f>ROW(A122)</f>
        <v>122</v>
      </c>
      <c r="B435" t="s" s="426">
        <f>$B$122</f>
        <v>333</v>
      </c>
      <c r="C435" s="542"/>
      <c r="D435" s="252"/>
      <c r="E435" s="252"/>
      <c r="F435" s="252"/>
      <c r="G435" s="517"/>
      <c r="H435" s="517"/>
      <c r="I435" s="517"/>
      <c r="J435" s="517"/>
      <c r="K435" s="517"/>
      <c r="L435" s="517"/>
      <c r="M435" s="517"/>
      <c r="N435" s="237"/>
      <c r="O435" s="237"/>
      <c r="P435" s="237"/>
      <c r="Q435" s="237"/>
      <c r="R435" s="237"/>
      <c r="S435" s="237"/>
      <c r="T435" s="237"/>
      <c r="U435" s="237"/>
      <c r="V435" s="237"/>
      <c r="W435" s="237"/>
      <c r="X435" s="237"/>
      <c r="Y435" s="237"/>
      <c r="Z435" s="237"/>
      <c r="AA435" s="238"/>
    </row>
    <row r="436" ht="16" customHeight="1">
      <c r="A436" s="280">
        <f>ROW(A123)</f>
        <v>123</v>
      </c>
      <c r="B436" t="s" s="508">
        <f>$B$123</f>
        <v>334</v>
      </c>
      <c r="C436" s="518"/>
      <c r="D436" s="258"/>
      <c r="E436" s="258"/>
      <c r="F436" s="258"/>
      <c r="G436" s="520">
        <f>(G123*$C$88*$C$86)</f>
        <v>0</v>
      </c>
      <c r="H436" s="520">
        <f>(H123*$C$88*$C$86)*$C$46^(H$11-$G$11)</f>
        <v>1854</v>
      </c>
      <c r="I436" s="520">
        <f>(I123*$C$88*$C$86)*$C$46^(I$11-$G$11)</f>
        <v>1909.62</v>
      </c>
      <c r="J436" s="520">
        <f>(J123*$C$88*$C$86)*$C$46^(J$11-$G$11)</f>
        <v>1966.9086</v>
      </c>
      <c r="K436" s="520">
        <f>(K123*$C$88*$C$86)*$C$46^(K$11-$G$11)</f>
        <v>2025.915858</v>
      </c>
      <c r="L436" s="520">
        <f>(L123*$C$88*$C$86)*$C$46^(L$11-$G$11)</f>
        <v>2086.69333374</v>
      </c>
      <c r="M436" s="520">
        <f>(M123*$C$88*$C$86)*$C$46^(M$11-$G$11)</f>
        <v>2149.2941337522</v>
      </c>
      <c r="N436" s="237"/>
      <c r="O436" s="237"/>
      <c r="P436" s="237"/>
      <c r="Q436" s="237"/>
      <c r="R436" s="237"/>
      <c r="S436" s="237"/>
      <c r="T436" s="237"/>
      <c r="U436" s="237"/>
      <c r="V436" s="237"/>
      <c r="W436" s="237"/>
      <c r="X436" s="237"/>
      <c r="Y436" s="237"/>
      <c r="Z436" s="237"/>
      <c r="AA436" s="238"/>
    </row>
    <row r="437" ht="16" customHeight="1">
      <c r="A437" s="280">
        <f>ROW(A124)</f>
        <v>124</v>
      </c>
      <c r="B437" t="s" s="286">
        <f>$B$124</f>
        <v>335</v>
      </c>
      <c r="C437" s="547"/>
      <c r="D437" s="237"/>
      <c r="E437" s="237"/>
      <c r="F437" s="237"/>
      <c r="G437" s="410">
        <f>(G124*$C$88*$C$86)</f>
        <v>0</v>
      </c>
      <c r="H437" s="410">
        <f>(H124*$C$88*$C$86)*$C$46^(H$11-$G$11)</f>
        <v>1854</v>
      </c>
      <c r="I437" s="410">
        <f>(I124*$C$88*$C$86)*$C$46^(I$11-$G$11)</f>
        <v>1909.62</v>
      </c>
      <c r="J437" s="410">
        <f>(J124*$C$88*$C$86)*$C$46^(J$11-$G$11)</f>
        <v>1966.9086</v>
      </c>
      <c r="K437" s="410">
        <f>(K124*$C$88*$C$86)*$C$46^(K$11-$G$11)</f>
        <v>2025.915858</v>
      </c>
      <c r="L437" s="410">
        <f>(L124*$C$88*$C$86)*$C$46^(L$11-$G$11)</f>
        <v>2086.69333374</v>
      </c>
      <c r="M437" s="410">
        <f>(M124*$C$88*$C$86)*$C$46^(M$11-$G$11)</f>
        <v>2149.2941337522</v>
      </c>
      <c r="N437" s="237"/>
      <c r="O437" s="237"/>
      <c r="P437" s="237"/>
      <c r="Q437" s="237"/>
      <c r="R437" s="237"/>
      <c r="S437" s="237"/>
      <c r="T437" s="237"/>
      <c r="U437" s="237"/>
      <c r="V437" s="237"/>
      <c r="W437" s="237"/>
      <c r="X437" s="237"/>
      <c r="Y437" s="237"/>
      <c r="Z437" s="237"/>
      <c r="AA437" s="238"/>
    </row>
    <row r="438" ht="16" customHeight="1">
      <c r="A438" s="280">
        <f>ROW(A125)</f>
        <v>125</v>
      </c>
      <c r="B438" s="548">
        <f>$B$125</f>
        <v>0</v>
      </c>
      <c r="C438" s="547"/>
      <c r="D438" s="237"/>
      <c r="E438" s="237"/>
      <c r="F438" s="237"/>
      <c r="G438" s="410">
        <f>(G125*$C$88*$C$86)</f>
        <v>0</v>
      </c>
      <c r="H438" s="410">
        <f>(H125*$C$88*$C$86)*$C$46^(H$11-$G$11)</f>
        <v>0</v>
      </c>
      <c r="I438" s="410">
        <f>(I125*$C$88*$C$86)*$C$46^(I$11-$G$11)</f>
        <v>0</v>
      </c>
      <c r="J438" s="410">
        <f>(J125*$C$88*$C$86)*$C$46^(J$11-$G$11)</f>
        <v>0</v>
      </c>
      <c r="K438" s="410">
        <f>(K125*$C$88*$C$86)*$C$46^(K$11-$G$11)</f>
        <v>0</v>
      </c>
      <c r="L438" s="410">
        <f>(L125*$C$88*$C$86)*$C$46^(L$11-$G$11)</f>
        <v>0</v>
      </c>
      <c r="M438" s="410">
        <f>(M125*$C$88*$C$86)*$C$46^(M$11-$G$11)</f>
        <v>0</v>
      </c>
      <c r="N438" s="237"/>
      <c r="O438" s="237"/>
      <c r="P438" s="237"/>
      <c r="Q438" s="237"/>
      <c r="R438" s="237"/>
      <c r="S438" s="237"/>
      <c r="T438" s="237"/>
      <c r="U438" s="237"/>
      <c r="V438" s="237"/>
      <c r="W438" s="237"/>
      <c r="X438" s="237"/>
      <c r="Y438" s="237"/>
      <c r="Z438" s="237"/>
      <c r="AA438" s="238"/>
    </row>
    <row r="439" ht="16" customHeight="1">
      <c r="A439" s="280">
        <f>ROW(A126)</f>
        <v>126</v>
      </c>
      <c r="B439" s="237"/>
      <c r="C439" s="547"/>
      <c r="D439" s="237"/>
      <c r="E439" s="237"/>
      <c r="F439" s="237"/>
      <c r="G439" s="410"/>
      <c r="H439" s="410"/>
      <c r="I439" s="410"/>
      <c r="J439" s="410"/>
      <c r="K439" s="410"/>
      <c r="L439" s="410"/>
      <c r="M439" s="410"/>
      <c r="N439" s="237"/>
      <c r="O439" s="237"/>
      <c r="P439" s="237"/>
      <c r="Q439" s="237"/>
      <c r="R439" s="237"/>
      <c r="S439" s="237"/>
      <c r="T439" s="237"/>
      <c r="U439" s="237"/>
      <c r="V439" s="237"/>
      <c r="W439" s="237"/>
      <c r="X439" s="237"/>
      <c r="Y439" s="237"/>
      <c r="Z439" s="237"/>
      <c r="AA439" s="238"/>
    </row>
    <row r="440" ht="16" customHeight="1">
      <c r="A440" s="280">
        <f>ROW(A127)</f>
        <v>127</v>
      </c>
      <c r="B440" s="427"/>
      <c r="C440" s="542"/>
      <c r="D440" s="252"/>
      <c r="E440" s="252"/>
      <c r="F440" s="252"/>
      <c r="G440" s="517"/>
      <c r="H440" s="517"/>
      <c r="I440" s="517"/>
      <c r="J440" s="517"/>
      <c r="K440" s="517"/>
      <c r="L440" s="517"/>
      <c r="M440" s="517"/>
      <c r="N440" s="237"/>
      <c r="O440" s="237"/>
      <c r="P440" s="237"/>
      <c r="Q440" s="237"/>
      <c r="R440" s="237"/>
      <c r="S440" s="237"/>
      <c r="T440" s="237"/>
      <c r="U440" s="237"/>
      <c r="V440" s="237"/>
      <c r="W440" s="237"/>
      <c r="X440" s="237"/>
      <c r="Y440" s="237"/>
      <c r="Z440" s="237"/>
      <c r="AA440" s="238"/>
    </row>
    <row r="441" ht="16" customHeight="1">
      <c r="A441" s="280">
        <f>ROW(A128)</f>
        <v>128</v>
      </c>
      <c r="B441" t="s" s="257">
        <f>$B$128</f>
        <v>336</v>
      </c>
      <c r="C441" s="518"/>
      <c r="D441" s="258"/>
      <c r="E441" s="258"/>
      <c r="F441" s="258"/>
      <c r="G441" s="307">
        <f>SUM(G428:G439)</f>
        <v>0</v>
      </c>
      <c r="H441" s="307">
        <f>SUM(H428:H439)</f>
        <v>5562</v>
      </c>
      <c r="I441" s="307">
        <f>SUM(I428:I439)</f>
        <v>7638.48</v>
      </c>
      <c r="J441" s="307">
        <f>SUM(J428:J439)</f>
        <v>11801.4516</v>
      </c>
      <c r="K441" s="307">
        <f>SUM(K428:K439)</f>
        <v>12155.495148</v>
      </c>
      <c r="L441" s="307">
        <f>SUM(L428:L439)</f>
        <v>12520.16000244</v>
      </c>
      <c r="M441" s="307">
        <f>SUM(M428:M439)</f>
        <v>12895.7648025132</v>
      </c>
      <c r="N441" s="237"/>
      <c r="O441" s="237"/>
      <c r="P441" s="237"/>
      <c r="Q441" s="237"/>
      <c r="R441" s="237"/>
      <c r="S441" s="237"/>
      <c r="T441" s="237"/>
      <c r="U441" s="237"/>
      <c r="V441" s="237"/>
      <c r="W441" s="237"/>
      <c r="X441" s="237"/>
      <c r="Y441" s="237"/>
      <c r="Z441" s="237"/>
      <c r="AA441" s="238"/>
    </row>
    <row r="442" ht="16" customHeight="1">
      <c r="A442" s="280">
        <f>ROW(A129)</f>
        <v>129</v>
      </c>
      <c r="B442" s="240"/>
      <c r="C442" s="547"/>
      <c r="D442" s="237"/>
      <c r="E442" s="237"/>
      <c r="F442" s="237"/>
      <c r="G442" s="410"/>
      <c r="H442" s="410"/>
      <c r="I442" s="410"/>
      <c r="J442" s="410"/>
      <c r="K442" s="410"/>
      <c r="L442" s="410"/>
      <c r="M442" s="410"/>
      <c r="N442" s="237"/>
      <c r="O442" s="237"/>
      <c r="P442" s="237"/>
      <c r="Q442" s="237"/>
      <c r="R442" s="237"/>
      <c r="S442" s="237"/>
      <c r="T442" s="237"/>
      <c r="U442" s="237"/>
      <c r="V442" s="237"/>
      <c r="W442" s="237"/>
      <c r="X442" s="237"/>
      <c r="Y442" s="237"/>
      <c r="Z442" s="237"/>
      <c r="AA442" s="238"/>
    </row>
    <row r="443" ht="16" customHeight="1">
      <c r="A443" s="280">
        <f>ROW(A130)</f>
        <v>130</v>
      </c>
      <c r="B443" t="s" s="426">
        <f>$B$130</f>
        <v>337</v>
      </c>
      <c r="C443" s="542"/>
      <c r="D443" s="252"/>
      <c r="E443" s="252"/>
      <c r="F443" s="252"/>
      <c r="G443" s="517"/>
      <c r="H443" s="517"/>
      <c r="I443" s="517"/>
      <c r="J443" s="517"/>
      <c r="K443" s="517"/>
      <c r="L443" s="517"/>
      <c r="M443" s="517"/>
      <c r="N443" s="237"/>
      <c r="O443" s="237"/>
      <c r="P443" s="237"/>
      <c r="Q443" s="237"/>
      <c r="R443" s="237"/>
      <c r="S443" s="237"/>
      <c r="T443" s="237"/>
      <c r="U443" s="237"/>
      <c r="V443" s="237"/>
      <c r="W443" s="237"/>
      <c r="X443" s="237"/>
      <c r="Y443" s="237"/>
      <c r="Z443" s="237"/>
      <c r="AA443" s="238"/>
    </row>
    <row r="444" ht="16" customHeight="1">
      <c r="A444" s="280">
        <f>ROW(A131)</f>
        <v>131</v>
      </c>
      <c r="B444" s="525">
        <f>$B$131</f>
        <v>0</v>
      </c>
      <c r="C444" s="518"/>
      <c r="D444" s="258"/>
      <c r="E444" s="258"/>
      <c r="F444" s="258"/>
      <c r="G444" s="520">
        <f>(G131*$C$88*$C$86)</f>
        <v>0</v>
      </c>
      <c r="H444" s="520">
        <f>(H131*$C$88*$C$86)*$C$46^(H$11-$G$11)</f>
        <v>0</v>
      </c>
      <c r="I444" s="520">
        <f>(I131*$C$88*$C$86)*$C$46^(I$11-$G$11)</f>
        <v>0</v>
      </c>
      <c r="J444" s="520">
        <f>(J131*$C$88*$C$86)*$C$46^(J$11-$G$11)</f>
        <v>0</v>
      </c>
      <c r="K444" s="520">
        <f>(K131*$C$88*$C$86)*$C$46^(K$11-$G$11)</f>
        <v>0</v>
      </c>
      <c r="L444" s="520">
        <f>(L131*$C$88*$C$86)*$C$46^(L$11-$G$11)</f>
        <v>0</v>
      </c>
      <c r="M444" s="520">
        <f>(M131*$C$88*$C$86)*$C$46^(M$11-$G$11)</f>
        <v>0</v>
      </c>
      <c r="N444" s="237"/>
      <c r="O444" s="237"/>
      <c r="P444" s="237"/>
      <c r="Q444" s="237"/>
      <c r="R444" s="237"/>
      <c r="S444" s="237"/>
      <c r="T444" s="237"/>
      <c r="U444" s="237"/>
      <c r="V444" s="237"/>
      <c r="W444" s="237"/>
      <c r="X444" s="237"/>
      <c r="Y444" s="237"/>
      <c r="Z444" s="237"/>
      <c r="AA444" s="238"/>
    </row>
    <row r="445" ht="16" customHeight="1">
      <c r="A445" s="280">
        <f>ROW(A132)</f>
        <v>132</v>
      </c>
      <c r="B445" s="526">
        <f>$B$132</f>
        <v>0</v>
      </c>
      <c r="C445" s="547"/>
      <c r="D445" s="237"/>
      <c r="E445" s="237"/>
      <c r="F445" s="237"/>
      <c r="G445" s="410">
        <f>(G132*$C$88*$C$86)</f>
        <v>0</v>
      </c>
      <c r="H445" s="410">
        <f>(H132*$C$88*$C$86)*$C$46^(H$11-$G$11)</f>
        <v>0</v>
      </c>
      <c r="I445" s="410">
        <f>(I132*$C$88*$C$86)*$C$46^(I$11-$G$11)</f>
        <v>0</v>
      </c>
      <c r="J445" s="410">
        <f>(J132*$C$88*$C$86)*$C$46^(J$11-$G$11)</f>
        <v>0</v>
      </c>
      <c r="K445" s="410">
        <f>(K132*$C$88*$C$86)*$C$46^(K$11-$G$11)</f>
        <v>0</v>
      </c>
      <c r="L445" s="410">
        <f>(L132*$C$88*$C$86)*$C$46^(L$11-$G$11)</f>
        <v>0</v>
      </c>
      <c r="M445" s="410">
        <f>(M132*$C$88*$C$86)*$C$46^(M$11-$G$11)</f>
        <v>0</v>
      </c>
      <c r="N445" s="237"/>
      <c r="O445" s="237"/>
      <c r="P445" s="237"/>
      <c r="Q445" s="237"/>
      <c r="R445" s="237"/>
      <c r="S445" s="237"/>
      <c r="T445" s="237"/>
      <c r="U445" s="237"/>
      <c r="V445" s="237"/>
      <c r="W445" s="237"/>
      <c r="X445" s="237"/>
      <c r="Y445" s="237"/>
      <c r="Z445" s="237"/>
      <c r="AA445" s="238"/>
    </row>
    <row r="446" ht="16" customHeight="1">
      <c r="A446" s="280">
        <f>ROW(A133)</f>
        <v>133</v>
      </c>
      <c r="B446" s="526">
        <f>$B$133</f>
        <v>0</v>
      </c>
      <c r="C446" s="547"/>
      <c r="D446" s="237"/>
      <c r="E446" s="237"/>
      <c r="F446" s="237"/>
      <c r="G446" s="410">
        <f>(G133*$C$88*$C$86)</f>
        <v>0</v>
      </c>
      <c r="H446" s="410">
        <f>(H133*$C$88*$C$86)*$C$46^(H$11-$G$11)</f>
        <v>0</v>
      </c>
      <c r="I446" s="410">
        <f>(I133*$C$88*$C$86)*$C$46^(I$11-$G$11)</f>
        <v>0</v>
      </c>
      <c r="J446" s="410">
        <f>(J133*$C$88*$C$86)*$C$46^(J$11-$G$11)</f>
        <v>0</v>
      </c>
      <c r="K446" s="410">
        <f>(K133*$C$88*$C$86)*$C$46^(K$11-$G$11)</f>
        <v>0</v>
      </c>
      <c r="L446" s="410">
        <f>(L133*$C$88*$C$86)*$C$46^(L$11-$G$11)</f>
        <v>0</v>
      </c>
      <c r="M446" s="410">
        <f>(M133*$C$88*$C$86)*$C$46^(M$11-$G$11)</f>
        <v>0</v>
      </c>
      <c r="N446" s="237"/>
      <c r="O446" s="237"/>
      <c r="P446" s="237"/>
      <c r="Q446" s="237"/>
      <c r="R446" s="237"/>
      <c r="S446" s="237"/>
      <c r="T446" s="237"/>
      <c r="U446" s="237"/>
      <c r="V446" s="237"/>
      <c r="W446" s="237"/>
      <c r="X446" s="237"/>
      <c r="Y446" s="237"/>
      <c r="Z446" s="237"/>
      <c r="AA446" s="238"/>
    </row>
    <row r="447" ht="16" customHeight="1">
      <c r="A447" s="280">
        <f>ROW(A134)</f>
        <v>134</v>
      </c>
      <c r="B447" s="526">
        <f>$B$134</f>
        <v>0</v>
      </c>
      <c r="C447" s="547"/>
      <c r="D447" s="237"/>
      <c r="E447" s="237"/>
      <c r="F447" s="237"/>
      <c r="G447" s="410">
        <f>(G134*$C$88*$C$86)</f>
        <v>0</v>
      </c>
      <c r="H447" s="410">
        <f>(H134*$C$88*$C$86)*$C$46^(H$11-$G$11)</f>
        <v>0</v>
      </c>
      <c r="I447" s="410">
        <f>(I134*$C$88*$C$86)*$C$46^(I$11-$G$11)</f>
        <v>0</v>
      </c>
      <c r="J447" s="410">
        <f>(J134*$C$88*$C$86)*$C$46^(J$11-$G$11)</f>
        <v>0</v>
      </c>
      <c r="K447" s="410">
        <f>(K134*$C$88*$C$86)*$C$46^(K$11-$G$11)</f>
        <v>0</v>
      </c>
      <c r="L447" s="410">
        <f>(L134*$C$88*$C$86)*$C$46^(L$11-$G$11)</f>
        <v>0</v>
      </c>
      <c r="M447" s="410">
        <f>(M134*$C$88*$C$86)*$C$46^(M$11-$G$11)</f>
        <v>0</v>
      </c>
      <c r="N447" s="237"/>
      <c r="O447" s="237"/>
      <c r="P447" s="237"/>
      <c r="Q447" s="237"/>
      <c r="R447" s="237"/>
      <c r="S447" s="237"/>
      <c r="T447" s="237"/>
      <c r="U447" s="237"/>
      <c r="V447" s="237"/>
      <c r="W447" s="237"/>
      <c r="X447" s="237"/>
      <c r="Y447" s="237"/>
      <c r="Z447" s="237"/>
      <c r="AA447" s="238"/>
    </row>
    <row r="448" ht="16" customHeight="1">
      <c r="A448" s="280">
        <f>ROW(A135)</f>
        <v>135</v>
      </c>
      <c r="B448" s="526">
        <f>$B$135</f>
        <v>0</v>
      </c>
      <c r="C448" s="547"/>
      <c r="D448" s="237"/>
      <c r="E448" s="237"/>
      <c r="F448" s="237"/>
      <c r="G448" s="410">
        <f>(G135*$C$88*$C$86)</f>
        <v>0</v>
      </c>
      <c r="H448" s="410">
        <f>(H135*$C$88*$C$86)*$C$46^(H$11-$G$11)</f>
        <v>0</v>
      </c>
      <c r="I448" s="410">
        <f>(I135*$C$88*$C$86)*$C$46^(I$11-$G$11)</f>
        <v>0</v>
      </c>
      <c r="J448" s="410">
        <f>(J135*$C$88*$C$86)*$C$46^(J$11-$G$11)</f>
        <v>0</v>
      </c>
      <c r="K448" s="410">
        <f>(K135*$C$88*$C$86)*$C$46^(K$11-$G$11)</f>
        <v>0</v>
      </c>
      <c r="L448" s="410">
        <f>(L135*$C$88*$C$86)*$C$46^(L$11-$G$11)</f>
        <v>0</v>
      </c>
      <c r="M448" s="410">
        <f>(M135*$C$88*$C$86)*$C$46^(M$11-$G$11)</f>
        <v>0</v>
      </c>
      <c r="N448" s="237"/>
      <c r="O448" s="237"/>
      <c r="P448" s="237"/>
      <c r="Q448" s="237"/>
      <c r="R448" s="237"/>
      <c r="S448" s="237"/>
      <c r="T448" s="237"/>
      <c r="U448" s="237"/>
      <c r="V448" s="237"/>
      <c r="W448" s="237"/>
      <c r="X448" s="237"/>
      <c r="Y448" s="237"/>
      <c r="Z448" s="237"/>
      <c r="AA448" s="238"/>
    </row>
    <row r="449" ht="16" customHeight="1">
      <c r="A449" s="280">
        <f>ROW(A136)</f>
        <v>136</v>
      </c>
      <c r="B449" s="526">
        <f>$B$136</f>
        <v>0</v>
      </c>
      <c r="C449" s="547"/>
      <c r="D449" s="237"/>
      <c r="E449" s="237"/>
      <c r="F449" s="237"/>
      <c r="G449" s="410">
        <f>(G136*$C$88*$C$86)</f>
        <v>0</v>
      </c>
      <c r="H449" s="410">
        <f>(H136*$C$88*$C$86)*$C$46^(H$11-$G$11)</f>
        <v>0</v>
      </c>
      <c r="I449" s="410">
        <f>(I136*$C$88*$C$86)*$C$46^(I$11-$G$11)</f>
        <v>0</v>
      </c>
      <c r="J449" s="410">
        <f>(J136*$C$88*$C$86)*$C$46^(J$11-$G$11)</f>
        <v>0</v>
      </c>
      <c r="K449" s="410">
        <f>(K136*$C$88*$C$86)*$C$46^(K$11-$G$11)</f>
        <v>0</v>
      </c>
      <c r="L449" s="410">
        <f>(L136*$C$88*$C$86)*$C$46^(L$11-$G$11)</f>
        <v>0</v>
      </c>
      <c r="M449" s="410">
        <f>(M136*$C$88*$C$86)*$C$46^(M$11-$G$11)</f>
        <v>0</v>
      </c>
      <c r="N449" s="237"/>
      <c r="O449" s="237"/>
      <c r="P449" s="237"/>
      <c r="Q449" s="237"/>
      <c r="R449" s="237"/>
      <c r="S449" s="237"/>
      <c r="T449" s="237"/>
      <c r="U449" s="237"/>
      <c r="V449" s="237"/>
      <c r="W449" s="237"/>
      <c r="X449" s="237"/>
      <c r="Y449" s="237"/>
      <c r="Z449" s="237"/>
      <c r="AA449" s="238"/>
    </row>
    <row r="450" ht="16" customHeight="1">
      <c r="A450" s="280">
        <f>ROW(A137)</f>
        <v>137</v>
      </c>
      <c r="B450" s="526">
        <f>$B137</f>
        <v>0</v>
      </c>
      <c r="C450" s="547"/>
      <c r="D450" s="237"/>
      <c r="E450" s="237"/>
      <c r="F450" s="237"/>
      <c r="G450" s="410">
        <f>(G137*$C$88*$C$86)</f>
        <v>0</v>
      </c>
      <c r="H450" s="410">
        <f>(H137*$C$88*$C$86)*$C$46^(H$11-$G$11)</f>
        <v>0</v>
      </c>
      <c r="I450" s="410">
        <f>(I137*$C$88*$C$86)*$C$46^(I$11-$G$11)</f>
        <v>0</v>
      </c>
      <c r="J450" s="410">
        <f>(J137*$C$88*$C$86)*$C$46^(J$11-$G$11)</f>
        <v>0</v>
      </c>
      <c r="K450" s="410">
        <f>(K137*$C$88*$C$86)*$C$46^(K$11-$G$11)</f>
        <v>0</v>
      </c>
      <c r="L450" s="410">
        <f>(L137*$C$88*$C$86)*$C$46^(L$11-$G$11)</f>
        <v>0</v>
      </c>
      <c r="M450" s="410">
        <f>(M137*$C$88*$C$86)*$C$46^(M$11-$G$11)</f>
        <v>0</v>
      </c>
      <c r="N450" s="237"/>
      <c r="O450" s="237"/>
      <c r="P450" s="237"/>
      <c r="Q450" s="237"/>
      <c r="R450" s="237"/>
      <c r="S450" s="237"/>
      <c r="T450" s="237"/>
      <c r="U450" s="237"/>
      <c r="V450" s="237"/>
      <c r="W450" s="237"/>
      <c r="X450" s="237"/>
      <c r="Y450" s="237"/>
      <c r="Z450" s="237"/>
      <c r="AA450" s="238"/>
    </row>
    <row r="451" ht="16" customHeight="1">
      <c r="A451" s="280">
        <f>ROW(A138)</f>
        <v>138</v>
      </c>
      <c r="B451" s="526">
        <f>$B138</f>
        <v>0</v>
      </c>
      <c r="C451" s="547"/>
      <c r="D451" s="237"/>
      <c r="E451" s="237"/>
      <c r="F451" s="237"/>
      <c r="G451" s="410">
        <f>(G138*$C$88*$C$86)</f>
        <v>0</v>
      </c>
      <c r="H451" s="410">
        <f>(H138*$C$88*$C$86)*$C$46^(H$11-$G$11)</f>
        <v>0</v>
      </c>
      <c r="I451" s="410">
        <f>(I138*$C$88*$C$86)*$C$46^(I$11-$G$11)</f>
        <v>0</v>
      </c>
      <c r="J451" s="410">
        <f>(J138*$C$88*$C$86)*$C$46^(J$11-$G$11)</f>
        <v>0</v>
      </c>
      <c r="K451" s="410">
        <f>(K138*$C$88*$C$86)*$C$46^(K$11-$G$11)</f>
        <v>0</v>
      </c>
      <c r="L451" s="410">
        <f>(L138*$C$88*$C$86)*$C$46^(L$11-$G$11)</f>
        <v>0</v>
      </c>
      <c r="M451" s="410">
        <f>(M138*$C$88*$C$86)*$C$46^(M$11-$G$11)</f>
        <v>0</v>
      </c>
      <c r="N451" s="237"/>
      <c r="O451" s="237"/>
      <c r="P451" s="237"/>
      <c r="Q451" s="237"/>
      <c r="R451" s="237"/>
      <c r="S451" s="237"/>
      <c r="T451" s="237"/>
      <c r="U451" s="237"/>
      <c r="V451" s="237"/>
      <c r="W451" s="237"/>
      <c r="X451" s="237"/>
      <c r="Y451" s="237"/>
      <c r="Z451" s="237"/>
      <c r="AA451" s="238"/>
    </row>
    <row r="452" ht="16" customHeight="1">
      <c r="A452" s="280">
        <f>ROW(A139)</f>
        <v>139</v>
      </c>
      <c r="B452" s="527">
        <f>$B139</f>
        <v>0</v>
      </c>
      <c r="C452" s="542"/>
      <c r="D452" s="252"/>
      <c r="E452" s="252"/>
      <c r="F452" s="252"/>
      <c r="G452" s="517">
        <f>(G139*$C$88*$C$86)</f>
        <v>0</v>
      </c>
      <c r="H452" s="517">
        <f>(H139*$C$88*$C$86)*$C$46^(H$11-$G$11)</f>
        <v>0</v>
      </c>
      <c r="I452" s="517">
        <f>(I139*$C$88*$C$86)*$C$46^(I$11-$G$11)</f>
        <v>0</v>
      </c>
      <c r="J452" s="517">
        <f>(J139*$C$88*$C$86)*$C$46^(J$11-$G$11)</f>
        <v>0</v>
      </c>
      <c r="K452" s="517">
        <f>(K139*$C$88*$C$86)*$C$46^(K$11-$G$11)</f>
        <v>0</v>
      </c>
      <c r="L452" s="517">
        <f>(L139*$C$88*$C$86)*$C$46^(L$11-$G$11)</f>
        <v>0</v>
      </c>
      <c r="M452" s="517">
        <f>(M139*$C$88*$C$86)*$C$46^(M$11-$G$11)</f>
        <v>0</v>
      </c>
      <c r="N452" s="237"/>
      <c r="O452" s="237"/>
      <c r="P452" s="237"/>
      <c r="Q452" s="237"/>
      <c r="R452" s="237"/>
      <c r="S452" s="237"/>
      <c r="T452" s="237"/>
      <c r="U452" s="237"/>
      <c r="V452" s="237"/>
      <c r="W452" s="237"/>
      <c r="X452" s="237"/>
      <c r="Y452" s="237"/>
      <c r="Z452" s="237"/>
      <c r="AA452" s="238"/>
    </row>
    <row r="453" ht="16" customHeight="1">
      <c r="A453" s="280">
        <f>ROW(A140)</f>
        <v>140</v>
      </c>
      <c r="B453" t="s" s="257">
        <f>$B140</f>
        <v>338</v>
      </c>
      <c r="C453" s="518"/>
      <c r="D453" s="258"/>
      <c r="E453" s="258"/>
      <c r="F453" s="258"/>
      <c r="G453" s="520">
        <f>SUM(G444:G452)</f>
        <v>0</v>
      </c>
      <c r="H453" s="520">
        <f>SUM(H444:H452)</f>
        <v>0</v>
      </c>
      <c r="I453" s="520">
        <f>SUM(I444:I452)</f>
        <v>0</v>
      </c>
      <c r="J453" s="520">
        <f>SUM(J444:J452)</f>
        <v>0</v>
      </c>
      <c r="K453" s="520">
        <f>SUM(K444:K452)</f>
        <v>0</v>
      </c>
      <c r="L453" s="520">
        <f>SUM(L444:L452)</f>
        <v>0</v>
      </c>
      <c r="M453" s="520">
        <f>SUM(M444:M452)</f>
        <v>0</v>
      </c>
      <c r="N453" s="237"/>
      <c r="O453" s="237"/>
      <c r="P453" s="237"/>
      <c r="Q453" s="237"/>
      <c r="R453" s="237"/>
      <c r="S453" s="237"/>
      <c r="T453" s="237"/>
      <c r="U453" s="237"/>
      <c r="V453" s="237"/>
      <c r="W453" s="237"/>
      <c r="X453" s="237"/>
      <c r="Y453" s="237"/>
      <c r="Z453" s="237"/>
      <c r="AA453" s="238"/>
    </row>
    <row r="454" ht="16" customHeight="1">
      <c r="A454" s="280">
        <f>ROW(A141)</f>
        <v>141</v>
      </c>
      <c r="B454" s="237"/>
      <c r="C454" s="547"/>
      <c r="D454" s="237"/>
      <c r="E454" s="237"/>
      <c r="F454" s="237"/>
      <c r="G454" s="410"/>
      <c r="H454" s="410"/>
      <c r="I454" s="410"/>
      <c r="J454" s="410"/>
      <c r="K454" s="410"/>
      <c r="L454" s="410"/>
      <c r="M454" s="410"/>
      <c r="N454" s="237"/>
      <c r="O454" s="237"/>
      <c r="P454" s="237"/>
      <c r="Q454" s="237"/>
      <c r="R454" s="237"/>
      <c r="S454" s="237"/>
      <c r="T454" s="237"/>
      <c r="U454" s="237"/>
      <c r="V454" s="237"/>
      <c r="W454" s="237"/>
      <c r="X454" s="237"/>
      <c r="Y454" s="237"/>
      <c r="Z454" s="237"/>
      <c r="AA454" s="238"/>
    </row>
    <row r="455" ht="16" customHeight="1">
      <c r="A455" s="280">
        <f>ROW(A142)</f>
        <v>142</v>
      </c>
      <c r="B455" t="s" s="426">
        <f>$B142</f>
        <v>339</v>
      </c>
      <c r="C455" s="542"/>
      <c r="D455" s="252"/>
      <c r="E455" s="252"/>
      <c r="F455" s="252"/>
      <c r="G455" s="517"/>
      <c r="H455" s="517"/>
      <c r="I455" s="517"/>
      <c r="J455" s="517"/>
      <c r="K455" s="517"/>
      <c r="L455" s="517"/>
      <c r="M455" s="517"/>
      <c r="N455" s="237"/>
      <c r="O455" s="237"/>
      <c r="P455" s="237"/>
      <c r="Q455" s="237"/>
      <c r="R455" s="237"/>
      <c r="S455" s="237"/>
      <c r="T455" s="237"/>
      <c r="U455" s="237"/>
      <c r="V455" s="237"/>
      <c r="W455" s="237"/>
      <c r="X455" s="237"/>
      <c r="Y455" s="237"/>
      <c r="Z455" s="237"/>
      <c r="AA455" s="238"/>
    </row>
    <row r="456" ht="16" customHeight="1">
      <c r="A456" s="280">
        <f>ROW(A143)</f>
        <v>143</v>
      </c>
      <c r="B456" s="525">
        <f>$B143</f>
        <v>0</v>
      </c>
      <c r="C456" s="518"/>
      <c r="D456" s="258"/>
      <c r="E456" s="258"/>
      <c r="F456" s="258"/>
      <c r="G456" s="520">
        <f>(G143*$C$88*$C$86)</f>
        <v>0</v>
      </c>
      <c r="H456" s="520">
        <f>(H143*$C$88*$C$86)*$C$46^(H$11-$G$11)</f>
        <v>0</v>
      </c>
      <c r="I456" s="520">
        <f>(I143*$C$88*$C$86)*$C$46^(I$11-$G$11)</f>
        <v>0</v>
      </c>
      <c r="J456" s="520">
        <f>(J143*$C$88*$C$86)*$C$46^(J$11-$G$11)</f>
        <v>0</v>
      </c>
      <c r="K456" s="520">
        <f>(K143*$C$88*$C$86)*$C$46^(K$11-$G$11)</f>
        <v>0</v>
      </c>
      <c r="L456" s="520">
        <f>(L143*$C$88*$C$86)*$C$46^(L$11-$G$11)</f>
        <v>0</v>
      </c>
      <c r="M456" s="520">
        <f>(M143*$C$88*$C$86)*$C$46^(M$11-$G$11)</f>
        <v>0</v>
      </c>
      <c r="N456" s="237"/>
      <c r="O456" s="237"/>
      <c r="P456" s="237"/>
      <c r="Q456" s="237"/>
      <c r="R456" s="237"/>
      <c r="S456" s="237"/>
      <c r="T456" s="237"/>
      <c r="U456" s="237"/>
      <c r="V456" s="237"/>
      <c r="W456" s="237"/>
      <c r="X456" s="237"/>
      <c r="Y456" s="237"/>
      <c r="Z456" s="237"/>
      <c r="AA456" s="238"/>
    </row>
    <row r="457" ht="16" customHeight="1">
      <c r="A457" s="280">
        <f>ROW(A144)</f>
        <v>144</v>
      </c>
      <c r="B457" s="526">
        <f>$B144</f>
        <v>0</v>
      </c>
      <c r="C457" s="547"/>
      <c r="D457" s="237"/>
      <c r="E457" s="237"/>
      <c r="F457" s="237"/>
      <c r="G457" s="410">
        <f>(G144*$C$88*$C$86)</f>
        <v>0</v>
      </c>
      <c r="H457" s="410">
        <f>(H144*$C$88*$C$86)*$C$46^(H$11-$G$11)</f>
        <v>0</v>
      </c>
      <c r="I457" s="410">
        <f>(I144*$C$88*$C$86)*$C$46^(I$11-$G$11)</f>
        <v>0</v>
      </c>
      <c r="J457" s="410">
        <f>(J144*$C$88*$C$86)*$C$46^(J$11-$G$11)</f>
        <v>0</v>
      </c>
      <c r="K457" s="410">
        <f>(K144*$C$88*$C$86)*$C$46^(K$11-$G$11)</f>
        <v>0</v>
      </c>
      <c r="L457" s="410">
        <f>(L144*$C$88*$C$86)*$C$46^(L$11-$G$11)</f>
        <v>0</v>
      </c>
      <c r="M457" s="410">
        <f>(M144*$C$88*$C$86)*$C$46^(M$11-$G$11)</f>
        <v>0</v>
      </c>
      <c r="N457" s="237"/>
      <c r="O457" s="237"/>
      <c r="P457" s="237"/>
      <c r="Q457" s="237"/>
      <c r="R457" s="237"/>
      <c r="S457" s="237"/>
      <c r="T457" s="237"/>
      <c r="U457" s="237"/>
      <c r="V457" s="237"/>
      <c r="W457" s="237"/>
      <c r="X457" s="237"/>
      <c r="Y457" s="237"/>
      <c r="Z457" s="237"/>
      <c r="AA457" s="238"/>
    </row>
    <row r="458" ht="16" customHeight="1">
      <c r="A458" s="280">
        <f>ROW(A145)</f>
        <v>145</v>
      </c>
      <c r="B458" s="526">
        <f>$B145</f>
        <v>0</v>
      </c>
      <c r="C458" s="547"/>
      <c r="D458" s="237"/>
      <c r="E458" s="237"/>
      <c r="F458" s="237"/>
      <c r="G458" s="410">
        <f>(G145*$C$88*$C$86)</f>
        <v>0</v>
      </c>
      <c r="H458" s="410">
        <f>(H145*$C$88*$C$86)*$C$46^(H$11-$G$11)</f>
        <v>0</v>
      </c>
      <c r="I458" s="410">
        <f>(I145*$C$88*$C$86)*$C$46^(I$11-$G$11)</f>
        <v>0</v>
      </c>
      <c r="J458" s="410">
        <f>(J145*$C$88*$C$86)*$C$46^(J$11-$G$11)</f>
        <v>0</v>
      </c>
      <c r="K458" s="410">
        <f>(K145*$C$88*$C$86)*$C$46^(K$11-$G$11)</f>
        <v>0</v>
      </c>
      <c r="L458" s="410">
        <f>(L145*$C$88*$C$86)*$C$46^(L$11-$G$11)</f>
        <v>0</v>
      </c>
      <c r="M458" s="410">
        <f>(M145*$C$88*$C$86)*$C$46^(M$11-$G$11)</f>
        <v>0</v>
      </c>
      <c r="N458" s="237"/>
      <c r="O458" s="237"/>
      <c r="P458" s="237"/>
      <c r="Q458" s="237"/>
      <c r="R458" s="237"/>
      <c r="S458" s="237"/>
      <c r="T458" s="237"/>
      <c r="U458" s="237"/>
      <c r="V458" s="237"/>
      <c r="W458" s="237"/>
      <c r="X458" s="237"/>
      <c r="Y458" s="237"/>
      <c r="Z458" s="237"/>
      <c r="AA458" s="238"/>
    </row>
    <row r="459" ht="16" customHeight="1">
      <c r="A459" s="280">
        <f>ROW(A146)</f>
        <v>146</v>
      </c>
      <c r="B459" s="526">
        <f>$B146</f>
        <v>0</v>
      </c>
      <c r="C459" s="547"/>
      <c r="D459" s="237"/>
      <c r="E459" s="237"/>
      <c r="F459" s="237"/>
      <c r="G459" s="410">
        <f>(G146*$C$88*$C$86)</f>
        <v>0</v>
      </c>
      <c r="H459" s="410">
        <f>(H146*$C$88*$C$86)*$C$46^(H$11-$G$11)</f>
        <v>0</v>
      </c>
      <c r="I459" s="410">
        <f>(I146*$C$88*$C$86)*$C$46^(I$11-$G$11)</f>
        <v>0</v>
      </c>
      <c r="J459" s="410">
        <f>(J146*$C$88*$C$86)*$C$46^(J$11-$G$11)</f>
        <v>0</v>
      </c>
      <c r="K459" s="410">
        <f>(K146*$C$88*$C$86)*$C$46^(K$11-$G$11)</f>
        <v>0</v>
      </c>
      <c r="L459" s="410">
        <f>(L146*$C$88*$C$86)*$C$46^(L$11-$G$11)</f>
        <v>0</v>
      </c>
      <c r="M459" s="410">
        <f>(M146*$C$88*$C$86)*$C$46^(M$11-$G$11)</f>
        <v>0</v>
      </c>
      <c r="N459" s="237"/>
      <c r="O459" s="237"/>
      <c r="P459" s="237"/>
      <c r="Q459" s="237"/>
      <c r="R459" s="237"/>
      <c r="S459" s="237"/>
      <c r="T459" s="237"/>
      <c r="U459" s="237"/>
      <c r="V459" s="237"/>
      <c r="W459" s="237"/>
      <c r="X459" s="237"/>
      <c r="Y459" s="237"/>
      <c r="Z459" s="237"/>
      <c r="AA459" s="238"/>
    </row>
    <row r="460" ht="16" customHeight="1">
      <c r="A460" s="280">
        <f>ROW(A147)</f>
        <v>147</v>
      </c>
      <c r="B460" s="526">
        <f>$B147</f>
        <v>0</v>
      </c>
      <c r="C460" s="547"/>
      <c r="D460" s="237"/>
      <c r="E460" s="237"/>
      <c r="F460" s="237"/>
      <c r="G460" s="410">
        <f>(G147*$C$88*$C$86)</f>
        <v>0</v>
      </c>
      <c r="H460" s="410">
        <f>(H147*$C$88*$C$86)*$C$46^(H$11-$G$11)</f>
        <v>0</v>
      </c>
      <c r="I460" s="410">
        <f>(I147*$C$88*$C$86)*$C$46^(I$11-$G$11)</f>
        <v>0</v>
      </c>
      <c r="J460" s="410">
        <f>(J147*$C$88*$C$86)*$C$46^(J$11-$G$11)</f>
        <v>0</v>
      </c>
      <c r="K460" s="410">
        <f>(K147*$C$88*$C$86)*$C$46^(K$11-$G$11)</f>
        <v>0</v>
      </c>
      <c r="L460" s="410">
        <f>(L147*$C$88*$C$86)*$C$46^(L$11-$G$11)</f>
        <v>0</v>
      </c>
      <c r="M460" s="410">
        <f>(M147*$C$88*$C$86)*$C$46^(M$11-$G$11)</f>
        <v>0</v>
      </c>
      <c r="N460" s="237"/>
      <c r="O460" s="237"/>
      <c r="P460" s="237"/>
      <c r="Q460" s="237"/>
      <c r="R460" s="237"/>
      <c r="S460" s="237"/>
      <c r="T460" s="237"/>
      <c r="U460" s="237"/>
      <c r="V460" s="237"/>
      <c r="W460" s="237"/>
      <c r="X460" s="237"/>
      <c r="Y460" s="237"/>
      <c r="Z460" s="237"/>
      <c r="AA460" s="238"/>
    </row>
    <row r="461" ht="16" customHeight="1">
      <c r="A461" s="280">
        <f>ROW(A148)</f>
        <v>148</v>
      </c>
      <c r="B461" s="526">
        <f>$B148</f>
        <v>0</v>
      </c>
      <c r="C461" s="547"/>
      <c r="D461" s="237"/>
      <c r="E461" s="237"/>
      <c r="F461" s="237"/>
      <c r="G461" s="410">
        <f>(G148*$C$88*$C$86)</f>
        <v>0</v>
      </c>
      <c r="H461" s="410">
        <f>(H148*$C$88*$C$86)*$C$46^(H$11-$G$11)</f>
        <v>0</v>
      </c>
      <c r="I461" s="410">
        <f>(I148*$C$88*$C$86)*$C$46^(I$11-$G$11)</f>
        <v>0</v>
      </c>
      <c r="J461" s="410">
        <f>(J148*$C$88*$C$86)*$C$46^(J$11-$G$11)</f>
        <v>0</v>
      </c>
      <c r="K461" s="410">
        <f>(K148*$C$88*$C$86)*$C$46^(K$11-$G$11)</f>
        <v>0</v>
      </c>
      <c r="L461" s="410">
        <f>(L148*$C$88*$C$86)*$C$46^(L$11-$G$11)</f>
        <v>0</v>
      </c>
      <c r="M461" s="410">
        <f>(M148*$C$88*$C$86)*$C$46^(M$11-$G$11)</f>
        <v>0</v>
      </c>
      <c r="N461" s="237"/>
      <c r="O461" s="237"/>
      <c r="P461" s="237"/>
      <c r="Q461" s="237"/>
      <c r="R461" s="237"/>
      <c r="S461" s="237"/>
      <c r="T461" s="237"/>
      <c r="U461" s="237"/>
      <c r="V461" s="237"/>
      <c r="W461" s="237"/>
      <c r="X461" s="237"/>
      <c r="Y461" s="237"/>
      <c r="Z461" s="237"/>
      <c r="AA461" s="238"/>
    </row>
    <row r="462" ht="16" customHeight="1">
      <c r="A462" s="280">
        <f>ROW(A149)</f>
        <v>149</v>
      </c>
      <c r="B462" s="526">
        <f>$B149</f>
        <v>0</v>
      </c>
      <c r="C462" s="547"/>
      <c r="D462" s="237"/>
      <c r="E462" s="237"/>
      <c r="F462" s="237"/>
      <c r="G462" s="410">
        <f>(G149*$C$88*$C$86)</f>
        <v>0</v>
      </c>
      <c r="H462" s="410">
        <f>(H149*$C$88*$C$86)*$C$46^(H$11-$G$11)</f>
        <v>0</v>
      </c>
      <c r="I462" s="410">
        <f>(I149*$C$88*$C$86)*$C$46^(I$11-$G$11)</f>
        <v>0</v>
      </c>
      <c r="J462" s="410">
        <f>(J149*$C$88*$C$86)*$C$46^(J$11-$G$11)</f>
        <v>0</v>
      </c>
      <c r="K462" s="410">
        <f>(K149*$C$88*$C$86)*$C$46^(K$11-$G$11)</f>
        <v>0</v>
      </c>
      <c r="L462" s="410">
        <f>(L149*$C$88*$C$86)*$C$46^(L$11-$G$11)</f>
        <v>0</v>
      </c>
      <c r="M462" s="410">
        <f>(M149*$C$88*$C$86)*$C$46^(M$11-$G$11)</f>
        <v>0</v>
      </c>
      <c r="N462" s="237"/>
      <c r="O462" s="237"/>
      <c r="P462" s="237"/>
      <c r="Q462" s="237"/>
      <c r="R462" s="237"/>
      <c r="S462" s="237"/>
      <c r="T462" s="237"/>
      <c r="U462" s="237"/>
      <c r="V462" s="237"/>
      <c r="W462" s="237"/>
      <c r="X462" s="237"/>
      <c r="Y462" s="237"/>
      <c r="Z462" s="237"/>
      <c r="AA462" s="238"/>
    </row>
    <row r="463" ht="16" customHeight="1">
      <c r="A463" s="280">
        <f>ROW(A150)</f>
        <v>150</v>
      </c>
      <c r="B463" s="526">
        <f>$B150</f>
        <v>0</v>
      </c>
      <c r="C463" s="547"/>
      <c r="D463" s="237"/>
      <c r="E463" s="237"/>
      <c r="F463" s="237"/>
      <c r="G463" s="410">
        <f>(G150*$C$88*$C$86)</f>
        <v>0</v>
      </c>
      <c r="H463" s="410">
        <f>(H150*$C$88*$C$86)*$C$46^(H$11-$G$11)</f>
        <v>0</v>
      </c>
      <c r="I463" s="410">
        <f>(I150*$C$88*$C$86)*$C$46^(I$11-$G$11)</f>
        <v>0</v>
      </c>
      <c r="J463" s="410">
        <f>(J150*$C$88*$C$86)*$C$46^(J$11-$G$11)</f>
        <v>0</v>
      </c>
      <c r="K463" s="410">
        <f>(K150*$C$88*$C$86)*$C$46^(K$11-$G$11)</f>
        <v>0</v>
      </c>
      <c r="L463" s="410">
        <f>(L150*$C$88*$C$86)*$C$46^(L$11-$G$11)</f>
        <v>0</v>
      </c>
      <c r="M463" s="410">
        <f>(M150*$C$88*$C$86)*$C$46^(M$11-$G$11)</f>
        <v>0</v>
      </c>
      <c r="N463" s="237"/>
      <c r="O463" s="237"/>
      <c r="P463" s="237"/>
      <c r="Q463" s="237"/>
      <c r="R463" s="237"/>
      <c r="S463" s="237"/>
      <c r="T463" s="237"/>
      <c r="U463" s="237"/>
      <c r="V463" s="237"/>
      <c r="W463" s="237"/>
      <c r="X463" s="237"/>
      <c r="Y463" s="237"/>
      <c r="Z463" s="237"/>
      <c r="AA463" s="238"/>
    </row>
    <row r="464" ht="16" customHeight="1">
      <c r="A464" s="280">
        <f>ROW(A151)</f>
        <v>151</v>
      </c>
      <c r="B464" s="427"/>
      <c r="C464" s="542"/>
      <c r="D464" s="252"/>
      <c r="E464" s="252"/>
      <c r="F464" s="252"/>
      <c r="G464" s="517"/>
      <c r="H464" s="517"/>
      <c r="I464" s="517"/>
      <c r="J464" s="517"/>
      <c r="K464" s="517"/>
      <c r="L464" s="517"/>
      <c r="M464" s="517"/>
      <c r="N464" s="237"/>
      <c r="O464" s="237"/>
      <c r="P464" s="237"/>
      <c r="Q464" s="237"/>
      <c r="R464" s="237"/>
      <c r="S464" s="237"/>
      <c r="T464" s="237"/>
      <c r="U464" s="237"/>
      <c r="V464" s="237"/>
      <c r="W464" s="237"/>
      <c r="X464" s="237"/>
      <c r="Y464" s="237"/>
      <c r="Z464" s="237"/>
      <c r="AA464" s="238"/>
    </row>
    <row r="465" ht="16" customHeight="1">
      <c r="A465" s="280">
        <f>ROW(A152)</f>
        <v>152</v>
      </c>
      <c r="B465" t="s" s="257">
        <f>$B152</f>
        <v>340</v>
      </c>
      <c r="C465" s="518"/>
      <c r="D465" s="258"/>
      <c r="E465" s="258"/>
      <c r="F465" s="258"/>
      <c r="G465" s="307">
        <f>SUM(G444:G463)</f>
        <v>0</v>
      </c>
      <c r="H465" s="307">
        <f>SUM(H444:H463)</f>
        <v>0</v>
      </c>
      <c r="I465" s="307">
        <f>SUM(I444:I463)</f>
        <v>0</v>
      </c>
      <c r="J465" s="307">
        <f>SUM(J444:J463)</f>
        <v>0</v>
      </c>
      <c r="K465" s="307">
        <f>SUM(K444:K463)</f>
        <v>0</v>
      </c>
      <c r="L465" s="307">
        <f>SUM(L444:L463)</f>
        <v>0</v>
      </c>
      <c r="M465" s="307">
        <f>SUM(M444:M463)</f>
        <v>0</v>
      </c>
      <c r="N465" s="237"/>
      <c r="O465" s="237"/>
      <c r="P465" s="237"/>
      <c r="Q465" s="237"/>
      <c r="R465" s="237"/>
      <c r="S465" s="237"/>
      <c r="T465" s="237"/>
      <c r="U465" s="237"/>
      <c r="V465" s="237"/>
      <c r="W465" s="237"/>
      <c r="X465" s="237"/>
      <c r="Y465" s="237"/>
      <c r="Z465" s="237"/>
      <c r="AA465" s="238"/>
    </row>
    <row r="466" ht="16" customHeight="1">
      <c r="A466" s="280">
        <f>ROW(A156)</f>
        <v>156</v>
      </c>
      <c r="B466" s="237"/>
      <c r="C466" s="547"/>
      <c r="D466" s="237"/>
      <c r="E466" s="237"/>
      <c r="F466" s="237"/>
      <c r="G466" s="410"/>
      <c r="H466" s="410"/>
      <c r="I466" s="410"/>
      <c r="J466" s="410"/>
      <c r="K466" s="410"/>
      <c r="L466" s="410"/>
      <c r="M466" s="410"/>
      <c r="N466" s="237"/>
      <c r="O466" s="237"/>
      <c r="P466" s="237"/>
      <c r="Q466" s="237"/>
      <c r="R466" s="237"/>
      <c r="S466" s="237"/>
      <c r="T466" s="237"/>
      <c r="U466" s="237"/>
      <c r="V466" s="237"/>
      <c r="W466" s="237"/>
      <c r="X466" s="237"/>
      <c r="Y466" s="237"/>
      <c r="Z466" s="237"/>
      <c r="AA466" s="238"/>
    </row>
    <row r="467" ht="16" customHeight="1">
      <c r="A467" s="280">
        <f>ROW(A157)</f>
        <v>157</v>
      </c>
      <c r="B467" s="237"/>
      <c r="C467" s="547"/>
      <c r="D467" s="237"/>
      <c r="E467" s="237"/>
      <c r="F467" s="237"/>
      <c r="G467" s="410"/>
      <c r="H467" s="410"/>
      <c r="I467" s="410"/>
      <c r="J467" s="410"/>
      <c r="K467" s="410"/>
      <c r="L467" s="410"/>
      <c r="M467" s="410"/>
      <c r="N467" s="237"/>
      <c r="O467" s="237"/>
      <c r="P467" s="237"/>
      <c r="Q467" s="237"/>
      <c r="R467" s="237"/>
      <c r="S467" s="237"/>
      <c r="T467" s="237"/>
      <c r="U467" s="237"/>
      <c r="V467" s="237"/>
      <c r="W467" s="237"/>
      <c r="X467" s="237"/>
      <c r="Y467" s="237"/>
      <c r="Z467" s="237"/>
      <c r="AA467" s="238"/>
    </row>
    <row r="468" ht="16" customHeight="1">
      <c r="A468" s="280">
        <f>ROW(A172)</f>
        <v>172</v>
      </c>
      <c r="B468" t="s" s="530">
        <f>$B172</f>
        <v>344</v>
      </c>
      <c r="C468" s="549"/>
      <c r="D468" s="550"/>
      <c r="E468" s="550"/>
      <c r="F468" s="550"/>
      <c r="G468" s="410">
        <f>(G172*$C$88*$C$86)</f>
        <v>0</v>
      </c>
      <c r="H468" s="410">
        <f>(H172*$C$88*$C$86)*$C$46^(H$11-$G$11)</f>
        <v>1854</v>
      </c>
      <c r="I468" s="410">
        <f>(I172*$C$88*$C$86)*$C$46^(I$11-$G$11)</f>
        <v>1909.62</v>
      </c>
      <c r="J468" s="410">
        <f>(J172*$C$88*$C$86)*$C$46^(J$11-$G$11)</f>
        <v>1966.9086</v>
      </c>
      <c r="K468" s="410">
        <f>(K172*$C$88*$C$86)*$C$46^(K$11-$G$11)</f>
        <v>2025.915858</v>
      </c>
      <c r="L468" s="410">
        <f>(L172*$C$88*$C$86)*$C$46^(L$11-$G$11)</f>
        <v>2086.69333374</v>
      </c>
      <c r="M468" s="410">
        <f>(M172*$C$88*$C$86)*$C$46^(M$11-$G$11)</f>
        <v>2149.2941337522</v>
      </c>
      <c r="N468" s="237"/>
      <c r="O468" s="237"/>
      <c r="P468" s="237"/>
      <c r="Q468" s="237"/>
      <c r="R468" s="237"/>
      <c r="S468" s="237"/>
      <c r="T468" s="237"/>
      <c r="U468" s="237"/>
      <c r="V468" s="237"/>
      <c r="W468" s="237"/>
      <c r="X468" s="237"/>
      <c r="Y468" s="237"/>
      <c r="Z468" s="237"/>
      <c r="AA468" s="238"/>
    </row>
    <row r="469" ht="16" customHeight="1">
      <c r="A469" s="280">
        <f>ROW(A173)</f>
        <v>173</v>
      </c>
      <c r="B469" t="s" s="530">
        <f>$B173</f>
        <v>344</v>
      </c>
      <c r="C469" s="549"/>
      <c r="D469" s="550"/>
      <c r="E469" s="550"/>
      <c r="F469" s="550"/>
      <c r="G469" s="410">
        <f>(G173*$C$88*$C$86)</f>
        <v>0</v>
      </c>
      <c r="H469" s="410">
        <f>(H173*$C$88*$C$86)*$C$46^(H$11-$G$11)</f>
        <v>0</v>
      </c>
      <c r="I469" s="410">
        <f>(I173*$C$88*$C$86)*$C$46^(I$11-$G$11)</f>
        <v>0</v>
      </c>
      <c r="J469" s="410">
        <f>(J173*$C$88*$C$86)*$C$46^(J$11-$G$11)</f>
        <v>0</v>
      </c>
      <c r="K469" s="410">
        <f>(K173*$C$88*$C$86)*$C$46^(K$11-$G$11)</f>
        <v>0</v>
      </c>
      <c r="L469" s="410">
        <f>(L173*$C$88*$C$86)*$C$46^(L$11-$G$11)</f>
        <v>2086.69333374</v>
      </c>
      <c r="M469" s="410">
        <f>(M173*$C$88*$C$86)*$C$46^(M$11-$G$11)</f>
        <v>2149.2941337522</v>
      </c>
      <c r="N469" s="237"/>
      <c r="O469" s="237"/>
      <c r="P469" s="237"/>
      <c r="Q469" s="237"/>
      <c r="R469" s="237"/>
      <c r="S469" s="237"/>
      <c r="T469" s="237"/>
      <c r="U469" s="237"/>
      <c r="V469" s="237"/>
      <c r="W469" s="237"/>
      <c r="X469" s="237"/>
      <c r="Y469" s="237"/>
      <c r="Z469" s="237"/>
      <c r="AA469" s="238"/>
    </row>
    <row r="470" ht="16" customHeight="1">
      <c r="A470" s="280">
        <f>ROW(A174)</f>
        <v>174</v>
      </c>
      <c r="B470" s="526">
        <f>$B174</f>
        <v>0</v>
      </c>
      <c r="C470" s="549"/>
      <c r="D470" s="550"/>
      <c r="E470" s="550"/>
      <c r="F470" s="550"/>
      <c r="G470" s="410">
        <f>(G174*$C$88*$C$86)</f>
        <v>0</v>
      </c>
      <c r="H470" s="410">
        <f>(H174*$C$88*$C$86)*$C$46^(H$11-$G$11)</f>
        <v>0</v>
      </c>
      <c r="I470" s="410">
        <f>(I174*$C$88*$C$86)*$C$46^(I$11-$G$11)</f>
        <v>0</v>
      </c>
      <c r="J470" s="410">
        <f>(J174*$C$88*$C$86)*$C$46^(J$11-$G$11)</f>
        <v>0</v>
      </c>
      <c r="K470" s="410">
        <f>(K174*$C$88*$C$86)*$C$46^(K$11-$G$11)</f>
        <v>0</v>
      </c>
      <c r="L470" s="410">
        <f>(L174*$C$88*$C$86)*$C$46^(L$11-$G$11)</f>
        <v>0</v>
      </c>
      <c r="M470" s="410">
        <f>(M174*$C$88*$C$86)*$C$46^(M$11-$G$11)</f>
        <v>0</v>
      </c>
      <c r="N470" s="237"/>
      <c r="O470" s="237"/>
      <c r="P470" s="237"/>
      <c r="Q470" s="237"/>
      <c r="R470" s="237"/>
      <c r="S470" s="237"/>
      <c r="T470" s="237"/>
      <c r="U470" s="237"/>
      <c r="V470" s="237"/>
      <c r="W470" s="237"/>
      <c r="X470" s="237"/>
      <c r="Y470" s="237"/>
      <c r="Z470" s="237"/>
      <c r="AA470" s="238"/>
    </row>
    <row r="471" ht="16" customHeight="1">
      <c r="A471" s="280">
        <f>ROW(A175)</f>
        <v>175</v>
      </c>
      <c r="B471" s="526"/>
      <c r="C471" s="549"/>
      <c r="D471" s="550"/>
      <c r="E471" s="550"/>
      <c r="F471" s="550"/>
      <c r="G471" s="410"/>
      <c r="H471" s="410"/>
      <c r="I471" s="410"/>
      <c r="J471" s="410"/>
      <c r="K471" s="410"/>
      <c r="L471" s="410"/>
      <c r="M471" s="410"/>
      <c r="N471" s="237"/>
      <c r="O471" s="237"/>
      <c r="P471" s="237"/>
      <c r="Q471" s="237"/>
      <c r="R471" s="237"/>
      <c r="S471" s="237"/>
      <c r="T471" s="237"/>
      <c r="U471" s="237"/>
      <c r="V471" s="237"/>
      <c r="W471" s="237"/>
      <c r="X471" s="237"/>
      <c r="Y471" s="237"/>
      <c r="Z471" s="237"/>
      <c r="AA471" s="238"/>
    </row>
    <row r="472" ht="16" customHeight="1">
      <c r="A472" s="280">
        <f>ROW(A176)</f>
        <v>176</v>
      </c>
      <c r="B472" t="s" s="530">
        <f>$B176</f>
        <v>345</v>
      </c>
      <c r="C472" s="549"/>
      <c r="D472" s="550"/>
      <c r="E472" s="550"/>
      <c r="F472" s="550"/>
      <c r="G472" s="410">
        <f>(G176*$C$88*$C$86)</f>
        <v>0</v>
      </c>
      <c r="H472" s="410">
        <f>(H176*$C$88*$C$86)*$C$46^(H$11-$G$11)</f>
        <v>1854</v>
      </c>
      <c r="I472" s="410">
        <f>(I176*$C$88*$C$86)*$C$46^(I$11-$G$11)</f>
        <v>1909.62</v>
      </c>
      <c r="J472" s="410">
        <f>(J176*$C$88*$C$86)*$C$46^(J$11-$G$11)</f>
        <v>1966.9086</v>
      </c>
      <c r="K472" s="410">
        <f>(K176*$C$88*$C$86)*$C$46^(K$11-$G$11)</f>
        <v>2025.915858</v>
      </c>
      <c r="L472" s="410">
        <f>(L176*$C$88*$C$86)*$C$46^(L$11-$G$11)</f>
        <v>2086.69333374</v>
      </c>
      <c r="M472" s="410">
        <f>(M176*$C$88*$C$86)*$C$46^(M$11-$G$11)</f>
        <v>2149.2941337522</v>
      </c>
      <c r="N472" s="237"/>
      <c r="O472" s="237"/>
      <c r="P472" s="237"/>
      <c r="Q472" s="237"/>
      <c r="R472" s="237"/>
      <c r="S472" s="237"/>
      <c r="T472" s="237"/>
      <c r="U472" s="237"/>
      <c r="V472" s="237"/>
      <c r="W472" s="237"/>
      <c r="X472" s="237"/>
      <c r="Y472" s="237"/>
      <c r="Z472" s="237"/>
      <c r="AA472" s="238"/>
    </row>
    <row r="473" ht="16" customHeight="1">
      <c r="A473" s="280">
        <f>ROW(A177)</f>
        <v>177</v>
      </c>
      <c r="B473" t="s" s="530">
        <f>$B177</f>
        <v>345</v>
      </c>
      <c r="C473" s="549"/>
      <c r="D473" s="550"/>
      <c r="E473" s="550"/>
      <c r="F473" s="550"/>
      <c r="G473" s="410">
        <f>(G177*$C$88*$C$86)</f>
        <v>0</v>
      </c>
      <c r="H473" s="410">
        <f>(H177*$C$88*$C$86)*$C$46^(H$11-$G$11)</f>
        <v>0</v>
      </c>
      <c r="I473" s="410">
        <f>(I177*$C$88*$C$86)*$C$46^(I$11-$G$11)</f>
        <v>0</v>
      </c>
      <c r="J473" s="410">
        <f>(J177*$C$88*$C$86)*$C$46^(J$11-$G$11)</f>
        <v>0</v>
      </c>
      <c r="K473" s="410">
        <f>(K177*$C$88*$C$86)*$C$46^(K$11-$G$11)</f>
        <v>2025.915858</v>
      </c>
      <c r="L473" s="410">
        <f>(L177*$C$88*$C$86)*$C$46^(L$11-$G$11)</f>
        <v>2086.69333374</v>
      </c>
      <c r="M473" s="410">
        <f>(M177*$C$88*$C$86)*$C$46^(M$11-$G$11)</f>
        <v>2149.2941337522</v>
      </c>
      <c r="N473" s="237"/>
      <c r="O473" s="237"/>
      <c r="P473" s="237"/>
      <c r="Q473" s="237"/>
      <c r="R473" s="237"/>
      <c r="S473" s="237"/>
      <c r="T473" s="237"/>
      <c r="U473" s="237"/>
      <c r="V473" s="237"/>
      <c r="W473" s="237"/>
      <c r="X473" s="237"/>
      <c r="Y473" s="237"/>
      <c r="Z473" s="237"/>
      <c r="AA473" s="238"/>
    </row>
    <row r="474" ht="16" customHeight="1">
      <c r="A474" s="280">
        <f>ROW(A178)</f>
        <v>178</v>
      </c>
      <c r="B474" t="s" s="530">
        <f>$B178</f>
        <v>345</v>
      </c>
      <c r="C474" s="549"/>
      <c r="D474" s="550"/>
      <c r="E474" s="550"/>
      <c r="F474" s="550"/>
      <c r="G474" s="410">
        <f>(G178*$C$88*$C$86)</f>
        <v>0</v>
      </c>
      <c r="H474" s="410">
        <f>(H178*$C$88*$C$86)*$C$46^(H$11-$G$11)</f>
        <v>0</v>
      </c>
      <c r="I474" s="410">
        <f>(I178*$C$88*$C$86)*$C$46^(I$11-$G$11)</f>
        <v>0</v>
      </c>
      <c r="J474" s="410">
        <f>(J178*$C$88*$C$86)*$C$46^(J$11-$G$11)</f>
        <v>0</v>
      </c>
      <c r="K474" s="410">
        <f>(K178*$C$88*$C$86)*$C$46^(K$11-$G$11)</f>
        <v>0</v>
      </c>
      <c r="L474" s="410">
        <f>(L178*$C$88*$C$86)*$C$46^(L$11-$G$11)</f>
        <v>0</v>
      </c>
      <c r="M474" s="410">
        <f>(M178*$C$88*$C$86)*$C$46^(M$11-$G$11)</f>
        <v>2149.2941337522</v>
      </c>
      <c r="N474" s="237"/>
      <c r="O474" s="237"/>
      <c r="P474" s="237"/>
      <c r="Q474" s="237"/>
      <c r="R474" s="237"/>
      <c r="S474" s="237"/>
      <c r="T474" s="237"/>
      <c r="U474" s="237"/>
      <c r="V474" s="237"/>
      <c r="W474" s="237"/>
      <c r="X474" s="237"/>
      <c r="Y474" s="237"/>
      <c r="Z474" s="237"/>
      <c r="AA474" s="238"/>
    </row>
    <row r="475" ht="16" customHeight="1">
      <c r="A475" s="280">
        <f>ROW(A179)</f>
        <v>179</v>
      </c>
      <c r="B475" s="526">
        <f>$B179</f>
        <v>0</v>
      </c>
      <c r="C475" s="549"/>
      <c r="D475" s="550"/>
      <c r="E475" s="550"/>
      <c r="F475" s="550"/>
      <c r="G475" s="410">
        <f>(G179*$C$88*$C$86)</f>
        <v>0</v>
      </c>
      <c r="H475" s="410">
        <f>(H179*$C$88*$C$86)*$C$46^(H$11-$G$11)</f>
        <v>0</v>
      </c>
      <c r="I475" s="410">
        <f>(I179*$C$88*$C$86)*$C$46^(I$11-$G$11)</f>
        <v>0</v>
      </c>
      <c r="J475" s="410">
        <f>(J179*$C$88*$C$86)*$C$46^(J$11-$G$11)</f>
        <v>0</v>
      </c>
      <c r="K475" s="410">
        <f>(K179*$C$88*$C$86)*$C$46^(K$11-$G$11)</f>
        <v>0</v>
      </c>
      <c r="L475" s="410">
        <f>(L179*$C$88*$C$86)*$C$46^(L$11-$G$11)</f>
        <v>0</v>
      </c>
      <c r="M475" s="410">
        <f>(M179*$C$88*$C$86)*$C$46^(M$11-$G$11)</f>
        <v>0</v>
      </c>
      <c r="N475" s="237"/>
      <c r="O475" s="237"/>
      <c r="P475" s="237"/>
      <c r="Q475" s="237"/>
      <c r="R475" s="237"/>
      <c r="S475" s="237"/>
      <c r="T475" s="237"/>
      <c r="U475" s="237"/>
      <c r="V475" s="237"/>
      <c r="W475" s="237"/>
      <c r="X475" s="237"/>
      <c r="Y475" s="237"/>
      <c r="Z475" s="237"/>
      <c r="AA475" s="238"/>
    </row>
    <row r="476" ht="16" customHeight="1">
      <c r="A476" s="280">
        <f>ROW(A180)</f>
        <v>180</v>
      </c>
      <c r="B476" s="526">
        <f>$B180</f>
        <v>0</v>
      </c>
      <c r="C476" s="549"/>
      <c r="D476" s="550"/>
      <c r="E476" s="550"/>
      <c r="F476" s="550"/>
      <c r="G476" s="410">
        <f>(G180*$C$88*$C$86)</f>
        <v>0</v>
      </c>
      <c r="H476" s="410">
        <f>(H180*$C$88*$C$86)*$C$46^(H$11-$G$11)</f>
        <v>0</v>
      </c>
      <c r="I476" s="410">
        <f>(I180*$C$88*$C$86)*$C$46^(I$11-$G$11)</f>
        <v>0</v>
      </c>
      <c r="J476" s="410">
        <f>(J180*$C$88*$C$86)*$C$46^(J$11-$G$11)</f>
        <v>0</v>
      </c>
      <c r="K476" s="410">
        <f>(K180*$C$88*$C$86)*$C$46^(K$11-$G$11)</f>
        <v>0</v>
      </c>
      <c r="L476" s="410">
        <f>(L180*$C$88*$C$86)*$C$46^(L$11-$G$11)</f>
        <v>0</v>
      </c>
      <c r="M476" s="410">
        <f>(M180*$C$88*$C$86)*$C$46^(M$11-$G$11)</f>
        <v>0</v>
      </c>
      <c r="N476" s="237"/>
      <c r="O476" s="237"/>
      <c r="P476" s="237"/>
      <c r="Q476" s="237"/>
      <c r="R476" s="237"/>
      <c r="S476" s="237"/>
      <c r="T476" s="237"/>
      <c r="U476" s="237"/>
      <c r="V476" s="237"/>
      <c r="W476" s="237"/>
      <c r="X476" s="237"/>
      <c r="Y476" s="237"/>
      <c r="Z476" s="237"/>
      <c r="AA476" s="238"/>
    </row>
    <row r="477" ht="16" customHeight="1">
      <c r="A477" s="280">
        <f>ROW(A181)</f>
        <v>181</v>
      </c>
      <c r="B477" s="526"/>
      <c r="C477" s="547"/>
      <c r="D477" s="237"/>
      <c r="E477" s="237"/>
      <c r="F477" s="237"/>
      <c r="G477" s="410"/>
      <c r="H477" s="410"/>
      <c r="I477" s="410"/>
      <c r="J477" s="410"/>
      <c r="K477" s="410"/>
      <c r="L477" s="410"/>
      <c r="M477" s="410"/>
      <c r="N477" s="237"/>
      <c r="O477" s="237"/>
      <c r="P477" s="237"/>
      <c r="Q477" s="237"/>
      <c r="R477" s="237"/>
      <c r="S477" s="237"/>
      <c r="T477" s="237"/>
      <c r="U477" s="237"/>
      <c r="V477" s="237"/>
      <c r="W477" s="237"/>
      <c r="X477" s="237"/>
      <c r="Y477" s="237"/>
      <c r="Z477" s="237"/>
      <c r="AA477" s="238"/>
    </row>
    <row r="478" ht="16" customHeight="1">
      <c r="A478" s="280">
        <f>ROW(A182)</f>
        <v>182</v>
      </c>
      <c r="B478" t="s" s="530">
        <f>$B182</f>
        <v>346</v>
      </c>
      <c r="C478" s="549"/>
      <c r="D478" s="550"/>
      <c r="E478" s="550"/>
      <c r="F478" s="550"/>
      <c r="G478" s="410">
        <f>(G182*$C$88*$C$86)</f>
        <v>0</v>
      </c>
      <c r="H478" s="410">
        <f>(H182*$C$88*$C$86)*$C$46^(H$11-$G$11)</f>
        <v>1854</v>
      </c>
      <c r="I478" s="410">
        <f>(I182*$C$88*$C$86)*$C$46^(I$11-$G$11)</f>
        <v>1909.62</v>
      </c>
      <c r="J478" s="410">
        <f>(J182*$C$88*$C$86)*$C$46^(J$11-$G$11)</f>
        <v>1966.9086</v>
      </c>
      <c r="K478" s="410">
        <f>(K182*$C$88*$C$86)*$C$46^(K$11-$G$11)</f>
        <v>2025.915858</v>
      </c>
      <c r="L478" s="410">
        <f>(L182*$C$88*$C$86)*$C$46^(L$11-$G$11)</f>
        <v>2086.69333374</v>
      </c>
      <c r="M478" s="410">
        <f>(M182*$C$88*$C$86)*$C$46^(M$11-$G$11)</f>
        <v>2149.2941337522</v>
      </c>
      <c r="N478" s="237"/>
      <c r="O478" s="237"/>
      <c r="P478" s="237"/>
      <c r="Q478" s="237"/>
      <c r="R478" s="237"/>
      <c r="S478" s="237"/>
      <c r="T478" s="237"/>
      <c r="U478" s="237"/>
      <c r="V478" s="237"/>
      <c r="W478" s="237"/>
      <c r="X478" s="237"/>
      <c r="Y478" s="237"/>
      <c r="Z478" s="237"/>
      <c r="AA478" s="238"/>
    </row>
    <row r="479" ht="16" customHeight="1">
      <c r="A479" s="280">
        <f>ROW(A183)</f>
        <v>183</v>
      </c>
      <c r="B479" t="s" s="530">
        <f>$B183</f>
        <v>346</v>
      </c>
      <c r="C479" s="549"/>
      <c r="D479" s="550"/>
      <c r="E479" s="550"/>
      <c r="F479" s="550"/>
      <c r="G479" s="410">
        <f>(G183*$C$88*$C$86)</f>
        <v>0</v>
      </c>
      <c r="H479" s="410">
        <f>(H183*$C$88*$C$86)*$C$46^(H$11-$G$11)</f>
        <v>0</v>
      </c>
      <c r="I479" s="410">
        <f>(I183*$C$88*$C$86)*$C$46^(I$11-$G$11)</f>
        <v>0</v>
      </c>
      <c r="J479" s="410">
        <f>(J183*$C$88*$C$86)*$C$46^(J$11-$G$11)</f>
        <v>0</v>
      </c>
      <c r="K479" s="410">
        <f>(K183*$C$88*$C$86)*$C$46^(K$11-$G$11)</f>
        <v>0</v>
      </c>
      <c r="L479" s="410">
        <f>(L183*$C$88*$C$86)*$C$46^(L$11-$G$11)</f>
        <v>2086.69333374</v>
      </c>
      <c r="M479" s="410">
        <f>(M183*$C$88*$C$86)*$C$46^(M$11-$G$11)</f>
        <v>2149.2941337522</v>
      </c>
      <c r="N479" s="237"/>
      <c r="O479" s="237"/>
      <c r="P479" s="237"/>
      <c r="Q479" s="237"/>
      <c r="R479" s="237"/>
      <c r="S479" s="237"/>
      <c r="T479" s="237"/>
      <c r="U479" s="237"/>
      <c r="V479" s="237"/>
      <c r="W479" s="237"/>
      <c r="X479" s="237"/>
      <c r="Y479" s="237"/>
      <c r="Z479" s="237"/>
      <c r="AA479" s="238"/>
    </row>
    <row r="480" ht="16" customHeight="1">
      <c r="A480" s="280">
        <f>ROW(A184)</f>
        <v>184</v>
      </c>
      <c r="B480" s="526">
        <f>$B184</f>
        <v>0</v>
      </c>
      <c r="C480" s="549"/>
      <c r="D480" s="550"/>
      <c r="E480" s="550"/>
      <c r="F480" s="550"/>
      <c r="G480" s="410">
        <f>(G184*$C$88*$C$86)</f>
        <v>0</v>
      </c>
      <c r="H480" s="410">
        <f>(H184*$C$88*$C$86)*$C$46^(H$11-$G$11)</f>
        <v>0</v>
      </c>
      <c r="I480" s="410">
        <f>(I184*$C$88*$C$86)*$C$46^(I$11-$G$11)</f>
        <v>0</v>
      </c>
      <c r="J480" s="410">
        <f>(J184*$C$88*$C$86)*$C$46^(J$11-$G$11)</f>
        <v>0</v>
      </c>
      <c r="K480" s="410">
        <f>(K184*$C$88*$C$86)*$C$46^(K$11-$G$11)</f>
        <v>0</v>
      </c>
      <c r="L480" s="410">
        <f>(L184*$C$88*$C$86)*$C$46^(L$11-$G$11)</f>
        <v>0</v>
      </c>
      <c r="M480" s="410">
        <f>(M184*$C$88*$C$86)*$C$46^(M$11-$G$11)</f>
        <v>0</v>
      </c>
      <c r="N480" s="237"/>
      <c r="O480" s="237"/>
      <c r="P480" s="237"/>
      <c r="Q480" s="237"/>
      <c r="R480" s="237"/>
      <c r="S480" s="237"/>
      <c r="T480" s="237"/>
      <c r="U480" s="237"/>
      <c r="V480" s="237"/>
      <c r="W480" s="237"/>
      <c r="X480" s="237"/>
      <c r="Y480" s="237"/>
      <c r="Z480" s="237"/>
      <c r="AA480" s="238"/>
    </row>
    <row r="481" ht="16" customHeight="1">
      <c r="A481" s="280">
        <f>ROW(A185)</f>
        <v>185</v>
      </c>
      <c r="B481" t="s" s="530">
        <f>$B185</f>
        <v>347</v>
      </c>
      <c r="C481" s="549"/>
      <c r="D481" s="550"/>
      <c r="E481" s="550"/>
      <c r="F481" s="550"/>
      <c r="G481" s="410">
        <f>(G185*$C$88*$C$86)</f>
        <v>0</v>
      </c>
      <c r="H481" s="410">
        <f>(H185*$C$88*$C$86)*$C$46^(H$11-$G$11)</f>
        <v>1854</v>
      </c>
      <c r="I481" s="410">
        <f>(I185*$C$88*$C$86)*$C$46^(I$11-$G$11)</f>
        <v>1909.62</v>
      </c>
      <c r="J481" s="410">
        <f>(J185*$C$88*$C$86)*$C$46^(J$11-$G$11)</f>
        <v>1966.9086</v>
      </c>
      <c r="K481" s="410">
        <f>(K185*$C$88*$C$86)*$C$46^(K$11-$G$11)</f>
        <v>2025.915858</v>
      </c>
      <c r="L481" s="410">
        <f>(L185*$C$88*$C$86)*$C$46^(L$11-$G$11)</f>
        <v>2086.69333374</v>
      </c>
      <c r="M481" s="410">
        <f>(M185*$C$88*$C$86)*$C$46^(M$11-$G$11)</f>
        <v>2149.2941337522</v>
      </c>
      <c r="N481" s="237"/>
      <c r="O481" s="237"/>
      <c r="P481" s="237"/>
      <c r="Q481" s="237"/>
      <c r="R481" s="237"/>
      <c r="S481" s="237"/>
      <c r="T481" s="237"/>
      <c r="U481" s="237"/>
      <c r="V481" s="237"/>
      <c r="W481" s="237"/>
      <c r="X481" s="237"/>
      <c r="Y481" s="237"/>
      <c r="Z481" s="237"/>
      <c r="AA481" s="238"/>
    </row>
    <row r="482" ht="16" customHeight="1">
      <c r="A482" s="280">
        <f>ROW(A186)</f>
        <v>186</v>
      </c>
      <c r="B482" t="s" s="530">
        <f>$B186</f>
        <v>347</v>
      </c>
      <c r="C482" s="549"/>
      <c r="D482" s="550"/>
      <c r="E482" s="550"/>
      <c r="F482" s="550"/>
      <c r="G482" s="410">
        <f>(G186*$C$88*$C$86)</f>
        <v>0</v>
      </c>
      <c r="H482" s="410">
        <f>(H186*$C$88*$C$86)*$C$46^(H$11-$G$11)</f>
        <v>0</v>
      </c>
      <c r="I482" s="410">
        <f>(I186*$C$88*$C$86)*$C$46^(I$11-$G$11)</f>
        <v>0</v>
      </c>
      <c r="J482" s="410">
        <f>(J186*$C$88*$C$86)*$C$46^(J$11-$G$11)</f>
        <v>0</v>
      </c>
      <c r="K482" s="410">
        <f>(K186*$C$88*$C$86)*$C$46^(K$11-$G$11)</f>
        <v>2025.915858</v>
      </c>
      <c r="L482" s="410">
        <f>(L186*$C$88*$C$86)*$C$46^(L$11-$G$11)</f>
        <v>2086.69333374</v>
      </c>
      <c r="M482" s="410">
        <f>(M186*$C$88*$C$86)*$C$46^(M$11-$G$11)</f>
        <v>2149.2941337522</v>
      </c>
      <c r="N482" s="237"/>
      <c r="O482" s="237"/>
      <c r="P482" s="237"/>
      <c r="Q482" s="237"/>
      <c r="R482" s="237"/>
      <c r="S482" s="237"/>
      <c r="T482" s="237"/>
      <c r="U482" s="237"/>
      <c r="V482" s="237"/>
      <c r="W482" s="237"/>
      <c r="X482" s="237"/>
      <c r="Y482" s="237"/>
      <c r="Z482" s="237"/>
      <c r="AA482" s="238"/>
    </row>
    <row r="483" ht="16" customHeight="1">
      <c r="A483" s="280">
        <f>ROW(A187)</f>
        <v>187</v>
      </c>
      <c r="B483" s="526"/>
      <c r="C483" s="549"/>
      <c r="D483" s="550"/>
      <c r="E483" s="550"/>
      <c r="F483" s="550"/>
      <c r="G483" s="410"/>
      <c r="H483" s="410"/>
      <c r="I483" s="410"/>
      <c r="J483" s="410"/>
      <c r="K483" s="410"/>
      <c r="L483" s="410"/>
      <c r="M483" s="410"/>
      <c r="N483" s="237"/>
      <c r="O483" s="237"/>
      <c r="P483" s="237"/>
      <c r="Q483" s="237"/>
      <c r="R483" s="237"/>
      <c r="S483" s="237"/>
      <c r="T483" s="237"/>
      <c r="U483" s="237"/>
      <c r="V483" s="237"/>
      <c r="W483" s="237"/>
      <c r="X483" s="237"/>
      <c r="Y483" s="237"/>
      <c r="Z483" s="237"/>
      <c r="AA483" s="238"/>
    </row>
    <row r="484" ht="16" customHeight="1">
      <c r="A484" s="280">
        <f>ROW(A188)</f>
        <v>188</v>
      </c>
      <c r="B484" t="s" s="530">
        <f>$B188</f>
        <v>348</v>
      </c>
      <c r="C484" s="549"/>
      <c r="D484" s="550"/>
      <c r="E484" s="550"/>
      <c r="F484" s="550"/>
      <c r="G484" s="410">
        <f>(G188*$C$88*$C$86)</f>
        <v>0</v>
      </c>
      <c r="H484" s="410">
        <f>(H188*$C$88*$C$86)*$C$46^(H$11-$G$11)</f>
        <v>1854</v>
      </c>
      <c r="I484" s="410">
        <f>(I188*$C$88*$C$86)*$C$46^(I$11-$G$11)</f>
        <v>1909.62</v>
      </c>
      <c r="J484" s="410">
        <f>(J188*$C$88*$C$86)*$C$46^(J$11-$G$11)</f>
        <v>1966.9086</v>
      </c>
      <c r="K484" s="410">
        <f>(K188*$C$88*$C$86)*$C$46^(K$11-$G$11)</f>
        <v>2025.915858</v>
      </c>
      <c r="L484" s="410">
        <f>(L188*$C$88*$C$86)*$C$46^(L$11-$G$11)</f>
        <v>2086.69333374</v>
      </c>
      <c r="M484" s="410">
        <f>(M188*$C$88*$C$86)*$C$46^(M$11-$G$11)</f>
        <v>2149.2941337522</v>
      </c>
      <c r="N484" s="237"/>
      <c r="O484" s="237"/>
      <c r="P484" s="237"/>
      <c r="Q484" s="237"/>
      <c r="R484" s="237"/>
      <c r="S484" s="237"/>
      <c r="T484" s="237"/>
      <c r="U484" s="237"/>
      <c r="V484" s="237"/>
      <c r="W484" s="237"/>
      <c r="X484" s="237"/>
      <c r="Y484" s="237"/>
      <c r="Z484" s="237"/>
      <c r="AA484" s="238"/>
    </row>
    <row r="485" ht="16" customHeight="1">
      <c r="A485" s="280">
        <f>ROW(A189)</f>
        <v>189</v>
      </c>
      <c r="B485" t="s" s="530">
        <f>$B189</f>
        <v>348</v>
      </c>
      <c r="C485" s="549"/>
      <c r="D485" s="550"/>
      <c r="E485" s="550"/>
      <c r="F485" s="550"/>
      <c r="G485" s="410">
        <f>(G189*$C$88*$C$86)</f>
        <v>0</v>
      </c>
      <c r="H485" s="410">
        <f>(H189*$C$88*$C$86)*$C$46^(H$11-$G$11)</f>
        <v>0</v>
      </c>
      <c r="I485" s="410">
        <f>(I189*$C$88*$C$86)*$C$46^(I$11-$G$11)</f>
        <v>0</v>
      </c>
      <c r="J485" s="410">
        <f>(J189*$C$88*$C$86)*$C$46^(J$11-$G$11)</f>
        <v>0</v>
      </c>
      <c r="K485" s="410">
        <f>(K189*$C$88*$C$86)*$C$46^(K$11-$G$11)</f>
        <v>2025.915858</v>
      </c>
      <c r="L485" s="410">
        <f>(L189*$C$88*$C$86)*$C$46^(L$11-$G$11)</f>
        <v>2086.69333374</v>
      </c>
      <c r="M485" s="410">
        <f>(M189*$C$88*$C$86)*$C$46^(M$11-$G$11)</f>
        <v>2149.2941337522</v>
      </c>
      <c r="N485" s="237"/>
      <c r="O485" s="237"/>
      <c r="P485" s="237"/>
      <c r="Q485" s="237"/>
      <c r="R485" s="237"/>
      <c r="S485" s="237"/>
      <c r="T485" s="237"/>
      <c r="U485" s="237"/>
      <c r="V485" s="237"/>
      <c r="W485" s="237"/>
      <c r="X485" s="237"/>
      <c r="Y485" s="237"/>
      <c r="Z485" s="237"/>
      <c r="AA485" s="238"/>
    </row>
    <row r="486" ht="16" customHeight="1">
      <c r="A486" s="280">
        <f>ROW(A190)</f>
        <v>190</v>
      </c>
      <c r="B486" t="s" s="530">
        <f>$B190</f>
        <v>349</v>
      </c>
      <c r="C486" s="549"/>
      <c r="D486" s="550"/>
      <c r="E486" s="550"/>
      <c r="F486" s="550"/>
      <c r="G486" s="410">
        <f>(G190*$C$88*$C$86)</f>
        <v>0</v>
      </c>
      <c r="H486" s="410">
        <f>(H190*$C$88*$C$86)*$C$46^(H$11-$G$11)</f>
        <v>0</v>
      </c>
      <c r="I486" s="410">
        <f>(I190*$C$88*$C$86)*$C$46^(I$11-$G$11)</f>
        <v>0</v>
      </c>
      <c r="J486" s="410">
        <f>(J190*$C$88*$C$86)*$C$46^(J$11-$G$11)</f>
        <v>0</v>
      </c>
      <c r="K486" s="410">
        <f>(K190*$C$88*$C$86)*$C$46^(K$11-$G$11)</f>
        <v>0</v>
      </c>
      <c r="L486" s="410">
        <f>(L190*$C$88*$C$86)*$C$46^(L$11-$G$11)</f>
        <v>0</v>
      </c>
      <c r="M486" s="410">
        <f>(M190*$C$88*$C$86)*$C$46^(M$11-$G$11)</f>
        <v>2149.2941337522</v>
      </c>
      <c r="N486" s="237"/>
      <c r="O486" s="237"/>
      <c r="P486" s="237"/>
      <c r="Q486" s="237"/>
      <c r="R486" s="237"/>
      <c r="S486" s="237"/>
      <c r="T486" s="237"/>
      <c r="U486" s="237"/>
      <c r="V486" s="237"/>
      <c r="W486" s="237"/>
      <c r="X486" s="237"/>
      <c r="Y486" s="237"/>
      <c r="Z486" s="237"/>
      <c r="AA486" s="238"/>
    </row>
    <row r="487" ht="16" customHeight="1">
      <c r="A487" s="280">
        <f>ROW(A191)</f>
        <v>191</v>
      </c>
      <c r="B487" t="s" s="530">
        <f>$B191</f>
        <v>350</v>
      </c>
      <c r="C487" s="549"/>
      <c r="D487" s="550"/>
      <c r="E487" s="550"/>
      <c r="F487" s="550"/>
      <c r="G487" s="410">
        <f>(G191*$C$88*$C$86)</f>
        <v>0</v>
      </c>
      <c r="H487" s="410">
        <f>(H191*$C$88*$C$86)*$C$46^(H$11-$G$11)</f>
        <v>1854</v>
      </c>
      <c r="I487" s="410">
        <f>(I191*$C$88*$C$86)*$C$46^(I$11-$G$11)</f>
        <v>1909.62</v>
      </c>
      <c r="J487" s="410">
        <f>(J191*$C$88*$C$86)*$C$46^(J$11-$G$11)</f>
        <v>1966.9086</v>
      </c>
      <c r="K487" s="410">
        <f>(K191*$C$88*$C$86)*$C$46^(K$11-$G$11)</f>
        <v>2025.915858</v>
      </c>
      <c r="L487" s="410">
        <f>(L191*$C$88*$C$86)*$C$46^(L$11-$G$11)</f>
        <v>2086.69333374</v>
      </c>
      <c r="M487" s="410">
        <f>(M191*$C$88*$C$86)*$C$46^(M$11-$G$11)</f>
        <v>2149.2941337522</v>
      </c>
      <c r="N487" s="237"/>
      <c r="O487" s="237"/>
      <c r="P487" s="237"/>
      <c r="Q487" s="237"/>
      <c r="R487" s="237"/>
      <c r="S487" s="237"/>
      <c r="T487" s="237"/>
      <c r="U487" s="237"/>
      <c r="V487" s="237"/>
      <c r="W487" s="237"/>
      <c r="X487" s="237"/>
      <c r="Y487" s="237"/>
      <c r="Z487" s="237"/>
      <c r="AA487" s="238"/>
    </row>
    <row r="488" ht="16" customHeight="1">
      <c r="A488" s="280">
        <f>ROW(A192)</f>
        <v>192</v>
      </c>
      <c r="B488" t="s" s="530">
        <f>$B192</f>
        <v>350</v>
      </c>
      <c r="C488" s="549"/>
      <c r="D488" s="550"/>
      <c r="E488" s="550"/>
      <c r="F488" s="550"/>
      <c r="G488" s="410">
        <f>(G192*$C$88*$C$86)</f>
        <v>0</v>
      </c>
      <c r="H488" s="410">
        <f>(H192*$C$88*$C$86)*$C$46^(H$11-$G$11)</f>
        <v>0</v>
      </c>
      <c r="I488" s="410">
        <f>(I192*$C$88*$C$86)*$C$46^(I$11-$G$11)</f>
        <v>0</v>
      </c>
      <c r="J488" s="410">
        <f>(J192*$C$88*$C$86)*$C$46^(J$11-$G$11)</f>
        <v>0</v>
      </c>
      <c r="K488" s="410">
        <f>(K192*$C$88*$C$86)*$C$46^(K$11-$G$11)</f>
        <v>2025.915858</v>
      </c>
      <c r="L488" s="410">
        <f>(L192*$C$88*$C$86)*$C$46^(L$11-$G$11)</f>
        <v>2086.69333374</v>
      </c>
      <c r="M488" s="410">
        <f>(M192*$C$88*$C$86)*$C$46^(M$11-$G$11)</f>
        <v>2149.2941337522</v>
      </c>
      <c r="N488" s="237"/>
      <c r="O488" s="237"/>
      <c r="P488" s="237"/>
      <c r="Q488" s="237"/>
      <c r="R488" s="237"/>
      <c r="S488" s="237"/>
      <c r="T488" s="237"/>
      <c r="U488" s="237"/>
      <c r="V488" s="237"/>
      <c r="W488" s="237"/>
      <c r="X488" s="237"/>
      <c r="Y488" s="237"/>
      <c r="Z488" s="237"/>
      <c r="AA488" s="238"/>
    </row>
    <row r="489" ht="16" customHeight="1">
      <c r="A489" s="280">
        <f>ROW(A193)</f>
        <v>193</v>
      </c>
      <c r="B489" s="526"/>
      <c r="C489" s="547"/>
      <c r="D489" s="237"/>
      <c r="E489" s="237"/>
      <c r="F489" s="237"/>
      <c r="G489" s="410"/>
      <c r="H489" s="410"/>
      <c r="I489" s="410"/>
      <c r="J489" s="410"/>
      <c r="K489" s="410"/>
      <c r="L489" s="410"/>
      <c r="M489" s="410"/>
      <c r="N489" s="237"/>
      <c r="O489" s="237"/>
      <c r="P489" s="237"/>
      <c r="Q489" s="237"/>
      <c r="R489" s="237"/>
      <c r="S489" s="237"/>
      <c r="T489" s="237"/>
      <c r="U489" s="237"/>
      <c r="V489" s="237"/>
      <c r="W489" s="237"/>
      <c r="X489" s="237"/>
      <c r="Y489" s="237"/>
      <c r="Z489" s="237"/>
      <c r="AA489" s="238"/>
    </row>
    <row r="490" ht="16" customHeight="1">
      <c r="A490" s="280">
        <f>ROW(A194)</f>
        <v>194</v>
      </c>
      <c r="B490" t="s" s="530">
        <f>$B194</f>
        <v>351</v>
      </c>
      <c r="C490" s="549"/>
      <c r="D490" s="550"/>
      <c r="E490" s="550"/>
      <c r="F490" s="550"/>
      <c r="G490" s="410">
        <f>(G194*$C$88*$C$86)</f>
        <v>0</v>
      </c>
      <c r="H490" s="410">
        <f>(H194*$C$88*$C$86)*$C$46^(H$11-$G$11)</f>
        <v>1854</v>
      </c>
      <c r="I490" s="410">
        <f>(I194*$C$88*$C$86)*$C$46^(I$11-$G$11)</f>
        <v>1909.62</v>
      </c>
      <c r="J490" s="410">
        <f>(J194*$C$88*$C$86)*$C$46^(J$11-$G$11)</f>
        <v>1966.9086</v>
      </c>
      <c r="K490" s="410">
        <f>(K194*$C$88*$C$86)*$C$46^(K$11-$G$11)</f>
        <v>2025.915858</v>
      </c>
      <c r="L490" s="410">
        <f>(L194*$C$88*$C$86)*$C$46^(L$11-$G$11)</f>
        <v>2086.69333374</v>
      </c>
      <c r="M490" s="410">
        <f>(M194*$C$88*$C$86)*$C$46^(M$11-$G$11)</f>
        <v>2149.2941337522</v>
      </c>
      <c r="N490" s="237"/>
      <c r="O490" s="237"/>
      <c r="P490" s="237"/>
      <c r="Q490" s="237"/>
      <c r="R490" s="237"/>
      <c r="S490" s="237"/>
      <c r="T490" s="237"/>
      <c r="U490" s="237"/>
      <c r="V490" s="237"/>
      <c r="W490" s="237"/>
      <c r="X490" s="237"/>
      <c r="Y490" s="237"/>
      <c r="Z490" s="237"/>
      <c r="AA490" s="238"/>
    </row>
    <row r="491" ht="16" customHeight="1">
      <c r="A491" s="280">
        <f>ROW(A195)</f>
        <v>195</v>
      </c>
      <c r="B491" t="s" s="530">
        <f>$B195</f>
        <v>351</v>
      </c>
      <c r="C491" s="549"/>
      <c r="D491" s="550"/>
      <c r="E491" s="550"/>
      <c r="F491" s="550"/>
      <c r="G491" s="410">
        <f>(G195*$C$88*$C$86)</f>
        <v>0</v>
      </c>
      <c r="H491" s="410">
        <f>(H195*$C$88*$C$86)*$C$46^(H$11-$G$11)</f>
        <v>0</v>
      </c>
      <c r="I491" s="410">
        <f>(I195*$C$88*$C$86)*$C$46^(I$11-$G$11)</f>
        <v>0</v>
      </c>
      <c r="J491" s="410">
        <f>(J195*$C$88*$C$86)*$C$46^(J$11-$G$11)</f>
        <v>0</v>
      </c>
      <c r="K491" s="410">
        <f>(K195*$C$88*$C$86)*$C$46^(K$11-$G$11)</f>
        <v>0</v>
      </c>
      <c r="L491" s="410">
        <f>(L195*$C$88*$C$86)*$C$46^(L$11-$G$11)</f>
        <v>2086.69333374</v>
      </c>
      <c r="M491" s="410">
        <f>(M195*$C$88*$C$86)*$C$46^(M$11-$G$11)</f>
        <v>2149.2941337522</v>
      </c>
      <c r="N491" s="237"/>
      <c r="O491" s="237"/>
      <c r="P491" s="237"/>
      <c r="Q491" s="237"/>
      <c r="R491" s="237"/>
      <c r="S491" s="237"/>
      <c r="T491" s="237"/>
      <c r="U491" s="237"/>
      <c r="V491" s="237"/>
      <c r="W491" s="237"/>
      <c r="X491" s="237"/>
      <c r="Y491" s="237"/>
      <c r="Z491" s="237"/>
      <c r="AA491" s="238"/>
    </row>
    <row r="492" ht="16" customHeight="1">
      <c r="A492" s="280">
        <f>ROW(A196)</f>
        <v>196</v>
      </c>
      <c r="B492" s="526">
        <f>$B196</f>
        <v>0</v>
      </c>
      <c r="C492" s="549"/>
      <c r="D492" s="550"/>
      <c r="E492" s="550"/>
      <c r="F492" s="550"/>
      <c r="G492" s="410">
        <f>(G196*$C$88*$C$86)</f>
        <v>0</v>
      </c>
      <c r="H492" s="410">
        <f>(H196*$C$88*$C$86)*$C$46^(H$11-$G$11)</f>
        <v>0</v>
      </c>
      <c r="I492" s="410">
        <f>(I196*$C$88*$C$86)*$C$46^(I$11-$G$11)</f>
        <v>0</v>
      </c>
      <c r="J492" s="410">
        <f>(J196*$C$88*$C$86)*$C$46^(J$11-$G$11)</f>
        <v>0</v>
      </c>
      <c r="K492" s="410">
        <f>(K196*$C$88*$C$86)*$C$46^(K$11-$G$11)</f>
        <v>0</v>
      </c>
      <c r="L492" s="410">
        <f>(L196*$C$88*$C$86)*$C$46^(L$11-$G$11)</f>
        <v>0</v>
      </c>
      <c r="M492" s="410">
        <f>(M196*$C$88*$C$86)*$C$46^(M$11-$G$11)</f>
        <v>0</v>
      </c>
      <c r="N492" s="237"/>
      <c r="O492" s="237"/>
      <c r="P492" s="237"/>
      <c r="Q492" s="237"/>
      <c r="R492" s="237"/>
      <c r="S492" s="237"/>
      <c r="T492" s="237"/>
      <c r="U492" s="237"/>
      <c r="V492" s="237"/>
      <c r="W492" s="237"/>
      <c r="X492" s="237"/>
      <c r="Y492" s="237"/>
      <c r="Z492" s="237"/>
      <c r="AA492" s="238"/>
    </row>
    <row r="493" ht="16" customHeight="1">
      <c r="A493" s="280">
        <f>ROW(A197)</f>
        <v>197</v>
      </c>
      <c r="B493" t="s" s="530">
        <f>$B197</f>
        <v>352</v>
      </c>
      <c r="C493" s="549"/>
      <c r="D493" s="550"/>
      <c r="E493" s="550"/>
      <c r="F493" s="550"/>
      <c r="G493" s="410">
        <f>(G197*$C$88*$C$86)</f>
        <v>0</v>
      </c>
      <c r="H493" s="410">
        <f>(H197*$C$88*$C$86)*$C$46^(H$11-$G$11)</f>
        <v>1854</v>
      </c>
      <c r="I493" s="410">
        <f>(I197*$C$88*$C$86)*$C$46^(I$11-$G$11)</f>
        <v>1909.62</v>
      </c>
      <c r="J493" s="410">
        <f>(J197*$C$88*$C$86)*$C$46^(J$11-$G$11)</f>
        <v>1966.9086</v>
      </c>
      <c r="K493" s="410">
        <f>(K197*$C$88*$C$86)*$C$46^(K$11-$G$11)</f>
        <v>2025.915858</v>
      </c>
      <c r="L493" s="410">
        <f>(L197*$C$88*$C$86)*$C$46^(L$11-$G$11)</f>
        <v>2086.69333374</v>
      </c>
      <c r="M493" s="410">
        <f>(M197*$C$88*$C$86)*$C$46^(M$11-$G$11)</f>
        <v>2149.2941337522</v>
      </c>
      <c r="N493" s="237"/>
      <c r="O493" s="237"/>
      <c r="P493" s="237"/>
      <c r="Q493" s="237"/>
      <c r="R493" s="237"/>
      <c r="S493" s="237"/>
      <c r="T493" s="237"/>
      <c r="U493" s="237"/>
      <c r="V493" s="237"/>
      <c r="W493" s="237"/>
      <c r="X493" s="237"/>
      <c r="Y493" s="237"/>
      <c r="Z493" s="237"/>
      <c r="AA493" s="238"/>
    </row>
    <row r="494" ht="16" customHeight="1">
      <c r="A494" s="280">
        <f>ROW(A198)</f>
        <v>198</v>
      </c>
      <c r="B494" t="s" s="530">
        <f>$B198</f>
        <v>353</v>
      </c>
      <c r="C494" s="549"/>
      <c r="D494" s="550"/>
      <c r="E494" s="550"/>
      <c r="F494" s="550"/>
      <c r="G494" s="410">
        <f>(G198*$C$88*$C$86)</f>
        <v>0</v>
      </c>
      <c r="H494" s="410">
        <f>(H198*$C$88*$C$86)*$C$46^(H$11-$G$11)</f>
        <v>0</v>
      </c>
      <c r="I494" s="410">
        <f>(I198*$C$88*$C$86)*$C$46^(I$11-$G$11)</f>
        <v>1909.62</v>
      </c>
      <c r="J494" s="410">
        <f>(J198*$C$88*$C$86)*$C$46^(J$11-$G$11)</f>
        <v>1966.9086</v>
      </c>
      <c r="K494" s="410">
        <f>(K198*$C$88*$C$86)*$C$46^(K$11-$G$11)</f>
        <v>2025.915858</v>
      </c>
      <c r="L494" s="410">
        <f>(L198*$C$88*$C$86)*$C$46^(L$11-$G$11)</f>
        <v>2086.69333374</v>
      </c>
      <c r="M494" s="410">
        <f>(M198*$C$88*$C$86)*$C$46^(M$11-$G$11)</f>
        <v>2149.2941337522</v>
      </c>
      <c r="N494" s="237"/>
      <c r="O494" s="237"/>
      <c r="P494" s="237"/>
      <c r="Q494" s="237"/>
      <c r="R494" s="237"/>
      <c r="S494" s="237"/>
      <c r="T494" s="237"/>
      <c r="U494" s="237"/>
      <c r="V494" s="237"/>
      <c r="W494" s="237"/>
      <c r="X494" s="237"/>
      <c r="Y494" s="237"/>
      <c r="Z494" s="237"/>
      <c r="AA494" s="238"/>
    </row>
    <row r="495" ht="16" customHeight="1">
      <c r="A495" s="280">
        <f>ROW(A199)</f>
        <v>199</v>
      </c>
      <c r="B495" s="526"/>
      <c r="C495" s="549"/>
      <c r="D495" s="550"/>
      <c r="E495" s="550"/>
      <c r="F495" s="550"/>
      <c r="G495" s="410"/>
      <c r="H495" s="410"/>
      <c r="I495" s="410"/>
      <c r="J495" s="410"/>
      <c r="K495" s="410"/>
      <c r="L495" s="410"/>
      <c r="M495" s="410"/>
      <c r="N495" s="237"/>
      <c r="O495" s="237"/>
      <c r="P495" s="237"/>
      <c r="Q495" s="237"/>
      <c r="R495" s="237"/>
      <c r="S495" s="237"/>
      <c r="T495" s="237"/>
      <c r="U495" s="237"/>
      <c r="V495" s="237"/>
      <c r="W495" s="237"/>
      <c r="X495" s="237"/>
      <c r="Y495" s="237"/>
      <c r="Z495" s="237"/>
      <c r="AA495" s="238"/>
    </row>
    <row r="496" ht="16" customHeight="1">
      <c r="A496" s="280">
        <f>ROW(A200)</f>
        <v>200</v>
      </c>
      <c r="B496" t="s" s="530">
        <f>$B200</f>
        <v>354</v>
      </c>
      <c r="C496" s="549"/>
      <c r="D496" s="550"/>
      <c r="E496" s="550"/>
      <c r="F496" s="550"/>
      <c r="G496" s="410">
        <f>(G200*$C$88*$C$86)</f>
        <v>0</v>
      </c>
      <c r="H496" s="410">
        <f>(H200*$C$88*$C$86)*$C$46^(H$11-$G$11)</f>
        <v>1854</v>
      </c>
      <c r="I496" s="410">
        <f>(I200*$C$88*$C$86)*$C$46^(I$11-$G$11)</f>
        <v>1909.62</v>
      </c>
      <c r="J496" s="410">
        <f>(J200*$C$88*$C$86)*$C$46^(J$11-$G$11)</f>
        <v>1966.9086</v>
      </c>
      <c r="K496" s="410">
        <f>(K200*$C$88*$C$86)*$C$46^(K$11-$G$11)</f>
        <v>2025.915858</v>
      </c>
      <c r="L496" s="410">
        <f>(L200*$C$88*$C$86)*$C$46^(L$11-$G$11)</f>
        <v>2086.69333374</v>
      </c>
      <c r="M496" s="410">
        <f>(M200*$C$88*$C$86)*$C$46^(M$11-$G$11)</f>
        <v>2149.2941337522</v>
      </c>
      <c r="N496" s="237"/>
      <c r="O496" s="237"/>
      <c r="P496" s="237"/>
      <c r="Q496" s="237"/>
      <c r="R496" s="237"/>
      <c r="S496" s="237"/>
      <c r="T496" s="237"/>
      <c r="U496" s="237"/>
      <c r="V496" s="237"/>
      <c r="W496" s="237"/>
      <c r="X496" s="237"/>
      <c r="Y496" s="237"/>
      <c r="Z496" s="237"/>
      <c r="AA496" s="238"/>
    </row>
    <row r="497" ht="16" customHeight="1">
      <c r="A497" s="280">
        <f>ROW(A201)</f>
        <v>201</v>
      </c>
      <c r="B497" t="s" s="530">
        <f>$B201</f>
        <v>355</v>
      </c>
      <c r="C497" s="549"/>
      <c r="D497" s="550"/>
      <c r="E497" s="550"/>
      <c r="F497" s="550"/>
      <c r="G497" s="410">
        <f>(G201*$C$88*$C$86)</f>
        <v>0</v>
      </c>
      <c r="H497" s="410">
        <f>(H201*$C$88*$C$86)*$C$46^(H$11-$G$11)</f>
        <v>0</v>
      </c>
      <c r="I497" s="410">
        <f>(I201*$C$88*$C$86)*$C$46^(I$11-$G$11)</f>
        <v>0</v>
      </c>
      <c r="J497" s="410">
        <f>(J201*$C$88*$C$86)*$C$46^(J$11-$G$11)</f>
        <v>1966.9086</v>
      </c>
      <c r="K497" s="410">
        <f>(K201*$C$88*$C$86)*$C$46^(K$11-$G$11)</f>
        <v>2025.915858</v>
      </c>
      <c r="L497" s="410">
        <f>(L201*$C$88*$C$86)*$C$46^(L$11-$G$11)</f>
        <v>2086.69333374</v>
      </c>
      <c r="M497" s="410">
        <f>(M201*$C$88*$C$86)*$C$46^(M$11-$G$11)</f>
        <v>2149.2941337522</v>
      </c>
      <c r="N497" s="237"/>
      <c r="O497" s="237"/>
      <c r="P497" s="237"/>
      <c r="Q497" s="237"/>
      <c r="R497" s="237"/>
      <c r="S497" s="237"/>
      <c r="T497" s="237"/>
      <c r="U497" s="237"/>
      <c r="V497" s="237"/>
      <c r="W497" s="237"/>
      <c r="X497" s="237"/>
      <c r="Y497" s="237"/>
      <c r="Z497" s="237"/>
      <c r="AA497" s="238"/>
    </row>
    <row r="498" ht="16" customHeight="1">
      <c r="A498" s="280">
        <f>ROW(A202)</f>
        <v>202</v>
      </c>
      <c r="B498" t="s" s="530">
        <f>$B202</f>
        <v>356</v>
      </c>
      <c r="C498" s="549"/>
      <c r="D498" s="550"/>
      <c r="E498" s="550"/>
      <c r="F498" s="550"/>
      <c r="G498" s="410">
        <f>(G202*$C$88*$C$86)</f>
        <v>0</v>
      </c>
      <c r="H498" s="410">
        <f>(H202*$C$88*$C$86)*$C$46^(H$11-$G$11)</f>
        <v>1854</v>
      </c>
      <c r="I498" s="410">
        <f>(I202*$C$88*$C$86)*$C$46^(I$11-$G$11)</f>
        <v>1909.62</v>
      </c>
      <c r="J498" s="410">
        <f>(J202*$C$88*$C$86)*$C$46^(J$11-$G$11)</f>
        <v>1966.9086</v>
      </c>
      <c r="K498" s="410">
        <f>(K202*$C$88*$C$86)*$C$46^(K$11-$G$11)</f>
        <v>2025.915858</v>
      </c>
      <c r="L498" s="410">
        <f>(L202*$C$88*$C$86)*$C$46^(L$11-$G$11)</f>
        <v>2086.69333374</v>
      </c>
      <c r="M498" s="410">
        <f>(M202*$C$88*$C$86)*$C$46^(M$11-$G$11)</f>
        <v>2149.2941337522</v>
      </c>
      <c r="N498" s="237"/>
      <c r="O498" s="237"/>
      <c r="P498" s="237"/>
      <c r="Q498" s="237"/>
      <c r="R498" s="237"/>
      <c r="S498" s="237"/>
      <c r="T498" s="237"/>
      <c r="U498" s="237"/>
      <c r="V498" s="237"/>
      <c r="W498" s="237"/>
      <c r="X498" s="237"/>
      <c r="Y498" s="237"/>
      <c r="Z498" s="237"/>
      <c r="AA498" s="238"/>
    </row>
    <row r="499" ht="16" customHeight="1">
      <c r="A499" s="280">
        <f>ROW(A203)</f>
        <v>203</v>
      </c>
      <c r="B499" t="s" s="530">
        <f>$B203</f>
        <v>357</v>
      </c>
      <c r="C499" s="549"/>
      <c r="D499" s="550"/>
      <c r="E499" s="550"/>
      <c r="F499" s="550"/>
      <c r="G499" s="410">
        <f>(G203*$C$88*$C$86)</f>
        <v>0</v>
      </c>
      <c r="H499" s="410">
        <f>(H203*$C$88*$C$86)*$C$46^(H$11-$G$11)</f>
        <v>0</v>
      </c>
      <c r="I499" s="410">
        <f>(I203*$C$88*$C$86)*$C$46^(I$11-$G$11)</f>
        <v>1909.62</v>
      </c>
      <c r="J499" s="410">
        <f>(J203*$C$88*$C$86)*$C$46^(J$11-$G$11)</f>
        <v>1966.9086</v>
      </c>
      <c r="K499" s="410">
        <f>(K203*$C$88*$C$86)*$C$46^(K$11-$G$11)</f>
        <v>2025.915858</v>
      </c>
      <c r="L499" s="410">
        <f>(L203*$C$88*$C$86)*$C$46^(L$11-$G$11)</f>
        <v>2086.69333374</v>
      </c>
      <c r="M499" s="410">
        <f>(M203*$C$88*$C$86)*$C$46^(M$11-$G$11)</f>
        <v>2149.2941337522</v>
      </c>
      <c r="N499" s="237"/>
      <c r="O499" s="237"/>
      <c r="P499" s="237"/>
      <c r="Q499" s="237"/>
      <c r="R499" s="237"/>
      <c r="S499" s="237"/>
      <c r="T499" s="237"/>
      <c r="U499" s="237"/>
      <c r="V499" s="237"/>
      <c r="W499" s="237"/>
      <c r="X499" s="237"/>
      <c r="Y499" s="237"/>
      <c r="Z499" s="237"/>
      <c r="AA499" s="238"/>
    </row>
    <row r="500" ht="16" customHeight="1">
      <c r="A500" s="280">
        <f>ROW(A204)</f>
        <v>204</v>
      </c>
      <c r="B500" t="s" s="530">
        <f>$B204</f>
        <v>358</v>
      </c>
      <c r="C500" s="549"/>
      <c r="D500" s="550"/>
      <c r="E500" s="550"/>
      <c r="F500" s="550"/>
      <c r="G500" s="410">
        <f>(G204*$C$88*$C$86)</f>
        <v>0</v>
      </c>
      <c r="H500" s="410">
        <f>(H204*$C$88*$C$86)*$C$46^(H$11-$G$11)</f>
        <v>0</v>
      </c>
      <c r="I500" s="410">
        <f>(I204*$C$88*$C$86)*$C$46^(I$11-$G$11)</f>
        <v>1909.62</v>
      </c>
      <c r="J500" s="410">
        <f>(J204*$C$88*$C$86)*$C$46^(J$11-$G$11)</f>
        <v>1966.9086</v>
      </c>
      <c r="K500" s="410">
        <f>(K204*$C$88*$C$86)*$C$46^(K$11-$G$11)</f>
        <v>2025.915858</v>
      </c>
      <c r="L500" s="410">
        <f>(L204*$C$88*$C$86)*$C$46^(L$11-$G$11)</f>
        <v>2086.69333374</v>
      </c>
      <c r="M500" s="410">
        <f>(M204*$C$88*$C$86)*$C$46^(M$11-$G$11)</f>
        <v>2149.2941337522</v>
      </c>
      <c r="N500" s="237"/>
      <c r="O500" s="237"/>
      <c r="P500" s="237"/>
      <c r="Q500" s="237"/>
      <c r="R500" s="237"/>
      <c r="S500" s="237"/>
      <c r="T500" s="237"/>
      <c r="U500" s="237"/>
      <c r="V500" s="237"/>
      <c r="W500" s="237"/>
      <c r="X500" s="237"/>
      <c r="Y500" s="237"/>
      <c r="Z500" s="237"/>
      <c r="AA500" s="238"/>
    </row>
    <row r="501" ht="16" customHeight="1">
      <c r="A501" s="280">
        <f>ROW(A205)</f>
        <v>205</v>
      </c>
      <c r="B501" s="526"/>
      <c r="C501" s="547"/>
      <c r="D501" s="237"/>
      <c r="E501" s="237"/>
      <c r="F501" s="237"/>
      <c r="G501" s="410"/>
      <c r="H501" s="410"/>
      <c r="I501" s="410"/>
      <c r="J501" s="410"/>
      <c r="K501" s="410"/>
      <c r="L501" s="410"/>
      <c r="M501" s="410"/>
      <c r="N501" s="237"/>
      <c r="O501" s="237"/>
      <c r="P501" s="237"/>
      <c r="Q501" s="237"/>
      <c r="R501" s="237"/>
      <c r="S501" s="237"/>
      <c r="T501" s="237"/>
      <c r="U501" s="237"/>
      <c r="V501" s="237"/>
      <c r="W501" s="237"/>
      <c r="X501" s="237"/>
      <c r="Y501" s="237"/>
      <c r="Z501" s="237"/>
      <c r="AA501" s="238"/>
    </row>
    <row r="502" ht="16" customHeight="1">
      <c r="A502" s="280">
        <f>ROW(A206)</f>
        <v>206</v>
      </c>
      <c r="B502" t="s" s="530">
        <f>$B206</f>
        <v>359</v>
      </c>
      <c r="C502" s="549"/>
      <c r="D502" s="550"/>
      <c r="E502" s="550"/>
      <c r="F502" s="550"/>
      <c r="G502" s="410">
        <f>(G206*$C$88*$C$86)</f>
        <v>0</v>
      </c>
      <c r="H502" s="410">
        <f>(H206*$C$88*$C$86)*$C$46^(H$11-$G$11)</f>
        <v>0</v>
      </c>
      <c r="I502" s="410">
        <f>(I206*$C$88*$C$86)*$C$46^(I$11-$G$11)</f>
        <v>1909.62</v>
      </c>
      <c r="J502" s="410">
        <f>(J206*$C$88*$C$86)*$C$46^(J$11-$G$11)</f>
        <v>1966.9086</v>
      </c>
      <c r="K502" s="410">
        <f>(K206*$C$88*$C$86)*$C$46^(K$11-$G$11)</f>
        <v>2025.915858</v>
      </c>
      <c r="L502" s="410">
        <f>(L206*$C$88*$C$86)*$C$46^(L$11-$G$11)</f>
        <v>2086.69333374</v>
      </c>
      <c r="M502" s="410">
        <f>(M206*$C$88*$C$86)*$C$46^(M$11-$G$11)</f>
        <v>2149.2941337522</v>
      </c>
      <c r="N502" s="237"/>
      <c r="O502" s="237"/>
      <c r="P502" s="237"/>
      <c r="Q502" s="237"/>
      <c r="R502" s="237"/>
      <c r="S502" s="237"/>
      <c r="T502" s="237"/>
      <c r="U502" s="237"/>
      <c r="V502" s="237"/>
      <c r="W502" s="237"/>
      <c r="X502" s="237"/>
      <c r="Y502" s="237"/>
      <c r="Z502" s="237"/>
      <c r="AA502" s="238"/>
    </row>
    <row r="503" ht="16" customHeight="1">
      <c r="A503" s="280">
        <f>ROW(A207)</f>
        <v>207</v>
      </c>
      <c r="B503" t="s" s="530">
        <f>$B207</f>
        <v>360</v>
      </c>
      <c r="C503" s="549"/>
      <c r="D503" s="550"/>
      <c r="E503" s="550"/>
      <c r="F503" s="550"/>
      <c r="G503" s="410">
        <f>(G207*$C$88*$C$86)</f>
        <v>0</v>
      </c>
      <c r="H503" s="410">
        <f>(H207*$C$88*$C$86)*$C$46^(H$11-$G$11)</f>
        <v>1854</v>
      </c>
      <c r="I503" s="410">
        <f>(I207*$C$88*$C$86)*$C$46^(I$11-$G$11)</f>
        <v>1909.62</v>
      </c>
      <c r="J503" s="410">
        <f>(J207*$C$88*$C$86)*$C$46^(J$11-$G$11)</f>
        <v>1966.9086</v>
      </c>
      <c r="K503" s="410">
        <f>(K207*$C$88*$C$86)*$C$46^(K$11-$G$11)</f>
        <v>2025.915858</v>
      </c>
      <c r="L503" s="410">
        <f>(L207*$C$88*$C$86)*$C$46^(L$11-$G$11)</f>
        <v>2086.69333374</v>
      </c>
      <c r="M503" s="410">
        <f>(M207*$C$88*$C$86)*$C$46^(M$11-$G$11)</f>
        <v>2149.2941337522</v>
      </c>
      <c r="N503" s="237"/>
      <c r="O503" s="237"/>
      <c r="P503" s="237"/>
      <c r="Q503" s="237"/>
      <c r="R503" s="237"/>
      <c r="S503" s="237"/>
      <c r="T503" s="237"/>
      <c r="U503" s="237"/>
      <c r="V503" s="237"/>
      <c r="W503" s="237"/>
      <c r="X503" s="237"/>
      <c r="Y503" s="237"/>
      <c r="Z503" s="237"/>
      <c r="AA503" s="238"/>
    </row>
    <row r="504" ht="16" customHeight="1">
      <c r="A504" s="280">
        <f>ROW(A208)</f>
        <v>208</v>
      </c>
      <c r="B504" t="s" s="530">
        <f>$B208</f>
        <v>361</v>
      </c>
      <c r="C504" s="549"/>
      <c r="D504" s="550"/>
      <c r="E504" s="550"/>
      <c r="F504" s="550"/>
      <c r="G504" s="410">
        <f>(G208*$C$88*$C$86)</f>
        <v>0</v>
      </c>
      <c r="H504" s="410">
        <f>(H208*$C$88*$C$86)*$C$46^(H$11-$G$11)</f>
        <v>0</v>
      </c>
      <c r="I504" s="410">
        <f>(I208*$C$88*$C$86)*$C$46^(I$11-$G$11)</f>
        <v>1909.62</v>
      </c>
      <c r="J504" s="410">
        <f>(J208*$C$88*$C$86)*$C$46^(J$11-$G$11)</f>
        <v>1966.9086</v>
      </c>
      <c r="K504" s="410">
        <f>(K208*$C$88*$C$86)*$C$46^(K$11-$G$11)</f>
        <v>2025.915858</v>
      </c>
      <c r="L504" s="410">
        <f>(L208*$C$88*$C$86)*$C$46^(L$11-$G$11)</f>
        <v>2086.69333374</v>
      </c>
      <c r="M504" s="410">
        <f>(M208*$C$88*$C$86)*$C$46^(M$11-$G$11)</f>
        <v>2149.2941337522</v>
      </c>
      <c r="N504" s="237"/>
      <c r="O504" s="237"/>
      <c r="P504" s="237"/>
      <c r="Q504" s="237"/>
      <c r="R504" s="237"/>
      <c r="S504" s="237"/>
      <c r="T504" s="237"/>
      <c r="U504" s="237"/>
      <c r="V504" s="237"/>
      <c r="W504" s="237"/>
      <c r="X504" s="237"/>
      <c r="Y504" s="237"/>
      <c r="Z504" s="237"/>
      <c r="AA504" s="238"/>
    </row>
    <row r="505" ht="16" customHeight="1">
      <c r="A505" s="280">
        <f>ROW(A209)</f>
        <v>209</v>
      </c>
      <c r="B505" t="s" s="530">
        <f>$B209</f>
        <v>362</v>
      </c>
      <c r="C505" s="549"/>
      <c r="D505" s="550"/>
      <c r="E505" s="550"/>
      <c r="F505" s="550"/>
      <c r="G505" s="410">
        <f>(G209*$C$88*$C$86)</f>
        <v>0</v>
      </c>
      <c r="H505" s="410">
        <f>(H209*$C$88*$C$86)*$C$46^(H$11-$G$11)</f>
        <v>0</v>
      </c>
      <c r="I505" s="410">
        <f>(I209*$C$88*$C$86)*$C$46^(I$11-$G$11)</f>
        <v>0</v>
      </c>
      <c r="J505" s="410">
        <f>(J209*$C$88*$C$86)*$C$46^(J$11-$G$11)</f>
        <v>0</v>
      </c>
      <c r="K505" s="410">
        <f>(K209*$C$88*$C$86)*$C$46^(K$11-$G$11)</f>
        <v>0</v>
      </c>
      <c r="L505" s="410">
        <f>(L209*$C$88*$C$86)*$C$46^(L$11-$G$11)</f>
        <v>0</v>
      </c>
      <c r="M505" s="410">
        <f>(M209*$C$88*$C$86)*$C$46^(M$11-$G$11)</f>
        <v>2149.2941337522</v>
      </c>
      <c r="N505" s="237"/>
      <c r="O505" s="237"/>
      <c r="P505" s="237"/>
      <c r="Q505" s="237"/>
      <c r="R505" s="237"/>
      <c r="S505" s="237"/>
      <c r="T505" s="237"/>
      <c r="U505" s="237"/>
      <c r="V505" s="237"/>
      <c r="W505" s="237"/>
      <c r="X505" s="237"/>
      <c r="Y505" s="237"/>
      <c r="Z505" s="237"/>
      <c r="AA505" s="238"/>
    </row>
    <row r="506" ht="16" customHeight="1">
      <c r="A506" s="280">
        <f>ROW(A210)</f>
        <v>210</v>
      </c>
      <c r="B506" s="526">
        <f>$B210</f>
        <v>0</v>
      </c>
      <c r="C506" s="549"/>
      <c r="D506" s="550"/>
      <c r="E506" s="550"/>
      <c r="F506" s="550"/>
      <c r="G506" s="410">
        <f>(G210*$C$88*$C$86)</f>
        <v>0</v>
      </c>
      <c r="H506" s="410">
        <f>(H210*$C$88*$C$86)*$C$46^(H$11-$G$11)</f>
        <v>0</v>
      </c>
      <c r="I506" s="410">
        <f>(I210*$C$88*$C$86)*$C$46^(I$11-$G$11)</f>
        <v>0</v>
      </c>
      <c r="J506" s="410">
        <f>(J210*$C$88*$C$86)*$C$46^(J$11-$G$11)</f>
        <v>0</v>
      </c>
      <c r="K506" s="410">
        <f>(K210*$C$88*$C$86)*$C$46^(K$11-$G$11)</f>
        <v>0</v>
      </c>
      <c r="L506" s="410">
        <f>(L210*$C$88*$C$86)*$C$46^(L$11-$G$11)</f>
        <v>0</v>
      </c>
      <c r="M506" s="410">
        <f>(M210*$C$88*$C$86)*$C$46^(M$11-$G$11)</f>
        <v>0</v>
      </c>
      <c r="N506" s="237"/>
      <c r="O506" s="237"/>
      <c r="P506" s="237"/>
      <c r="Q506" s="237"/>
      <c r="R506" s="237"/>
      <c r="S506" s="237"/>
      <c r="T506" s="237"/>
      <c r="U506" s="237"/>
      <c r="V506" s="237"/>
      <c r="W506" s="237"/>
      <c r="X506" s="237"/>
      <c r="Y506" s="237"/>
      <c r="Z506" s="237"/>
      <c r="AA506" s="238"/>
    </row>
    <row r="507" ht="16" customHeight="1">
      <c r="A507" s="280">
        <f>ROW(A211)</f>
        <v>211</v>
      </c>
      <c r="B507" s="526"/>
      <c r="C507" s="549"/>
      <c r="D507" s="550"/>
      <c r="E507" s="550"/>
      <c r="F507" s="550"/>
      <c r="G507" s="410"/>
      <c r="H507" s="410"/>
      <c r="I507" s="410"/>
      <c r="J507" s="410"/>
      <c r="K507" s="410"/>
      <c r="L507" s="410"/>
      <c r="M507" s="410"/>
      <c r="N507" s="237"/>
      <c r="O507" s="237"/>
      <c r="P507" s="237"/>
      <c r="Q507" s="237"/>
      <c r="R507" s="237"/>
      <c r="S507" s="237"/>
      <c r="T507" s="237"/>
      <c r="U507" s="237"/>
      <c r="V507" s="237"/>
      <c r="W507" s="237"/>
      <c r="X507" s="237"/>
      <c r="Y507" s="237"/>
      <c r="Z507" s="237"/>
      <c r="AA507" s="238"/>
    </row>
    <row r="508" ht="16" customHeight="1">
      <c r="A508" s="280">
        <f>ROW(A212)</f>
        <v>212</v>
      </c>
      <c r="B508" t="s" s="530">
        <f>$B212</f>
        <v>354</v>
      </c>
      <c r="C508" s="549"/>
      <c r="D508" s="550"/>
      <c r="E508" s="550"/>
      <c r="F508" s="550"/>
      <c r="G508" s="410">
        <f>(G212*$C$88*$C$86)</f>
        <v>0</v>
      </c>
      <c r="H508" s="410">
        <f>(H212*$C$88*$C$86)*$C$46^(H$11-$G$11)</f>
        <v>0</v>
      </c>
      <c r="I508" s="410">
        <f>(I212*$C$88*$C$86)*$C$46^(I$11-$G$11)</f>
        <v>0</v>
      </c>
      <c r="J508" s="410">
        <f>(J212*$C$88*$C$86)*$C$46^(J$11-$G$11)</f>
        <v>0</v>
      </c>
      <c r="K508" s="410">
        <f>(K212*$C$88*$C$86)*$C$46^(K$11-$G$11)</f>
        <v>0</v>
      </c>
      <c r="L508" s="410">
        <f>(L212*$C$88*$C$86)*$C$46^(L$11-$G$11)</f>
        <v>0</v>
      </c>
      <c r="M508" s="410">
        <f>(M212*$C$88*$C$86)*$C$46^(M$11-$G$11)</f>
        <v>2149.2941337522</v>
      </c>
      <c r="N508" s="237"/>
      <c r="O508" s="237"/>
      <c r="P508" s="237"/>
      <c r="Q508" s="237"/>
      <c r="R508" s="237"/>
      <c r="S508" s="237"/>
      <c r="T508" s="237"/>
      <c r="U508" s="237"/>
      <c r="V508" s="237"/>
      <c r="W508" s="237"/>
      <c r="X508" s="237"/>
      <c r="Y508" s="237"/>
      <c r="Z508" s="237"/>
      <c r="AA508" s="238"/>
    </row>
    <row r="509" ht="16" customHeight="1">
      <c r="A509" s="280">
        <f>ROW(A213)</f>
        <v>213</v>
      </c>
      <c r="B509" t="s" s="530">
        <f>$B213</f>
        <v>355</v>
      </c>
      <c r="C509" s="549"/>
      <c r="D509" s="550"/>
      <c r="E509" s="550"/>
      <c r="F509" s="550"/>
      <c r="G509" s="410">
        <f>(G213*$C$88*$C$86)</f>
        <v>0</v>
      </c>
      <c r="H509" s="410">
        <f>(H213*$C$88*$C$86)*$C$46^(H$11-$G$11)</f>
        <v>0</v>
      </c>
      <c r="I509" s="410">
        <f>(I213*$C$88*$C$86)*$C$46^(I$11-$G$11)</f>
        <v>0</v>
      </c>
      <c r="J509" s="410">
        <f>(J213*$C$88*$C$86)*$C$46^(J$11-$G$11)</f>
        <v>0</v>
      </c>
      <c r="K509" s="410">
        <f>(K213*$C$88*$C$86)*$C$46^(K$11-$G$11)</f>
        <v>0</v>
      </c>
      <c r="L509" s="410">
        <f>(L213*$C$88*$C$86)*$C$46^(L$11-$G$11)</f>
        <v>0</v>
      </c>
      <c r="M509" s="410">
        <f>(M213*$C$88*$C$86)*$C$46^(M$11-$G$11)</f>
        <v>0</v>
      </c>
      <c r="N509" s="237"/>
      <c r="O509" s="237"/>
      <c r="P509" s="237"/>
      <c r="Q509" s="237"/>
      <c r="R509" s="237"/>
      <c r="S509" s="237"/>
      <c r="T509" s="237"/>
      <c r="U509" s="237"/>
      <c r="V509" s="237"/>
      <c r="W509" s="237"/>
      <c r="X509" s="237"/>
      <c r="Y509" s="237"/>
      <c r="Z509" s="237"/>
      <c r="AA509" s="238"/>
    </row>
    <row r="510" ht="16" customHeight="1">
      <c r="A510" s="280">
        <f>ROW(A214)</f>
        <v>214</v>
      </c>
      <c r="B510" t="s" s="530">
        <f>$B214</f>
        <v>356</v>
      </c>
      <c r="C510" s="549"/>
      <c r="D510" s="550"/>
      <c r="E510" s="550"/>
      <c r="F510" s="550"/>
      <c r="G510" s="410">
        <f>(G214*$C$88*$C$86)</f>
        <v>0</v>
      </c>
      <c r="H510" s="410">
        <f>(H214*$C$88*$C$86)*$C$46^(H$11-$G$11)</f>
        <v>0</v>
      </c>
      <c r="I510" s="410">
        <f>(I214*$C$88*$C$86)*$C$46^(I$11-$G$11)</f>
        <v>0</v>
      </c>
      <c r="J510" s="410">
        <f>(J214*$C$88*$C$86)*$C$46^(J$11-$G$11)</f>
        <v>0</v>
      </c>
      <c r="K510" s="410">
        <f>(K214*$C$88*$C$86)*$C$46^(K$11-$G$11)</f>
        <v>0</v>
      </c>
      <c r="L510" s="410">
        <f>(L214*$C$88*$C$86)*$C$46^(L$11-$G$11)</f>
        <v>0</v>
      </c>
      <c r="M510" s="410">
        <f>(M214*$C$88*$C$86)*$C$46^(M$11-$G$11)</f>
        <v>0</v>
      </c>
      <c r="N510" s="237"/>
      <c r="O510" s="237"/>
      <c r="P510" s="237"/>
      <c r="Q510" s="237"/>
      <c r="R510" s="237"/>
      <c r="S510" s="237"/>
      <c r="T510" s="237"/>
      <c r="U510" s="237"/>
      <c r="V510" s="237"/>
      <c r="W510" s="237"/>
      <c r="X510" s="237"/>
      <c r="Y510" s="237"/>
      <c r="Z510" s="237"/>
      <c r="AA510" s="238"/>
    </row>
    <row r="511" ht="16" customHeight="1">
      <c r="A511" s="280">
        <f>ROW(A215)</f>
        <v>215</v>
      </c>
      <c r="B511" t="s" s="530">
        <f>$B215</f>
        <v>357</v>
      </c>
      <c r="C511" s="549"/>
      <c r="D511" s="550"/>
      <c r="E511" s="550"/>
      <c r="F511" s="550"/>
      <c r="G511" s="410">
        <f>(G215*$C$88*$C$86)</f>
        <v>0</v>
      </c>
      <c r="H511" s="410">
        <f>(H215*$C$88*$C$86)*$C$46^(H$11-$G$11)</f>
        <v>0</v>
      </c>
      <c r="I511" s="410">
        <f>(I215*$C$88*$C$86)*$C$46^(I$11-$G$11)</f>
        <v>0</v>
      </c>
      <c r="J511" s="410">
        <f>(J215*$C$88*$C$86)*$C$46^(J$11-$G$11)</f>
        <v>0</v>
      </c>
      <c r="K511" s="410">
        <f>(K215*$C$88*$C$86)*$C$46^(K$11-$G$11)</f>
        <v>0</v>
      </c>
      <c r="L511" s="410">
        <f>(L215*$C$88*$C$86)*$C$46^(L$11-$G$11)</f>
        <v>0</v>
      </c>
      <c r="M511" s="410">
        <f>(M215*$C$88*$C$86)*$C$46^(M$11-$G$11)</f>
        <v>0</v>
      </c>
      <c r="N511" s="237"/>
      <c r="O511" s="237"/>
      <c r="P511" s="237"/>
      <c r="Q511" s="237"/>
      <c r="R511" s="237"/>
      <c r="S511" s="237"/>
      <c r="T511" s="237"/>
      <c r="U511" s="237"/>
      <c r="V511" s="237"/>
      <c r="W511" s="237"/>
      <c r="X511" s="237"/>
      <c r="Y511" s="237"/>
      <c r="Z511" s="237"/>
      <c r="AA511" s="238"/>
    </row>
    <row r="512" ht="16" customHeight="1">
      <c r="A512" s="280">
        <f>ROW(A216)</f>
        <v>216</v>
      </c>
      <c r="B512" t="s" s="530">
        <f>$B216</f>
        <v>358</v>
      </c>
      <c r="C512" s="549"/>
      <c r="D512" s="550"/>
      <c r="E512" s="550"/>
      <c r="F512" s="550"/>
      <c r="G512" s="410">
        <f>(G216*$C$88*$C$86)</f>
        <v>0</v>
      </c>
      <c r="H512" s="410">
        <f>(H216*$C$88*$C$86)*$C$46^(H$11-$G$11)</f>
        <v>0</v>
      </c>
      <c r="I512" s="410">
        <f>(I216*$C$88*$C$86)*$C$46^(I$11-$G$11)</f>
        <v>0</v>
      </c>
      <c r="J512" s="410">
        <f>(J216*$C$88*$C$86)*$C$46^(J$11-$G$11)</f>
        <v>0</v>
      </c>
      <c r="K512" s="410">
        <f>(K216*$C$88*$C$86)*$C$46^(K$11-$G$11)</f>
        <v>0</v>
      </c>
      <c r="L512" s="410">
        <f>(L216*$C$88*$C$86)*$C$46^(L$11-$G$11)</f>
        <v>0</v>
      </c>
      <c r="M512" s="410">
        <f>(M216*$C$88*$C$86)*$C$46^(M$11-$G$11)</f>
        <v>0</v>
      </c>
      <c r="N512" s="237"/>
      <c r="O512" s="237"/>
      <c r="P512" s="237"/>
      <c r="Q512" s="237"/>
      <c r="R512" s="237"/>
      <c r="S512" s="237"/>
      <c r="T512" s="237"/>
      <c r="U512" s="237"/>
      <c r="V512" s="237"/>
      <c r="W512" s="237"/>
      <c r="X512" s="237"/>
      <c r="Y512" s="237"/>
      <c r="Z512" s="237"/>
      <c r="AA512" s="238"/>
    </row>
    <row r="513" ht="16" customHeight="1">
      <c r="A513" s="280">
        <f>ROW(A217)</f>
        <v>217</v>
      </c>
      <c r="B513" s="526"/>
      <c r="C513" s="547"/>
      <c r="D513" s="237"/>
      <c r="E513" s="237"/>
      <c r="F513" s="237"/>
      <c r="G513" s="410"/>
      <c r="H513" s="410"/>
      <c r="I513" s="410"/>
      <c r="J513" s="410"/>
      <c r="K513" s="410"/>
      <c r="L513" s="410"/>
      <c r="M513" s="410"/>
      <c r="N513" s="237"/>
      <c r="O513" s="237"/>
      <c r="P513" s="237"/>
      <c r="Q513" s="237"/>
      <c r="R513" s="237"/>
      <c r="S513" s="237"/>
      <c r="T513" s="237"/>
      <c r="U513" s="237"/>
      <c r="V513" s="237"/>
      <c r="W513" s="237"/>
      <c r="X513" s="237"/>
      <c r="Y513" s="237"/>
      <c r="Z513" s="237"/>
      <c r="AA513" s="238"/>
    </row>
    <row r="514" ht="16" customHeight="1">
      <c r="A514" s="280">
        <f>ROW(A218)</f>
        <v>218</v>
      </c>
      <c r="B514" t="s" s="530">
        <f>$B218</f>
        <v>359</v>
      </c>
      <c r="C514" s="549"/>
      <c r="D514" s="550"/>
      <c r="E514" s="550"/>
      <c r="F514" s="550"/>
      <c r="G514" s="410">
        <f>(G218*$C$88*$C$86)</f>
        <v>0</v>
      </c>
      <c r="H514" s="410">
        <f>(H218*$C$88*$C$86)*$C$46^(H$11-$G$11)</f>
        <v>0</v>
      </c>
      <c r="I514" s="410">
        <f>(I218*$C$88*$C$86)*$C$46^(I$11-$G$11)</f>
        <v>0</v>
      </c>
      <c r="J514" s="410">
        <f>(J218*$C$88*$C$86)*$C$46^(J$11-$G$11)</f>
        <v>0</v>
      </c>
      <c r="K514" s="410">
        <f>(K218*$C$88*$C$86)*$C$46^(K$11-$G$11)</f>
        <v>0</v>
      </c>
      <c r="L514" s="410">
        <f>(L218*$C$88*$C$86)*$C$46^(L$11-$G$11)</f>
        <v>0</v>
      </c>
      <c r="M514" s="410">
        <f>(M218*$C$88*$C$86)*$C$46^(M$11-$G$11)</f>
        <v>0</v>
      </c>
      <c r="N514" s="237"/>
      <c r="O514" s="237"/>
      <c r="P514" s="237"/>
      <c r="Q514" s="237"/>
      <c r="R514" s="237"/>
      <c r="S514" s="237"/>
      <c r="T514" s="237"/>
      <c r="U514" s="237"/>
      <c r="V514" s="237"/>
      <c r="W514" s="237"/>
      <c r="X514" s="237"/>
      <c r="Y514" s="237"/>
      <c r="Z514" s="237"/>
      <c r="AA514" s="238"/>
    </row>
    <row r="515" ht="16" customHeight="1">
      <c r="A515" s="280">
        <f>ROW(A219)</f>
        <v>219</v>
      </c>
      <c r="B515" t="s" s="530">
        <f>$B219</f>
        <v>360</v>
      </c>
      <c r="C515" s="549"/>
      <c r="D515" s="550"/>
      <c r="E515" s="550"/>
      <c r="F515" s="550"/>
      <c r="G515" s="410">
        <f>(G219*$C$88*$C$86)</f>
        <v>0</v>
      </c>
      <c r="H515" s="410">
        <f>(H219*$C$88*$C$86)*$C$46^(H$11-$G$11)</f>
        <v>0</v>
      </c>
      <c r="I515" s="410">
        <f>(I219*$C$88*$C$86)*$C$46^(I$11-$G$11)</f>
        <v>0</v>
      </c>
      <c r="J515" s="410">
        <f>(J219*$C$88*$C$86)*$C$46^(J$11-$G$11)</f>
        <v>0</v>
      </c>
      <c r="K515" s="410">
        <f>(K219*$C$88*$C$86)*$C$46^(K$11-$G$11)</f>
        <v>0</v>
      </c>
      <c r="L515" s="410">
        <f>(L219*$C$88*$C$86)*$C$46^(L$11-$G$11)</f>
        <v>0</v>
      </c>
      <c r="M515" s="410">
        <f>(M219*$C$88*$C$86)*$C$46^(M$11-$G$11)</f>
        <v>0</v>
      </c>
      <c r="N515" s="237"/>
      <c r="O515" s="237"/>
      <c r="P515" s="237"/>
      <c r="Q515" s="237"/>
      <c r="R515" s="237"/>
      <c r="S515" s="237"/>
      <c r="T515" s="237"/>
      <c r="U515" s="237"/>
      <c r="V515" s="237"/>
      <c r="W515" s="237"/>
      <c r="X515" s="237"/>
      <c r="Y515" s="237"/>
      <c r="Z515" s="237"/>
      <c r="AA515" s="238"/>
    </row>
    <row r="516" ht="16" customHeight="1">
      <c r="A516" s="280">
        <f>ROW(A220)</f>
        <v>220</v>
      </c>
      <c r="B516" t="s" s="530">
        <f>$B220</f>
        <v>361</v>
      </c>
      <c r="C516" s="549"/>
      <c r="D516" s="550"/>
      <c r="E516" s="550"/>
      <c r="F516" s="550"/>
      <c r="G516" s="410">
        <f>(G220*$C$88*$C$86)</f>
        <v>0</v>
      </c>
      <c r="H516" s="410">
        <f>(H220*$C$88*$C$86)*$C$46^(H$11-$G$11)</f>
        <v>0</v>
      </c>
      <c r="I516" s="410">
        <f>(I220*$C$88*$C$86)*$C$46^(I$11-$G$11)</f>
        <v>0</v>
      </c>
      <c r="J516" s="410">
        <f>(J220*$C$88*$C$86)*$C$46^(J$11-$G$11)</f>
        <v>0</v>
      </c>
      <c r="K516" s="410">
        <f>(K220*$C$88*$C$86)*$C$46^(K$11-$G$11)</f>
        <v>0</v>
      </c>
      <c r="L516" s="410">
        <f>(L220*$C$88*$C$86)*$C$46^(L$11-$G$11)</f>
        <v>0</v>
      </c>
      <c r="M516" s="410">
        <f>(M220*$C$88*$C$86)*$C$46^(M$11-$G$11)</f>
        <v>0</v>
      </c>
      <c r="N516" s="237"/>
      <c r="O516" s="237"/>
      <c r="P516" s="237"/>
      <c r="Q516" s="237"/>
      <c r="R516" s="237"/>
      <c r="S516" s="237"/>
      <c r="T516" s="237"/>
      <c r="U516" s="237"/>
      <c r="V516" s="237"/>
      <c r="W516" s="237"/>
      <c r="X516" s="237"/>
      <c r="Y516" s="237"/>
      <c r="Z516" s="237"/>
      <c r="AA516" s="238"/>
    </row>
    <row r="517" ht="16" customHeight="1">
      <c r="A517" s="280">
        <f>ROW(A221)</f>
        <v>221</v>
      </c>
      <c r="B517" t="s" s="530">
        <f>$B221</f>
        <v>362</v>
      </c>
      <c r="C517" s="549"/>
      <c r="D517" s="550"/>
      <c r="E517" s="550"/>
      <c r="F517" s="550"/>
      <c r="G517" s="410">
        <f>(G221*$C$88*$C$86)</f>
        <v>0</v>
      </c>
      <c r="H517" s="410">
        <f>(H221*$C$88*$C$86)*$C$46^(H$11-$G$11)</f>
        <v>0</v>
      </c>
      <c r="I517" s="410">
        <f>(I221*$C$88*$C$86)*$C$46^(I$11-$G$11)</f>
        <v>0</v>
      </c>
      <c r="J517" s="410">
        <f>(J221*$C$88*$C$86)*$C$46^(J$11-$G$11)</f>
        <v>0</v>
      </c>
      <c r="K517" s="410">
        <f>(K221*$C$88*$C$86)*$C$46^(K$11-$G$11)</f>
        <v>0</v>
      </c>
      <c r="L517" s="410">
        <f>(L221*$C$88*$C$86)*$C$46^(L$11-$G$11)</f>
        <v>0</v>
      </c>
      <c r="M517" s="410">
        <f>(M221*$C$88*$C$86)*$C$46^(M$11-$G$11)</f>
        <v>0</v>
      </c>
      <c r="N517" s="237"/>
      <c r="O517" s="237"/>
      <c r="P517" s="237"/>
      <c r="Q517" s="237"/>
      <c r="R517" s="237"/>
      <c r="S517" s="237"/>
      <c r="T517" s="237"/>
      <c r="U517" s="237"/>
      <c r="V517" s="237"/>
      <c r="W517" s="237"/>
      <c r="X517" s="237"/>
      <c r="Y517" s="237"/>
      <c r="Z517" s="237"/>
      <c r="AA517" s="238"/>
    </row>
    <row r="518" ht="16" customHeight="1">
      <c r="A518" s="280">
        <f>ROW(A222)</f>
        <v>222</v>
      </c>
      <c r="B518" s="526">
        <f>$B222</f>
        <v>0</v>
      </c>
      <c r="C518" s="549"/>
      <c r="D518" s="550"/>
      <c r="E518" s="550"/>
      <c r="F518" s="550"/>
      <c r="G518" s="410">
        <f>(G222*$C$88*$C$86)</f>
        <v>0</v>
      </c>
      <c r="H518" s="410">
        <f>(H222*$C$88*$C$86)*$C$46^(H$11-$G$11)</f>
        <v>0</v>
      </c>
      <c r="I518" s="410">
        <f>(I222*$C$88*$C$86)*$C$46^(I$11-$G$11)</f>
        <v>0</v>
      </c>
      <c r="J518" s="410">
        <f>(J222*$C$88*$C$86)*$C$46^(J$11-$G$11)</f>
        <v>0</v>
      </c>
      <c r="K518" s="410">
        <f>(K222*$C$88*$C$86)*$C$46^(K$11-$G$11)</f>
        <v>0</v>
      </c>
      <c r="L518" s="410">
        <f>(L222*$C$88*$C$86)*$C$46^(L$11-$G$11)</f>
        <v>0</v>
      </c>
      <c r="M518" s="410">
        <f>(M222*$C$88*$C$86)*$C$46^(M$11-$G$11)</f>
        <v>0</v>
      </c>
      <c r="N518" s="237"/>
      <c r="O518" s="237"/>
      <c r="P518" s="237"/>
      <c r="Q518" s="237"/>
      <c r="R518" s="237"/>
      <c r="S518" s="237"/>
      <c r="T518" s="237"/>
      <c r="U518" s="237"/>
      <c r="V518" s="237"/>
      <c r="W518" s="237"/>
      <c r="X518" s="237"/>
      <c r="Y518" s="237"/>
      <c r="Z518" s="237"/>
      <c r="AA518" s="238"/>
    </row>
    <row r="519" ht="16" customHeight="1">
      <c r="A519" s="280">
        <f>ROW(A223)</f>
        <v>223</v>
      </c>
      <c r="B519" s="526">
        <f>$B223</f>
        <v>0</v>
      </c>
      <c r="C519" s="549"/>
      <c r="D519" s="550"/>
      <c r="E519" s="550"/>
      <c r="F519" s="550"/>
      <c r="G519" s="410">
        <f>(G223*$C$88*$C$86)</f>
        <v>0</v>
      </c>
      <c r="H519" s="410">
        <f>(H223*$C$88*$C$86)*$C$46^(H$11-$G$11)</f>
        <v>0</v>
      </c>
      <c r="I519" s="410">
        <f>(I223*$C$88*$C$86)*$C$46^(I$11-$G$11)</f>
        <v>0</v>
      </c>
      <c r="J519" s="410">
        <f>(J223*$C$88*$C$86)*$C$46^(J$11-$G$11)</f>
        <v>0</v>
      </c>
      <c r="K519" s="410">
        <f>(K223*$C$88*$C$86)*$C$46^(K$11-$G$11)</f>
        <v>0</v>
      </c>
      <c r="L519" s="410">
        <f>(L223*$C$88*$C$86)*$C$46^(L$11-$G$11)</f>
        <v>0</v>
      </c>
      <c r="M519" s="410">
        <f>(M223*$C$88*$C$86)*$C$46^(M$11-$G$11)</f>
        <v>0</v>
      </c>
      <c r="N519" s="237"/>
      <c r="O519" s="237"/>
      <c r="P519" s="237"/>
      <c r="Q519" s="237"/>
      <c r="R519" s="237"/>
      <c r="S519" s="237"/>
      <c r="T519" s="237"/>
      <c r="U519" s="237"/>
      <c r="V519" s="237"/>
      <c r="W519" s="237"/>
      <c r="X519" s="237"/>
      <c r="Y519" s="237"/>
      <c r="Z519" s="237"/>
      <c r="AA519" s="238"/>
    </row>
    <row r="520" ht="16" customHeight="1">
      <c r="A520" s="280">
        <f>ROW(A224)</f>
        <v>224</v>
      </c>
      <c r="B520" s="526"/>
      <c r="C520" s="547"/>
      <c r="D520" s="237"/>
      <c r="E520" s="237"/>
      <c r="F520" s="237"/>
      <c r="G520" s="410"/>
      <c r="H520" s="410"/>
      <c r="I520" s="410"/>
      <c r="J520" s="410"/>
      <c r="K520" s="410"/>
      <c r="L520" s="410"/>
      <c r="M520" s="410"/>
      <c r="N520" s="237"/>
      <c r="O520" s="237"/>
      <c r="P520" s="237"/>
      <c r="Q520" s="237"/>
      <c r="R520" s="237"/>
      <c r="S520" s="237"/>
      <c r="T520" s="237"/>
      <c r="U520" s="237"/>
      <c r="V520" s="237"/>
      <c r="W520" s="237"/>
      <c r="X520" s="237"/>
      <c r="Y520" s="237"/>
      <c r="Z520" s="237"/>
      <c r="AA520" s="238"/>
    </row>
    <row r="521" ht="16" customHeight="1">
      <c r="A521" s="280">
        <f>ROW(A225)</f>
        <v>225</v>
      </c>
      <c r="B521" s="526">
        <f>$B225</f>
        <v>0</v>
      </c>
      <c r="C521" s="549"/>
      <c r="D521" s="550"/>
      <c r="E521" s="550"/>
      <c r="F521" s="550"/>
      <c r="G521" s="410">
        <f>(G225*$C$88*$C$86)</f>
        <v>0</v>
      </c>
      <c r="H521" s="410">
        <f>(H225*$C$88*$C$86)*$C$46^(H$11-$G$11)</f>
        <v>0</v>
      </c>
      <c r="I521" s="410">
        <f>(I225*$C$88*$C$86)*$C$46^(I$11-$G$11)</f>
        <v>0</v>
      </c>
      <c r="J521" s="410">
        <f>(J225*$C$88*$C$86)*$C$46^(J$11-$G$11)</f>
        <v>0</v>
      </c>
      <c r="K521" s="410">
        <f>(K225*$C$88*$C$86)*$C$46^(K$11-$G$11)</f>
        <v>0</v>
      </c>
      <c r="L521" s="410">
        <f>(L225*$C$88*$C$86)*$C$46^(L$11-$G$11)</f>
        <v>0</v>
      </c>
      <c r="M521" s="410">
        <f>(M225*$C$88*$C$86)*$C$46^(M$11-$G$11)</f>
        <v>0</v>
      </c>
      <c r="N521" s="237"/>
      <c r="O521" s="237"/>
      <c r="P521" s="237"/>
      <c r="Q521" s="237"/>
      <c r="R521" s="237"/>
      <c r="S521" s="237"/>
      <c r="T521" s="237"/>
      <c r="U521" s="237"/>
      <c r="V521" s="237"/>
      <c r="W521" s="237"/>
      <c r="X521" s="237"/>
      <c r="Y521" s="237"/>
      <c r="Z521" s="237"/>
      <c r="AA521" s="238"/>
    </row>
    <row r="522" ht="16" customHeight="1">
      <c r="A522" s="280">
        <f>ROW(A226)</f>
        <v>226</v>
      </c>
      <c r="B522" s="526">
        <f>$B$226</f>
        <v>0</v>
      </c>
      <c r="C522" s="549"/>
      <c r="D522" s="550"/>
      <c r="E522" s="550"/>
      <c r="F522" s="550"/>
      <c r="G522" s="410">
        <f>(G226*$C$88*$C$86)</f>
        <v>0</v>
      </c>
      <c r="H522" s="410">
        <f>(H226*$C$88*$C$86)*$C$46^(H$11-$G$11)</f>
        <v>0</v>
      </c>
      <c r="I522" s="410">
        <f>(I226*$C$88*$C$86)*$C$46^(I$11-$G$11)</f>
        <v>0</v>
      </c>
      <c r="J522" s="410">
        <f>(J226*$C$88*$C$86)*$C$46^(J$11-$G$11)</f>
        <v>0</v>
      </c>
      <c r="K522" s="410">
        <f>(K226*$C$88*$C$86)*$C$46^(K$11-$G$11)</f>
        <v>0</v>
      </c>
      <c r="L522" s="410">
        <f>(L226*$C$88*$C$86)*$C$46^(L$11-$G$11)</f>
        <v>0</v>
      </c>
      <c r="M522" s="410">
        <f>(M226*$C$88*$C$86)*$C$46^(M$11-$G$11)</f>
        <v>0</v>
      </c>
      <c r="N522" s="237"/>
      <c r="O522" s="237"/>
      <c r="P522" s="237"/>
      <c r="Q522" s="237"/>
      <c r="R522" s="237"/>
      <c r="S522" s="237"/>
      <c r="T522" s="237"/>
      <c r="U522" s="237"/>
      <c r="V522" s="237"/>
      <c r="W522" s="237"/>
      <c r="X522" s="237"/>
      <c r="Y522" s="237"/>
      <c r="Z522" s="237"/>
      <c r="AA522" s="238"/>
    </row>
    <row r="523" ht="16" customHeight="1">
      <c r="A523" s="280">
        <f>ROW(A227)</f>
        <v>227</v>
      </c>
      <c r="B523" s="526">
        <f>$B$227</f>
        <v>0</v>
      </c>
      <c r="C523" s="549"/>
      <c r="D523" s="550"/>
      <c r="E523" s="550"/>
      <c r="F523" s="550"/>
      <c r="G523" s="410">
        <f>(G227*$C$88*$C$86)</f>
        <v>0</v>
      </c>
      <c r="H523" s="410">
        <f>(H227*$C$88*$C$86)*$C$46^(H$11-$G$11)</f>
        <v>0</v>
      </c>
      <c r="I523" s="410">
        <f>(I227*$C$88*$C$86)*$C$46^(I$11-$G$11)</f>
        <v>0</v>
      </c>
      <c r="J523" s="410">
        <f>(J227*$C$88*$C$86)*$C$46^(J$11-$G$11)</f>
        <v>0</v>
      </c>
      <c r="K523" s="410">
        <f>(K227*$C$88*$C$86)*$C$46^(K$11-$G$11)</f>
        <v>0</v>
      </c>
      <c r="L523" s="410">
        <f>(L227*$C$88*$C$86)*$C$46^(L$11-$G$11)</f>
        <v>0</v>
      </c>
      <c r="M523" s="410">
        <f>(M227*$C$88*$C$86)*$C$46^(M$11-$G$11)</f>
        <v>0</v>
      </c>
      <c r="N523" s="237"/>
      <c r="O523" s="237"/>
      <c r="P523" s="237"/>
      <c r="Q523" s="237"/>
      <c r="R523" s="237"/>
      <c r="S523" s="237"/>
      <c r="T523" s="237"/>
      <c r="U523" s="237"/>
      <c r="V523" s="237"/>
      <c r="W523" s="237"/>
      <c r="X523" s="237"/>
      <c r="Y523" s="237"/>
      <c r="Z523" s="237"/>
      <c r="AA523" s="238"/>
    </row>
    <row r="524" ht="16" customHeight="1">
      <c r="A524" s="280">
        <f>ROW(A228)</f>
        <v>228</v>
      </c>
      <c r="B524" s="526">
        <f>$B$228</f>
        <v>0</v>
      </c>
      <c r="C524" s="549"/>
      <c r="D524" s="550"/>
      <c r="E524" s="550"/>
      <c r="F524" s="550"/>
      <c r="G524" s="410">
        <f>(G228*$C$88*$C$86)</f>
        <v>0</v>
      </c>
      <c r="H524" s="410">
        <f>(H228*$C$88*$C$86)*$C$46^(H$11-$G$11)</f>
        <v>0</v>
      </c>
      <c r="I524" s="410">
        <f>(I228*$C$88*$C$86)*$C$46^(I$11-$G$11)</f>
        <v>0</v>
      </c>
      <c r="J524" s="410">
        <f>(J228*$C$88*$C$86)*$C$46^(J$11-$G$11)</f>
        <v>0</v>
      </c>
      <c r="K524" s="410">
        <f>(K228*$C$88*$C$86)*$C$46^(K$11-$G$11)</f>
        <v>0</v>
      </c>
      <c r="L524" s="410">
        <f>(L228*$C$88*$C$86)*$C$46^(L$11-$G$11)</f>
        <v>0</v>
      </c>
      <c r="M524" s="410">
        <f>(M228*$C$88*$C$86)*$C$46^(M$11-$G$11)</f>
        <v>0</v>
      </c>
      <c r="N524" s="237"/>
      <c r="O524" s="237"/>
      <c r="P524" s="237"/>
      <c r="Q524" s="237"/>
      <c r="R524" s="237"/>
      <c r="S524" s="237"/>
      <c r="T524" s="237"/>
      <c r="U524" s="237"/>
      <c r="V524" s="237"/>
      <c r="W524" s="237"/>
      <c r="X524" s="237"/>
      <c r="Y524" s="237"/>
      <c r="Z524" s="237"/>
      <c r="AA524" s="238"/>
    </row>
    <row r="525" ht="16" customHeight="1">
      <c r="A525" s="280">
        <f>ROW(A229)</f>
        <v>229</v>
      </c>
      <c r="B525" s="526">
        <f>$B$229</f>
        <v>0</v>
      </c>
      <c r="C525" s="549"/>
      <c r="D525" s="550"/>
      <c r="E525" s="550"/>
      <c r="F525" s="550"/>
      <c r="G525" s="410">
        <f>(G229*$C$88*$C$86)</f>
        <v>0</v>
      </c>
      <c r="H525" s="410">
        <f>(H229*$C$88*$C$86)*$C$46^(H$11-$G$11)</f>
        <v>0</v>
      </c>
      <c r="I525" s="410">
        <f>(I229*$C$88*$C$86)*$C$46^(I$11-$G$11)</f>
        <v>0</v>
      </c>
      <c r="J525" s="410">
        <f>(J229*$C$88*$C$86)*$C$46^(J$11-$G$11)</f>
        <v>0</v>
      </c>
      <c r="K525" s="410">
        <f>(K229*$C$88*$C$86)*$C$46^(K$11-$G$11)</f>
        <v>0</v>
      </c>
      <c r="L525" s="410">
        <f>(L229*$C$88*$C$86)*$C$46^(L$11-$G$11)</f>
        <v>0</v>
      </c>
      <c r="M525" s="410">
        <f>(M229*$C$88*$C$86)*$C$46^(M$11-$G$11)</f>
        <v>0</v>
      </c>
      <c r="N525" s="237"/>
      <c r="O525" s="237"/>
      <c r="P525" s="237"/>
      <c r="Q525" s="237"/>
      <c r="R525" s="237"/>
      <c r="S525" s="237"/>
      <c r="T525" s="237"/>
      <c r="U525" s="237"/>
      <c r="V525" s="237"/>
      <c r="W525" s="237"/>
      <c r="X525" s="237"/>
      <c r="Y525" s="237"/>
      <c r="Z525" s="237"/>
      <c r="AA525" s="238"/>
    </row>
    <row r="526" ht="16" customHeight="1">
      <c r="A526" s="280">
        <f>ROW(A230)</f>
        <v>230</v>
      </c>
      <c r="B526" s="526"/>
      <c r="C526" s="549"/>
      <c r="D526" s="550"/>
      <c r="E526" s="550"/>
      <c r="F526" s="550"/>
      <c r="G526" s="410"/>
      <c r="H526" s="410"/>
      <c r="I526" s="410"/>
      <c r="J526" s="410"/>
      <c r="K526" s="410"/>
      <c r="L526" s="410"/>
      <c r="M526" s="410"/>
      <c r="N526" s="237"/>
      <c r="O526" s="237"/>
      <c r="P526" s="237"/>
      <c r="Q526" s="237"/>
      <c r="R526" s="237"/>
      <c r="S526" s="237"/>
      <c r="T526" s="237"/>
      <c r="U526" s="237"/>
      <c r="V526" s="237"/>
      <c r="W526" s="237"/>
      <c r="X526" s="237"/>
      <c r="Y526" s="237"/>
      <c r="Z526" s="237"/>
      <c r="AA526" s="238"/>
    </row>
    <row r="527" ht="16" customHeight="1">
      <c r="A527" s="280">
        <f>ROW(A231)</f>
        <v>231</v>
      </c>
      <c r="B527" s="526">
        <f>$B$231</f>
        <v>0</v>
      </c>
      <c r="C527" s="549"/>
      <c r="D527" s="550"/>
      <c r="E527" s="550"/>
      <c r="F527" s="550"/>
      <c r="G527" s="410">
        <f>(G231*$C$88*$C$86)</f>
        <v>0</v>
      </c>
      <c r="H527" s="410">
        <f>(H231*$C$88*$C$86)*$C$46^(H$11-$G$11)</f>
        <v>0</v>
      </c>
      <c r="I527" s="410">
        <f>(I231*$C$88*$C$86)*$C$46^(I$11-$G$11)</f>
        <v>0</v>
      </c>
      <c r="J527" s="410">
        <f>(J231*$C$88*$C$86)*$C$46^(J$11-$G$11)</f>
        <v>0</v>
      </c>
      <c r="K527" s="410">
        <f>(K231*$C$88*$C$86)*$C$46^(K$11-$G$11)</f>
        <v>0</v>
      </c>
      <c r="L527" s="410">
        <f>(L231*$C$88*$C$86)*$C$46^(L$11-$G$11)</f>
        <v>0</v>
      </c>
      <c r="M527" s="410">
        <f>(M231*$C$88*$C$86)*$C$46^(M$11-$G$11)</f>
        <v>0</v>
      </c>
      <c r="N527" s="237"/>
      <c r="O527" s="237"/>
      <c r="P527" s="237"/>
      <c r="Q527" s="237"/>
      <c r="R527" s="237"/>
      <c r="S527" s="237"/>
      <c r="T527" s="237"/>
      <c r="U527" s="237"/>
      <c r="V527" s="237"/>
      <c r="W527" s="237"/>
      <c r="X527" s="237"/>
      <c r="Y527" s="237"/>
      <c r="Z527" s="237"/>
      <c r="AA527" s="238"/>
    </row>
    <row r="528" ht="16" customHeight="1">
      <c r="A528" s="280">
        <f>ROW(A232)</f>
        <v>232</v>
      </c>
      <c r="B528" s="526">
        <f>$B$232</f>
        <v>0</v>
      </c>
      <c r="C528" s="549"/>
      <c r="D528" s="550"/>
      <c r="E528" s="550"/>
      <c r="F528" s="550"/>
      <c r="G528" s="410">
        <f>(G232*$C$88*$C$86)</f>
        <v>0</v>
      </c>
      <c r="H528" s="410">
        <f>(H232*$C$88*$C$86)*$C$46^(H$11-$G$11)</f>
        <v>0</v>
      </c>
      <c r="I528" s="410">
        <f>(I232*$C$88*$C$86)*$C$46^(I$11-$G$11)</f>
        <v>0</v>
      </c>
      <c r="J528" s="410">
        <f>(J232*$C$88*$C$86)*$C$46^(J$11-$G$11)</f>
        <v>0</v>
      </c>
      <c r="K528" s="410">
        <f>(K232*$C$88*$C$86)*$C$46^(K$11-$G$11)</f>
        <v>0</v>
      </c>
      <c r="L528" s="410">
        <f>(L232*$C$88*$C$86)*$C$46^(L$11-$G$11)</f>
        <v>0</v>
      </c>
      <c r="M528" s="410">
        <f>(M232*$C$88*$C$86)*$C$46^(M$11-$G$11)</f>
        <v>0</v>
      </c>
      <c r="N528" s="237"/>
      <c r="O528" s="237"/>
      <c r="P528" s="237"/>
      <c r="Q528" s="237"/>
      <c r="R528" s="237"/>
      <c r="S528" s="237"/>
      <c r="T528" s="237"/>
      <c r="U528" s="237"/>
      <c r="V528" s="237"/>
      <c r="W528" s="237"/>
      <c r="X528" s="237"/>
      <c r="Y528" s="237"/>
      <c r="Z528" s="237"/>
      <c r="AA528" s="238"/>
    </row>
    <row r="529" ht="16" customHeight="1">
      <c r="A529" s="280">
        <f>ROW(A233)</f>
        <v>233</v>
      </c>
      <c r="B529" s="526">
        <f>$B$233</f>
        <v>0</v>
      </c>
      <c r="C529" s="549"/>
      <c r="D529" s="550"/>
      <c r="E529" s="550"/>
      <c r="F529" s="550"/>
      <c r="G529" s="410">
        <f>(G233*$C$88*$C$86)</f>
        <v>0</v>
      </c>
      <c r="H529" s="410">
        <f>(H233*$C$88*$C$86)*$C$46^(H$11-$G$11)</f>
        <v>0</v>
      </c>
      <c r="I529" s="410">
        <f>(I233*$C$88*$C$86)*$C$46^(I$11-$G$11)</f>
        <v>0</v>
      </c>
      <c r="J529" s="410">
        <f>(J233*$C$88*$C$86)*$C$46^(J$11-$G$11)</f>
        <v>0</v>
      </c>
      <c r="K529" s="410">
        <f>(K233*$C$88*$C$86)*$C$46^(K$11-$G$11)</f>
        <v>0</v>
      </c>
      <c r="L529" s="410">
        <f>(L233*$C$88*$C$86)*$C$46^(L$11-$G$11)</f>
        <v>0</v>
      </c>
      <c r="M529" s="410">
        <f>(M233*$C$88*$C$86)*$C$46^(M$11-$G$11)</f>
        <v>0</v>
      </c>
      <c r="N529" s="237"/>
      <c r="O529" s="237"/>
      <c r="P529" s="237"/>
      <c r="Q529" s="237"/>
      <c r="R529" s="237"/>
      <c r="S529" s="237"/>
      <c r="T529" s="237"/>
      <c r="U529" s="237"/>
      <c r="V529" s="237"/>
      <c r="W529" s="237"/>
      <c r="X529" s="237"/>
      <c r="Y529" s="237"/>
      <c r="Z529" s="237"/>
      <c r="AA529" s="238"/>
    </row>
    <row r="530" ht="16" customHeight="1">
      <c r="A530" s="280">
        <f>ROW(A234)</f>
        <v>234</v>
      </c>
      <c r="B530" s="526">
        <f>$B$234</f>
        <v>0</v>
      </c>
      <c r="C530" s="549"/>
      <c r="D530" s="550"/>
      <c r="E530" s="550"/>
      <c r="F530" s="550"/>
      <c r="G530" s="410">
        <f>(G234*$C$88*$C$86)</f>
        <v>0</v>
      </c>
      <c r="H530" s="410">
        <f>(H234*$C$88*$C$86)*$C$46^(H$11-$G$11)</f>
        <v>0</v>
      </c>
      <c r="I530" s="410">
        <f>(I234*$C$88*$C$86)*$C$46^(I$11-$G$11)</f>
        <v>0</v>
      </c>
      <c r="J530" s="410">
        <f>(J234*$C$88*$C$86)*$C$46^(J$11-$G$11)</f>
        <v>0</v>
      </c>
      <c r="K530" s="410">
        <f>(K234*$C$88*$C$86)*$C$46^(K$11-$G$11)</f>
        <v>0</v>
      </c>
      <c r="L530" s="410">
        <f>(L234*$C$88*$C$86)*$C$46^(L$11-$G$11)</f>
        <v>0</v>
      </c>
      <c r="M530" s="410">
        <f>(M234*$C$88*$C$86)*$C$46^(M$11-$G$11)</f>
        <v>0</v>
      </c>
      <c r="N530" s="237"/>
      <c r="O530" s="237"/>
      <c r="P530" s="237"/>
      <c r="Q530" s="237"/>
      <c r="R530" s="237"/>
      <c r="S530" s="237"/>
      <c r="T530" s="237"/>
      <c r="U530" s="237"/>
      <c r="V530" s="237"/>
      <c r="W530" s="237"/>
      <c r="X530" s="237"/>
      <c r="Y530" s="237"/>
      <c r="Z530" s="237"/>
      <c r="AA530" s="238"/>
    </row>
    <row r="531" ht="16" customHeight="1">
      <c r="A531" s="280">
        <f>ROW(A235)</f>
        <v>235</v>
      </c>
      <c r="B531" s="526">
        <f>$B$235</f>
        <v>0</v>
      </c>
      <c r="C531" s="549"/>
      <c r="D531" s="550"/>
      <c r="E531" s="550"/>
      <c r="F531" s="550"/>
      <c r="G531" s="410">
        <f>(G235*$C$88*$C$86)</f>
        <v>0</v>
      </c>
      <c r="H531" s="410">
        <f>(H235*$C$88*$C$86)*$C$46^(H$11-$G$11)</f>
        <v>0</v>
      </c>
      <c r="I531" s="410">
        <f>(I235*$C$88*$C$86)*$C$46^(I$11-$G$11)</f>
        <v>0</v>
      </c>
      <c r="J531" s="410">
        <f>(J235*$C$88*$C$86)*$C$46^(J$11-$G$11)</f>
        <v>0</v>
      </c>
      <c r="K531" s="410">
        <f>(K235*$C$88*$C$86)*$C$46^(K$11-$G$11)</f>
        <v>0</v>
      </c>
      <c r="L531" s="410">
        <f>(L235*$C$88*$C$86)*$C$46^(L$11-$G$11)</f>
        <v>0</v>
      </c>
      <c r="M531" s="410">
        <f>(M235*$C$88*$C$86)*$C$46^(M$11-$G$11)</f>
        <v>0</v>
      </c>
      <c r="N531" s="237"/>
      <c r="O531" s="237"/>
      <c r="P531" s="237"/>
      <c r="Q531" s="237"/>
      <c r="R531" s="237"/>
      <c r="S531" s="237"/>
      <c r="T531" s="237"/>
      <c r="U531" s="237"/>
      <c r="V531" s="237"/>
      <c r="W531" s="237"/>
      <c r="X531" s="237"/>
      <c r="Y531" s="237"/>
      <c r="Z531" s="237"/>
      <c r="AA531" s="238"/>
    </row>
    <row r="532" ht="16" customHeight="1">
      <c r="A532" s="280">
        <f>ROW(A236)</f>
        <v>236</v>
      </c>
      <c r="B532" s="526"/>
      <c r="C532" s="549"/>
      <c r="D532" s="550"/>
      <c r="E532" s="550"/>
      <c r="F532" s="550"/>
      <c r="G532" s="410"/>
      <c r="H532" s="410"/>
      <c r="I532" s="410"/>
      <c r="J532" s="410"/>
      <c r="K532" s="410"/>
      <c r="L532" s="410"/>
      <c r="M532" s="410"/>
      <c r="N532" s="237"/>
      <c r="O532" s="237"/>
      <c r="P532" s="237"/>
      <c r="Q532" s="237"/>
      <c r="R532" s="237"/>
      <c r="S532" s="237"/>
      <c r="T532" s="237"/>
      <c r="U532" s="237"/>
      <c r="V532" s="237"/>
      <c r="W532" s="237"/>
      <c r="X532" s="237"/>
      <c r="Y532" s="237"/>
      <c r="Z532" s="237"/>
      <c r="AA532" s="238"/>
    </row>
    <row r="533" ht="16" customHeight="1">
      <c r="A533" s="280">
        <f>ROW(A237)</f>
        <v>237</v>
      </c>
      <c r="B533" s="526">
        <f>$B$237</f>
        <v>0</v>
      </c>
      <c r="C533" s="549"/>
      <c r="D533" s="550"/>
      <c r="E533" s="550"/>
      <c r="F533" s="550"/>
      <c r="G533" s="410">
        <f>(G237*$C$88*$C$86)</f>
        <v>0</v>
      </c>
      <c r="H533" s="410">
        <f>(H237*$C$88*$C$86)*$C$46^(H$11-$G$11)</f>
        <v>0</v>
      </c>
      <c r="I533" s="410">
        <f>(I237*$C$88*$C$86)*$C$46^(I$11-$G$11)</f>
        <v>0</v>
      </c>
      <c r="J533" s="410">
        <f>(J237*$C$88*$C$86)*$C$46^(J$11-$G$11)</f>
        <v>0</v>
      </c>
      <c r="K533" s="410">
        <f>(K237*$C$88*$C$86)*$C$46^(K$11-$G$11)</f>
        <v>0</v>
      </c>
      <c r="L533" s="410">
        <f>(L237*$C$88*$C$86)*$C$46^(L$11-$G$11)</f>
        <v>0</v>
      </c>
      <c r="M533" s="410">
        <f>(M237*$C$88*$C$86)*$C$46^(M$11-$G$11)</f>
        <v>0</v>
      </c>
      <c r="N533" s="237"/>
      <c r="O533" s="237"/>
      <c r="P533" s="237"/>
      <c r="Q533" s="237"/>
      <c r="R533" s="237"/>
      <c r="S533" s="237"/>
      <c r="T533" s="237"/>
      <c r="U533" s="237"/>
      <c r="V533" s="237"/>
      <c r="W533" s="237"/>
      <c r="X533" s="237"/>
      <c r="Y533" s="237"/>
      <c r="Z533" s="237"/>
      <c r="AA533" s="238"/>
    </row>
    <row r="534" ht="16" customHeight="1">
      <c r="A534" s="280">
        <f>ROW(A238)</f>
        <v>238</v>
      </c>
      <c r="B534" s="526">
        <f>$B$238</f>
        <v>0</v>
      </c>
      <c r="C534" s="549"/>
      <c r="D534" s="550"/>
      <c r="E534" s="550"/>
      <c r="F534" s="550"/>
      <c r="G534" s="410">
        <f>(G238*$C$88*$C$86)</f>
        <v>0</v>
      </c>
      <c r="H534" s="410">
        <f>(H238*$C$88*$C$86)*$C$46^(H$11-$G$11)</f>
        <v>0</v>
      </c>
      <c r="I534" s="410">
        <f>(I238*$C$88*$C$86)*$C$46^(I$11-$G$11)</f>
        <v>0</v>
      </c>
      <c r="J534" s="410">
        <f>(J238*$C$88*$C$86)*$C$46^(J$11-$G$11)</f>
        <v>0</v>
      </c>
      <c r="K534" s="410">
        <f>(K238*$C$88*$C$86)*$C$46^(K$11-$G$11)</f>
        <v>0</v>
      </c>
      <c r="L534" s="410">
        <f>(L238*$C$88*$C$86)*$C$46^(L$11-$G$11)</f>
        <v>0</v>
      </c>
      <c r="M534" s="410">
        <f>(M238*$C$88*$C$86)*$C$46^(M$11-$G$11)</f>
        <v>0</v>
      </c>
      <c r="N534" s="237"/>
      <c r="O534" s="237"/>
      <c r="P534" s="237"/>
      <c r="Q534" s="237"/>
      <c r="R534" s="237"/>
      <c r="S534" s="237"/>
      <c r="T534" s="237"/>
      <c r="U534" s="237"/>
      <c r="V534" s="237"/>
      <c r="W534" s="237"/>
      <c r="X534" s="237"/>
      <c r="Y534" s="237"/>
      <c r="Z534" s="237"/>
      <c r="AA534" s="238"/>
    </row>
    <row r="535" ht="16" customHeight="1">
      <c r="A535" s="280">
        <f>ROW(A239)</f>
        <v>239</v>
      </c>
      <c r="B535" s="526">
        <f>$B$239</f>
        <v>0</v>
      </c>
      <c r="C535" s="549"/>
      <c r="D535" s="550"/>
      <c r="E535" s="550"/>
      <c r="F535" s="550"/>
      <c r="G535" s="410">
        <f>(G239*$C$88*$C$86)</f>
        <v>0</v>
      </c>
      <c r="H535" s="410">
        <f>(H239*$C$88*$C$86)*$C$46^(H$11-$G$11)</f>
        <v>0</v>
      </c>
      <c r="I535" s="410">
        <f>(I239*$C$88*$C$86)*$C$46^(I$11-$G$11)</f>
        <v>0</v>
      </c>
      <c r="J535" s="410">
        <f>(J239*$C$88*$C$86)*$C$46^(J$11-$G$11)</f>
        <v>0</v>
      </c>
      <c r="K535" s="410">
        <f>(K239*$C$88*$C$86)*$C$46^(K$11-$G$11)</f>
        <v>0</v>
      </c>
      <c r="L535" s="410">
        <f>(L239*$C$88*$C$86)*$C$46^(L$11-$G$11)</f>
        <v>0</v>
      </c>
      <c r="M535" s="410">
        <f>(M239*$C$88*$C$86)*$C$46^(M$11-$G$11)</f>
        <v>0</v>
      </c>
      <c r="N535" s="237"/>
      <c r="O535" s="237"/>
      <c r="P535" s="237"/>
      <c r="Q535" s="237"/>
      <c r="R535" s="237"/>
      <c r="S535" s="237"/>
      <c r="T535" s="237"/>
      <c r="U535" s="237"/>
      <c r="V535" s="237"/>
      <c r="W535" s="237"/>
      <c r="X535" s="237"/>
      <c r="Y535" s="237"/>
      <c r="Z535" s="237"/>
      <c r="AA535" s="238"/>
    </row>
    <row r="536" ht="16" customHeight="1">
      <c r="A536" s="280">
        <f>ROW(A240)</f>
        <v>240</v>
      </c>
      <c r="B536" s="526">
        <f>$B$240</f>
        <v>0</v>
      </c>
      <c r="C536" s="549"/>
      <c r="D536" s="550"/>
      <c r="E536" s="550"/>
      <c r="F536" s="550"/>
      <c r="G536" s="410">
        <f>(G240*$C$88*$C$86)</f>
        <v>0</v>
      </c>
      <c r="H536" s="410">
        <f>(H240*$C$88*$C$86)*$C$46^(H$11-$G$11)</f>
        <v>0</v>
      </c>
      <c r="I536" s="410">
        <f>(I240*$C$88*$C$86)*$C$46^(I$11-$G$11)</f>
        <v>0</v>
      </c>
      <c r="J536" s="410">
        <f>(J240*$C$88*$C$86)*$C$46^(J$11-$G$11)</f>
        <v>0</v>
      </c>
      <c r="K536" s="410">
        <f>(K240*$C$88*$C$86)*$C$46^(K$11-$G$11)</f>
        <v>0</v>
      </c>
      <c r="L536" s="410">
        <f>(L240*$C$88*$C$86)*$C$46^(L$11-$G$11)</f>
        <v>0</v>
      </c>
      <c r="M536" s="410">
        <f>(M240*$C$88*$C$86)*$C$46^(M$11-$G$11)</f>
        <v>0</v>
      </c>
      <c r="N536" s="237"/>
      <c r="O536" s="237"/>
      <c r="P536" s="237"/>
      <c r="Q536" s="237"/>
      <c r="R536" s="237"/>
      <c r="S536" s="237"/>
      <c r="T536" s="237"/>
      <c r="U536" s="237"/>
      <c r="V536" s="237"/>
      <c r="W536" s="237"/>
      <c r="X536" s="237"/>
      <c r="Y536" s="237"/>
      <c r="Z536" s="237"/>
      <c r="AA536" s="238"/>
    </row>
    <row r="537" ht="16" customHeight="1">
      <c r="A537" s="280">
        <f>ROW(A241)</f>
        <v>241</v>
      </c>
      <c r="B537" s="526">
        <f>$B$241</f>
        <v>0</v>
      </c>
      <c r="C537" s="549"/>
      <c r="D537" s="550"/>
      <c r="E537" s="550"/>
      <c r="F537" s="550"/>
      <c r="G537" s="410">
        <f>(G241*$C$88*$C$86)</f>
        <v>0</v>
      </c>
      <c r="H537" s="410">
        <f>(H241*$C$88*$C$86)*$C$46^(H$11-$G$11)</f>
        <v>0</v>
      </c>
      <c r="I537" s="410">
        <f>(I241*$C$88*$C$86)*$C$46^(I$11-$G$11)</f>
        <v>0</v>
      </c>
      <c r="J537" s="410">
        <f>(J241*$C$88*$C$86)*$C$46^(J$11-$G$11)</f>
        <v>0</v>
      </c>
      <c r="K537" s="410">
        <f>(K241*$C$88*$C$86)*$C$46^(K$11-$G$11)</f>
        <v>0</v>
      </c>
      <c r="L537" s="410">
        <f>(L241*$C$88*$C$86)*$C$46^(L$11-$G$11)</f>
        <v>0</v>
      </c>
      <c r="M537" s="410">
        <f>(M241*$C$88*$C$86)*$C$46^(M$11-$G$11)</f>
        <v>0</v>
      </c>
      <c r="N537" s="237"/>
      <c r="O537" s="237"/>
      <c r="P537" s="237"/>
      <c r="Q537" s="237"/>
      <c r="R537" s="237"/>
      <c r="S537" s="237"/>
      <c r="T537" s="237"/>
      <c r="U537" s="237"/>
      <c r="V537" s="237"/>
      <c r="W537" s="237"/>
      <c r="X537" s="237"/>
      <c r="Y537" s="237"/>
      <c r="Z537" s="237"/>
      <c r="AA537" s="238"/>
    </row>
    <row r="538" ht="16" customHeight="1">
      <c r="A538" s="280">
        <f>ROW(A242)</f>
        <v>242</v>
      </c>
      <c r="B538" s="526"/>
      <c r="C538" s="547"/>
      <c r="D538" s="237"/>
      <c r="E538" s="237"/>
      <c r="F538" s="237"/>
      <c r="G538" s="410"/>
      <c r="H538" s="410"/>
      <c r="I538" s="410"/>
      <c r="J538" s="410"/>
      <c r="K538" s="410"/>
      <c r="L538" s="410"/>
      <c r="M538" s="410"/>
      <c r="N538" s="237"/>
      <c r="O538" s="237"/>
      <c r="P538" s="237"/>
      <c r="Q538" s="237"/>
      <c r="R538" s="237"/>
      <c r="S538" s="237"/>
      <c r="T538" s="237"/>
      <c r="U538" s="237"/>
      <c r="V538" s="237"/>
      <c r="W538" s="237"/>
      <c r="X538" s="237"/>
      <c r="Y538" s="237"/>
      <c r="Z538" s="237"/>
      <c r="AA538" s="238"/>
    </row>
    <row r="539" ht="16" customHeight="1">
      <c r="A539" s="280">
        <f>ROW(A243)</f>
        <v>243</v>
      </c>
      <c r="B539" s="526"/>
      <c r="C539" s="549"/>
      <c r="D539" s="550"/>
      <c r="E539" s="550"/>
      <c r="F539" s="550"/>
      <c r="G539" s="410">
        <f>(G243*$C$88*$C$86)</f>
        <v>0</v>
      </c>
      <c r="H539" s="410">
        <f>(H243*$C$88*$C$86)*$C$46^(H$11-$G$11)</f>
        <v>0</v>
      </c>
      <c r="I539" s="410">
        <f>(I243*$C$88*$C$86)*$C$46^(I$11-$G$11)</f>
        <v>0</v>
      </c>
      <c r="J539" s="410">
        <f>(J243*$C$88*$C$86)*$C$46^(J$11-$G$11)</f>
        <v>0</v>
      </c>
      <c r="K539" s="410">
        <f>(K243*$C$88*$C$86)*$C$46^(K$11-$G$11)</f>
        <v>0</v>
      </c>
      <c r="L539" s="410">
        <f>(L243*$C$88*$C$86)*$C$46^(L$11-$G$11)</f>
        <v>0</v>
      </c>
      <c r="M539" s="410">
        <f>(M243*$C$88*$C$86)*$C$46^(M$11-$G$11)</f>
        <v>0</v>
      </c>
      <c r="N539" s="237"/>
      <c r="O539" s="237"/>
      <c r="P539" s="237"/>
      <c r="Q539" s="237"/>
      <c r="R539" s="237"/>
      <c r="S539" s="237"/>
      <c r="T539" s="237"/>
      <c r="U539" s="237"/>
      <c r="V539" s="237"/>
      <c r="W539" s="237"/>
      <c r="X539" s="237"/>
      <c r="Y539" s="237"/>
      <c r="Z539" s="237"/>
      <c r="AA539" s="238"/>
    </row>
    <row r="540" ht="16" customHeight="1">
      <c r="A540" s="280">
        <f>ROW(A244)</f>
        <v>244</v>
      </c>
      <c r="B540" s="526"/>
      <c r="C540" s="549"/>
      <c r="D540" s="550"/>
      <c r="E540" s="550"/>
      <c r="F540" s="550"/>
      <c r="G540" s="410">
        <f>(G244*$C$88*$C$86)</f>
        <v>0</v>
      </c>
      <c r="H540" s="410">
        <f>(H244*$C$88*$C$86)*$C$46^(H$11-$G$11)</f>
        <v>0</v>
      </c>
      <c r="I540" s="410">
        <f>(I244*$C$88*$C$86)*$C$46^(I$11-$G$11)</f>
        <v>0</v>
      </c>
      <c r="J540" s="410">
        <f>(J244*$C$88*$C$86)*$C$46^(J$11-$G$11)</f>
        <v>0</v>
      </c>
      <c r="K540" s="410">
        <f>(K244*$C$88*$C$86)*$C$46^(K$11-$G$11)</f>
        <v>0</v>
      </c>
      <c r="L540" s="410">
        <f>(L244*$C$88*$C$86)*$C$46^(L$11-$G$11)</f>
        <v>0</v>
      </c>
      <c r="M540" s="410">
        <f>(M244*$C$88*$C$86)*$C$46^(M$11-$G$11)</f>
        <v>0</v>
      </c>
      <c r="N540" s="237"/>
      <c r="O540" s="237"/>
      <c r="P540" s="237"/>
      <c r="Q540" s="237"/>
      <c r="R540" s="237"/>
      <c r="S540" s="237"/>
      <c r="T540" s="237"/>
      <c r="U540" s="237"/>
      <c r="V540" s="237"/>
      <c r="W540" s="237"/>
      <c r="X540" s="237"/>
      <c r="Y540" s="237"/>
      <c r="Z540" s="237"/>
      <c r="AA540" s="238"/>
    </row>
    <row r="541" ht="16" customHeight="1">
      <c r="A541" s="280">
        <f>ROW(A245)</f>
        <v>245</v>
      </c>
      <c r="B541" s="526"/>
      <c r="C541" s="549"/>
      <c r="D541" s="550"/>
      <c r="E541" s="550"/>
      <c r="F541" s="550"/>
      <c r="G541" s="410">
        <f>(G245*$C$88*$C$86)</f>
        <v>0</v>
      </c>
      <c r="H541" s="410">
        <f>(H245*$C$88*$C$86)*$C$46^(H$11-$G$11)</f>
        <v>0</v>
      </c>
      <c r="I541" s="410">
        <f>(I245*$C$88*$C$86)*$C$46^(I$11-$G$11)</f>
        <v>0</v>
      </c>
      <c r="J541" s="410">
        <f>(J245*$C$88*$C$86)*$C$46^(J$11-$G$11)</f>
        <v>0</v>
      </c>
      <c r="K541" s="410">
        <f>(K245*$C$88*$C$86)*$C$46^(K$11-$G$11)</f>
        <v>0</v>
      </c>
      <c r="L541" s="410">
        <f>(L245*$C$88*$C$86)*$C$46^(L$11-$G$11)</f>
        <v>0</v>
      </c>
      <c r="M541" s="410">
        <f>(M245*$C$88*$C$86)*$C$46^(M$11-$G$11)</f>
        <v>0</v>
      </c>
      <c r="N541" s="237"/>
      <c r="O541" s="237"/>
      <c r="P541" s="237"/>
      <c r="Q541" s="237"/>
      <c r="R541" s="237"/>
      <c r="S541" s="237"/>
      <c r="T541" s="237"/>
      <c r="U541" s="237"/>
      <c r="V541" s="237"/>
      <c r="W541" s="237"/>
      <c r="X541" s="237"/>
      <c r="Y541" s="237"/>
      <c r="Z541" s="237"/>
      <c r="AA541" s="238"/>
    </row>
    <row r="542" ht="16" customHeight="1">
      <c r="A542" s="280">
        <f>ROW(A246)</f>
        <v>246</v>
      </c>
      <c r="B542" s="526"/>
      <c r="C542" s="549"/>
      <c r="D542" s="550"/>
      <c r="E542" s="550"/>
      <c r="F542" s="550"/>
      <c r="G542" s="410">
        <f>(G246*$C$88*$C$86)</f>
        <v>0</v>
      </c>
      <c r="H542" s="410">
        <f>(H246*$C$88*$C$86)*$C$46^(H$11-$G$11)</f>
        <v>0</v>
      </c>
      <c r="I542" s="410">
        <f>(I246*$C$88*$C$86)*$C$46^(I$11-$G$11)</f>
        <v>0</v>
      </c>
      <c r="J542" s="410">
        <f>(J246*$C$88*$C$86)*$C$46^(J$11-$G$11)</f>
        <v>0</v>
      </c>
      <c r="K542" s="410">
        <f>(K246*$C$88*$C$86)*$C$46^(K$11-$G$11)</f>
        <v>0</v>
      </c>
      <c r="L542" s="410">
        <f>(L246*$C$88*$C$86)*$C$46^(L$11-$G$11)</f>
        <v>0</v>
      </c>
      <c r="M542" s="410">
        <f>(M246*$C$88*$C$86)*$C$46^(M$11-$G$11)</f>
        <v>0</v>
      </c>
      <c r="N542" s="237"/>
      <c r="O542" s="237"/>
      <c r="P542" s="237"/>
      <c r="Q542" s="237"/>
      <c r="R542" s="237"/>
      <c r="S542" s="237"/>
      <c r="T542" s="237"/>
      <c r="U542" s="237"/>
      <c r="V542" s="237"/>
      <c r="W542" s="237"/>
      <c r="X542" s="237"/>
      <c r="Y542" s="237"/>
      <c r="Z542" s="237"/>
      <c r="AA542" s="238"/>
    </row>
    <row r="543" ht="16" customHeight="1">
      <c r="A543" s="280">
        <f>ROW(A247)</f>
        <v>247</v>
      </c>
      <c r="B543" s="526"/>
      <c r="C543" s="549"/>
      <c r="D543" s="550"/>
      <c r="E543" s="550"/>
      <c r="F543" s="550"/>
      <c r="G543" s="410">
        <f>(G247*$C$88*$C$86)</f>
        <v>0</v>
      </c>
      <c r="H543" s="410">
        <f>(H247*$C$88*$C$86)*$C$46^(H$11-$G$11)</f>
        <v>0</v>
      </c>
      <c r="I543" s="410">
        <f>(I247*$C$88*$C$86)*$C$46^(I$11-$G$11)</f>
        <v>0</v>
      </c>
      <c r="J543" s="410">
        <f>(J247*$C$88*$C$86)*$C$46^(J$11-$G$11)</f>
        <v>0</v>
      </c>
      <c r="K543" s="410">
        <f>(K247*$C$88*$C$86)*$C$46^(K$11-$G$11)</f>
        <v>0</v>
      </c>
      <c r="L543" s="410">
        <f>(L247*$C$88*$C$86)*$C$46^(L$11-$G$11)</f>
        <v>0</v>
      </c>
      <c r="M543" s="410">
        <f>(M247*$C$88*$C$86)*$C$46^(M$11-$G$11)</f>
        <v>0</v>
      </c>
      <c r="N543" s="237"/>
      <c r="O543" s="237"/>
      <c r="P543" s="237"/>
      <c r="Q543" s="237"/>
      <c r="R543" s="237"/>
      <c r="S543" s="237"/>
      <c r="T543" s="237"/>
      <c r="U543" s="237"/>
      <c r="V543" s="237"/>
      <c r="W543" s="237"/>
      <c r="X543" s="237"/>
      <c r="Y543" s="237"/>
      <c r="Z543" s="237"/>
      <c r="AA543" s="238"/>
    </row>
    <row r="544" ht="16" customHeight="1">
      <c r="A544" s="280">
        <f>ROW(A248)</f>
        <v>248</v>
      </c>
      <c r="B544" s="526"/>
      <c r="C544" s="547"/>
      <c r="D544" s="237"/>
      <c r="E544" s="237"/>
      <c r="F544" s="237"/>
      <c r="G544" s="410"/>
      <c r="H544" s="410"/>
      <c r="I544" s="410"/>
      <c r="J544" s="410"/>
      <c r="K544" s="410"/>
      <c r="L544" s="410"/>
      <c r="M544" s="410"/>
      <c r="N544" s="237"/>
      <c r="O544" s="237"/>
      <c r="P544" s="237"/>
      <c r="Q544" s="237"/>
      <c r="R544" s="237"/>
      <c r="S544" s="237"/>
      <c r="T544" s="237"/>
      <c r="U544" s="237"/>
      <c r="V544" s="237"/>
      <c r="W544" s="237"/>
      <c r="X544" s="237"/>
      <c r="Y544" s="237"/>
      <c r="Z544" s="237"/>
      <c r="AA544" s="238"/>
    </row>
    <row r="545" ht="16" customHeight="1">
      <c r="A545" s="280">
        <f>ROW(A249)</f>
        <v>249</v>
      </c>
      <c r="B545" s="526">
        <f>$B$243</f>
        <v>0</v>
      </c>
      <c r="C545" s="549"/>
      <c r="D545" s="550"/>
      <c r="E545" s="550"/>
      <c r="F545" s="550"/>
      <c r="G545" s="410">
        <f>(G249*$C$88*$C$86)</f>
        <v>0</v>
      </c>
      <c r="H545" s="410">
        <f>(H249*$C$88*$C$86)*$C$46^(H$11-$G$11)</f>
        <v>0</v>
      </c>
      <c r="I545" s="410">
        <f>(I249*$C$88*$C$86)*$C$46^(I$11-$G$11)</f>
        <v>0</v>
      </c>
      <c r="J545" s="410">
        <f>(J249*$C$88*$C$86)*$C$46^(J$11-$G$11)</f>
        <v>0</v>
      </c>
      <c r="K545" s="410">
        <f>(K249*$C$88*$C$86)*$C$46^(K$11-$G$11)</f>
        <v>0</v>
      </c>
      <c r="L545" s="410">
        <f>(L249*$C$88*$C$86)*$C$46^(L$11-$G$11)</f>
        <v>0</v>
      </c>
      <c r="M545" s="410">
        <f>(M249*$C$88*$C$86)*$C$46^(M$11-$G$11)</f>
        <v>0</v>
      </c>
      <c r="N545" s="237"/>
      <c r="O545" s="237"/>
      <c r="P545" s="237"/>
      <c r="Q545" s="237"/>
      <c r="R545" s="237"/>
      <c r="S545" s="237"/>
      <c r="T545" s="237"/>
      <c r="U545" s="237"/>
      <c r="V545" s="237"/>
      <c r="W545" s="237"/>
      <c r="X545" s="237"/>
      <c r="Y545" s="237"/>
      <c r="Z545" s="237"/>
      <c r="AA545" s="238"/>
    </row>
    <row r="546" ht="16" customHeight="1">
      <c r="A546" s="280">
        <f>ROW(A250)</f>
        <v>250</v>
      </c>
      <c r="B546" s="526">
        <f>$B$244</f>
        <v>0</v>
      </c>
      <c r="C546" s="549"/>
      <c r="D546" s="550"/>
      <c r="E546" s="550"/>
      <c r="F546" s="550"/>
      <c r="G546" s="410">
        <f>(G250*$C$88*$C$86)</f>
        <v>0</v>
      </c>
      <c r="H546" s="410">
        <f>(H250*$C$88*$C$86)*$C$46^(H$11-$G$11)</f>
        <v>0</v>
      </c>
      <c r="I546" s="410">
        <f>(I250*$C$88*$C$86)*$C$46^(I$11-$G$11)</f>
        <v>0</v>
      </c>
      <c r="J546" s="410">
        <f>(J250*$C$88*$C$86)*$C$46^(J$11-$G$11)</f>
        <v>0</v>
      </c>
      <c r="K546" s="410">
        <f>(K250*$C$88*$C$86)*$C$46^(K$11-$G$11)</f>
        <v>0</v>
      </c>
      <c r="L546" s="410">
        <f>(L250*$C$88*$C$86)*$C$46^(L$11-$G$11)</f>
        <v>0</v>
      </c>
      <c r="M546" s="410">
        <f>(M250*$C$88*$C$86)*$C$46^(M$11-$G$11)</f>
        <v>0</v>
      </c>
      <c r="N546" s="237"/>
      <c r="O546" s="237"/>
      <c r="P546" s="237"/>
      <c r="Q546" s="237"/>
      <c r="R546" s="237"/>
      <c r="S546" s="237"/>
      <c r="T546" s="237"/>
      <c r="U546" s="237"/>
      <c r="V546" s="237"/>
      <c r="W546" s="237"/>
      <c r="X546" s="237"/>
      <c r="Y546" s="237"/>
      <c r="Z546" s="237"/>
      <c r="AA546" s="238"/>
    </row>
    <row r="547" ht="16" customHeight="1">
      <c r="A547" s="280">
        <f>ROW(A251)</f>
        <v>251</v>
      </c>
      <c r="B547" s="526">
        <f>$B$245</f>
        <v>0</v>
      </c>
      <c r="C547" s="549"/>
      <c r="D547" s="550"/>
      <c r="E547" s="550"/>
      <c r="F547" s="550"/>
      <c r="G547" s="410">
        <f>(G251*$C$88*$C$86)</f>
        <v>0</v>
      </c>
      <c r="H547" s="410">
        <f>(H251*$C$88*$C$86)*$C$46^(H$11-$G$11)</f>
        <v>0</v>
      </c>
      <c r="I547" s="410">
        <f>(I251*$C$88*$C$86)*$C$46^(I$11-$G$11)</f>
        <v>0</v>
      </c>
      <c r="J547" s="410">
        <f>(J251*$C$88*$C$86)*$C$46^(J$11-$G$11)</f>
        <v>0</v>
      </c>
      <c r="K547" s="410">
        <f>(K251*$C$88*$C$86)*$C$46^(K$11-$G$11)</f>
        <v>0</v>
      </c>
      <c r="L547" s="410">
        <f>(L251*$C$88*$C$86)*$C$46^(L$11-$G$11)</f>
        <v>0</v>
      </c>
      <c r="M547" s="410">
        <f>(M251*$C$88*$C$86)*$C$46^(M$11-$G$11)</f>
        <v>0</v>
      </c>
      <c r="N547" s="237"/>
      <c r="O547" s="237"/>
      <c r="P547" s="237"/>
      <c r="Q547" s="237"/>
      <c r="R547" s="237"/>
      <c r="S547" s="237"/>
      <c r="T547" s="237"/>
      <c r="U547" s="237"/>
      <c r="V547" s="237"/>
      <c r="W547" s="237"/>
      <c r="X547" s="237"/>
      <c r="Y547" s="237"/>
      <c r="Z547" s="237"/>
      <c r="AA547" s="238"/>
    </row>
    <row r="548" ht="16" customHeight="1">
      <c r="A548" s="280">
        <f>ROW(A252)</f>
        <v>252</v>
      </c>
      <c r="B548" s="526">
        <f>$B$246</f>
        <v>0</v>
      </c>
      <c r="C548" s="549"/>
      <c r="D548" s="550"/>
      <c r="E548" s="550"/>
      <c r="F548" s="550"/>
      <c r="G548" s="410">
        <f>(G252*$C$88*$C$86)</f>
        <v>0</v>
      </c>
      <c r="H548" s="410">
        <f>(H252*$C$88*$C$86)*$C$46^(H$11-$G$11)</f>
        <v>0</v>
      </c>
      <c r="I548" s="410">
        <f>(I252*$C$88*$C$86)*$C$46^(I$11-$G$11)</f>
        <v>0</v>
      </c>
      <c r="J548" s="410">
        <f>(J252*$C$88*$C$86)*$C$46^(J$11-$G$11)</f>
        <v>0</v>
      </c>
      <c r="K548" s="410">
        <f>(K252*$C$88*$C$86)*$C$46^(K$11-$G$11)</f>
        <v>0</v>
      </c>
      <c r="L548" s="410">
        <f>(L252*$C$88*$C$86)*$C$46^(L$11-$G$11)</f>
        <v>0</v>
      </c>
      <c r="M548" s="410">
        <f>(M252*$C$88*$C$86)*$C$46^(M$11-$G$11)</f>
        <v>0</v>
      </c>
      <c r="N548" s="237"/>
      <c r="O548" s="237"/>
      <c r="P548" s="237"/>
      <c r="Q548" s="237"/>
      <c r="R548" s="237"/>
      <c r="S548" s="237"/>
      <c r="T548" s="237"/>
      <c r="U548" s="237"/>
      <c r="V548" s="237"/>
      <c r="W548" s="237"/>
      <c r="X548" s="237"/>
      <c r="Y548" s="237"/>
      <c r="Z548" s="237"/>
      <c r="AA548" s="238"/>
    </row>
    <row r="549" ht="16" customHeight="1">
      <c r="A549" s="280">
        <f>ROW(A253)</f>
        <v>253</v>
      </c>
      <c r="B549" s="526">
        <f>$B$247</f>
        <v>0</v>
      </c>
      <c r="C549" s="549"/>
      <c r="D549" s="550"/>
      <c r="E549" s="550"/>
      <c r="F549" s="550"/>
      <c r="G549" s="410">
        <f>(G253*$C$88*$C$86)</f>
        <v>0</v>
      </c>
      <c r="H549" s="410">
        <f>(H253*$C$88*$C$86)*$C$46^(H$11-$G$11)</f>
        <v>0</v>
      </c>
      <c r="I549" s="410">
        <f>(I253*$C$88*$C$86)*$C$46^(I$11-$G$11)</f>
        <v>0</v>
      </c>
      <c r="J549" s="410">
        <f>(J253*$C$88*$C$86)*$C$46^(J$11-$G$11)</f>
        <v>0</v>
      </c>
      <c r="K549" s="410">
        <f>(K253*$C$88*$C$86)*$C$46^(K$11-$G$11)</f>
        <v>0</v>
      </c>
      <c r="L549" s="410">
        <f>(L253*$C$88*$C$86)*$C$46^(L$11-$G$11)</f>
        <v>0</v>
      </c>
      <c r="M549" s="410">
        <f>(M253*$C$88*$C$86)*$C$46^(M$11-$G$11)</f>
        <v>0</v>
      </c>
      <c r="N549" s="237"/>
      <c r="O549" s="237"/>
      <c r="P549" s="237"/>
      <c r="Q549" s="237"/>
      <c r="R549" s="237"/>
      <c r="S549" s="237"/>
      <c r="T549" s="237"/>
      <c r="U549" s="237"/>
      <c r="V549" s="237"/>
      <c r="W549" s="237"/>
      <c r="X549" s="237"/>
      <c r="Y549" s="237"/>
      <c r="Z549" s="237"/>
      <c r="AA549" s="238"/>
    </row>
    <row r="550" ht="16" customHeight="1">
      <c r="A550" s="280">
        <f>ROW(A254)</f>
        <v>254</v>
      </c>
      <c r="B550" s="526"/>
      <c r="C550" s="549"/>
      <c r="D550" s="550"/>
      <c r="E550" s="550"/>
      <c r="F550" s="550"/>
      <c r="G550" s="410"/>
      <c r="H550" s="410"/>
      <c r="I550" s="410"/>
      <c r="J550" s="410"/>
      <c r="K550" s="410"/>
      <c r="L550" s="410"/>
      <c r="M550" s="410"/>
      <c r="N550" s="237"/>
      <c r="O550" s="237"/>
      <c r="P550" s="237"/>
      <c r="Q550" s="237"/>
      <c r="R550" s="237"/>
      <c r="S550" s="237"/>
      <c r="T550" s="237"/>
      <c r="U550" s="237"/>
      <c r="V550" s="237"/>
      <c r="W550" s="237"/>
      <c r="X550" s="237"/>
      <c r="Y550" s="237"/>
      <c r="Z550" s="237"/>
      <c r="AA550" s="238"/>
    </row>
    <row r="551" ht="16" customHeight="1">
      <c r="A551" s="280">
        <f>ROW(A255)</f>
        <v>255</v>
      </c>
      <c r="B551" s="526">
        <f>$B$249</f>
        <v>0</v>
      </c>
      <c r="C551" s="549"/>
      <c r="D551" s="550"/>
      <c r="E551" s="550"/>
      <c r="F551" s="550"/>
      <c r="G551" s="410">
        <f>(G255*$C$88*$C$86)</f>
        <v>0</v>
      </c>
      <c r="H551" s="410">
        <f>(H255*$C$88*$C$86)*$C$46^(H$11-$G$11)</f>
        <v>0</v>
      </c>
      <c r="I551" s="410">
        <f>(I255*$C$88*$C$86)*$C$46^(I$11-$G$11)</f>
        <v>0</v>
      </c>
      <c r="J551" s="410">
        <f>(J255*$C$88*$C$86)*$C$46^(J$11-$G$11)</f>
        <v>0</v>
      </c>
      <c r="K551" s="410">
        <f>(K255*$C$88*$C$86)*$C$46^(K$11-$G$11)</f>
        <v>0</v>
      </c>
      <c r="L551" s="410">
        <f>(L255*$C$88*$C$86)*$C$46^(L$11-$G$11)</f>
        <v>0</v>
      </c>
      <c r="M551" s="410">
        <f>(M255*$C$88*$C$86)*$C$46^(M$11-$G$11)</f>
        <v>0</v>
      </c>
      <c r="N551" s="237"/>
      <c r="O551" s="237"/>
      <c r="P551" s="237"/>
      <c r="Q551" s="237"/>
      <c r="R551" s="237"/>
      <c r="S551" s="237"/>
      <c r="T551" s="237"/>
      <c r="U551" s="237"/>
      <c r="V551" s="237"/>
      <c r="W551" s="237"/>
      <c r="X551" s="237"/>
      <c r="Y551" s="237"/>
      <c r="Z551" s="237"/>
      <c r="AA551" s="238"/>
    </row>
    <row r="552" ht="16" customHeight="1">
      <c r="A552" s="280">
        <f>ROW(A256)</f>
        <v>256</v>
      </c>
      <c r="B552" s="526">
        <f>$B$250</f>
        <v>0</v>
      </c>
      <c r="C552" s="549"/>
      <c r="D552" s="550"/>
      <c r="E552" s="550"/>
      <c r="F552" s="550"/>
      <c r="G552" s="410">
        <f>(G256*$C$88*$C$86)</f>
        <v>0</v>
      </c>
      <c r="H552" s="410">
        <f>(H256*$C$88*$C$86)*$C$46^(H$11-$G$11)</f>
        <v>0</v>
      </c>
      <c r="I552" s="410">
        <f>(I256*$C$88*$C$86)*$C$46^(I$11-$G$11)</f>
        <v>0</v>
      </c>
      <c r="J552" s="410">
        <f>(J256*$C$88*$C$86)*$C$46^(J$11-$G$11)</f>
        <v>0</v>
      </c>
      <c r="K552" s="410">
        <f>(K256*$C$88*$C$86)*$C$46^(K$11-$G$11)</f>
        <v>0</v>
      </c>
      <c r="L552" s="410">
        <f>(L256*$C$88*$C$86)*$C$46^(L$11-$G$11)</f>
        <v>0</v>
      </c>
      <c r="M552" s="410">
        <f>(M256*$C$88*$C$86)*$C$46^(M$11-$G$11)</f>
        <v>0</v>
      </c>
      <c r="N552" s="237"/>
      <c r="O552" s="237"/>
      <c r="P552" s="237"/>
      <c r="Q552" s="237"/>
      <c r="R552" s="237"/>
      <c r="S552" s="237"/>
      <c r="T552" s="237"/>
      <c r="U552" s="237"/>
      <c r="V552" s="237"/>
      <c r="W552" s="237"/>
      <c r="X552" s="237"/>
      <c r="Y552" s="237"/>
      <c r="Z552" s="237"/>
      <c r="AA552" s="238"/>
    </row>
    <row r="553" ht="16" customHeight="1">
      <c r="A553" s="280">
        <f>ROW(A257)</f>
        <v>257</v>
      </c>
      <c r="B553" s="526">
        <f>$B$251</f>
        <v>0</v>
      </c>
      <c r="C553" s="549"/>
      <c r="D553" s="550"/>
      <c r="E553" s="550"/>
      <c r="F553" s="550"/>
      <c r="G553" s="410">
        <f>(G257*$C$88*$C$86)</f>
        <v>0</v>
      </c>
      <c r="H553" s="410">
        <f>(H257*$C$88*$C$86)*$C$46^(H$11-$G$11)</f>
        <v>0</v>
      </c>
      <c r="I553" s="410">
        <f>(I257*$C$88*$C$86)*$C$46^(I$11-$G$11)</f>
        <v>0</v>
      </c>
      <c r="J553" s="410">
        <f>(J257*$C$88*$C$86)*$C$46^(J$11-$G$11)</f>
        <v>0</v>
      </c>
      <c r="K553" s="410">
        <f>(K257*$C$88*$C$86)*$C$46^(K$11-$G$11)</f>
        <v>0</v>
      </c>
      <c r="L553" s="410">
        <f>(L257*$C$88*$C$86)*$C$46^(L$11-$G$11)</f>
        <v>0</v>
      </c>
      <c r="M553" s="410">
        <f>(M257*$C$88*$C$86)*$C$46^(M$11-$G$11)</f>
        <v>0</v>
      </c>
      <c r="N553" s="237"/>
      <c r="O553" s="237"/>
      <c r="P553" s="237"/>
      <c r="Q553" s="237"/>
      <c r="R553" s="237"/>
      <c r="S553" s="237"/>
      <c r="T553" s="237"/>
      <c r="U553" s="237"/>
      <c r="V553" s="237"/>
      <c r="W553" s="237"/>
      <c r="X553" s="237"/>
      <c r="Y553" s="237"/>
      <c r="Z553" s="237"/>
      <c r="AA553" s="238"/>
    </row>
    <row r="554" ht="16" customHeight="1">
      <c r="A554" s="280">
        <f>ROW(A258)</f>
        <v>258</v>
      </c>
      <c r="B554" s="526">
        <f>$B$252</f>
        <v>0</v>
      </c>
      <c r="C554" s="549"/>
      <c r="D554" s="550"/>
      <c r="E554" s="550"/>
      <c r="F554" s="550"/>
      <c r="G554" s="410">
        <f>(G258*$C$88*$C$86)</f>
        <v>0</v>
      </c>
      <c r="H554" s="410">
        <f>(H258*$C$88*$C$86)*$C$46^(H$11-$G$11)</f>
        <v>0</v>
      </c>
      <c r="I554" s="410">
        <f>(I258*$C$88*$C$86)*$C$46^(I$11-$G$11)</f>
        <v>0</v>
      </c>
      <c r="J554" s="410">
        <f>(J258*$C$88*$C$86)*$C$46^(J$11-$G$11)</f>
        <v>0</v>
      </c>
      <c r="K554" s="410">
        <f>(K258*$C$88*$C$86)*$C$46^(K$11-$G$11)</f>
        <v>0</v>
      </c>
      <c r="L554" s="410">
        <f>(L258*$C$88*$C$86)*$C$46^(L$11-$G$11)</f>
        <v>0</v>
      </c>
      <c r="M554" s="410">
        <f>(M258*$C$88*$C$86)*$C$46^(M$11-$G$11)</f>
        <v>0</v>
      </c>
      <c r="N554" s="237"/>
      <c r="O554" s="237"/>
      <c r="P554" s="237"/>
      <c r="Q554" s="237"/>
      <c r="R554" s="237"/>
      <c r="S554" s="237"/>
      <c r="T554" s="237"/>
      <c r="U554" s="237"/>
      <c r="V554" s="237"/>
      <c r="W554" s="237"/>
      <c r="X554" s="237"/>
      <c r="Y554" s="237"/>
      <c r="Z554" s="237"/>
      <c r="AA554" s="238"/>
    </row>
    <row r="555" ht="16" customHeight="1">
      <c r="A555" s="280">
        <f>ROW(A259)</f>
        <v>259</v>
      </c>
      <c r="B555" s="526">
        <f>$B$253</f>
        <v>0</v>
      </c>
      <c r="C555" s="549"/>
      <c r="D555" s="550"/>
      <c r="E555" s="550"/>
      <c r="F555" s="550"/>
      <c r="G555" s="410">
        <f>(G259*$C$88*$C$86)</f>
        <v>0</v>
      </c>
      <c r="H555" s="410">
        <f>(H259*$C$88*$C$86)*$C$46^(H$11-$G$11)</f>
        <v>0</v>
      </c>
      <c r="I555" s="410">
        <f>(I259*$C$88*$C$86)*$C$46^(I$11-$G$11)</f>
        <v>0</v>
      </c>
      <c r="J555" s="410">
        <f>(J259*$C$88*$C$86)*$C$46^(J$11-$G$11)</f>
        <v>0</v>
      </c>
      <c r="K555" s="410">
        <f>(K259*$C$88*$C$86)*$C$46^(K$11-$G$11)</f>
        <v>0</v>
      </c>
      <c r="L555" s="410">
        <f>(L259*$C$88*$C$86)*$C$46^(L$11-$G$11)</f>
        <v>0</v>
      </c>
      <c r="M555" s="410">
        <f>(M259*$C$88*$C$86)*$C$46^(M$11-$G$11)</f>
        <v>0</v>
      </c>
      <c r="N555" s="237"/>
      <c r="O555" s="237"/>
      <c r="P555" s="237"/>
      <c r="Q555" s="237"/>
      <c r="R555" s="237"/>
      <c r="S555" s="237"/>
      <c r="T555" s="237"/>
      <c r="U555" s="237"/>
      <c r="V555" s="237"/>
      <c r="W555" s="237"/>
      <c r="X555" s="237"/>
      <c r="Y555" s="237"/>
      <c r="Z555" s="237"/>
      <c r="AA555" s="238"/>
    </row>
    <row r="556" ht="16" customHeight="1">
      <c r="A556" s="280">
        <f>ROW(A260)</f>
        <v>260</v>
      </c>
      <c r="B556" s="526"/>
      <c r="C556" s="549"/>
      <c r="D556" s="550"/>
      <c r="E556" s="550"/>
      <c r="F556" s="550"/>
      <c r="G556" s="410"/>
      <c r="H556" s="410"/>
      <c r="I556" s="410"/>
      <c r="J556" s="410"/>
      <c r="K556" s="410"/>
      <c r="L556" s="410"/>
      <c r="M556" s="410"/>
      <c r="N556" s="237"/>
      <c r="O556" s="237"/>
      <c r="P556" s="237"/>
      <c r="Q556" s="237"/>
      <c r="R556" s="237"/>
      <c r="S556" s="237"/>
      <c r="T556" s="237"/>
      <c r="U556" s="237"/>
      <c r="V556" s="237"/>
      <c r="W556" s="237"/>
      <c r="X556" s="237"/>
      <c r="Y556" s="237"/>
      <c r="Z556" s="237"/>
      <c r="AA556" s="238"/>
    </row>
    <row r="557" ht="16" customHeight="1">
      <c r="A557" s="280">
        <f>ROW(A261)</f>
        <v>261</v>
      </c>
      <c r="B557" s="526">
        <f>$B$261</f>
        <v>0</v>
      </c>
      <c r="C557" s="549"/>
      <c r="D557" s="550"/>
      <c r="E557" s="550"/>
      <c r="F557" s="550"/>
      <c r="G557" s="410">
        <f>(G261*$C$88*$C$86)</f>
        <v>0</v>
      </c>
      <c r="H557" s="410">
        <f>(H261*$C$88*$C$86)*$C$46^(H$11-$G$11)</f>
        <v>0</v>
      </c>
      <c r="I557" s="410">
        <f>(I261*$C$88*$C$86)*$C$46^(I$11-$G$11)</f>
        <v>0</v>
      </c>
      <c r="J557" s="410">
        <f>(J261*$C$88*$C$86)*$C$46^(J$11-$G$11)</f>
        <v>0</v>
      </c>
      <c r="K557" s="410">
        <f>(K261*$C$88*$C$86)*$C$46^(K$11-$G$11)</f>
        <v>0</v>
      </c>
      <c r="L557" s="410">
        <f>(L261*$C$88*$C$86)*$C$46^(L$11-$G$11)</f>
        <v>0</v>
      </c>
      <c r="M557" s="410">
        <f>(M261*$C$88*$C$86)*$C$46^(M$11-$G$11)</f>
        <v>0</v>
      </c>
      <c r="N557" s="237"/>
      <c r="O557" s="237"/>
      <c r="P557" s="237"/>
      <c r="Q557" s="237"/>
      <c r="R557" s="237"/>
      <c r="S557" s="237"/>
      <c r="T557" s="237"/>
      <c r="U557" s="237"/>
      <c r="V557" s="237"/>
      <c r="W557" s="237"/>
      <c r="X557" s="237"/>
      <c r="Y557" s="237"/>
      <c r="Z557" s="237"/>
      <c r="AA557" s="238"/>
    </row>
    <row r="558" ht="16" customHeight="1">
      <c r="A558" s="280">
        <f>ROW(A262)</f>
        <v>262</v>
      </c>
      <c r="B558" s="526">
        <f>$B$262</f>
        <v>0</v>
      </c>
      <c r="C558" s="549"/>
      <c r="D558" s="550"/>
      <c r="E558" s="550"/>
      <c r="F558" s="550"/>
      <c r="G558" s="410">
        <f>(G262*$C$88*$C$86)</f>
        <v>0</v>
      </c>
      <c r="H558" s="410">
        <f>(H262*$C$88*$C$86)*$C$46^(H$11-$G$11)</f>
        <v>0</v>
      </c>
      <c r="I558" s="410">
        <f>(I262*$C$88*$C$86)*$C$46^(I$11-$G$11)</f>
        <v>0</v>
      </c>
      <c r="J558" s="410">
        <f>(J262*$C$88*$C$86)*$C$46^(J$11-$G$11)</f>
        <v>0</v>
      </c>
      <c r="K558" s="410">
        <f>(K262*$C$88*$C$86)*$C$46^(K$11-$G$11)</f>
        <v>0</v>
      </c>
      <c r="L558" s="410">
        <f>(L262*$C$88*$C$86)*$C$46^(L$11-$G$11)</f>
        <v>0</v>
      </c>
      <c r="M558" s="410">
        <f>(M262*$C$88*$C$86)*$C$46^(M$11-$G$11)</f>
        <v>0</v>
      </c>
      <c r="N558" s="237"/>
      <c r="O558" s="237"/>
      <c r="P558" s="237"/>
      <c r="Q558" s="237"/>
      <c r="R558" s="237"/>
      <c r="S558" s="237"/>
      <c r="T558" s="237"/>
      <c r="U558" s="237"/>
      <c r="V558" s="237"/>
      <c r="W558" s="237"/>
      <c r="X558" s="237"/>
      <c r="Y558" s="237"/>
      <c r="Z558" s="237"/>
      <c r="AA558" s="238"/>
    </row>
    <row r="559" ht="16" customHeight="1">
      <c r="A559" s="280">
        <f>ROW(A263)</f>
        <v>263</v>
      </c>
      <c r="B559" s="526">
        <f>$B$263</f>
        <v>0</v>
      </c>
      <c r="C559" s="549"/>
      <c r="D559" s="550"/>
      <c r="E559" s="550"/>
      <c r="F559" s="550"/>
      <c r="G559" s="410">
        <f>(G263*$C$88*$C$86)</f>
        <v>0</v>
      </c>
      <c r="H559" s="410">
        <f>(H263*$C$88*$C$86)*$C$46^(H$11-$G$11)</f>
        <v>0</v>
      </c>
      <c r="I559" s="410">
        <f>(I263*$C$88*$C$86)*$C$46^(I$11-$G$11)</f>
        <v>0</v>
      </c>
      <c r="J559" s="410">
        <f>(J263*$C$88*$C$86)*$C$46^(J$11-$G$11)</f>
        <v>0</v>
      </c>
      <c r="K559" s="410">
        <f>(K263*$C$88*$C$86)*$C$46^(K$11-$G$11)</f>
        <v>0</v>
      </c>
      <c r="L559" s="410">
        <f>(L263*$C$88*$C$86)*$C$46^(L$11-$G$11)</f>
        <v>0</v>
      </c>
      <c r="M559" s="410">
        <f>(M263*$C$88*$C$86)*$C$46^(M$11-$G$11)</f>
        <v>0</v>
      </c>
      <c r="N559" s="237"/>
      <c r="O559" s="237"/>
      <c r="P559" s="237"/>
      <c r="Q559" s="237"/>
      <c r="R559" s="237"/>
      <c r="S559" s="237"/>
      <c r="T559" s="237"/>
      <c r="U559" s="237"/>
      <c r="V559" s="237"/>
      <c r="W559" s="237"/>
      <c r="X559" s="237"/>
      <c r="Y559" s="237"/>
      <c r="Z559" s="237"/>
      <c r="AA559" s="238"/>
    </row>
    <row r="560" ht="16" customHeight="1">
      <c r="A560" s="280">
        <f>ROW(A264)</f>
        <v>264</v>
      </c>
      <c r="B560" s="526">
        <f>$B$264</f>
        <v>0</v>
      </c>
      <c r="C560" s="549"/>
      <c r="D560" s="550"/>
      <c r="E560" s="550"/>
      <c r="F560" s="550"/>
      <c r="G560" s="410">
        <f>(G264*$C$88*$C$86)</f>
        <v>0</v>
      </c>
      <c r="H560" s="410">
        <f>(H264*$C$88*$C$86)*$C$46^(H$11-$G$11)</f>
        <v>0</v>
      </c>
      <c r="I560" s="410">
        <f>(I264*$C$88*$C$86)*$C$46^(I$11-$G$11)</f>
        <v>0</v>
      </c>
      <c r="J560" s="410">
        <f>(J264*$C$88*$C$86)*$C$46^(J$11-$G$11)</f>
        <v>0</v>
      </c>
      <c r="K560" s="410">
        <f>(K264*$C$88*$C$86)*$C$46^(K$11-$G$11)</f>
        <v>0</v>
      </c>
      <c r="L560" s="410">
        <f>(L264*$C$88*$C$86)*$C$46^(L$11-$G$11)</f>
        <v>0</v>
      </c>
      <c r="M560" s="410">
        <f>(M264*$C$88*$C$86)*$C$46^(M$11-$G$11)</f>
        <v>0</v>
      </c>
      <c r="N560" s="237"/>
      <c r="O560" s="237"/>
      <c r="P560" s="237"/>
      <c r="Q560" s="237"/>
      <c r="R560" s="237"/>
      <c r="S560" s="237"/>
      <c r="T560" s="237"/>
      <c r="U560" s="237"/>
      <c r="V560" s="237"/>
      <c r="W560" s="237"/>
      <c r="X560" s="237"/>
      <c r="Y560" s="237"/>
      <c r="Z560" s="237"/>
      <c r="AA560" s="238"/>
    </row>
    <row r="561" ht="16" customHeight="1">
      <c r="A561" s="280">
        <f>ROW(A265)</f>
        <v>265</v>
      </c>
      <c r="B561" s="526">
        <f>$B$265</f>
        <v>0</v>
      </c>
      <c r="C561" s="549"/>
      <c r="D561" s="550"/>
      <c r="E561" s="550"/>
      <c r="F561" s="550"/>
      <c r="G561" s="410">
        <f>(G265*$C$88*$C$86)</f>
        <v>0</v>
      </c>
      <c r="H561" s="410">
        <f>(H265*$C$88*$C$86)*$C$46^(H$11-$G$11)</f>
        <v>0</v>
      </c>
      <c r="I561" s="410">
        <f>(I265*$C$88*$C$86)*$C$46^(I$11-$G$11)</f>
        <v>0</v>
      </c>
      <c r="J561" s="410">
        <f>(J265*$C$88*$C$86)*$C$46^(J$11-$G$11)</f>
        <v>0</v>
      </c>
      <c r="K561" s="410">
        <f>(K265*$C$88*$C$86)*$C$46^(K$11-$G$11)</f>
        <v>0</v>
      </c>
      <c r="L561" s="410">
        <f>(L265*$C$88*$C$86)*$C$46^(L$11-$G$11)</f>
        <v>0</v>
      </c>
      <c r="M561" s="410">
        <f>(M265*$C$88*$C$86)*$C$46^(M$11-$G$11)</f>
        <v>0</v>
      </c>
      <c r="N561" s="237"/>
      <c r="O561" s="237"/>
      <c r="P561" s="237"/>
      <c r="Q561" s="237"/>
      <c r="R561" s="237"/>
      <c r="S561" s="237"/>
      <c r="T561" s="237"/>
      <c r="U561" s="237"/>
      <c r="V561" s="237"/>
      <c r="W561" s="237"/>
      <c r="X561" s="237"/>
      <c r="Y561" s="237"/>
      <c r="Z561" s="237"/>
      <c r="AA561" s="238"/>
    </row>
    <row r="562" ht="16" customHeight="1">
      <c r="A562" s="280">
        <f>ROW(A266)</f>
        <v>266</v>
      </c>
      <c r="B562" s="252"/>
      <c r="C562" s="542"/>
      <c r="D562" s="252"/>
      <c r="E562" s="252"/>
      <c r="F562" s="252"/>
      <c r="G562" s="517"/>
      <c r="H562" s="517"/>
      <c r="I562" s="517"/>
      <c r="J562" s="517"/>
      <c r="K562" s="517"/>
      <c r="L562" s="517"/>
      <c r="M562" s="517"/>
      <c r="N562" s="237"/>
      <c r="O562" s="237"/>
      <c r="P562" s="237"/>
      <c r="Q562" s="237"/>
      <c r="R562" s="237"/>
      <c r="S562" s="237"/>
      <c r="T562" s="237"/>
      <c r="U562" s="237"/>
      <c r="V562" s="237"/>
      <c r="W562" s="237"/>
      <c r="X562" s="237"/>
      <c r="Y562" s="237"/>
      <c r="Z562" s="237"/>
      <c r="AA562" s="238"/>
    </row>
    <row r="563" ht="16" customHeight="1">
      <c r="A563" s="280">
        <f>ROW(A267)</f>
        <v>267</v>
      </c>
      <c r="B563" t="s" s="257">
        <v>367</v>
      </c>
      <c r="C563" s="528"/>
      <c r="D563" s="405"/>
      <c r="E563" s="405"/>
      <c r="F563" s="405"/>
      <c r="G563" s="307">
        <f>SUM(G468:G561)</f>
        <v>0</v>
      </c>
      <c r="H563" s="307">
        <f>SUM(H468:H561)</f>
        <v>20394</v>
      </c>
      <c r="I563" s="307">
        <f>SUM(I468:I561)</f>
        <v>30553.92</v>
      </c>
      <c r="J563" s="307">
        <f>SUM(J468:J561)</f>
        <v>33437.4462</v>
      </c>
      <c r="K563" s="307">
        <f>SUM(K468:K561)</f>
        <v>42544.233018</v>
      </c>
      <c r="L563" s="307">
        <f>SUM(L468:L561)</f>
        <v>50080.64000976</v>
      </c>
      <c r="M563" s="307">
        <f>SUM(M468:M561)</f>
        <v>60180.2357450616</v>
      </c>
      <c r="N563" s="237"/>
      <c r="O563" s="237"/>
      <c r="P563" s="237"/>
      <c r="Q563" s="237"/>
      <c r="R563" s="237"/>
      <c r="S563" s="237"/>
      <c r="T563" s="237"/>
      <c r="U563" s="237"/>
      <c r="V563" s="237"/>
      <c r="W563" s="237"/>
      <c r="X563" s="237"/>
      <c r="Y563" s="237"/>
      <c r="Z563" s="237"/>
      <c r="AA563" s="238"/>
    </row>
    <row r="564" ht="16" customHeight="1">
      <c r="A564" s="280">
        <f>ROW(A268)</f>
        <v>268</v>
      </c>
      <c r="B564" s="237"/>
      <c r="C564" s="547"/>
      <c r="D564" s="237"/>
      <c r="E564" s="237"/>
      <c r="F564" s="237"/>
      <c r="G564" s="237"/>
      <c r="H564" s="237"/>
      <c r="I564" s="410"/>
      <c r="J564" s="410"/>
      <c r="K564" s="410"/>
      <c r="L564" s="410"/>
      <c r="M564" s="410"/>
      <c r="N564" s="237"/>
      <c r="O564" s="237"/>
      <c r="P564" s="237"/>
      <c r="Q564" s="237"/>
      <c r="R564" s="237"/>
      <c r="S564" s="237"/>
      <c r="T564" s="237"/>
      <c r="U564" s="237"/>
      <c r="V564" s="237"/>
      <c r="W564" s="237"/>
      <c r="X564" s="237"/>
      <c r="Y564" s="237"/>
      <c r="Z564" s="237"/>
      <c r="AA564" s="238"/>
    </row>
    <row r="565" ht="16" customHeight="1">
      <c r="A565" s="280">
        <f>ROW(A269)</f>
        <v>269</v>
      </c>
      <c r="B565" s="252"/>
      <c r="C565" s="542"/>
      <c r="D565" s="252"/>
      <c r="E565" s="252"/>
      <c r="F565" s="252"/>
      <c r="G565" s="252"/>
      <c r="H565" s="252"/>
      <c r="I565" s="517"/>
      <c r="J565" s="517"/>
      <c r="K565" s="517"/>
      <c r="L565" s="517"/>
      <c r="M565" s="517"/>
      <c r="N565" s="237"/>
      <c r="O565" s="237"/>
      <c r="P565" s="237"/>
      <c r="Q565" s="237"/>
      <c r="R565" s="237"/>
      <c r="S565" s="237"/>
      <c r="T565" s="237"/>
      <c r="U565" s="237"/>
      <c r="V565" s="237"/>
      <c r="W565" s="237"/>
      <c r="X565" s="237"/>
      <c r="Y565" s="237"/>
      <c r="Z565" s="237"/>
      <c r="AA565" s="238"/>
    </row>
    <row r="566" ht="16" customHeight="1">
      <c r="A566" s="280">
        <f>ROW(A270)</f>
        <v>270</v>
      </c>
      <c r="B566" t="s" s="257">
        <v>368</v>
      </c>
      <c r="C566" s="528"/>
      <c r="D566" s="405"/>
      <c r="E566" s="258"/>
      <c r="F566" s="258"/>
      <c r="G566" s="307">
        <f>G563+G465+G441</f>
        <v>0</v>
      </c>
      <c r="H566" s="307">
        <f>H563+H465+H441</f>
        <v>25956</v>
      </c>
      <c r="I566" s="307">
        <f>I563+I465+I441</f>
        <v>38192.4</v>
      </c>
      <c r="J566" s="307">
        <f>J563+J465+J441</f>
        <v>45238.8978</v>
      </c>
      <c r="K566" s="307">
        <f>K563+K465+K441</f>
        <v>54699.728166</v>
      </c>
      <c r="L566" s="307">
        <f>L563+L465+L441</f>
        <v>62600.8000122</v>
      </c>
      <c r="M566" s="307">
        <f>M563+M465+M441</f>
        <v>73076.0005475748</v>
      </c>
      <c r="N566" s="237"/>
      <c r="O566" s="237"/>
      <c r="P566" s="237"/>
      <c r="Q566" s="237"/>
      <c r="R566" s="237"/>
      <c r="S566" s="237"/>
      <c r="T566" s="237"/>
      <c r="U566" s="237"/>
      <c r="V566" s="237"/>
      <c r="W566" s="237"/>
      <c r="X566" s="237"/>
      <c r="Y566" s="237"/>
      <c r="Z566" s="237"/>
      <c r="AA566" s="238"/>
    </row>
    <row r="567" ht="16" customHeight="1">
      <c r="A567" s="280">
        <f>ROW(A271)</f>
        <v>271</v>
      </c>
      <c r="B567" s="252"/>
      <c r="C567" s="551"/>
      <c r="D567" s="552"/>
      <c r="E567" s="252"/>
      <c r="F567" s="252"/>
      <c r="G567" s="252"/>
      <c r="H567" s="404"/>
      <c r="I567" s="404"/>
      <c r="J567" s="404"/>
      <c r="K567" s="404"/>
      <c r="L567" s="404"/>
      <c r="M567" s="404"/>
      <c r="N567" s="237"/>
      <c r="O567" s="237"/>
      <c r="P567" s="237"/>
      <c r="Q567" s="237"/>
      <c r="R567" s="237"/>
      <c r="S567" s="237"/>
      <c r="T567" s="237"/>
      <c r="U567" s="237"/>
      <c r="V567" s="237"/>
      <c r="W567" s="237"/>
      <c r="X567" s="237"/>
      <c r="Y567" s="237"/>
      <c r="Z567" s="237"/>
      <c r="AA567" s="238"/>
    </row>
    <row r="568" ht="16" customHeight="1">
      <c r="A568" s="280">
        <f t="shared" si="3604" ref="A568:A719">ROW()</f>
        <v>568</v>
      </c>
      <c r="B568" t="s" s="543">
        <v>253</v>
      </c>
      <c r="C568" s="544"/>
      <c r="D568" s="294"/>
      <c r="E568" s="294"/>
      <c r="F568" s="294"/>
      <c r="G568" s="553"/>
      <c r="H568" s="553"/>
      <c r="I568" s="553"/>
      <c r="J568" s="553"/>
      <c r="K568" s="553"/>
      <c r="L568" s="553"/>
      <c r="M568" s="553"/>
      <c r="N568" s="237"/>
      <c r="O568" s="237"/>
      <c r="P568" s="237"/>
      <c r="Q568" s="237"/>
      <c r="R568" s="237"/>
      <c r="S568" s="237"/>
      <c r="T568" s="237"/>
      <c r="U568" s="237"/>
      <c r="V568" s="237"/>
      <c r="W568" s="237"/>
      <c r="X568" s="237"/>
      <c r="Y568" s="237"/>
      <c r="Z568" s="237"/>
      <c r="AA568" s="238"/>
    </row>
    <row r="569" ht="16" customHeight="1">
      <c r="A569" s="280">
        <f t="shared" si="3604"/>
        <v>569</v>
      </c>
      <c r="B569" s="405"/>
      <c r="C569" s="518"/>
      <c r="D569" s="258"/>
      <c r="E569" s="258"/>
      <c r="F569" s="258"/>
      <c r="G569" s="520"/>
      <c r="H569" s="520"/>
      <c r="I569" s="520"/>
      <c r="J569" s="520"/>
      <c r="K569" s="520"/>
      <c r="L569" s="520"/>
      <c r="M569" s="520"/>
      <c r="N569" s="237"/>
      <c r="O569" s="237"/>
      <c r="P569" s="237"/>
      <c r="Q569" s="237"/>
      <c r="R569" s="237"/>
      <c r="S569" s="237"/>
      <c r="T569" s="237"/>
      <c r="U569" s="237"/>
      <c r="V569" s="237"/>
      <c r="W569" s="237"/>
      <c r="X569" s="237"/>
      <c r="Y569" s="237"/>
      <c r="Z569" s="237"/>
      <c r="AA569" s="238"/>
    </row>
    <row r="570" ht="16" customHeight="1">
      <c r="A570" s="280">
        <f t="shared" si="3604"/>
        <v>570</v>
      </c>
      <c r="B570" t="s" s="372">
        <f>$B$113</f>
        <v>327</v>
      </c>
      <c r="C570" s="547"/>
      <c r="D570" s="237"/>
      <c r="E570" s="237"/>
      <c r="F570" s="237"/>
      <c r="G570" s="410"/>
      <c r="H570" s="410"/>
      <c r="I570" s="410"/>
      <c r="J570" s="410"/>
      <c r="K570" s="410"/>
      <c r="L570" s="410"/>
      <c r="M570" s="410"/>
      <c r="N570" s="237"/>
      <c r="O570" s="237"/>
      <c r="P570" s="237"/>
      <c r="Q570" s="237"/>
      <c r="R570" s="237"/>
      <c r="S570" s="237"/>
      <c r="T570" s="237"/>
      <c r="U570" s="237"/>
      <c r="V570" s="237"/>
      <c r="W570" s="237"/>
      <c r="X570" s="237"/>
      <c r="Y570" s="237"/>
      <c r="Z570" s="237"/>
      <c r="AA570" s="238"/>
    </row>
    <row r="571" ht="16" customHeight="1">
      <c r="A571" s="280">
        <f t="shared" si="3604"/>
        <v>571</v>
      </c>
      <c r="B571" t="s" s="286">
        <f>$B$114</f>
        <v>328</v>
      </c>
      <c r="C571" s="547"/>
      <c r="D571" s="237"/>
      <c r="E571" s="237"/>
      <c r="F571" s="237"/>
      <c r="G571" s="410">
        <f>G273*$C$89</f>
        <v>0</v>
      </c>
      <c r="H571" s="410">
        <f>H273*$C$89</f>
        <v>5814</v>
      </c>
      <c r="I571" s="410">
        <f>I273*$C$89</f>
        <v>5988.42</v>
      </c>
      <c r="J571" s="410">
        <f>J273*$C$89</f>
        <v>6168.0726</v>
      </c>
      <c r="K571" s="410">
        <f>K273*$C$89</f>
        <v>6353.114778</v>
      </c>
      <c r="L571" s="410">
        <f>L273*$C$89</f>
        <v>6543.70822134</v>
      </c>
      <c r="M571" s="410">
        <f>M273*$C$89</f>
        <v>6740.0194679802</v>
      </c>
      <c r="N571" s="237"/>
      <c r="O571" s="237"/>
      <c r="P571" s="237"/>
      <c r="Q571" s="237"/>
      <c r="R571" s="237"/>
      <c r="S571" s="237"/>
      <c r="T571" s="237"/>
      <c r="U571" s="237"/>
      <c r="V571" s="237"/>
      <c r="W571" s="237"/>
      <c r="X571" s="237"/>
      <c r="Y571" s="237"/>
      <c r="Z571" s="237"/>
      <c r="AA571" s="238"/>
    </row>
    <row r="572" ht="16" customHeight="1">
      <c r="A572" s="280">
        <f t="shared" si="3604"/>
        <v>572</v>
      </c>
      <c r="B572" t="s" s="286">
        <f>$B$115</f>
        <v>329</v>
      </c>
      <c r="C572" s="547"/>
      <c r="D572" s="237"/>
      <c r="E572" s="237"/>
      <c r="F572" s="237"/>
      <c r="G572" s="410">
        <f>G274*$C$89</f>
        <v>0</v>
      </c>
      <c r="H572" s="410">
        <f>H274*$C$89</f>
        <v>0</v>
      </c>
      <c r="I572" s="410">
        <f>I274*$C$89</f>
        <v>4727.7</v>
      </c>
      <c r="J572" s="410">
        <f>J274*$C$89</f>
        <v>4869.531</v>
      </c>
      <c r="K572" s="410">
        <f>K274*$C$89</f>
        <v>5015.61693</v>
      </c>
      <c r="L572" s="410">
        <f>L274*$C$89</f>
        <v>5166.0854379</v>
      </c>
      <c r="M572" s="410">
        <f>M274*$C$89</f>
        <v>5321.068001037</v>
      </c>
      <c r="N572" s="237"/>
      <c r="O572" s="237"/>
      <c r="P572" s="237"/>
      <c r="Q572" s="237"/>
      <c r="R572" s="237"/>
      <c r="S572" s="237"/>
      <c r="T572" s="237"/>
      <c r="U572" s="237"/>
      <c r="V572" s="237"/>
      <c r="W572" s="237"/>
      <c r="X572" s="237"/>
      <c r="Y572" s="237"/>
      <c r="Z572" s="237"/>
      <c r="AA572" s="238"/>
    </row>
    <row r="573" ht="16" customHeight="1">
      <c r="A573" s="280">
        <f t="shared" si="3604"/>
        <v>573</v>
      </c>
      <c r="B573" t="s" s="286">
        <f>$B$116</f>
        <v>330</v>
      </c>
      <c r="C573" s="547"/>
      <c r="D573" s="237"/>
      <c r="E573" s="237"/>
      <c r="F573" s="237"/>
      <c r="G573" s="410">
        <f>G275*$C$89</f>
        <v>0</v>
      </c>
      <c r="H573" s="410">
        <f>H275*$C$89</f>
        <v>0</v>
      </c>
      <c r="I573" s="410">
        <f>I275*$C$89</f>
        <v>0</v>
      </c>
      <c r="J573" s="410">
        <f>J275*$C$89</f>
        <v>2272.4478</v>
      </c>
      <c r="K573" s="410">
        <f>K275*$C$89</f>
        <v>2340.621234</v>
      </c>
      <c r="L573" s="410">
        <f>L275*$C$89</f>
        <v>2410.83987102</v>
      </c>
      <c r="M573" s="410">
        <f>M275*$C$89</f>
        <v>2483.1650671506</v>
      </c>
      <c r="N573" s="237"/>
      <c r="O573" s="237"/>
      <c r="P573" s="237"/>
      <c r="Q573" s="237"/>
      <c r="R573" s="237"/>
      <c r="S573" s="237"/>
      <c r="T573" s="237"/>
      <c r="U573" s="237"/>
      <c r="V573" s="237"/>
      <c r="W573" s="237"/>
      <c r="X573" s="237"/>
      <c r="Y573" s="237"/>
      <c r="Z573" s="237"/>
      <c r="AA573" s="238"/>
    </row>
    <row r="574" ht="16" customHeight="1">
      <c r="A574" s="280">
        <f t="shared" si="3604"/>
        <v>574</v>
      </c>
      <c r="B574" t="s" s="286">
        <f>$B$117</f>
        <v>331</v>
      </c>
      <c r="C574" s="547"/>
      <c r="D574" s="237"/>
      <c r="E574" s="237"/>
      <c r="F574" s="237"/>
      <c r="G574" s="410">
        <f>G276*$C$89</f>
        <v>0</v>
      </c>
      <c r="H574" s="410">
        <f>H276*$C$89</f>
        <v>0</v>
      </c>
      <c r="I574" s="410">
        <f>I276*$C$89</f>
        <v>0</v>
      </c>
      <c r="J574" s="410">
        <f>J276*$C$89</f>
        <v>3408.6717</v>
      </c>
      <c r="K574" s="410">
        <f>K276*$C$89</f>
        <v>3510.931851</v>
      </c>
      <c r="L574" s="410">
        <f>L276*$C$89</f>
        <v>3616.25980653</v>
      </c>
      <c r="M574" s="410">
        <f>M276*$C$89</f>
        <v>3724.7476007259</v>
      </c>
      <c r="N574" s="237"/>
      <c r="O574" s="237"/>
      <c r="P574" s="237"/>
      <c r="Q574" s="237"/>
      <c r="R574" s="237"/>
      <c r="S574" s="237"/>
      <c r="T574" s="237"/>
      <c r="U574" s="237"/>
      <c r="V574" s="237"/>
      <c r="W574" s="237"/>
      <c r="X574" s="237"/>
      <c r="Y574" s="237"/>
      <c r="Z574" s="237"/>
      <c r="AA574" s="238"/>
    </row>
    <row r="575" ht="16" customHeight="1">
      <c r="A575" s="280">
        <f t="shared" si="3604"/>
        <v>575</v>
      </c>
      <c r="B575" s="548">
        <f>$B$118</f>
        <v>0</v>
      </c>
      <c r="C575" s="547"/>
      <c r="D575" s="237"/>
      <c r="E575" s="237"/>
      <c r="F575" s="237"/>
      <c r="G575" s="410">
        <f>G277*$C$89</f>
        <v>0</v>
      </c>
      <c r="H575" s="410">
        <f>H277*$C$89</f>
        <v>0</v>
      </c>
      <c r="I575" s="410">
        <f>I277*$C$89</f>
        <v>0</v>
      </c>
      <c r="J575" s="410">
        <f>J277*$C$89</f>
        <v>0</v>
      </c>
      <c r="K575" s="410">
        <f>K277*$C$89</f>
        <v>0</v>
      </c>
      <c r="L575" s="410">
        <f>L277*$C$89</f>
        <v>0</v>
      </c>
      <c r="M575" s="410">
        <f>M277*$C$89</f>
        <v>0</v>
      </c>
      <c r="N575" s="237"/>
      <c r="O575" s="237"/>
      <c r="P575" s="237"/>
      <c r="Q575" s="237"/>
      <c r="R575" s="237"/>
      <c r="S575" s="237"/>
      <c r="T575" s="237"/>
      <c r="U575" s="237"/>
      <c r="V575" s="237"/>
      <c r="W575" s="237"/>
      <c r="X575" s="237"/>
      <c r="Y575" s="237"/>
      <c r="Z575" s="237"/>
      <c r="AA575" s="238"/>
    </row>
    <row r="576" ht="16" customHeight="1">
      <c r="A576" s="280">
        <f t="shared" si="3604"/>
        <v>576</v>
      </c>
      <c r="B576" s="237"/>
      <c r="C576" s="547"/>
      <c r="D576" s="237"/>
      <c r="E576" s="237"/>
      <c r="F576" s="237"/>
      <c r="G576" s="410"/>
      <c r="H576" s="410"/>
      <c r="I576" s="410"/>
      <c r="J576" s="410"/>
      <c r="K576" s="410"/>
      <c r="L576" s="410"/>
      <c r="M576" s="410"/>
      <c r="N576" s="237"/>
      <c r="O576" s="237"/>
      <c r="P576" s="237"/>
      <c r="Q576" s="237"/>
      <c r="R576" s="237"/>
      <c r="S576" s="237"/>
      <c r="T576" s="237"/>
      <c r="U576" s="237"/>
      <c r="V576" s="237"/>
      <c r="W576" s="237"/>
      <c r="X576" s="237"/>
      <c r="Y576" s="237"/>
      <c r="Z576" s="237"/>
      <c r="AA576" s="238"/>
    </row>
    <row r="577" ht="16" customHeight="1">
      <c r="A577" s="280">
        <f t="shared" si="3604"/>
        <v>577</v>
      </c>
      <c r="B577" t="s" s="372">
        <f>$B$122</f>
        <v>333</v>
      </c>
      <c r="C577" s="547"/>
      <c r="D577" s="237"/>
      <c r="E577" s="237"/>
      <c r="F577" s="237"/>
      <c r="G577" s="410"/>
      <c r="H577" s="410"/>
      <c r="I577" s="410"/>
      <c r="J577" s="410"/>
      <c r="K577" s="410"/>
      <c r="L577" s="410"/>
      <c r="M577" s="410"/>
      <c r="N577" s="237"/>
      <c r="O577" s="237"/>
      <c r="P577" s="237"/>
      <c r="Q577" s="237"/>
      <c r="R577" s="237"/>
      <c r="S577" s="237"/>
      <c r="T577" s="237"/>
      <c r="U577" s="237"/>
      <c r="V577" s="237"/>
      <c r="W577" s="237"/>
      <c r="X577" s="237"/>
      <c r="Y577" s="237"/>
      <c r="Z577" s="237"/>
      <c r="AA577" s="238"/>
    </row>
    <row r="578" ht="16" customHeight="1">
      <c r="A578" s="280">
        <f t="shared" si="3604"/>
        <v>578</v>
      </c>
      <c r="B578" t="s" s="286">
        <f>$B$123</f>
        <v>334</v>
      </c>
      <c r="C578" s="547"/>
      <c r="D578" s="237"/>
      <c r="E578" s="237"/>
      <c r="F578" s="237"/>
      <c r="G578" s="410">
        <f>G280*$C$89</f>
        <v>0</v>
      </c>
      <c r="H578" s="410">
        <f>H280*$C$89</f>
        <v>3060</v>
      </c>
      <c r="I578" s="410">
        <f>I280*$C$89</f>
        <v>3151.8</v>
      </c>
      <c r="J578" s="410">
        <f>J280*$C$89</f>
        <v>3246.354</v>
      </c>
      <c r="K578" s="410">
        <f>K280*$C$89</f>
        <v>3343.74462</v>
      </c>
      <c r="L578" s="410">
        <f>L280*$C$89</f>
        <v>3444.0569586</v>
      </c>
      <c r="M578" s="410">
        <f>M280*$C$89</f>
        <v>3547.378667358</v>
      </c>
      <c r="N578" s="237"/>
      <c r="O578" s="237"/>
      <c r="P578" s="237"/>
      <c r="Q578" s="237"/>
      <c r="R578" s="237"/>
      <c r="S578" s="237"/>
      <c r="T578" s="237"/>
      <c r="U578" s="237"/>
      <c r="V578" s="237"/>
      <c r="W578" s="237"/>
      <c r="X578" s="237"/>
      <c r="Y578" s="237"/>
      <c r="Z578" s="237"/>
      <c r="AA578" s="238"/>
    </row>
    <row r="579" ht="16" customHeight="1">
      <c r="A579" s="280">
        <f t="shared" si="3604"/>
        <v>579</v>
      </c>
      <c r="B579" t="s" s="286">
        <f>$B$124</f>
        <v>335</v>
      </c>
      <c r="C579" s="547"/>
      <c r="D579" s="237"/>
      <c r="E579" s="237"/>
      <c r="F579" s="237"/>
      <c r="G579" s="410">
        <f>G281*$C$89</f>
        <v>0</v>
      </c>
      <c r="H579" s="410">
        <f>H281*$C$89</f>
        <v>2754</v>
      </c>
      <c r="I579" s="410">
        <f>I281*$C$89</f>
        <v>2836.62</v>
      </c>
      <c r="J579" s="410">
        <f>J281*$C$89</f>
        <v>2921.7186</v>
      </c>
      <c r="K579" s="410">
        <f>K281*$C$89</f>
        <v>3009.370158</v>
      </c>
      <c r="L579" s="410">
        <f>L281*$C$89</f>
        <v>3099.65126274</v>
      </c>
      <c r="M579" s="410">
        <f>M281*$C$89</f>
        <v>3192.6408006222</v>
      </c>
      <c r="N579" s="237"/>
      <c r="O579" s="237"/>
      <c r="P579" s="237"/>
      <c r="Q579" s="237"/>
      <c r="R579" s="237"/>
      <c r="S579" s="237"/>
      <c r="T579" s="237"/>
      <c r="U579" s="237"/>
      <c r="V579" s="237"/>
      <c r="W579" s="237"/>
      <c r="X579" s="237"/>
      <c r="Y579" s="237"/>
      <c r="Z579" s="237"/>
      <c r="AA579" s="238"/>
    </row>
    <row r="580" ht="16" customHeight="1">
      <c r="A580" s="280">
        <f t="shared" si="3604"/>
        <v>580</v>
      </c>
      <c r="B580" s="548">
        <f>$B$125</f>
        <v>0</v>
      </c>
      <c r="C580" s="547"/>
      <c r="D580" s="237"/>
      <c r="E580" s="237"/>
      <c r="F580" s="237"/>
      <c r="G580" s="410">
        <f>G282*$C$89</f>
        <v>0</v>
      </c>
      <c r="H580" s="410">
        <f>H282*$C$89</f>
        <v>0</v>
      </c>
      <c r="I580" s="410">
        <f>I282*$C$89</f>
        <v>0</v>
      </c>
      <c r="J580" s="410">
        <f>J282*$C$89</f>
        <v>0</v>
      </c>
      <c r="K580" s="410">
        <f>K282*$C$89</f>
        <v>0</v>
      </c>
      <c r="L580" s="410">
        <f>L282*$C$89</f>
        <v>0</v>
      </c>
      <c r="M580" s="410">
        <f>M282*$C$89</f>
        <v>0</v>
      </c>
      <c r="N580" s="237"/>
      <c r="O580" s="237"/>
      <c r="P580" s="237"/>
      <c r="Q580" s="237"/>
      <c r="R580" s="237"/>
      <c r="S580" s="237"/>
      <c r="T580" s="237"/>
      <c r="U580" s="237"/>
      <c r="V580" s="237"/>
      <c r="W580" s="237"/>
      <c r="X580" s="237"/>
      <c r="Y580" s="237"/>
      <c r="Z580" s="237"/>
      <c r="AA580" s="238"/>
    </row>
    <row r="581" ht="16" customHeight="1">
      <c r="A581" s="280">
        <f t="shared" si="3604"/>
        <v>581</v>
      </c>
      <c r="B581" s="237"/>
      <c r="C581" s="547"/>
      <c r="D581" s="237"/>
      <c r="E581" s="237"/>
      <c r="F581" s="237"/>
      <c r="G581" s="410"/>
      <c r="H581" s="410"/>
      <c r="I581" s="410"/>
      <c r="J581" s="410"/>
      <c r="K581" s="410"/>
      <c r="L581" s="410"/>
      <c r="M581" s="410"/>
      <c r="N581" s="237"/>
      <c r="O581" s="237"/>
      <c r="P581" s="237"/>
      <c r="Q581" s="237"/>
      <c r="R581" s="237"/>
      <c r="S581" s="237"/>
      <c r="T581" s="237"/>
      <c r="U581" s="237"/>
      <c r="V581" s="237"/>
      <c r="W581" s="237"/>
      <c r="X581" s="237"/>
      <c r="Y581" s="237"/>
      <c r="Z581" s="237"/>
      <c r="AA581" s="238"/>
    </row>
    <row r="582" ht="16" customHeight="1">
      <c r="A582" s="280">
        <f t="shared" si="3604"/>
        <v>582</v>
      </c>
      <c r="B582" s="427"/>
      <c r="C582" s="542"/>
      <c r="D582" s="252"/>
      <c r="E582" s="252"/>
      <c r="F582" s="252"/>
      <c r="G582" s="517"/>
      <c r="H582" s="517"/>
      <c r="I582" s="517"/>
      <c r="J582" s="517"/>
      <c r="K582" s="517"/>
      <c r="L582" s="517"/>
      <c r="M582" s="517"/>
      <c r="N582" s="237"/>
      <c r="O582" s="237"/>
      <c r="P582" s="237"/>
      <c r="Q582" s="237"/>
      <c r="R582" s="237"/>
      <c r="S582" s="237"/>
      <c r="T582" s="237"/>
      <c r="U582" s="237"/>
      <c r="V582" s="237"/>
      <c r="W582" s="237"/>
      <c r="X582" s="237"/>
      <c r="Y582" s="237"/>
      <c r="Z582" s="237"/>
      <c r="AA582" s="238"/>
    </row>
    <row r="583" ht="16" customHeight="1">
      <c r="A583" s="280">
        <f t="shared" si="3604"/>
        <v>583</v>
      </c>
      <c r="B583" t="s" s="257">
        <f>$B$128</f>
        <v>336</v>
      </c>
      <c r="C583" s="518"/>
      <c r="D583" s="258"/>
      <c r="E583" s="258"/>
      <c r="F583" s="258"/>
      <c r="G583" s="307">
        <f>SUM(G571:G581)</f>
        <v>0</v>
      </c>
      <c r="H583" s="307">
        <f>SUM(H571:H581)</f>
        <v>11628</v>
      </c>
      <c r="I583" s="307">
        <f>SUM(I571:I581)</f>
        <v>16704.54</v>
      </c>
      <c r="J583" s="307">
        <f>SUM(J571:J581)</f>
        <v>22886.7957</v>
      </c>
      <c r="K583" s="307">
        <f>SUM(K571:K581)</f>
        <v>23573.399571</v>
      </c>
      <c r="L583" s="307">
        <f>SUM(L571:L581)</f>
        <v>24280.60155813</v>
      </c>
      <c r="M583" s="307">
        <f>SUM(M571:M581)</f>
        <v>25009.0196048739</v>
      </c>
      <c r="N583" s="237"/>
      <c r="O583" s="237"/>
      <c r="P583" s="237"/>
      <c r="Q583" s="237"/>
      <c r="R583" s="237"/>
      <c r="S583" s="237"/>
      <c r="T583" s="237"/>
      <c r="U583" s="237"/>
      <c r="V583" s="237"/>
      <c r="W583" s="237"/>
      <c r="X583" s="237"/>
      <c r="Y583" s="237"/>
      <c r="Z583" s="237"/>
      <c r="AA583" s="238"/>
    </row>
    <row r="584" ht="16" customHeight="1">
      <c r="A584" s="280">
        <f t="shared" si="3604"/>
        <v>584</v>
      </c>
      <c r="B584" s="240"/>
      <c r="C584" s="547"/>
      <c r="D584" s="237"/>
      <c r="E584" s="237"/>
      <c r="F584" s="237"/>
      <c r="G584" s="410"/>
      <c r="H584" s="410"/>
      <c r="I584" s="410"/>
      <c r="J584" s="410"/>
      <c r="K584" s="410"/>
      <c r="L584" s="410"/>
      <c r="M584" s="410"/>
      <c r="N584" s="237"/>
      <c r="O584" s="237"/>
      <c r="P584" s="237"/>
      <c r="Q584" s="237"/>
      <c r="R584" s="237"/>
      <c r="S584" s="237"/>
      <c r="T584" s="237"/>
      <c r="U584" s="237"/>
      <c r="V584" s="237"/>
      <c r="W584" s="237"/>
      <c r="X584" s="237"/>
      <c r="Y584" s="237"/>
      <c r="Z584" s="237"/>
      <c r="AA584" s="238"/>
    </row>
    <row r="585" ht="16" customHeight="1">
      <c r="A585" s="280">
        <f t="shared" si="3604"/>
        <v>585</v>
      </c>
      <c r="B585" t="s" s="372">
        <f>$B$130</f>
        <v>337</v>
      </c>
      <c r="C585" s="547"/>
      <c r="D585" s="237"/>
      <c r="E585" s="237"/>
      <c r="F585" s="237"/>
      <c r="G585" s="410"/>
      <c r="H585" s="410"/>
      <c r="I585" s="410"/>
      <c r="J585" s="410"/>
      <c r="K585" s="410"/>
      <c r="L585" s="410"/>
      <c r="M585" s="410"/>
      <c r="N585" s="237"/>
      <c r="O585" s="237"/>
      <c r="P585" s="237"/>
      <c r="Q585" s="237"/>
      <c r="R585" s="237"/>
      <c r="S585" s="237"/>
      <c r="T585" s="237"/>
      <c r="U585" s="237"/>
      <c r="V585" s="237"/>
      <c r="W585" s="237"/>
      <c r="X585" s="237"/>
      <c r="Y585" s="237"/>
      <c r="Z585" s="237"/>
      <c r="AA585" s="238"/>
    </row>
    <row r="586" ht="16" customHeight="1">
      <c r="A586" s="280">
        <f>ROW(A288)</f>
        <v>288</v>
      </c>
      <c r="B586" s="346">
        <f>$B288</f>
        <v>0</v>
      </c>
      <c r="C586" s="547"/>
      <c r="D586" s="237"/>
      <c r="E586" s="237"/>
      <c r="F586" s="237"/>
      <c r="G586" s="410">
        <f>G288*$C$89</f>
        <v>0</v>
      </c>
      <c r="H586" s="410">
        <f>H288*$C$89</f>
        <v>0</v>
      </c>
      <c r="I586" s="410">
        <f>I288*$C$89</f>
        <v>0</v>
      </c>
      <c r="J586" s="410">
        <f>J288*$C$89</f>
        <v>0</v>
      </c>
      <c r="K586" s="410">
        <f>K288*$C$89</f>
        <v>0</v>
      </c>
      <c r="L586" s="410">
        <f>L288*$C$89</f>
        <v>0</v>
      </c>
      <c r="M586" s="410">
        <f>M288*$C$89</f>
        <v>0</v>
      </c>
      <c r="N586" s="237"/>
      <c r="O586" s="237"/>
      <c r="P586" s="237"/>
      <c r="Q586" s="237"/>
      <c r="R586" s="237"/>
      <c r="S586" s="237"/>
      <c r="T586" s="237"/>
      <c r="U586" s="237"/>
      <c r="V586" s="237"/>
      <c r="W586" s="237"/>
      <c r="X586" s="237"/>
      <c r="Y586" s="237"/>
      <c r="Z586" s="237"/>
      <c r="AA586" s="238"/>
    </row>
    <row r="587" ht="16" customHeight="1">
      <c r="A587" s="280">
        <f>ROW(A289)</f>
        <v>289</v>
      </c>
      <c r="B587" s="346">
        <f>$B289</f>
        <v>0</v>
      </c>
      <c r="C587" s="547"/>
      <c r="D587" s="237"/>
      <c r="E587" s="237"/>
      <c r="F587" s="237"/>
      <c r="G587" s="410">
        <f>G289*$C$89</f>
        <v>0</v>
      </c>
      <c r="H587" s="410">
        <f>H289*$C$89</f>
        <v>0</v>
      </c>
      <c r="I587" s="410">
        <f>I289*$C$89</f>
        <v>0</v>
      </c>
      <c r="J587" s="410">
        <f>J289*$C$89</f>
        <v>0</v>
      </c>
      <c r="K587" s="410">
        <f>K289*$C$89</f>
        <v>0</v>
      </c>
      <c r="L587" s="410">
        <f>L289*$C$89</f>
        <v>0</v>
      </c>
      <c r="M587" s="410">
        <f>M289*$C$89</f>
        <v>0</v>
      </c>
      <c r="N587" s="237"/>
      <c r="O587" s="237"/>
      <c r="P587" s="237"/>
      <c r="Q587" s="237"/>
      <c r="R587" s="237"/>
      <c r="S587" s="237"/>
      <c r="T587" s="237"/>
      <c r="U587" s="237"/>
      <c r="V587" s="237"/>
      <c r="W587" s="237"/>
      <c r="X587" s="237"/>
      <c r="Y587" s="237"/>
      <c r="Z587" s="237"/>
      <c r="AA587" s="238"/>
    </row>
    <row r="588" ht="16" customHeight="1">
      <c r="A588" s="280">
        <f>ROW(A290)</f>
        <v>290</v>
      </c>
      <c r="B588" s="346">
        <f>$B290</f>
        <v>0</v>
      </c>
      <c r="C588" s="547"/>
      <c r="D588" s="237"/>
      <c r="E588" s="237"/>
      <c r="F588" s="237"/>
      <c r="G588" s="410">
        <f>G290*$C$89</f>
        <v>0</v>
      </c>
      <c r="H588" s="410">
        <f>H290*$C$89</f>
        <v>0</v>
      </c>
      <c r="I588" s="410">
        <f>I290*$C$89</f>
        <v>0</v>
      </c>
      <c r="J588" s="410">
        <f>J290*$C$89</f>
        <v>0</v>
      </c>
      <c r="K588" s="410">
        <f>K290*$C$89</f>
        <v>0</v>
      </c>
      <c r="L588" s="410">
        <f>L290*$C$89</f>
        <v>0</v>
      </c>
      <c r="M588" s="410">
        <f>M290*$C$89</f>
        <v>0</v>
      </c>
      <c r="N588" s="237"/>
      <c r="O588" s="237"/>
      <c r="P588" s="237"/>
      <c r="Q588" s="237"/>
      <c r="R588" s="237"/>
      <c r="S588" s="237"/>
      <c r="T588" s="237"/>
      <c r="U588" s="237"/>
      <c r="V588" s="237"/>
      <c r="W588" s="237"/>
      <c r="X588" s="237"/>
      <c r="Y588" s="237"/>
      <c r="Z588" s="237"/>
      <c r="AA588" s="238"/>
    </row>
    <row r="589" ht="16" customHeight="1">
      <c r="A589" s="280">
        <f>ROW(A291)</f>
        <v>291</v>
      </c>
      <c r="B589" s="346">
        <f>$B291</f>
        <v>0</v>
      </c>
      <c r="C589" s="547"/>
      <c r="D589" s="237"/>
      <c r="E589" s="237"/>
      <c r="F589" s="237"/>
      <c r="G589" s="410">
        <f>G291*$C$89</f>
        <v>0</v>
      </c>
      <c r="H589" s="410">
        <f>H291*$C$89</f>
        <v>0</v>
      </c>
      <c r="I589" s="410">
        <f>I291*$C$89</f>
        <v>0</v>
      </c>
      <c r="J589" s="410">
        <f>J291*$C$89</f>
        <v>0</v>
      </c>
      <c r="K589" s="410">
        <f>K291*$C$89</f>
        <v>0</v>
      </c>
      <c r="L589" s="410">
        <f>L291*$C$89</f>
        <v>0</v>
      </c>
      <c r="M589" s="410">
        <f>M291*$C$89</f>
        <v>0</v>
      </c>
      <c r="N589" s="237"/>
      <c r="O589" s="237"/>
      <c r="P589" s="237"/>
      <c r="Q589" s="237"/>
      <c r="R589" s="237"/>
      <c r="S589" s="237"/>
      <c r="T589" s="237"/>
      <c r="U589" s="237"/>
      <c r="V589" s="237"/>
      <c r="W589" s="237"/>
      <c r="X589" s="237"/>
      <c r="Y589" s="237"/>
      <c r="Z589" s="237"/>
      <c r="AA589" s="238"/>
    </row>
    <row r="590" ht="16" customHeight="1">
      <c r="A590" s="280">
        <f>ROW(A292)</f>
        <v>292</v>
      </c>
      <c r="B590" s="346">
        <f>$B292</f>
        <v>0</v>
      </c>
      <c r="C590" s="547"/>
      <c r="D590" s="237"/>
      <c r="E590" s="237"/>
      <c r="F590" s="237"/>
      <c r="G590" s="410">
        <f>G292*$C$89</f>
        <v>0</v>
      </c>
      <c r="H590" s="410">
        <f>H292*$C$89</f>
        <v>0</v>
      </c>
      <c r="I590" s="410">
        <f>I292*$C$89</f>
        <v>0</v>
      </c>
      <c r="J590" s="410">
        <f>J292*$C$89</f>
        <v>0</v>
      </c>
      <c r="K590" s="410">
        <f>K292*$C$89</f>
        <v>0</v>
      </c>
      <c r="L590" s="410">
        <f>L292*$C$89</f>
        <v>0</v>
      </c>
      <c r="M590" s="410">
        <f>M292*$C$89</f>
        <v>0</v>
      </c>
      <c r="N590" s="237"/>
      <c r="O590" s="237"/>
      <c r="P590" s="237"/>
      <c r="Q590" s="237"/>
      <c r="R590" s="237"/>
      <c r="S590" s="237"/>
      <c r="T590" s="237"/>
      <c r="U590" s="237"/>
      <c r="V590" s="237"/>
      <c r="W590" s="237"/>
      <c r="X590" s="237"/>
      <c r="Y590" s="237"/>
      <c r="Z590" s="237"/>
      <c r="AA590" s="238"/>
    </row>
    <row r="591" ht="16" customHeight="1">
      <c r="A591" s="280">
        <f>ROW(A293)</f>
        <v>293</v>
      </c>
      <c r="B591" s="346">
        <f>$B293</f>
        <v>0</v>
      </c>
      <c r="C591" s="547"/>
      <c r="D591" s="237"/>
      <c r="E591" s="237"/>
      <c r="F591" s="237"/>
      <c r="G591" s="410">
        <f>G293*$C$89</f>
        <v>0</v>
      </c>
      <c r="H591" s="410">
        <f>H293*$C$89</f>
        <v>0</v>
      </c>
      <c r="I591" s="410">
        <f>I293*$C$89</f>
        <v>0</v>
      </c>
      <c r="J591" s="410">
        <f>J293*$C$89</f>
        <v>0</v>
      </c>
      <c r="K591" s="410">
        <f>K293*$C$89</f>
        <v>0</v>
      </c>
      <c r="L591" s="410">
        <f>L293*$C$89</f>
        <v>0</v>
      </c>
      <c r="M591" s="410">
        <f>M293*$C$89</f>
        <v>0</v>
      </c>
      <c r="N591" s="237"/>
      <c r="O591" s="237"/>
      <c r="P591" s="237"/>
      <c r="Q591" s="237"/>
      <c r="R591" s="237"/>
      <c r="S591" s="237"/>
      <c r="T591" s="237"/>
      <c r="U591" s="237"/>
      <c r="V591" s="237"/>
      <c r="W591" s="237"/>
      <c r="X591" s="237"/>
      <c r="Y591" s="237"/>
      <c r="Z591" s="237"/>
      <c r="AA591" s="238"/>
    </row>
    <row r="592" ht="16" customHeight="1">
      <c r="A592" s="280">
        <f>ROW(A294)</f>
        <v>294</v>
      </c>
      <c r="B592" s="346">
        <f>$B294</f>
        <v>0</v>
      </c>
      <c r="C592" s="547"/>
      <c r="D592" s="237"/>
      <c r="E592" s="237"/>
      <c r="F592" s="237"/>
      <c r="G592" s="410">
        <f>G294*$C$89</f>
        <v>0</v>
      </c>
      <c r="H592" s="410">
        <f>H294*$C$89</f>
        <v>0</v>
      </c>
      <c r="I592" s="410">
        <f>I294*$C$89</f>
        <v>0</v>
      </c>
      <c r="J592" s="410">
        <f>J294*$C$89</f>
        <v>0</v>
      </c>
      <c r="K592" s="410">
        <f>K294*$C$89</f>
        <v>0</v>
      </c>
      <c r="L592" s="410">
        <f>L294*$C$89</f>
        <v>0</v>
      </c>
      <c r="M592" s="410">
        <f>M294*$C$89</f>
        <v>0</v>
      </c>
      <c r="N592" s="237"/>
      <c r="O592" s="237"/>
      <c r="P592" s="237"/>
      <c r="Q592" s="237"/>
      <c r="R592" s="237"/>
      <c r="S592" s="237"/>
      <c r="T592" s="237"/>
      <c r="U592" s="237"/>
      <c r="V592" s="237"/>
      <c r="W592" s="237"/>
      <c r="X592" s="237"/>
      <c r="Y592" s="237"/>
      <c r="Z592" s="237"/>
      <c r="AA592" s="238"/>
    </row>
    <row r="593" ht="16" customHeight="1">
      <c r="A593" s="280">
        <f>ROW(A295)</f>
        <v>295</v>
      </c>
      <c r="B593" s="346">
        <f>$B295</f>
        <v>0</v>
      </c>
      <c r="C593" s="547"/>
      <c r="D593" s="237"/>
      <c r="E593" s="237"/>
      <c r="F593" s="237"/>
      <c r="G593" s="410">
        <f>G295*$C$89</f>
        <v>0</v>
      </c>
      <c r="H593" s="410">
        <f>H295*$C$89</f>
        <v>0</v>
      </c>
      <c r="I593" s="410">
        <f>I295*$C$89</f>
        <v>0</v>
      </c>
      <c r="J593" s="410">
        <f>J295*$C$89</f>
        <v>0</v>
      </c>
      <c r="K593" s="410">
        <f>K295*$C$89</f>
        <v>0</v>
      </c>
      <c r="L593" s="410">
        <f>L295*$C$89</f>
        <v>0</v>
      </c>
      <c r="M593" s="410">
        <f>M295*$C$89</f>
        <v>0</v>
      </c>
      <c r="N593" s="237"/>
      <c r="O593" s="237"/>
      <c r="P593" s="237"/>
      <c r="Q593" s="237"/>
      <c r="R593" s="237"/>
      <c r="S593" s="237"/>
      <c r="T593" s="237"/>
      <c r="U593" s="237"/>
      <c r="V593" s="237"/>
      <c r="W593" s="237"/>
      <c r="X593" s="237"/>
      <c r="Y593" s="237"/>
      <c r="Z593" s="237"/>
      <c r="AA593" s="238"/>
    </row>
    <row r="594" ht="16" customHeight="1">
      <c r="A594" s="280">
        <f>ROW(A296)</f>
        <v>296</v>
      </c>
      <c r="B594" s="366">
        <f>$B296</f>
        <v>0</v>
      </c>
      <c r="C594" s="542"/>
      <c r="D594" s="252"/>
      <c r="E594" s="252"/>
      <c r="F594" s="252"/>
      <c r="G594" s="517">
        <f>G296*$C$89</f>
        <v>0</v>
      </c>
      <c r="H594" s="517">
        <f>H296*$C$89</f>
        <v>0</v>
      </c>
      <c r="I594" s="517">
        <f>I296*$C$89</f>
        <v>0</v>
      </c>
      <c r="J594" s="517">
        <f>J296*$C$89</f>
        <v>0</v>
      </c>
      <c r="K594" s="517">
        <f>K296*$C$89</f>
        <v>0</v>
      </c>
      <c r="L594" s="517">
        <f>L296*$C$89</f>
        <v>0</v>
      </c>
      <c r="M594" s="517">
        <f>M296*$C$89</f>
        <v>0</v>
      </c>
      <c r="N594" s="237"/>
      <c r="O594" s="237"/>
      <c r="P594" s="237"/>
      <c r="Q594" s="237"/>
      <c r="R594" s="237"/>
      <c r="S594" s="237"/>
      <c r="T594" s="237"/>
      <c r="U594" s="237"/>
      <c r="V594" s="237"/>
      <c r="W594" s="237"/>
      <c r="X594" s="237"/>
      <c r="Y594" s="237"/>
      <c r="Z594" s="237"/>
      <c r="AA594" s="238"/>
    </row>
    <row r="595" ht="16" customHeight="1">
      <c r="A595" s="280">
        <f>ROW(A297)</f>
        <v>297</v>
      </c>
      <c r="B595" t="s" s="257">
        <f>$B297</f>
        <v>338</v>
      </c>
      <c r="C595" s="518"/>
      <c r="D595" s="258"/>
      <c r="E595" s="258"/>
      <c r="F595" s="258"/>
      <c r="G595" s="520">
        <f>G297*$C$89</f>
        <v>0</v>
      </c>
      <c r="H595" s="520">
        <f>H297*$C$89</f>
        <v>0</v>
      </c>
      <c r="I595" s="520">
        <f>I297*$C$89</f>
        <v>0</v>
      </c>
      <c r="J595" s="520">
        <f>J297*$C$89</f>
        <v>0</v>
      </c>
      <c r="K595" s="520">
        <f>K297*$C$89</f>
        <v>0</v>
      </c>
      <c r="L595" s="520">
        <f>L297*$C$89</f>
        <v>0</v>
      </c>
      <c r="M595" s="520">
        <f>M297*$C$89</f>
        <v>0</v>
      </c>
      <c r="N595" s="237"/>
      <c r="O595" s="237"/>
      <c r="P595" s="237"/>
      <c r="Q595" s="237"/>
      <c r="R595" s="237"/>
      <c r="S595" s="237"/>
      <c r="T595" s="237"/>
      <c r="U595" s="237"/>
      <c r="V595" s="237"/>
      <c r="W595" s="237"/>
      <c r="X595" s="237"/>
      <c r="Y595" s="237"/>
      <c r="Z595" s="237"/>
      <c r="AA595" s="238"/>
    </row>
    <row r="596" ht="16" customHeight="1">
      <c r="A596" s="280">
        <f>ROW(A298)</f>
        <v>298</v>
      </c>
      <c r="B596" s="346">
        <f>$B298</f>
        <v>0</v>
      </c>
      <c r="C596" s="547"/>
      <c r="D596" s="237"/>
      <c r="E596" s="237"/>
      <c r="F596" s="237"/>
      <c r="G596" s="410"/>
      <c r="H596" s="410"/>
      <c r="I596" s="410"/>
      <c r="J596" s="410"/>
      <c r="K596" s="410"/>
      <c r="L596" s="410"/>
      <c r="M596" s="410"/>
      <c r="N596" s="237"/>
      <c r="O596" s="237"/>
      <c r="P596" s="237"/>
      <c r="Q596" s="237"/>
      <c r="R596" s="237"/>
      <c r="S596" s="237"/>
      <c r="T596" s="237"/>
      <c r="U596" s="237"/>
      <c r="V596" s="237"/>
      <c r="W596" s="237"/>
      <c r="X596" s="237"/>
      <c r="Y596" s="237"/>
      <c r="Z596" s="237"/>
      <c r="AA596" s="238"/>
    </row>
    <row r="597" ht="16" customHeight="1">
      <c r="A597" s="280">
        <f>ROW(A299)</f>
        <v>299</v>
      </c>
      <c r="B597" t="s" s="426">
        <f>$B299</f>
        <v>339</v>
      </c>
      <c r="C597" s="542"/>
      <c r="D597" s="252"/>
      <c r="E597" s="252"/>
      <c r="F597" s="252"/>
      <c r="G597" s="517"/>
      <c r="H597" s="517"/>
      <c r="I597" s="517"/>
      <c r="J597" s="517"/>
      <c r="K597" s="517"/>
      <c r="L597" s="517"/>
      <c r="M597" s="517"/>
      <c r="N597" s="237"/>
      <c r="O597" s="237"/>
      <c r="P597" s="237"/>
      <c r="Q597" s="237"/>
      <c r="R597" s="237"/>
      <c r="S597" s="237"/>
      <c r="T597" s="237"/>
      <c r="U597" s="237"/>
      <c r="V597" s="237"/>
      <c r="W597" s="237"/>
      <c r="X597" s="237"/>
      <c r="Y597" s="237"/>
      <c r="Z597" s="237"/>
      <c r="AA597" s="238"/>
    </row>
    <row r="598" ht="16" customHeight="1">
      <c r="A598" s="280">
        <f>ROW(A300)</f>
        <v>300</v>
      </c>
      <c r="B598" s="525">
        <f>$B300</f>
        <v>0</v>
      </c>
      <c r="C598" s="518"/>
      <c r="D598" s="258"/>
      <c r="E598" s="258"/>
      <c r="F598" s="258"/>
      <c r="G598" s="520">
        <f>G300*$C$89</f>
        <v>0</v>
      </c>
      <c r="H598" s="520">
        <f>H300*$C$89</f>
        <v>0</v>
      </c>
      <c r="I598" s="520">
        <f>I300*$C$89</f>
        <v>0</v>
      </c>
      <c r="J598" s="520">
        <f>J300*$C$89</f>
        <v>0</v>
      </c>
      <c r="K598" s="520">
        <f>K300*$C$89</f>
        <v>0</v>
      </c>
      <c r="L598" s="520">
        <f>L300*$C$89</f>
        <v>0</v>
      </c>
      <c r="M598" s="520">
        <f>M300*$C$89</f>
        <v>0</v>
      </c>
      <c r="N598" s="237"/>
      <c r="O598" s="237"/>
      <c r="P598" s="237"/>
      <c r="Q598" s="237"/>
      <c r="R598" s="237"/>
      <c r="S598" s="237"/>
      <c r="T598" s="237"/>
      <c r="U598" s="237"/>
      <c r="V598" s="237"/>
      <c r="W598" s="237"/>
      <c r="X598" s="237"/>
      <c r="Y598" s="237"/>
      <c r="Z598" s="237"/>
      <c r="AA598" s="238"/>
    </row>
    <row r="599" ht="16" customHeight="1">
      <c r="A599" s="280">
        <f>ROW(A301)</f>
        <v>301</v>
      </c>
      <c r="B599" s="526">
        <f>$B301</f>
        <v>0</v>
      </c>
      <c r="C599" s="547"/>
      <c r="D599" s="237"/>
      <c r="E599" s="237"/>
      <c r="F599" s="237"/>
      <c r="G599" s="410">
        <f>G301*$C$89</f>
        <v>0</v>
      </c>
      <c r="H599" s="410">
        <f>H301*$C$89</f>
        <v>0</v>
      </c>
      <c r="I599" s="410">
        <f>I301*$C$89</f>
        <v>0</v>
      </c>
      <c r="J599" s="410">
        <f>J301*$C$89</f>
        <v>0</v>
      </c>
      <c r="K599" s="410">
        <f>K301*$C$89</f>
        <v>0</v>
      </c>
      <c r="L599" s="410">
        <f>L301*$C$89</f>
        <v>0</v>
      </c>
      <c r="M599" s="410">
        <f>M301*$C$89</f>
        <v>0</v>
      </c>
      <c r="N599" s="237"/>
      <c r="O599" s="237"/>
      <c r="P599" s="237"/>
      <c r="Q599" s="237"/>
      <c r="R599" s="237"/>
      <c r="S599" s="237"/>
      <c r="T599" s="237"/>
      <c r="U599" s="237"/>
      <c r="V599" s="237"/>
      <c r="W599" s="237"/>
      <c r="X599" s="237"/>
      <c r="Y599" s="237"/>
      <c r="Z599" s="237"/>
      <c r="AA599" s="238"/>
    </row>
    <row r="600" ht="16" customHeight="1">
      <c r="A600" s="280">
        <f>ROW(A302)</f>
        <v>302</v>
      </c>
      <c r="B600" s="526">
        <f>$B302</f>
        <v>0</v>
      </c>
      <c r="C600" s="547"/>
      <c r="D600" s="237"/>
      <c r="E600" s="237"/>
      <c r="F600" s="237"/>
      <c r="G600" s="410">
        <f>G302*$C$89</f>
        <v>0</v>
      </c>
      <c r="H600" s="410">
        <f>H302*$C$89</f>
        <v>0</v>
      </c>
      <c r="I600" s="410">
        <f>I302*$C$89</f>
        <v>0</v>
      </c>
      <c r="J600" s="410">
        <f>J302*$C$89</f>
        <v>0</v>
      </c>
      <c r="K600" s="410">
        <f>K302*$C$89</f>
        <v>0</v>
      </c>
      <c r="L600" s="410">
        <f>L302*$C$89</f>
        <v>0</v>
      </c>
      <c r="M600" s="410">
        <f>M302*$C$89</f>
        <v>0</v>
      </c>
      <c r="N600" s="237"/>
      <c r="O600" s="237"/>
      <c r="P600" s="237"/>
      <c r="Q600" s="237"/>
      <c r="R600" s="237"/>
      <c r="S600" s="237"/>
      <c r="T600" s="237"/>
      <c r="U600" s="237"/>
      <c r="V600" s="237"/>
      <c r="W600" s="237"/>
      <c r="X600" s="237"/>
      <c r="Y600" s="237"/>
      <c r="Z600" s="237"/>
      <c r="AA600" s="238"/>
    </row>
    <row r="601" ht="16" customHeight="1">
      <c r="A601" s="280">
        <f>ROW(A303)</f>
        <v>303</v>
      </c>
      <c r="B601" s="526">
        <f>$B303</f>
        <v>0</v>
      </c>
      <c r="C601" s="547"/>
      <c r="D601" s="237"/>
      <c r="E601" s="237"/>
      <c r="F601" s="237"/>
      <c r="G601" s="410">
        <f>G303*$C$89</f>
        <v>0</v>
      </c>
      <c r="H601" s="410">
        <f>H303*$C$89</f>
        <v>0</v>
      </c>
      <c r="I601" s="410">
        <f>I303*$C$89</f>
        <v>0</v>
      </c>
      <c r="J601" s="410">
        <f>J303*$C$89</f>
        <v>0</v>
      </c>
      <c r="K601" s="410">
        <f>K303*$C$89</f>
        <v>0</v>
      </c>
      <c r="L601" s="410">
        <f>L303*$C$89</f>
        <v>0</v>
      </c>
      <c r="M601" s="410">
        <f>M303*$C$89</f>
        <v>0</v>
      </c>
      <c r="N601" s="237"/>
      <c r="O601" s="237"/>
      <c r="P601" s="237"/>
      <c r="Q601" s="237"/>
      <c r="R601" s="237"/>
      <c r="S601" s="237"/>
      <c r="T601" s="237"/>
      <c r="U601" s="237"/>
      <c r="V601" s="237"/>
      <c r="W601" s="237"/>
      <c r="X601" s="237"/>
      <c r="Y601" s="237"/>
      <c r="Z601" s="237"/>
      <c r="AA601" s="238"/>
    </row>
    <row r="602" ht="16" customHeight="1">
      <c r="A602" s="280">
        <f>ROW(A304)</f>
        <v>304</v>
      </c>
      <c r="B602" s="526">
        <f>$B304</f>
        <v>0</v>
      </c>
      <c r="C602" s="547"/>
      <c r="D602" s="237"/>
      <c r="E602" s="237"/>
      <c r="F602" s="237"/>
      <c r="G602" s="410">
        <f>G304*$C$89</f>
        <v>0</v>
      </c>
      <c r="H602" s="410">
        <f>H304*$C$89</f>
        <v>0</v>
      </c>
      <c r="I602" s="410">
        <f>I304*$C$89</f>
        <v>0</v>
      </c>
      <c r="J602" s="410">
        <f>J304*$C$89</f>
        <v>0</v>
      </c>
      <c r="K602" s="410">
        <f>K304*$C$89</f>
        <v>0</v>
      </c>
      <c r="L602" s="410">
        <f>L304*$C$89</f>
        <v>0</v>
      </c>
      <c r="M602" s="410">
        <f>M304*$C$89</f>
        <v>0</v>
      </c>
      <c r="N602" s="237"/>
      <c r="O602" s="237"/>
      <c r="P602" s="237"/>
      <c r="Q602" s="237"/>
      <c r="R602" s="237"/>
      <c r="S602" s="237"/>
      <c r="T602" s="237"/>
      <c r="U602" s="237"/>
      <c r="V602" s="237"/>
      <c r="W602" s="237"/>
      <c r="X602" s="237"/>
      <c r="Y602" s="237"/>
      <c r="Z602" s="237"/>
      <c r="AA602" s="238"/>
    </row>
    <row r="603" ht="16" customHeight="1">
      <c r="A603" s="280">
        <f>ROW(A305)</f>
        <v>305</v>
      </c>
      <c r="B603" s="526">
        <f>$B305</f>
        <v>0</v>
      </c>
      <c r="C603" s="547"/>
      <c r="D603" s="237"/>
      <c r="E603" s="237"/>
      <c r="F603" s="237"/>
      <c r="G603" s="410">
        <f>G305*$C$89</f>
        <v>0</v>
      </c>
      <c r="H603" s="410">
        <f>H305*$C$89</f>
        <v>0</v>
      </c>
      <c r="I603" s="410">
        <f>I305*$C$89</f>
        <v>0</v>
      </c>
      <c r="J603" s="410">
        <f>J305*$C$89</f>
        <v>0</v>
      </c>
      <c r="K603" s="410">
        <f>K305*$C$89</f>
        <v>0</v>
      </c>
      <c r="L603" s="410">
        <f>L305*$C$89</f>
        <v>0</v>
      </c>
      <c r="M603" s="410">
        <f>M305*$C$89</f>
        <v>0</v>
      </c>
      <c r="N603" s="237"/>
      <c r="O603" s="237"/>
      <c r="P603" s="237"/>
      <c r="Q603" s="237"/>
      <c r="R603" s="237"/>
      <c r="S603" s="237"/>
      <c r="T603" s="237"/>
      <c r="U603" s="237"/>
      <c r="V603" s="237"/>
      <c r="W603" s="237"/>
      <c r="X603" s="237"/>
      <c r="Y603" s="237"/>
      <c r="Z603" s="237"/>
      <c r="AA603" s="238"/>
    </row>
    <row r="604" ht="16" customHeight="1">
      <c r="A604" s="280">
        <f>ROW(A306)</f>
        <v>306</v>
      </c>
      <c r="B604" s="526">
        <f>$B306</f>
        <v>0</v>
      </c>
      <c r="C604" s="547"/>
      <c r="D604" s="237"/>
      <c r="E604" s="237"/>
      <c r="F604" s="237"/>
      <c r="G604" s="410">
        <f>G306*$C$89</f>
        <v>0</v>
      </c>
      <c r="H604" s="410">
        <f>H306*$C$89</f>
        <v>0</v>
      </c>
      <c r="I604" s="410">
        <f>I306*$C$89</f>
        <v>0</v>
      </c>
      <c r="J604" s="410">
        <f>J306*$C$89</f>
        <v>0</v>
      </c>
      <c r="K604" s="410">
        <f>K306*$C$89</f>
        <v>0</v>
      </c>
      <c r="L604" s="410">
        <f>L306*$C$89</f>
        <v>0</v>
      </c>
      <c r="M604" s="410">
        <f>M306*$C$89</f>
        <v>0</v>
      </c>
      <c r="N604" s="237"/>
      <c r="O604" s="237"/>
      <c r="P604" s="237"/>
      <c r="Q604" s="237"/>
      <c r="R604" s="237"/>
      <c r="S604" s="237"/>
      <c r="T604" s="237"/>
      <c r="U604" s="237"/>
      <c r="V604" s="237"/>
      <c r="W604" s="237"/>
      <c r="X604" s="237"/>
      <c r="Y604" s="237"/>
      <c r="Z604" s="237"/>
      <c r="AA604" s="238"/>
    </row>
    <row r="605" ht="16" customHeight="1">
      <c r="A605" s="280">
        <f>ROW(A307)</f>
        <v>307</v>
      </c>
      <c r="B605" s="526">
        <f>$B307</f>
        <v>0</v>
      </c>
      <c r="C605" s="547"/>
      <c r="D605" s="237"/>
      <c r="E605" s="237"/>
      <c r="F605" s="237"/>
      <c r="G605" s="410"/>
      <c r="H605" s="410">
        <f>H307*$C$89</f>
        <v>0</v>
      </c>
      <c r="I605" s="410">
        <f>I307*$C$89</f>
        <v>0</v>
      </c>
      <c r="J605" s="410">
        <f>J307*$C$89</f>
        <v>0</v>
      </c>
      <c r="K605" s="410">
        <f>K307*$C$89</f>
        <v>0</v>
      </c>
      <c r="L605" s="410">
        <f>L307*$C$89</f>
        <v>0</v>
      </c>
      <c r="M605" s="410">
        <f>M307*$C$89</f>
        <v>0</v>
      </c>
      <c r="N605" s="237"/>
      <c r="O605" s="237"/>
      <c r="P605" s="237"/>
      <c r="Q605" s="237"/>
      <c r="R605" s="237"/>
      <c r="S605" s="237"/>
      <c r="T605" s="237"/>
      <c r="U605" s="237"/>
      <c r="V605" s="237"/>
      <c r="W605" s="237"/>
      <c r="X605" s="237"/>
      <c r="Y605" s="237"/>
      <c r="Z605" s="237"/>
      <c r="AA605" s="238"/>
    </row>
    <row r="606" ht="16" customHeight="1">
      <c r="A606" s="244"/>
      <c r="B606" s="554">
        <f>$B308</f>
        <v>0</v>
      </c>
      <c r="C606" s="542"/>
      <c r="D606" s="252"/>
      <c r="E606" s="252"/>
      <c r="F606" s="252"/>
      <c r="G606" s="555"/>
      <c r="H606" s="555"/>
      <c r="I606" s="517"/>
      <c r="J606" s="517"/>
      <c r="K606" s="517"/>
      <c r="L606" s="517"/>
      <c r="M606" s="517"/>
      <c r="N606" s="237"/>
      <c r="O606" s="237"/>
      <c r="P606" s="237"/>
      <c r="Q606" s="237"/>
      <c r="R606" s="237"/>
      <c r="S606" s="237"/>
      <c r="T606" s="237"/>
      <c r="U606" s="237"/>
      <c r="V606" s="237"/>
      <c r="W606" s="237"/>
      <c r="X606" s="237"/>
      <c r="Y606" s="237"/>
      <c r="Z606" s="237"/>
      <c r="AA606" s="238"/>
    </row>
    <row r="607" ht="16" customHeight="1">
      <c r="A607" s="244"/>
      <c r="B607" t="s" s="257">
        <f>$B309</f>
        <v>340</v>
      </c>
      <c r="C607" s="518"/>
      <c r="D607" s="258"/>
      <c r="E607" s="258"/>
      <c r="F607" s="258"/>
      <c r="G607" s="307">
        <f>SUM(G586:G605)</f>
        <v>0</v>
      </c>
      <c r="H607" s="307">
        <f>SUM(H586:H605)</f>
        <v>0</v>
      </c>
      <c r="I607" s="307">
        <f>SUM(I586:I605)</f>
        <v>0</v>
      </c>
      <c r="J607" s="307">
        <f>SUM(J586:J605)</f>
        <v>0</v>
      </c>
      <c r="K607" s="307">
        <f>SUM(K586:K605)</f>
        <v>0</v>
      </c>
      <c r="L607" s="307">
        <f>SUM(L586:L605)</f>
        <v>0</v>
      </c>
      <c r="M607" s="307">
        <f>SUM(M586:M605)</f>
        <v>0</v>
      </c>
      <c r="N607" s="237"/>
      <c r="O607" s="237"/>
      <c r="P607" s="237"/>
      <c r="Q607" s="237"/>
      <c r="R607" s="237"/>
      <c r="S607" s="237"/>
      <c r="T607" s="237"/>
      <c r="U607" s="237"/>
      <c r="V607" s="237"/>
      <c r="W607" s="237"/>
      <c r="X607" s="237"/>
      <c r="Y607" s="237"/>
      <c r="Z607" s="237"/>
      <c r="AA607" s="238"/>
    </row>
    <row r="608" ht="16" customHeight="1">
      <c r="A608" s="244"/>
      <c r="B608" s="237"/>
      <c r="C608" s="547"/>
      <c r="D608" s="237"/>
      <c r="E608" s="237"/>
      <c r="F608" s="237"/>
      <c r="G608" s="410"/>
      <c r="H608" s="410"/>
      <c r="I608" s="410"/>
      <c r="J608" s="410"/>
      <c r="K608" s="410"/>
      <c r="L608" s="410"/>
      <c r="M608" s="410"/>
      <c r="N608" s="237"/>
      <c r="O608" s="237"/>
      <c r="P608" s="237"/>
      <c r="Q608" s="237"/>
      <c r="R608" s="237"/>
      <c r="S608" s="237"/>
      <c r="T608" s="237"/>
      <c r="U608" s="237"/>
      <c r="V608" s="237"/>
      <c r="W608" s="237"/>
      <c r="X608" s="237"/>
      <c r="Y608" s="237"/>
      <c r="Z608" s="237"/>
      <c r="AA608" s="238"/>
    </row>
    <row r="609" ht="16" customHeight="1">
      <c r="A609" s="280">
        <f>ROW(A311)</f>
        <v>311</v>
      </c>
      <c r="B609" t="s" s="426">
        <f>$B311</f>
        <v>341</v>
      </c>
      <c r="C609" s="551"/>
      <c r="D609" s="552"/>
      <c r="E609" s="252"/>
      <c r="F609" s="252"/>
      <c r="G609" s="517"/>
      <c r="H609" s="517"/>
      <c r="I609" s="517"/>
      <c r="J609" s="517"/>
      <c r="K609" s="517"/>
      <c r="L609" s="517"/>
      <c r="M609" s="517"/>
      <c r="N609" s="237"/>
      <c r="O609" s="237"/>
      <c r="P609" s="237"/>
      <c r="Q609" s="237"/>
      <c r="R609" s="237"/>
      <c r="S609" s="237"/>
      <c r="T609" s="237"/>
      <c r="U609" s="237"/>
      <c r="V609" s="237"/>
      <c r="W609" s="237"/>
      <c r="X609" s="237"/>
      <c r="Y609" s="237"/>
      <c r="Z609" s="237"/>
      <c r="AA609" s="238"/>
    </row>
    <row r="610" ht="16" customHeight="1">
      <c r="A610" s="280">
        <f>ROW(A312)</f>
        <v>312</v>
      </c>
      <c r="B610" t="s" s="529">
        <f>$B312</f>
        <v>342</v>
      </c>
      <c r="C610" s="528"/>
      <c r="D610" s="509"/>
      <c r="E610" s="258"/>
      <c r="F610" s="258"/>
      <c r="G610" s="520">
        <f>G312*$C$89</f>
        <v>0</v>
      </c>
      <c r="H610" s="520">
        <f>H312*$C$89</f>
        <v>1912.5</v>
      </c>
      <c r="I610" s="520">
        <f>I312*$C$89</f>
        <v>1969.875</v>
      </c>
      <c r="J610" s="520">
        <f>J312*$C$89</f>
        <v>2028.97125</v>
      </c>
      <c r="K610" s="520">
        <f>K312*$C$89</f>
        <v>2089.8403875</v>
      </c>
      <c r="L610" s="520">
        <f>L312*$C$89</f>
        <v>2152.535599125</v>
      </c>
      <c r="M610" s="520">
        <f>M312*$C$89</f>
        <v>2217.111667098750</v>
      </c>
      <c r="N610" s="237"/>
      <c r="O610" s="237"/>
      <c r="P610" s="237"/>
      <c r="Q610" s="237"/>
      <c r="R610" s="237"/>
      <c r="S610" s="237"/>
      <c r="T610" s="237"/>
      <c r="U610" s="237"/>
      <c r="V610" s="237"/>
      <c r="W610" s="237"/>
      <c r="X610" s="237"/>
      <c r="Y610" s="237"/>
      <c r="Z610" s="237"/>
      <c r="AA610" s="238"/>
    </row>
    <row r="611" ht="16" customHeight="1">
      <c r="A611" s="280">
        <f>ROW(A313)</f>
        <v>313</v>
      </c>
      <c r="B611" t="s" s="530">
        <f>$B313</f>
        <v>342</v>
      </c>
      <c r="C611" s="549"/>
      <c r="D611" s="550"/>
      <c r="E611" s="237"/>
      <c r="F611" s="237"/>
      <c r="G611" s="410">
        <f>G313*$C$89</f>
        <v>0</v>
      </c>
      <c r="H611" s="410">
        <f>H313*$C$89</f>
        <v>0</v>
      </c>
      <c r="I611" s="410">
        <f>I313*$C$89</f>
        <v>1969.875</v>
      </c>
      <c r="J611" s="410">
        <f>J313*$C$89</f>
        <v>2028.97125</v>
      </c>
      <c r="K611" s="410">
        <f>K313*$C$89</f>
        <v>2089.8403875</v>
      </c>
      <c r="L611" s="410">
        <f>L313*$C$89</f>
        <v>2152.535599125</v>
      </c>
      <c r="M611" s="410">
        <f>M313*$C$89</f>
        <v>2217.111667098750</v>
      </c>
      <c r="N611" s="237"/>
      <c r="O611" s="237"/>
      <c r="P611" s="237"/>
      <c r="Q611" s="237"/>
      <c r="R611" s="237"/>
      <c r="S611" s="237"/>
      <c r="T611" s="237"/>
      <c r="U611" s="237"/>
      <c r="V611" s="237"/>
      <c r="W611" s="237"/>
      <c r="X611" s="237"/>
      <c r="Y611" s="237"/>
      <c r="Z611" s="237"/>
      <c r="AA611" s="238"/>
    </row>
    <row r="612" ht="16" customHeight="1">
      <c r="A612" s="280">
        <f>ROW(A314)</f>
        <v>314</v>
      </c>
      <c r="B612" s="526">
        <f>$B314</f>
        <v>0</v>
      </c>
      <c r="C612" s="549"/>
      <c r="D612" s="550"/>
      <c r="E612" s="237"/>
      <c r="F612" s="237"/>
      <c r="G612" s="410"/>
      <c r="H612" s="410"/>
      <c r="I612" s="410"/>
      <c r="J612" s="410"/>
      <c r="K612" s="410"/>
      <c r="L612" s="410"/>
      <c r="M612" s="410"/>
      <c r="N612" s="237"/>
      <c r="O612" s="237"/>
      <c r="P612" s="237"/>
      <c r="Q612" s="237"/>
      <c r="R612" s="237"/>
      <c r="S612" s="237"/>
      <c r="T612" s="237"/>
      <c r="U612" s="237"/>
      <c r="V612" s="237"/>
      <c r="W612" s="237"/>
      <c r="X612" s="237"/>
      <c r="Y612" s="237"/>
      <c r="Z612" s="237"/>
      <c r="AA612" s="238"/>
    </row>
    <row r="613" ht="16" customHeight="1">
      <c r="A613" s="280">
        <f>ROW(A315)</f>
        <v>315</v>
      </c>
      <c r="B613" s="526">
        <f>$B315</f>
        <v>0</v>
      </c>
      <c r="C613" s="549"/>
      <c r="D613" s="550"/>
      <c r="E613" s="237"/>
      <c r="F613" s="237"/>
      <c r="G613" s="410">
        <f>G315*$C$89</f>
        <v>0</v>
      </c>
      <c r="H613" s="410">
        <f>H315*$C$89</f>
        <v>0</v>
      </c>
      <c r="I613" s="410">
        <f>I315*$C$89</f>
        <v>0</v>
      </c>
      <c r="J613" s="410">
        <f>J315*$C$89</f>
        <v>0</v>
      </c>
      <c r="K613" s="410">
        <f>K315*$C$89</f>
        <v>0</v>
      </c>
      <c r="L613" s="410">
        <f>L315*$C$89</f>
        <v>0</v>
      </c>
      <c r="M613" s="410">
        <f>M315*$C$89</f>
        <v>0</v>
      </c>
      <c r="N613" s="237"/>
      <c r="O613" s="237"/>
      <c r="P613" s="237"/>
      <c r="Q613" s="237"/>
      <c r="R613" s="237"/>
      <c r="S613" s="237"/>
      <c r="T613" s="237"/>
      <c r="U613" s="237"/>
      <c r="V613" s="237"/>
      <c r="W613" s="237"/>
      <c r="X613" s="237"/>
      <c r="Y613" s="237"/>
      <c r="Z613" s="237"/>
      <c r="AA613" s="238"/>
    </row>
    <row r="614" ht="16" customHeight="1">
      <c r="A614" s="280">
        <f>ROW(A316)</f>
        <v>316</v>
      </c>
      <c r="B614" s="526">
        <f>$B316</f>
        <v>0</v>
      </c>
      <c r="C614" s="549"/>
      <c r="D614" s="550"/>
      <c r="E614" s="237"/>
      <c r="F614" s="237"/>
      <c r="G614" s="410">
        <f>G316*$C$89</f>
        <v>0</v>
      </c>
      <c r="H614" s="410">
        <f>H316*$C$89</f>
        <v>0</v>
      </c>
      <c r="I614" s="410">
        <f>I316*$C$89</f>
        <v>0</v>
      </c>
      <c r="J614" s="410">
        <f>J316*$C$89</f>
        <v>0</v>
      </c>
      <c r="K614" s="410">
        <f>K316*$C$89</f>
        <v>0</v>
      </c>
      <c r="L614" s="410">
        <f>L316*$C$89</f>
        <v>0</v>
      </c>
      <c r="M614" s="410">
        <f>M316*$C$89</f>
        <v>0</v>
      </c>
      <c r="N614" s="237"/>
      <c r="O614" s="237"/>
      <c r="P614" s="237"/>
      <c r="Q614" s="237"/>
      <c r="R614" s="237"/>
      <c r="S614" s="237"/>
      <c r="T614" s="237"/>
      <c r="U614" s="237"/>
      <c r="V614" s="237"/>
      <c r="W614" s="237"/>
      <c r="X614" s="237"/>
      <c r="Y614" s="237"/>
      <c r="Z614" s="237"/>
      <c r="AA614" s="238"/>
    </row>
    <row r="615" ht="16" customHeight="1">
      <c r="A615" s="280">
        <f>ROW(A317)</f>
        <v>317</v>
      </c>
      <c r="B615" s="526">
        <f>$B317</f>
        <v>0</v>
      </c>
      <c r="C615" s="549"/>
      <c r="D615" s="550"/>
      <c r="E615" s="237"/>
      <c r="F615" s="237"/>
      <c r="G615" s="410">
        <f>G317*$C$89</f>
        <v>0</v>
      </c>
      <c r="H615" s="410">
        <f>H317*$C$89</f>
        <v>0</v>
      </c>
      <c r="I615" s="410">
        <f>I317*$C$89</f>
        <v>0</v>
      </c>
      <c r="J615" s="410">
        <f>J317*$C$89</f>
        <v>0</v>
      </c>
      <c r="K615" s="410">
        <f>K317*$C$89</f>
        <v>0</v>
      </c>
      <c r="L615" s="410">
        <f>L317*$C$89</f>
        <v>0</v>
      </c>
      <c r="M615" s="410">
        <f>M317*$C$89</f>
        <v>0</v>
      </c>
      <c r="N615" s="237"/>
      <c r="O615" s="237"/>
      <c r="P615" s="237"/>
      <c r="Q615" s="237"/>
      <c r="R615" s="237"/>
      <c r="S615" s="237"/>
      <c r="T615" s="237"/>
      <c r="U615" s="237"/>
      <c r="V615" s="237"/>
      <c r="W615" s="237"/>
      <c r="X615" s="237"/>
      <c r="Y615" s="237"/>
      <c r="Z615" s="237"/>
      <c r="AA615" s="238"/>
    </row>
    <row r="616" ht="16" customHeight="1">
      <c r="A616" s="280">
        <f>ROW(A318)</f>
        <v>318</v>
      </c>
      <c r="B616" s="526">
        <f>$B318</f>
        <v>0</v>
      </c>
      <c r="C616" s="549"/>
      <c r="D616" s="550"/>
      <c r="E616" s="237"/>
      <c r="F616" s="237"/>
      <c r="G616" s="410">
        <f>G318*$C$89</f>
        <v>0</v>
      </c>
      <c r="H616" s="410">
        <f>H318*$C$89</f>
        <v>0</v>
      </c>
      <c r="I616" s="410">
        <f>I318*$C$89</f>
        <v>0</v>
      </c>
      <c r="J616" s="410">
        <f>J318*$C$89</f>
        <v>0</v>
      </c>
      <c r="K616" s="410">
        <f>K318*$C$89</f>
        <v>0</v>
      </c>
      <c r="L616" s="410">
        <f>L318*$C$89</f>
        <v>0</v>
      </c>
      <c r="M616" s="410">
        <f>M318*$C$89</f>
        <v>0</v>
      </c>
      <c r="N616" s="237"/>
      <c r="O616" s="237"/>
      <c r="P616" s="237"/>
      <c r="Q616" s="237"/>
      <c r="R616" s="237"/>
      <c r="S616" s="237"/>
      <c r="T616" s="237"/>
      <c r="U616" s="237"/>
      <c r="V616" s="237"/>
      <c r="W616" s="237"/>
      <c r="X616" s="237"/>
      <c r="Y616" s="237"/>
      <c r="Z616" s="237"/>
      <c r="AA616" s="238"/>
    </row>
    <row r="617" ht="16" customHeight="1">
      <c r="A617" s="280">
        <f>ROW(A319)</f>
        <v>319</v>
      </c>
      <c r="B617" s="526">
        <f>$B319</f>
        <v>0</v>
      </c>
      <c r="C617" s="549"/>
      <c r="D617" s="550"/>
      <c r="E617" s="237"/>
      <c r="F617" s="237"/>
      <c r="G617" s="410">
        <f>G319*$C$89</f>
        <v>0</v>
      </c>
      <c r="H617" s="410">
        <f>H319*$C$89</f>
        <v>0</v>
      </c>
      <c r="I617" s="410">
        <f>I319*$C$89</f>
        <v>0</v>
      </c>
      <c r="J617" s="410">
        <f>J319*$C$89</f>
        <v>0</v>
      </c>
      <c r="K617" s="410">
        <f>K319*$C$89</f>
        <v>0</v>
      </c>
      <c r="L617" s="410">
        <f>L319*$C$89</f>
        <v>0</v>
      </c>
      <c r="M617" s="410">
        <f>M319*$C$89</f>
        <v>0</v>
      </c>
      <c r="N617" s="237"/>
      <c r="O617" s="237"/>
      <c r="P617" s="237"/>
      <c r="Q617" s="237"/>
      <c r="R617" s="237"/>
      <c r="S617" s="237"/>
      <c r="T617" s="237"/>
      <c r="U617" s="237"/>
      <c r="V617" s="237"/>
      <c r="W617" s="237"/>
      <c r="X617" s="237"/>
      <c r="Y617" s="237"/>
      <c r="Z617" s="237"/>
      <c r="AA617" s="238"/>
    </row>
    <row r="618" ht="16" customHeight="1">
      <c r="A618" s="280">
        <f>ROW(A320)</f>
        <v>320</v>
      </c>
      <c r="B618" s="252"/>
      <c r="C618" s="551"/>
      <c r="D618" s="552"/>
      <c r="E618" s="252"/>
      <c r="F618" s="252"/>
      <c r="G618" s="517"/>
      <c r="H618" s="517"/>
      <c r="I618" s="517"/>
      <c r="J618" s="517"/>
      <c r="K618" s="517"/>
      <c r="L618" s="517"/>
      <c r="M618" s="517"/>
      <c r="N618" s="237"/>
      <c r="O618" s="237"/>
      <c r="P618" s="237"/>
      <c r="Q618" s="237"/>
      <c r="R618" s="237"/>
      <c r="S618" s="237"/>
      <c r="T618" s="237"/>
      <c r="U618" s="237"/>
      <c r="V618" s="237"/>
      <c r="W618" s="237"/>
      <c r="X618" s="237"/>
      <c r="Y618" s="237"/>
      <c r="Z618" s="237"/>
      <c r="AA618" s="238"/>
    </row>
    <row r="619" ht="16" customHeight="1">
      <c r="A619" s="280">
        <f>ROW(A321)</f>
        <v>321</v>
      </c>
      <c r="B619" t="s" s="257">
        <f>$B321</f>
        <v>343</v>
      </c>
      <c r="C619" s="528"/>
      <c r="D619" s="509"/>
      <c r="E619" s="258"/>
      <c r="F619" s="258"/>
      <c r="G619" s="520">
        <f>G321*$C$89</f>
        <v>0</v>
      </c>
      <c r="H619" s="520">
        <f>H321*$C$89</f>
        <v>1912.5</v>
      </c>
      <c r="I619" s="520">
        <f>I321*$C$89</f>
        <v>3939.75</v>
      </c>
      <c r="J619" s="520">
        <f>J321*$C$89</f>
        <v>4057.9425</v>
      </c>
      <c r="K619" s="520">
        <f>K321*$C$89</f>
        <v>4179.680775</v>
      </c>
      <c r="L619" s="520">
        <f>L321*$C$89</f>
        <v>4305.07119825</v>
      </c>
      <c r="M619" s="520">
        <f>M321*$C$89</f>
        <v>4434.2233341975</v>
      </c>
      <c r="N619" s="237"/>
      <c r="O619" s="237"/>
      <c r="P619" s="237"/>
      <c r="Q619" s="237"/>
      <c r="R619" s="237"/>
      <c r="S619" s="237"/>
      <c r="T619" s="237"/>
      <c r="U619" s="237"/>
      <c r="V619" s="237"/>
      <c r="W619" s="237"/>
      <c r="X619" s="237"/>
      <c r="Y619" s="237"/>
      <c r="Z619" s="237"/>
      <c r="AA619" s="238"/>
    </row>
    <row r="620" ht="16" customHeight="1">
      <c r="A620" s="280">
        <f>ROW(A322)</f>
        <v>322</v>
      </c>
      <c r="B620" s="526">
        <f>$B322</f>
        <v>0</v>
      </c>
      <c r="C620" s="549"/>
      <c r="D620" s="550"/>
      <c r="E620" s="237"/>
      <c r="F620" s="237"/>
      <c r="G620" s="410">
        <f>G322*$C$89</f>
        <v>0</v>
      </c>
      <c r="H620" s="410">
        <f>H322*$C$89</f>
        <v>0</v>
      </c>
      <c r="I620" s="410">
        <f>I322*$C$89</f>
        <v>0</v>
      </c>
      <c r="J620" s="410">
        <f>J322*$C$89</f>
        <v>0</v>
      </c>
      <c r="K620" s="410">
        <f>K322*$C$89</f>
        <v>0</v>
      </c>
      <c r="L620" s="410">
        <f>L322*$C$89</f>
        <v>0</v>
      </c>
      <c r="M620" s="410">
        <f>M322*$C$89</f>
        <v>0</v>
      </c>
      <c r="N620" s="237"/>
      <c r="O620" s="237"/>
      <c r="P620" s="237"/>
      <c r="Q620" s="237"/>
      <c r="R620" s="237"/>
      <c r="S620" s="237"/>
      <c r="T620" s="237"/>
      <c r="U620" s="237"/>
      <c r="V620" s="237"/>
      <c r="W620" s="237"/>
      <c r="X620" s="237"/>
      <c r="Y620" s="237"/>
      <c r="Z620" s="237"/>
      <c r="AA620" s="238"/>
    </row>
    <row r="621" ht="16" customHeight="1">
      <c r="A621" s="280">
        <f>ROW(A323)</f>
        <v>323</v>
      </c>
      <c r="B621" t="s" s="530">
        <f>$B323</f>
        <v>344</v>
      </c>
      <c r="C621" s="549"/>
      <c r="D621" s="550"/>
      <c r="E621" s="237"/>
      <c r="F621" s="237"/>
      <c r="G621" s="410">
        <f>G323*$C$89</f>
        <v>0</v>
      </c>
      <c r="H621" s="410">
        <f>H323*$C$89</f>
        <v>2907</v>
      </c>
      <c r="I621" s="410">
        <f>I323*$C$89</f>
        <v>2994.21</v>
      </c>
      <c r="J621" s="410">
        <f>J323*$C$89</f>
        <v>3084.0363</v>
      </c>
      <c r="K621" s="410">
        <f>K323*$C$89</f>
        <v>3176.557389</v>
      </c>
      <c r="L621" s="410">
        <f>L323*$C$89</f>
        <v>3271.85411067</v>
      </c>
      <c r="M621" s="410">
        <f>M323*$C$89</f>
        <v>3370.0097339901</v>
      </c>
      <c r="N621" s="237"/>
      <c r="O621" s="237"/>
      <c r="P621" s="237"/>
      <c r="Q621" s="237"/>
      <c r="R621" s="237"/>
      <c r="S621" s="237"/>
      <c r="T621" s="237"/>
      <c r="U621" s="237"/>
      <c r="V621" s="237"/>
      <c r="W621" s="237"/>
      <c r="X621" s="237"/>
      <c r="Y621" s="237"/>
      <c r="Z621" s="237"/>
      <c r="AA621" s="238"/>
    </row>
    <row r="622" ht="16" customHeight="1">
      <c r="A622" s="280">
        <f>ROW(A324)</f>
        <v>324</v>
      </c>
      <c r="B622" t="s" s="530">
        <f>$B324</f>
        <v>344</v>
      </c>
      <c r="C622" s="549"/>
      <c r="D622" s="550"/>
      <c r="E622" s="237"/>
      <c r="F622" s="237"/>
      <c r="G622" s="410">
        <f>G324*$C$89</f>
        <v>0</v>
      </c>
      <c r="H622" s="410">
        <f>H324*$C$89</f>
        <v>0</v>
      </c>
      <c r="I622" s="410">
        <f>I324*$C$89</f>
        <v>0</v>
      </c>
      <c r="J622" s="410">
        <f>J324*$C$89</f>
        <v>0</v>
      </c>
      <c r="K622" s="410">
        <f>K324*$C$89</f>
        <v>0</v>
      </c>
      <c r="L622" s="410">
        <f>L324*$C$89</f>
        <v>3271.85411067</v>
      </c>
      <c r="M622" s="410">
        <f>M324*$C$89</f>
        <v>3370.0097339901</v>
      </c>
      <c r="N622" s="237"/>
      <c r="O622" s="237"/>
      <c r="P622" s="237"/>
      <c r="Q622" s="237"/>
      <c r="R622" s="237"/>
      <c r="S622" s="237"/>
      <c r="T622" s="237"/>
      <c r="U622" s="237"/>
      <c r="V622" s="237"/>
      <c r="W622" s="237"/>
      <c r="X622" s="237"/>
      <c r="Y622" s="237"/>
      <c r="Z622" s="237"/>
      <c r="AA622" s="238"/>
    </row>
    <row r="623" ht="16" customHeight="1">
      <c r="A623" s="280">
        <f>ROW(A325)</f>
        <v>325</v>
      </c>
      <c r="B623" s="526">
        <f>$B325</f>
        <v>0</v>
      </c>
      <c r="C623" s="549"/>
      <c r="D623" s="550"/>
      <c r="E623" s="237"/>
      <c r="F623" s="237"/>
      <c r="G623" s="410">
        <f>G325*$C$89</f>
        <v>0</v>
      </c>
      <c r="H623" s="410">
        <f>H325*$C$89</f>
        <v>0</v>
      </c>
      <c r="I623" s="410">
        <f>I325*$C$89</f>
        <v>0</v>
      </c>
      <c r="J623" s="410">
        <f>J325*$C$89</f>
        <v>0</v>
      </c>
      <c r="K623" s="410">
        <f>K325*$C$89</f>
        <v>0</v>
      </c>
      <c r="L623" s="410">
        <f>L325*$C$89</f>
        <v>0</v>
      </c>
      <c r="M623" s="410">
        <f>M325*$C$89</f>
        <v>0</v>
      </c>
      <c r="N623" s="237"/>
      <c r="O623" s="237"/>
      <c r="P623" s="237"/>
      <c r="Q623" s="237"/>
      <c r="R623" s="237"/>
      <c r="S623" s="237"/>
      <c r="T623" s="237"/>
      <c r="U623" s="237"/>
      <c r="V623" s="237"/>
      <c r="W623" s="237"/>
      <c r="X623" s="237"/>
      <c r="Y623" s="237"/>
      <c r="Z623" s="237"/>
      <c r="AA623" s="238"/>
    </row>
    <row r="624" ht="16" customHeight="1">
      <c r="A624" s="280">
        <f>ROW(A326)</f>
        <v>326</v>
      </c>
      <c r="B624" s="526"/>
      <c r="C624" s="549"/>
      <c r="D624" s="550"/>
      <c r="E624" s="237"/>
      <c r="F624" s="237"/>
      <c r="G624" s="410"/>
      <c r="H624" s="410"/>
      <c r="I624" s="410"/>
      <c r="J624" s="410"/>
      <c r="K624" s="410"/>
      <c r="L624" s="410"/>
      <c r="M624" s="410"/>
      <c r="N624" s="237"/>
      <c r="O624" s="237"/>
      <c r="P624" s="237"/>
      <c r="Q624" s="237"/>
      <c r="R624" s="237"/>
      <c r="S624" s="237"/>
      <c r="T624" s="237"/>
      <c r="U624" s="237"/>
      <c r="V624" s="237"/>
      <c r="W624" s="237"/>
      <c r="X624" s="237"/>
      <c r="Y624" s="237"/>
      <c r="Z624" s="237"/>
      <c r="AA624" s="238"/>
    </row>
    <row r="625" ht="16" customHeight="1">
      <c r="A625" s="280">
        <f>ROW(A327)</f>
        <v>327</v>
      </c>
      <c r="B625" t="s" s="530">
        <f>$B327</f>
        <v>345</v>
      </c>
      <c r="C625" s="549"/>
      <c r="D625" s="550"/>
      <c r="E625" s="237"/>
      <c r="F625" s="237"/>
      <c r="G625" s="410">
        <f>G327*$C$89</f>
        <v>0</v>
      </c>
      <c r="H625" s="410">
        <f>H327*$C$89</f>
        <v>2907</v>
      </c>
      <c r="I625" s="410">
        <f>I327*$C$89</f>
        <v>2994.21</v>
      </c>
      <c r="J625" s="410">
        <f>J327*$C$89</f>
        <v>3084.0363</v>
      </c>
      <c r="K625" s="410">
        <f>K327*$C$89</f>
        <v>3176.557389</v>
      </c>
      <c r="L625" s="410">
        <f>L327*$C$89</f>
        <v>3271.85411067</v>
      </c>
      <c r="M625" s="410">
        <f>M327*$C$89</f>
        <v>3370.0097339901</v>
      </c>
      <c r="N625" s="237"/>
      <c r="O625" s="237"/>
      <c r="P625" s="237"/>
      <c r="Q625" s="237"/>
      <c r="R625" s="237"/>
      <c r="S625" s="237"/>
      <c r="T625" s="237"/>
      <c r="U625" s="237"/>
      <c r="V625" s="237"/>
      <c r="W625" s="237"/>
      <c r="X625" s="237"/>
      <c r="Y625" s="237"/>
      <c r="Z625" s="237"/>
      <c r="AA625" s="238"/>
    </row>
    <row r="626" ht="16" customHeight="1">
      <c r="A626" s="280">
        <f>ROW(A328)</f>
        <v>328</v>
      </c>
      <c r="B626" t="s" s="530">
        <f>$B328</f>
        <v>345</v>
      </c>
      <c r="C626" s="549"/>
      <c r="D626" s="550"/>
      <c r="E626" s="237"/>
      <c r="F626" s="237"/>
      <c r="G626" s="410">
        <f>G328*$C$89</f>
        <v>0</v>
      </c>
      <c r="H626" s="410">
        <f>H328*$C$89</f>
        <v>0</v>
      </c>
      <c r="I626" s="410">
        <f>I328*$C$89</f>
        <v>0</v>
      </c>
      <c r="J626" s="410">
        <f>J328*$C$89</f>
        <v>0</v>
      </c>
      <c r="K626" s="410">
        <f>K328*$C$89</f>
        <v>3176.557389</v>
      </c>
      <c r="L626" s="410">
        <f>L328*$C$89</f>
        <v>3271.85411067</v>
      </c>
      <c r="M626" s="410">
        <f>M328*$C$89</f>
        <v>3370.0097339901</v>
      </c>
      <c r="N626" s="237"/>
      <c r="O626" s="237"/>
      <c r="P626" s="237"/>
      <c r="Q626" s="237"/>
      <c r="R626" s="237"/>
      <c r="S626" s="237"/>
      <c r="T626" s="237"/>
      <c r="U626" s="237"/>
      <c r="V626" s="237"/>
      <c r="W626" s="237"/>
      <c r="X626" s="237"/>
      <c r="Y626" s="237"/>
      <c r="Z626" s="237"/>
      <c r="AA626" s="238"/>
    </row>
    <row r="627" ht="16" customHeight="1">
      <c r="A627" s="280">
        <f>ROW(A329)</f>
        <v>329</v>
      </c>
      <c r="B627" t="s" s="530">
        <f>$B329</f>
        <v>345</v>
      </c>
      <c r="C627" s="549"/>
      <c r="D627" s="550"/>
      <c r="E627" s="237"/>
      <c r="F627" s="237"/>
      <c r="G627" s="410">
        <f>G329*$C$89</f>
        <v>0</v>
      </c>
      <c r="H627" s="410">
        <f>H329*$C$89</f>
        <v>0</v>
      </c>
      <c r="I627" s="410">
        <f>I329*$C$89</f>
        <v>0</v>
      </c>
      <c r="J627" s="410">
        <f>J329*$C$89</f>
        <v>0</v>
      </c>
      <c r="K627" s="410">
        <f>K329*$C$89</f>
        <v>0</v>
      </c>
      <c r="L627" s="410">
        <f>L329*$C$89</f>
        <v>0</v>
      </c>
      <c r="M627" s="410">
        <f>M329*$C$89</f>
        <v>3370.0097339901</v>
      </c>
      <c r="N627" s="237"/>
      <c r="O627" s="237"/>
      <c r="P627" s="237"/>
      <c r="Q627" s="237"/>
      <c r="R627" s="237"/>
      <c r="S627" s="237"/>
      <c r="T627" s="237"/>
      <c r="U627" s="237"/>
      <c r="V627" s="237"/>
      <c r="W627" s="237"/>
      <c r="X627" s="237"/>
      <c r="Y627" s="237"/>
      <c r="Z627" s="237"/>
      <c r="AA627" s="238"/>
    </row>
    <row r="628" ht="16" customHeight="1">
      <c r="A628" s="280">
        <f>ROW(A330)</f>
        <v>330</v>
      </c>
      <c r="B628" s="526">
        <f>$B330</f>
        <v>0</v>
      </c>
      <c r="C628" s="549"/>
      <c r="D628" s="550"/>
      <c r="E628" s="237"/>
      <c r="F628" s="237"/>
      <c r="G628" s="410">
        <f>G330*$C$89</f>
        <v>0</v>
      </c>
      <c r="H628" s="410">
        <f>H330*$C$89</f>
        <v>0</v>
      </c>
      <c r="I628" s="410">
        <f>I330*$C$89</f>
        <v>0</v>
      </c>
      <c r="J628" s="410">
        <f>J330*$C$89</f>
        <v>0</v>
      </c>
      <c r="K628" s="410">
        <f>K330*$C$89</f>
        <v>0</v>
      </c>
      <c r="L628" s="410">
        <f>L330*$C$89</f>
        <v>0</v>
      </c>
      <c r="M628" s="410">
        <f>M330*$C$89</f>
        <v>0</v>
      </c>
      <c r="N628" s="237"/>
      <c r="O628" s="237"/>
      <c r="P628" s="237"/>
      <c r="Q628" s="237"/>
      <c r="R628" s="237"/>
      <c r="S628" s="237"/>
      <c r="T628" s="237"/>
      <c r="U628" s="237"/>
      <c r="V628" s="237"/>
      <c r="W628" s="237"/>
      <c r="X628" s="237"/>
      <c r="Y628" s="237"/>
      <c r="Z628" s="237"/>
      <c r="AA628" s="238"/>
    </row>
    <row r="629" ht="16" customHeight="1">
      <c r="A629" s="280">
        <f>ROW(A331)</f>
        <v>331</v>
      </c>
      <c r="B629" s="526">
        <f>$B331</f>
        <v>0</v>
      </c>
      <c r="C629" s="549"/>
      <c r="D629" s="550"/>
      <c r="E629" s="237"/>
      <c r="F629" s="237"/>
      <c r="G629" s="410">
        <f>G331*$C$89</f>
        <v>0</v>
      </c>
      <c r="H629" s="410">
        <f>H331*$C$89</f>
        <v>0</v>
      </c>
      <c r="I629" s="410">
        <f>I331*$C$89</f>
        <v>0</v>
      </c>
      <c r="J629" s="410">
        <f>J331*$C$89</f>
        <v>0</v>
      </c>
      <c r="K629" s="410">
        <f>K331*$C$89</f>
        <v>0</v>
      </c>
      <c r="L629" s="410">
        <f>L331*$C$89</f>
        <v>0</v>
      </c>
      <c r="M629" s="410">
        <f>M331*$C$89</f>
        <v>0</v>
      </c>
      <c r="N629" s="237"/>
      <c r="O629" s="237"/>
      <c r="P629" s="237"/>
      <c r="Q629" s="237"/>
      <c r="R629" s="237"/>
      <c r="S629" s="237"/>
      <c r="T629" s="237"/>
      <c r="U629" s="237"/>
      <c r="V629" s="237"/>
      <c r="W629" s="237"/>
      <c r="X629" s="237"/>
      <c r="Y629" s="237"/>
      <c r="Z629" s="237"/>
      <c r="AA629" s="238"/>
    </row>
    <row r="630" ht="16" customHeight="1">
      <c r="A630" s="280">
        <f>ROW(A332)</f>
        <v>332</v>
      </c>
      <c r="B630" s="526"/>
      <c r="C630" s="547"/>
      <c r="D630" s="237"/>
      <c r="E630" s="237"/>
      <c r="F630" s="237"/>
      <c r="G630" s="410"/>
      <c r="H630" s="410"/>
      <c r="I630" s="410"/>
      <c r="J630" s="410"/>
      <c r="K630" s="410"/>
      <c r="L630" s="410"/>
      <c r="M630" s="410"/>
      <c r="N630" s="237"/>
      <c r="O630" s="237"/>
      <c r="P630" s="237"/>
      <c r="Q630" s="237"/>
      <c r="R630" s="237"/>
      <c r="S630" s="237"/>
      <c r="T630" s="237"/>
      <c r="U630" s="237"/>
      <c r="V630" s="237"/>
      <c r="W630" s="237"/>
      <c r="X630" s="237"/>
      <c r="Y630" s="237"/>
      <c r="Z630" s="237"/>
      <c r="AA630" s="238"/>
    </row>
    <row r="631" ht="16" customHeight="1">
      <c r="A631" s="280">
        <f>ROW(A333)</f>
        <v>333</v>
      </c>
      <c r="B631" t="s" s="530">
        <f>$B333</f>
        <v>346</v>
      </c>
      <c r="C631" s="549"/>
      <c r="D631" s="550"/>
      <c r="E631" s="237"/>
      <c r="F631" s="237"/>
      <c r="G631" s="410">
        <f>G333*$C$89</f>
        <v>0</v>
      </c>
      <c r="H631" s="410">
        <f>H333*$C$89</f>
        <v>2907</v>
      </c>
      <c r="I631" s="410">
        <f>I333*$C$89</f>
        <v>2994.21</v>
      </c>
      <c r="J631" s="410">
        <f>J333*$C$89</f>
        <v>3084.0363</v>
      </c>
      <c r="K631" s="410">
        <f>K333*$C$89</f>
        <v>3176.557389</v>
      </c>
      <c r="L631" s="410">
        <f>L333*$C$89</f>
        <v>3271.85411067</v>
      </c>
      <c r="M631" s="410">
        <f>M333*$C$89</f>
        <v>3370.0097339901</v>
      </c>
      <c r="N631" s="237"/>
      <c r="O631" s="237"/>
      <c r="P631" s="237"/>
      <c r="Q631" s="237"/>
      <c r="R631" s="237"/>
      <c r="S631" s="237"/>
      <c r="T631" s="237"/>
      <c r="U631" s="237"/>
      <c r="V631" s="237"/>
      <c r="W631" s="237"/>
      <c r="X631" s="237"/>
      <c r="Y631" s="237"/>
      <c r="Z631" s="237"/>
      <c r="AA631" s="238"/>
    </row>
    <row r="632" ht="16" customHeight="1">
      <c r="A632" s="280">
        <f>ROW(A334)</f>
        <v>334</v>
      </c>
      <c r="B632" t="s" s="530">
        <f>$B334</f>
        <v>346</v>
      </c>
      <c r="C632" s="549"/>
      <c r="D632" s="550"/>
      <c r="E632" s="237"/>
      <c r="F632" s="237"/>
      <c r="G632" s="410">
        <f>G334*$C$89</f>
        <v>0</v>
      </c>
      <c r="H632" s="410">
        <f>H334*$C$89</f>
        <v>0</v>
      </c>
      <c r="I632" s="410">
        <f>I334*$C$89</f>
        <v>0</v>
      </c>
      <c r="J632" s="410">
        <f>J334*$C$89</f>
        <v>0</v>
      </c>
      <c r="K632" s="410">
        <f>K334*$C$89</f>
        <v>0</v>
      </c>
      <c r="L632" s="410">
        <f>L334*$C$89</f>
        <v>3271.85411067</v>
      </c>
      <c r="M632" s="410">
        <f>M334*$C$89</f>
        <v>3370.0097339901</v>
      </c>
      <c r="N632" s="237"/>
      <c r="O632" s="237"/>
      <c r="P632" s="237"/>
      <c r="Q632" s="237"/>
      <c r="R632" s="237"/>
      <c r="S632" s="237"/>
      <c r="T632" s="237"/>
      <c r="U632" s="237"/>
      <c r="V632" s="237"/>
      <c r="W632" s="237"/>
      <c r="X632" s="237"/>
      <c r="Y632" s="237"/>
      <c r="Z632" s="237"/>
      <c r="AA632" s="238"/>
    </row>
    <row r="633" ht="16" customHeight="1">
      <c r="A633" s="280">
        <f>ROW(A335)</f>
        <v>335</v>
      </c>
      <c r="B633" s="526">
        <f>$B335</f>
        <v>0</v>
      </c>
      <c r="C633" s="549"/>
      <c r="D633" s="550"/>
      <c r="E633" s="237"/>
      <c r="F633" s="237"/>
      <c r="G633" s="410">
        <f>G335*$C$89</f>
        <v>0</v>
      </c>
      <c r="H633" s="410">
        <f>H335*$C$89</f>
        <v>0</v>
      </c>
      <c r="I633" s="410">
        <f>I335*$C$89</f>
        <v>0</v>
      </c>
      <c r="J633" s="410">
        <f>J335*$C$89</f>
        <v>0</v>
      </c>
      <c r="K633" s="410">
        <f>K335*$C$89</f>
        <v>0</v>
      </c>
      <c r="L633" s="410">
        <f>L335*$C$89</f>
        <v>0</v>
      </c>
      <c r="M633" s="410">
        <f>M335*$C$89</f>
        <v>0</v>
      </c>
      <c r="N633" s="237"/>
      <c r="O633" s="237"/>
      <c r="P633" s="237"/>
      <c r="Q633" s="237"/>
      <c r="R633" s="237"/>
      <c r="S633" s="237"/>
      <c r="T633" s="237"/>
      <c r="U633" s="237"/>
      <c r="V633" s="237"/>
      <c r="W633" s="237"/>
      <c r="X633" s="237"/>
      <c r="Y633" s="237"/>
      <c r="Z633" s="237"/>
      <c r="AA633" s="238"/>
    </row>
    <row r="634" ht="16" customHeight="1">
      <c r="A634" s="280">
        <f>ROW(A336)</f>
        <v>336</v>
      </c>
      <c r="B634" t="s" s="530">
        <f>$B336</f>
        <v>347</v>
      </c>
      <c r="C634" s="549"/>
      <c r="D634" s="550"/>
      <c r="E634" s="237"/>
      <c r="F634" s="237"/>
      <c r="G634" s="410">
        <f>G336*$C$89</f>
        <v>0</v>
      </c>
      <c r="H634" s="410">
        <f>H336*$C$89</f>
        <v>3060</v>
      </c>
      <c r="I634" s="410">
        <f>I336*$C$89</f>
        <v>3151.8</v>
      </c>
      <c r="J634" s="410">
        <f>J336*$C$89</f>
        <v>3246.354</v>
      </c>
      <c r="K634" s="410">
        <f>K336*$C$89</f>
        <v>3343.74462</v>
      </c>
      <c r="L634" s="410">
        <f>L336*$C$89</f>
        <v>3444.0569586</v>
      </c>
      <c r="M634" s="410">
        <f>M336*$C$89</f>
        <v>3547.378667358</v>
      </c>
      <c r="N634" s="237"/>
      <c r="O634" s="237"/>
      <c r="P634" s="237"/>
      <c r="Q634" s="237"/>
      <c r="R634" s="237"/>
      <c r="S634" s="237"/>
      <c r="T634" s="237"/>
      <c r="U634" s="237"/>
      <c r="V634" s="237"/>
      <c r="W634" s="237"/>
      <c r="X634" s="237"/>
      <c r="Y634" s="237"/>
      <c r="Z634" s="237"/>
      <c r="AA634" s="238"/>
    </row>
    <row r="635" ht="16" customHeight="1">
      <c r="A635" s="280">
        <f>ROW(A337)</f>
        <v>337</v>
      </c>
      <c r="B635" t="s" s="530">
        <f>$B337</f>
        <v>347</v>
      </c>
      <c r="C635" s="549"/>
      <c r="D635" s="550"/>
      <c r="E635" s="237"/>
      <c r="F635" s="237"/>
      <c r="G635" s="410">
        <f>G337*$C$89</f>
        <v>0</v>
      </c>
      <c r="H635" s="410">
        <f>H337*$C$89</f>
        <v>0</v>
      </c>
      <c r="I635" s="410">
        <f>I337*$C$89</f>
        <v>0</v>
      </c>
      <c r="J635" s="410">
        <f>J337*$C$89</f>
        <v>0</v>
      </c>
      <c r="K635" s="410">
        <f>K337*$C$89</f>
        <v>3343.74462</v>
      </c>
      <c r="L635" s="410">
        <f>L337*$C$89</f>
        <v>3444.0569586</v>
      </c>
      <c r="M635" s="410">
        <f>M337*$C$89</f>
        <v>3547.378667358</v>
      </c>
      <c r="N635" s="237"/>
      <c r="O635" s="237"/>
      <c r="P635" s="237"/>
      <c r="Q635" s="237"/>
      <c r="R635" s="237"/>
      <c r="S635" s="237"/>
      <c r="T635" s="237"/>
      <c r="U635" s="237"/>
      <c r="V635" s="237"/>
      <c r="W635" s="237"/>
      <c r="X635" s="237"/>
      <c r="Y635" s="237"/>
      <c r="Z635" s="237"/>
      <c r="AA635" s="238"/>
    </row>
    <row r="636" ht="16" customHeight="1">
      <c r="A636" s="280">
        <f>ROW(A338)</f>
        <v>338</v>
      </c>
      <c r="B636" s="526"/>
      <c r="C636" s="549"/>
      <c r="D636" s="550"/>
      <c r="E636" s="237"/>
      <c r="F636" s="237"/>
      <c r="G636" s="410"/>
      <c r="H636" s="410"/>
      <c r="I636" s="410"/>
      <c r="J636" s="410"/>
      <c r="K636" s="410"/>
      <c r="L636" s="410"/>
      <c r="M636" s="410"/>
      <c r="N636" s="237"/>
      <c r="O636" s="237"/>
      <c r="P636" s="237"/>
      <c r="Q636" s="237"/>
      <c r="R636" s="237"/>
      <c r="S636" s="237"/>
      <c r="T636" s="237"/>
      <c r="U636" s="237"/>
      <c r="V636" s="237"/>
      <c r="W636" s="237"/>
      <c r="X636" s="237"/>
      <c r="Y636" s="237"/>
      <c r="Z636" s="237"/>
      <c r="AA636" s="238"/>
    </row>
    <row r="637" ht="16" customHeight="1">
      <c r="A637" s="280">
        <f>ROW(A339)</f>
        <v>339</v>
      </c>
      <c r="B637" t="s" s="530">
        <f>$B339</f>
        <v>348</v>
      </c>
      <c r="C637" s="549"/>
      <c r="D637" s="550"/>
      <c r="E637" s="237"/>
      <c r="F637" s="237"/>
      <c r="G637" s="410">
        <f>G339*$C$89</f>
        <v>0</v>
      </c>
      <c r="H637" s="410">
        <f>H339*$C$89</f>
        <v>3060</v>
      </c>
      <c r="I637" s="410">
        <f>I339*$C$89</f>
        <v>3151.8</v>
      </c>
      <c r="J637" s="410">
        <f>J339*$C$89</f>
        <v>3246.354</v>
      </c>
      <c r="K637" s="410">
        <f>K339*$C$89</f>
        <v>3343.74462</v>
      </c>
      <c r="L637" s="410">
        <f>L339*$C$89</f>
        <v>3444.0569586</v>
      </c>
      <c r="M637" s="410">
        <f>M339*$C$89</f>
        <v>3547.378667358</v>
      </c>
      <c r="N637" s="237"/>
      <c r="O637" s="237"/>
      <c r="P637" s="237"/>
      <c r="Q637" s="237"/>
      <c r="R637" s="237"/>
      <c r="S637" s="237"/>
      <c r="T637" s="237"/>
      <c r="U637" s="237"/>
      <c r="V637" s="237"/>
      <c r="W637" s="237"/>
      <c r="X637" s="237"/>
      <c r="Y637" s="237"/>
      <c r="Z637" s="237"/>
      <c r="AA637" s="238"/>
    </row>
    <row r="638" ht="16" customHeight="1">
      <c r="A638" s="280">
        <f>ROW(A340)</f>
        <v>340</v>
      </c>
      <c r="B638" t="s" s="530">
        <f>$B340</f>
        <v>348</v>
      </c>
      <c r="C638" s="549"/>
      <c r="D638" s="550"/>
      <c r="E638" s="237"/>
      <c r="F638" s="237"/>
      <c r="G638" s="410">
        <f>G340*$C$89</f>
        <v>0</v>
      </c>
      <c r="H638" s="410">
        <f>H340*$C$89</f>
        <v>0</v>
      </c>
      <c r="I638" s="410">
        <f>I340*$C$89</f>
        <v>0</v>
      </c>
      <c r="J638" s="410">
        <f>J340*$C$89</f>
        <v>0</v>
      </c>
      <c r="K638" s="410">
        <f>K340*$C$89</f>
        <v>3343.74462</v>
      </c>
      <c r="L638" s="410">
        <f>L340*$C$89</f>
        <v>3444.0569586</v>
      </c>
      <c r="M638" s="410">
        <f>M340*$C$89</f>
        <v>3547.378667358</v>
      </c>
      <c r="N638" s="237"/>
      <c r="O638" s="237"/>
      <c r="P638" s="237"/>
      <c r="Q638" s="237"/>
      <c r="R638" s="237"/>
      <c r="S638" s="237"/>
      <c r="T638" s="237"/>
      <c r="U638" s="237"/>
      <c r="V638" s="237"/>
      <c r="W638" s="237"/>
      <c r="X638" s="237"/>
      <c r="Y638" s="237"/>
      <c r="Z638" s="237"/>
      <c r="AA638" s="238"/>
    </row>
    <row r="639" ht="16" customHeight="1">
      <c r="A639" s="280">
        <f>ROW(A341)</f>
        <v>341</v>
      </c>
      <c r="B639" t="s" s="530">
        <f>$B341</f>
        <v>349</v>
      </c>
      <c r="C639" s="549"/>
      <c r="D639" s="550"/>
      <c r="E639" s="237"/>
      <c r="F639" s="237"/>
      <c r="G639" s="410">
        <f>G341*$C$89</f>
        <v>0</v>
      </c>
      <c r="H639" s="410">
        <f>H341*$C$89</f>
        <v>0</v>
      </c>
      <c r="I639" s="410">
        <f>I341*$C$89</f>
        <v>0</v>
      </c>
      <c r="J639" s="410">
        <f>J341*$C$89</f>
        <v>0</v>
      </c>
      <c r="K639" s="410">
        <f>K341*$C$89</f>
        <v>0</v>
      </c>
      <c r="L639" s="410">
        <f>L341*$C$89</f>
        <v>0</v>
      </c>
      <c r="M639" s="410">
        <f>M341*$C$89</f>
        <v>3547.378667358</v>
      </c>
      <c r="N639" s="237"/>
      <c r="O639" s="237"/>
      <c r="P639" s="237"/>
      <c r="Q639" s="237"/>
      <c r="R639" s="237"/>
      <c r="S639" s="237"/>
      <c r="T639" s="237"/>
      <c r="U639" s="237"/>
      <c r="V639" s="237"/>
      <c r="W639" s="237"/>
      <c r="X639" s="237"/>
      <c r="Y639" s="237"/>
      <c r="Z639" s="237"/>
      <c r="AA639" s="238"/>
    </row>
    <row r="640" ht="16" customHeight="1">
      <c r="A640" s="280">
        <f>ROW(A342)</f>
        <v>342</v>
      </c>
      <c r="B640" t="s" s="530">
        <f>$B342</f>
        <v>350</v>
      </c>
      <c r="C640" s="549"/>
      <c r="D640" s="550"/>
      <c r="E640" s="237"/>
      <c r="F640" s="237"/>
      <c r="G640" s="410">
        <f>G342*$C$89</f>
        <v>0</v>
      </c>
      <c r="H640" s="410">
        <f>H342*$C$89</f>
        <v>3213</v>
      </c>
      <c r="I640" s="410">
        <f>I342*$C$89</f>
        <v>3309.39</v>
      </c>
      <c r="J640" s="410">
        <f>J342*$C$89</f>
        <v>3408.6717</v>
      </c>
      <c r="K640" s="410">
        <f>K342*$C$89</f>
        <v>3510.931851</v>
      </c>
      <c r="L640" s="410">
        <f>L342*$C$89</f>
        <v>3616.25980653</v>
      </c>
      <c r="M640" s="410">
        <f>M342*$C$89</f>
        <v>3724.7476007259</v>
      </c>
      <c r="N640" s="237"/>
      <c r="O640" s="237"/>
      <c r="P640" s="237"/>
      <c r="Q640" s="237"/>
      <c r="R640" s="237"/>
      <c r="S640" s="237"/>
      <c r="T640" s="237"/>
      <c r="U640" s="237"/>
      <c r="V640" s="237"/>
      <c r="W640" s="237"/>
      <c r="X640" s="237"/>
      <c r="Y640" s="237"/>
      <c r="Z640" s="237"/>
      <c r="AA640" s="238"/>
    </row>
    <row r="641" ht="16" customHeight="1">
      <c r="A641" s="280">
        <f>ROW(A343)</f>
        <v>343</v>
      </c>
      <c r="B641" t="s" s="530">
        <f>$B343</f>
        <v>350</v>
      </c>
      <c r="C641" s="549"/>
      <c r="D641" s="550"/>
      <c r="E641" s="237"/>
      <c r="F641" s="237"/>
      <c r="G641" s="410">
        <f>G343*$C$89</f>
        <v>0</v>
      </c>
      <c r="H641" s="410">
        <f>H343*$C$89</f>
        <v>0</v>
      </c>
      <c r="I641" s="410">
        <f>I343*$C$89</f>
        <v>0</v>
      </c>
      <c r="J641" s="410">
        <f>J343*$C$89</f>
        <v>0</v>
      </c>
      <c r="K641" s="410">
        <f>K343*$C$89</f>
        <v>3510.931851</v>
      </c>
      <c r="L641" s="410">
        <f>L343*$C$89</f>
        <v>3616.25980653</v>
      </c>
      <c r="M641" s="410">
        <f>M343*$C$89</f>
        <v>3724.7476007259</v>
      </c>
      <c r="N641" s="237"/>
      <c r="O641" s="237"/>
      <c r="P641" s="237"/>
      <c r="Q641" s="237"/>
      <c r="R641" s="237"/>
      <c r="S641" s="237"/>
      <c r="T641" s="237"/>
      <c r="U641" s="237"/>
      <c r="V641" s="237"/>
      <c r="W641" s="237"/>
      <c r="X641" s="237"/>
      <c r="Y641" s="237"/>
      <c r="Z641" s="237"/>
      <c r="AA641" s="238"/>
    </row>
    <row r="642" ht="16" customHeight="1">
      <c r="A642" s="280">
        <f>ROW(A344)</f>
        <v>344</v>
      </c>
      <c r="B642" s="526"/>
      <c r="C642" s="547"/>
      <c r="D642" s="237"/>
      <c r="E642" s="237"/>
      <c r="F642" s="237"/>
      <c r="G642" s="410"/>
      <c r="H642" s="410"/>
      <c r="I642" s="410"/>
      <c r="J642" s="410"/>
      <c r="K642" s="410"/>
      <c r="L642" s="410"/>
      <c r="M642" s="410"/>
      <c r="N642" s="237"/>
      <c r="O642" s="237"/>
      <c r="P642" s="237"/>
      <c r="Q642" s="237"/>
      <c r="R642" s="237"/>
      <c r="S642" s="237"/>
      <c r="T642" s="237"/>
      <c r="U642" s="237"/>
      <c r="V642" s="237"/>
      <c r="W642" s="237"/>
      <c r="X642" s="237"/>
      <c r="Y642" s="237"/>
      <c r="Z642" s="237"/>
      <c r="AA642" s="238"/>
    </row>
    <row r="643" ht="16" customHeight="1">
      <c r="A643" s="280">
        <f>ROW(A345)</f>
        <v>345</v>
      </c>
      <c r="B643" t="s" s="530">
        <f>$B345</f>
        <v>351</v>
      </c>
      <c r="C643" s="549"/>
      <c r="D643" s="550"/>
      <c r="E643" s="237"/>
      <c r="F643" s="237"/>
      <c r="G643" s="410">
        <f>G345*$C$89</f>
        <v>0</v>
      </c>
      <c r="H643" s="410">
        <f>H345*$C$89</f>
        <v>3366</v>
      </c>
      <c r="I643" s="410">
        <f>I345*$C$89</f>
        <v>3466.98</v>
      </c>
      <c r="J643" s="410">
        <f>J345*$C$89</f>
        <v>3570.9894</v>
      </c>
      <c r="K643" s="410">
        <f>K345*$C$89</f>
        <v>3678.119082</v>
      </c>
      <c r="L643" s="410">
        <f>L345*$C$89</f>
        <v>3788.46265446</v>
      </c>
      <c r="M643" s="410">
        <f>M345*$C$89</f>
        <v>3902.1165340938</v>
      </c>
      <c r="N643" s="237"/>
      <c r="O643" s="237"/>
      <c r="P643" s="237"/>
      <c r="Q643" s="237"/>
      <c r="R643" s="237"/>
      <c r="S643" s="237"/>
      <c r="T643" s="237"/>
      <c r="U643" s="237"/>
      <c r="V643" s="237"/>
      <c r="W643" s="237"/>
      <c r="X643" s="237"/>
      <c r="Y643" s="237"/>
      <c r="Z643" s="237"/>
      <c r="AA643" s="238"/>
    </row>
    <row r="644" ht="16" customHeight="1">
      <c r="A644" s="280">
        <f>ROW(A346)</f>
        <v>346</v>
      </c>
      <c r="B644" t="s" s="530">
        <f>$B346</f>
        <v>351</v>
      </c>
      <c r="C644" s="549"/>
      <c r="D644" s="550"/>
      <c r="E644" s="237"/>
      <c r="F644" s="237"/>
      <c r="G644" s="410">
        <f>G346*$C$89</f>
        <v>0</v>
      </c>
      <c r="H644" s="410">
        <f>H346*$C$89</f>
        <v>0</v>
      </c>
      <c r="I644" s="410">
        <f>I346*$C$89</f>
        <v>0</v>
      </c>
      <c r="J644" s="410">
        <f>J346*$C$89</f>
        <v>0</v>
      </c>
      <c r="K644" s="410">
        <f>K346*$C$89</f>
        <v>0</v>
      </c>
      <c r="L644" s="410">
        <f>L346*$C$89</f>
        <v>3788.46265446</v>
      </c>
      <c r="M644" s="410">
        <f>M346*$C$89</f>
        <v>3902.1165340938</v>
      </c>
      <c r="N644" s="237"/>
      <c r="O644" s="237"/>
      <c r="P644" s="237"/>
      <c r="Q644" s="237"/>
      <c r="R644" s="237"/>
      <c r="S644" s="237"/>
      <c r="T644" s="237"/>
      <c r="U644" s="237"/>
      <c r="V644" s="237"/>
      <c r="W644" s="237"/>
      <c r="X644" s="237"/>
      <c r="Y644" s="237"/>
      <c r="Z644" s="237"/>
      <c r="AA644" s="238"/>
    </row>
    <row r="645" ht="16" customHeight="1">
      <c r="A645" s="280">
        <f>ROW(A347)</f>
        <v>347</v>
      </c>
      <c r="B645" s="526">
        <f>$B347</f>
        <v>0</v>
      </c>
      <c r="C645" s="549"/>
      <c r="D645" s="550"/>
      <c r="E645" s="237"/>
      <c r="F645" s="237"/>
      <c r="G645" s="410">
        <f>G347*$C$89</f>
        <v>0</v>
      </c>
      <c r="H645" s="410">
        <f>H347*$C$89</f>
        <v>0</v>
      </c>
      <c r="I645" s="410">
        <f>I347*$C$89</f>
        <v>0</v>
      </c>
      <c r="J645" s="410">
        <f>J347*$C$89</f>
        <v>0</v>
      </c>
      <c r="K645" s="410">
        <f>K347*$C$89</f>
        <v>0</v>
      </c>
      <c r="L645" s="410">
        <f>L347*$C$89</f>
        <v>0</v>
      </c>
      <c r="M645" s="410">
        <f>M347*$C$89</f>
        <v>0</v>
      </c>
      <c r="N645" s="237"/>
      <c r="O645" s="237"/>
      <c r="P645" s="237"/>
      <c r="Q645" s="237"/>
      <c r="R645" s="237"/>
      <c r="S645" s="237"/>
      <c r="T645" s="237"/>
      <c r="U645" s="237"/>
      <c r="V645" s="237"/>
      <c r="W645" s="237"/>
      <c r="X645" s="237"/>
      <c r="Y645" s="237"/>
      <c r="Z645" s="237"/>
      <c r="AA645" s="238"/>
    </row>
    <row r="646" ht="16" customHeight="1">
      <c r="A646" s="280">
        <f>ROW(A348)</f>
        <v>348</v>
      </c>
      <c r="B646" t="s" s="530">
        <f>$B348</f>
        <v>352</v>
      </c>
      <c r="C646" s="549"/>
      <c r="D646" s="550"/>
      <c r="E646" s="237"/>
      <c r="F646" s="237"/>
      <c r="G646" s="410">
        <f>G348*$C$89</f>
        <v>0</v>
      </c>
      <c r="H646" s="410">
        <f>H348*$C$89</f>
        <v>3366</v>
      </c>
      <c r="I646" s="410">
        <f>I348*$C$89</f>
        <v>3466.98</v>
      </c>
      <c r="J646" s="410">
        <f>J348*$C$89</f>
        <v>3570.9894</v>
      </c>
      <c r="K646" s="410">
        <f>K348*$C$89</f>
        <v>3678.119082</v>
      </c>
      <c r="L646" s="410">
        <f>L348*$C$89</f>
        <v>3788.46265446</v>
      </c>
      <c r="M646" s="410">
        <f>M348*$C$89</f>
        <v>3902.1165340938</v>
      </c>
      <c r="N646" s="237"/>
      <c r="O646" s="237"/>
      <c r="P646" s="237"/>
      <c r="Q646" s="237"/>
      <c r="R646" s="237"/>
      <c r="S646" s="237"/>
      <c r="T646" s="237"/>
      <c r="U646" s="237"/>
      <c r="V646" s="237"/>
      <c r="W646" s="237"/>
      <c r="X646" s="237"/>
      <c r="Y646" s="237"/>
      <c r="Z646" s="237"/>
      <c r="AA646" s="238"/>
    </row>
    <row r="647" ht="16" customHeight="1">
      <c r="A647" s="280">
        <f>ROW(A349)</f>
        <v>349</v>
      </c>
      <c r="B647" t="s" s="530">
        <f>$B349</f>
        <v>353</v>
      </c>
      <c r="C647" s="549"/>
      <c r="D647" s="550"/>
      <c r="E647" s="237"/>
      <c r="F647" s="237"/>
      <c r="G647" s="410">
        <f>G349*$C$89</f>
        <v>0</v>
      </c>
      <c r="H647" s="410">
        <f>H349*$C$89</f>
        <v>0</v>
      </c>
      <c r="I647" s="410">
        <f>I349*$C$89</f>
        <v>3466.98</v>
      </c>
      <c r="J647" s="410">
        <f>J349*$C$89</f>
        <v>3570.9894</v>
      </c>
      <c r="K647" s="410">
        <f>K349*$C$89</f>
        <v>3678.119082</v>
      </c>
      <c r="L647" s="410">
        <f>L349*$C$89</f>
        <v>3788.46265446</v>
      </c>
      <c r="M647" s="410">
        <f>M349*$C$89</f>
        <v>3902.1165340938</v>
      </c>
      <c r="N647" s="237"/>
      <c r="O647" s="237"/>
      <c r="P647" s="237"/>
      <c r="Q647" s="237"/>
      <c r="R647" s="237"/>
      <c r="S647" s="237"/>
      <c r="T647" s="237"/>
      <c r="U647" s="237"/>
      <c r="V647" s="237"/>
      <c r="W647" s="237"/>
      <c r="X647" s="237"/>
      <c r="Y647" s="237"/>
      <c r="Z647" s="237"/>
      <c r="AA647" s="238"/>
    </row>
    <row r="648" ht="16" customHeight="1">
      <c r="A648" s="280">
        <f>ROW(A350)</f>
        <v>350</v>
      </c>
      <c r="B648" s="526"/>
      <c r="C648" s="549"/>
      <c r="D648" s="550"/>
      <c r="E648" s="237"/>
      <c r="F648" s="237"/>
      <c r="G648" s="410"/>
      <c r="H648" s="410"/>
      <c r="I648" s="410"/>
      <c r="J648" s="410"/>
      <c r="K648" s="410"/>
      <c r="L648" s="410"/>
      <c r="M648" s="410"/>
      <c r="N648" s="237"/>
      <c r="O648" s="237"/>
      <c r="P648" s="237"/>
      <c r="Q648" s="237"/>
      <c r="R648" s="237"/>
      <c r="S648" s="237"/>
      <c r="T648" s="237"/>
      <c r="U648" s="237"/>
      <c r="V648" s="237"/>
      <c r="W648" s="237"/>
      <c r="X648" s="237"/>
      <c r="Y648" s="237"/>
      <c r="Z648" s="237"/>
      <c r="AA648" s="238"/>
    </row>
    <row r="649" ht="16" customHeight="1">
      <c r="A649" s="280">
        <f>ROW(A351)</f>
        <v>351</v>
      </c>
      <c r="B649" t="s" s="530">
        <f>$B351</f>
        <v>354</v>
      </c>
      <c r="C649" s="549"/>
      <c r="D649" s="550"/>
      <c r="E649" s="237"/>
      <c r="F649" s="237"/>
      <c r="G649" s="410">
        <f>G351*$C$89</f>
        <v>0</v>
      </c>
      <c r="H649" s="410">
        <f>H351*$C$89</f>
        <v>1989</v>
      </c>
      <c r="I649" s="410">
        <f>I351*$C$89</f>
        <v>2048.67</v>
      </c>
      <c r="J649" s="410">
        <f>J351*$C$89</f>
        <v>2110.1301</v>
      </c>
      <c r="K649" s="410">
        <f>K351*$C$89</f>
        <v>2173.434003</v>
      </c>
      <c r="L649" s="410">
        <f>L351*$C$89</f>
        <v>2238.63702309</v>
      </c>
      <c r="M649" s="410">
        <f>M351*$C$89</f>
        <v>2305.7961337827</v>
      </c>
      <c r="N649" s="237"/>
      <c r="O649" s="237"/>
      <c r="P649" s="237"/>
      <c r="Q649" s="237"/>
      <c r="R649" s="237"/>
      <c r="S649" s="237"/>
      <c r="T649" s="237"/>
      <c r="U649" s="237"/>
      <c r="V649" s="237"/>
      <c r="W649" s="237"/>
      <c r="X649" s="237"/>
      <c r="Y649" s="237"/>
      <c r="Z649" s="237"/>
      <c r="AA649" s="238"/>
    </row>
    <row r="650" ht="16" customHeight="1">
      <c r="A650" s="280">
        <f>ROW(A352)</f>
        <v>352</v>
      </c>
      <c r="B650" t="s" s="530">
        <f>$B352</f>
        <v>355</v>
      </c>
      <c r="C650" s="549"/>
      <c r="D650" s="550"/>
      <c r="E650" s="237"/>
      <c r="F650" s="237"/>
      <c r="G650" s="410">
        <f>G352*$C$89</f>
        <v>0</v>
      </c>
      <c r="H650" s="410">
        <f>H352*$C$89</f>
        <v>0</v>
      </c>
      <c r="I650" s="410">
        <f>I352*$C$89</f>
        <v>0</v>
      </c>
      <c r="J650" s="410">
        <f>J352*$C$89</f>
        <v>2110.1301</v>
      </c>
      <c r="K650" s="410">
        <f>K352*$C$89</f>
        <v>2173.434003</v>
      </c>
      <c r="L650" s="410">
        <f>L352*$C$89</f>
        <v>2238.63702309</v>
      </c>
      <c r="M650" s="410">
        <f>M352*$C$89</f>
        <v>2305.7961337827</v>
      </c>
      <c r="N650" s="237"/>
      <c r="O650" s="237"/>
      <c r="P650" s="237"/>
      <c r="Q650" s="237"/>
      <c r="R650" s="237"/>
      <c r="S650" s="237"/>
      <c r="T650" s="237"/>
      <c r="U650" s="237"/>
      <c r="V650" s="237"/>
      <c r="W650" s="237"/>
      <c r="X650" s="237"/>
      <c r="Y650" s="237"/>
      <c r="Z650" s="237"/>
      <c r="AA650" s="238"/>
    </row>
    <row r="651" ht="16" customHeight="1">
      <c r="A651" s="280">
        <f>ROW(A353)</f>
        <v>353</v>
      </c>
      <c r="B651" t="s" s="530">
        <f>$B353</f>
        <v>356</v>
      </c>
      <c r="C651" s="549"/>
      <c r="D651" s="550"/>
      <c r="E651" s="237"/>
      <c r="F651" s="237"/>
      <c r="G651" s="410">
        <f>G353*$C$89</f>
        <v>0</v>
      </c>
      <c r="H651" s="410">
        <f>H353*$C$89</f>
        <v>1989</v>
      </c>
      <c r="I651" s="410">
        <f>I353*$C$89</f>
        <v>2048.67</v>
      </c>
      <c r="J651" s="410">
        <f>J353*$C$89</f>
        <v>2110.1301</v>
      </c>
      <c r="K651" s="410">
        <f>K353*$C$89</f>
        <v>2173.434003</v>
      </c>
      <c r="L651" s="410">
        <f>L353*$C$89</f>
        <v>2238.63702309</v>
      </c>
      <c r="M651" s="410">
        <f>M353*$C$89</f>
        <v>2305.7961337827</v>
      </c>
      <c r="N651" s="237"/>
      <c r="O651" s="237"/>
      <c r="P651" s="237"/>
      <c r="Q651" s="237"/>
      <c r="R651" s="237"/>
      <c r="S651" s="237"/>
      <c r="T651" s="237"/>
      <c r="U651" s="237"/>
      <c r="V651" s="237"/>
      <c r="W651" s="237"/>
      <c r="X651" s="237"/>
      <c r="Y651" s="237"/>
      <c r="Z651" s="237"/>
      <c r="AA651" s="238"/>
    </row>
    <row r="652" ht="16" customHeight="1">
      <c r="A652" s="280">
        <f>ROW(A354)</f>
        <v>354</v>
      </c>
      <c r="B652" t="s" s="530">
        <f>$B354</f>
        <v>357</v>
      </c>
      <c r="C652" s="549"/>
      <c r="D652" s="550"/>
      <c r="E652" s="237"/>
      <c r="F652" s="237"/>
      <c r="G652" s="410">
        <f>G354*$C$89</f>
        <v>0</v>
      </c>
      <c r="H652" s="410">
        <f>H354*$C$89</f>
        <v>0</v>
      </c>
      <c r="I652" s="410">
        <f>I354*$C$89</f>
        <v>2048.67</v>
      </c>
      <c r="J652" s="410">
        <f>J354*$C$89</f>
        <v>2110.1301</v>
      </c>
      <c r="K652" s="410">
        <f>K354*$C$89</f>
        <v>2173.434003</v>
      </c>
      <c r="L652" s="410">
        <f>L354*$C$89</f>
        <v>2238.63702309</v>
      </c>
      <c r="M652" s="410">
        <f>M354*$C$89</f>
        <v>2305.7961337827</v>
      </c>
      <c r="N652" s="237"/>
      <c r="O652" s="237"/>
      <c r="P652" s="237"/>
      <c r="Q652" s="237"/>
      <c r="R652" s="237"/>
      <c r="S652" s="237"/>
      <c r="T652" s="237"/>
      <c r="U652" s="237"/>
      <c r="V652" s="237"/>
      <c r="W652" s="237"/>
      <c r="X652" s="237"/>
      <c r="Y652" s="237"/>
      <c r="Z652" s="237"/>
      <c r="AA652" s="238"/>
    </row>
    <row r="653" ht="16" customHeight="1">
      <c r="A653" s="280">
        <f>ROW(A355)</f>
        <v>355</v>
      </c>
      <c r="B653" t="s" s="530">
        <f>$B355</f>
        <v>358</v>
      </c>
      <c r="C653" s="549"/>
      <c r="D653" s="550"/>
      <c r="E653" s="237"/>
      <c r="F653" s="237"/>
      <c r="G653" s="410">
        <f>G355*$C$89</f>
        <v>0</v>
      </c>
      <c r="H653" s="410">
        <f>H355*$C$89</f>
        <v>0</v>
      </c>
      <c r="I653" s="410">
        <f>I355*$C$89</f>
        <v>2048.67</v>
      </c>
      <c r="J653" s="410">
        <f>J355*$C$89</f>
        <v>2110.1301</v>
      </c>
      <c r="K653" s="410">
        <f>K355*$C$89</f>
        <v>2173.434003</v>
      </c>
      <c r="L653" s="410">
        <f>L355*$C$89</f>
        <v>2238.63702309</v>
      </c>
      <c r="M653" s="410">
        <f>M355*$C$89</f>
        <v>2305.7961337827</v>
      </c>
      <c r="N653" s="237"/>
      <c r="O653" s="237"/>
      <c r="P653" s="237"/>
      <c r="Q653" s="237"/>
      <c r="R653" s="237"/>
      <c r="S653" s="237"/>
      <c r="T653" s="237"/>
      <c r="U653" s="237"/>
      <c r="V653" s="237"/>
      <c r="W653" s="237"/>
      <c r="X653" s="237"/>
      <c r="Y653" s="237"/>
      <c r="Z653" s="237"/>
      <c r="AA653" s="238"/>
    </row>
    <row r="654" ht="16" customHeight="1">
      <c r="A654" s="280">
        <f>ROW(A356)</f>
        <v>356</v>
      </c>
      <c r="B654" s="526"/>
      <c r="C654" s="547"/>
      <c r="D654" s="237"/>
      <c r="E654" s="237"/>
      <c r="F654" s="237"/>
      <c r="G654" s="410"/>
      <c r="H654" s="410"/>
      <c r="I654" s="410"/>
      <c r="J654" s="410"/>
      <c r="K654" s="410"/>
      <c r="L654" s="410"/>
      <c r="M654" s="410"/>
      <c r="N654" s="237"/>
      <c r="O654" s="237"/>
      <c r="P654" s="237"/>
      <c r="Q654" s="237"/>
      <c r="R654" s="237"/>
      <c r="S654" s="237"/>
      <c r="T654" s="237"/>
      <c r="U654" s="237"/>
      <c r="V654" s="237"/>
      <c r="W654" s="237"/>
      <c r="X654" s="237"/>
      <c r="Y654" s="237"/>
      <c r="Z654" s="237"/>
      <c r="AA654" s="238"/>
    </row>
    <row r="655" ht="16" customHeight="1">
      <c r="A655" s="280">
        <f>ROW(A357)</f>
        <v>357</v>
      </c>
      <c r="B655" t="s" s="530">
        <f>$B357</f>
        <v>359</v>
      </c>
      <c r="C655" s="549"/>
      <c r="D655" s="550"/>
      <c r="E655" s="237"/>
      <c r="F655" s="237"/>
      <c r="G655" s="410">
        <f>G357*$C$89</f>
        <v>0</v>
      </c>
      <c r="H655" s="410">
        <f>H357*$C$89</f>
        <v>0</v>
      </c>
      <c r="I655" s="410">
        <f>I357*$C$89</f>
        <v>2206.26</v>
      </c>
      <c r="J655" s="410">
        <f>J357*$C$89</f>
        <v>2272.4478</v>
      </c>
      <c r="K655" s="410">
        <f>K357*$C$89</f>
        <v>2340.621234</v>
      </c>
      <c r="L655" s="410">
        <f>L357*$C$89</f>
        <v>2410.83987102</v>
      </c>
      <c r="M655" s="410">
        <f>M357*$C$89</f>
        <v>2483.1650671506</v>
      </c>
      <c r="N655" s="237"/>
      <c r="O655" s="237"/>
      <c r="P655" s="237"/>
      <c r="Q655" s="237"/>
      <c r="R655" s="237"/>
      <c r="S655" s="237"/>
      <c r="T655" s="237"/>
      <c r="U655" s="237"/>
      <c r="V655" s="237"/>
      <c r="W655" s="237"/>
      <c r="X655" s="237"/>
      <c r="Y655" s="237"/>
      <c r="Z655" s="237"/>
      <c r="AA655" s="238"/>
    </row>
    <row r="656" ht="16" customHeight="1">
      <c r="A656" s="280">
        <f>ROW(A358)</f>
        <v>358</v>
      </c>
      <c r="B656" t="s" s="530">
        <f>$B358</f>
        <v>360</v>
      </c>
      <c r="C656" s="549"/>
      <c r="D656" s="550"/>
      <c r="E656" s="237"/>
      <c r="F656" s="237"/>
      <c r="G656" s="410">
        <f>G358*$C$89</f>
        <v>0</v>
      </c>
      <c r="H656" s="410">
        <f>H358*$C$89</f>
        <v>2142</v>
      </c>
      <c r="I656" s="410">
        <f>I358*$C$89</f>
        <v>2206.26</v>
      </c>
      <c r="J656" s="410">
        <f>J358*$C$89</f>
        <v>2272.4478</v>
      </c>
      <c r="K656" s="410">
        <f>K358*$C$89</f>
        <v>2340.621234</v>
      </c>
      <c r="L656" s="410">
        <f>L358*$C$89</f>
        <v>2410.83987102</v>
      </c>
      <c r="M656" s="410">
        <f>M358*$C$89</f>
        <v>2483.1650671506</v>
      </c>
      <c r="N656" s="237"/>
      <c r="O656" s="237"/>
      <c r="P656" s="237"/>
      <c r="Q656" s="237"/>
      <c r="R656" s="237"/>
      <c r="S656" s="237"/>
      <c r="T656" s="237"/>
      <c r="U656" s="237"/>
      <c r="V656" s="237"/>
      <c r="W656" s="237"/>
      <c r="X656" s="237"/>
      <c r="Y656" s="237"/>
      <c r="Z656" s="237"/>
      <c r="AA656" s="238"/>
    </row>
    <row r="657" ht="16" customHeight="1">
      <c r="A657" s="280">
        <f>ROW(A359)</f>
        <v>359</v>
      </c>
      <c r="B657" t="s" s="530">
        <f>$B359</f>
        <v>361</v>
      </c>
      <c r="C657" s="549"/>
      <c r="D657" s="550"/>
      <c r="E657" s="237"/>
      <c r="F657" s="237"/>
      <c r="G657" s="410">
        <f>G359*$C$89</f>
        <v>0</v>
      </c>
      <c r="H657" s="410">
        <f>H359*$C$89</f>
        <v>0</v>
      </c>
      <c r="I657" s="410">
        <f>I359*$C$89</f>
        <v>2206.26</v>
      </c>
      <c r="J657" s="410">
        <f>J359*$C$89</f>
        <v>2272.4478</v>
      </c>
      <c r="K657" s="410">
        <f>K359*$C$89</f>
        <v>2340.621234</v>
      </c>
      <c r="L657" s="410">
        <f>L359*$C$89</f>
        <v>2410.83987102</v>
      </c>
      <c r="M657" s="410">
        <f>M359*$C$89</f>
        <v>2483.1650671506</v>
      </c>
      <c r="N657" s="237"/>
      <c r="O657" s="237"/>
      <c r="P657" s="237"/>
      <c r="Q657" s="237"/>
      <c r="R657" s="237"/>
      <c r="S657" s="237"/>
      <c r="T657" s="237"/>
      <c r="U657" s="237"/>
      <c r="V657" s="237"/>
      <c r="W657" s="237"/>
      <c r="X657" s="237"/>
      <c r="Y657" s="237"/>
      <c r="Z657" s="237"/>
      <c r="AA657" s="238"/>
    </row>
    <row r="658" ht="16" customHeight="1">
      <c r="A658" s="280">
        <f>ROW(A360)</f>
        <v>360</v>
      </c>
      <c r="B658" t="s" s="530">
        <f>$B360</f>
        <v>362</v>
      </c>
      <c r="C658" s="549"/>
      <c r="D658" s="550"/>
      <c r="E658" s="237"/>
      <c r="F658" s="237"/>
      <c r="G658" s="410">
        <f>G360*$C$89</f>
        <v>0</v>
      </c>
      <c r="H658" s="410">
        <f>H360*$C$89</f>
        <v>0</v>
      </c>
      <c r="I658" s="410">
        <f>I360*$C$89</f>
        <v>0</v>
      </c>
      <c r="J658" s="410">
        <f>J360*$C$89</f>
        <v>0</v>
      </c>
      <c r="K658" s="410">
        <f>K360*$C$89</f>
        <v>0</v>
      </c>
      <c r="L658" s="410">
        <f>L360*$C$89</f>
        <v>0</v>
      </c>
      <c r="M658" s="410">
        <f>M360*$C$89</f>
        <v>2483.1650671506</v>
      </c>
      <c r="N658" s="237"/>
      <c r="O658" s="237"/>
      <c r="P658" s="237"/>
      <c r="Q658" s="237"/>
      <c r="R658" s="237"/>
      <c r="S658" s="237"/>
      <c r="T658" s="237"/>
      <c r="U658" s="237"/>
      <c r="V658" s="237"/>
      <c r="W658" s="237"/>
      <c r="X658" s="237"/>
      <c r="Y658" s="237"/>
      <c r="Z658" s="237"/>
      <c r="AA658" s="238"/>
    </row>
    <row r="659" ht="16" customHeight="1">
      <c r="A659" s="280">
        <f>ROW(A361)</f>
        <v>361</v>
      </c>
      <c r="B659" s="526">
        <f>$B361</f>
        <v>0</v>
      </c>
      <c r="C659" s="549"/>
      <c r="D659" s="550"/>
      <c r="E659" s="237"/>
      <c r="F659" s="237"/>
      <c r="G659" s="410">
        <f>G361*$C$89</f>
        <v>0</v>
      </c>
      <c r="H659" s="410">
        <f>H361*$C$89</f>
        <v>0</v>
      </c>
      <c r="I659" s="410">
        <f>I361*$C$89</f>
        <v>0</v>
      </c>
      <c r="J659" s="410">
        <f>J361*$C$89</f>
        <v>0</v>
      </c>
      <c r="K659" s="410">
        <f>K361*$C$89</f>
        <v>0</v>
      </c>
      <c r="L659" s="410">
        <f>L361*$C$89</f>
        <v>0</v>
      </c>
      <c r="M659" s="410">
        <f>M361*$C$89</f>
        <v>0</v>
      </c>
      <c r="N659" s="237"/>
      <c r="O659" s="237"/>
      <c r="P659" s="237"/>
      <c r="Q659" s="237"/>
      <c r="R659" s="237"/>
      <c r="S659" s="237"/>
      <c r="T659" s="237"/>
      <c r="U659" s="237"/>
      <c r="V659" s="237"/>
      <c r="W659" s="237"/>
      <c r="X659" s="237"/>
      <c r="Y659" s="237"/>
      <c r="Z659" s="237"/>
      <c r="AA659" s="238"/>
    </row>
    <row r="660" ht="16" customHeight="1">
      <c r="A660" s="280">
        <f>ROW(A362)</f>
        <v>362</v>
      </c>
      <c r="B660" s="526"/>
      <c r="C660" s="549"/>
      <c r="D660" s="550"/>
      <c r="E660" s="237"/>
      <c r="F660" s="237"/>
      <c r="G660" s="410"/>
      <c r="H660" s="410"/>
      <c r="I660" s="410"/>
      <c r="J660" s="410"/>
      <c r="K660" s="410"/>
      <c r="L660" s="410"/>
      <c r="M660" s="410"/>
      <c r="N660" s="237"/>
      <c r="O660" s="237"/>
      <c r="P660" s="237"/>
      <c r="Q660" s="237"/>
      <c r="R660" s="237"/>
      <c r="S660" s="237"/>
      <c r="T660" s="237"/>
      <c r="U660" s="237"/>
      <c r="V660" s="237"/>
      <c r="W660" s="237"/>
      <c r="X660" s="237"/>
      <c r="Y660" s="237"/>
      <c r="Z660" s="237"/>
      <c r="AA660" s="238"/>
    </row>
    <row r="661" ht="16" customHeight="1">
      <c r="A661" s="280">
        <f>ROW(A363)</f>
        <v>363</v>
      </c>
      <c r="B661" t="s" s="530">
        <f>$B363</f>
        <v>354</v>
      </c>
      <c r="C661" s="549"/>
      <c r="D661" s="550"/>
      <c r="E661" s="237"/>
      <c r="F661" s="237"/>
      <c r="G661" s="410">
        <f>G363*$C$89</f>
        <v>0</v>
      </c>
      <c r="H661" s="410">
        <f>H363*$C$89</f>
        <v>0</v>
      </c>
      <c r="I661" s="410">
        <f>I363*$C$89</f>
        <v>0</v>
      </c>
      <c r="J661" s="410">
        <f>J363*$C$89</f>
        <v>0</v>
      </c>
      <c r="K661" s="410">
        <f>K363*$C$89</f>
        <v>0</v>
      </c>
      <c r="L661" s="410">
        <f>L363*$C$89</f>
        <v>0</v>
      </c>
      <c r="M661" s="410">
        <f>M363*$C$89</f>
        <v>2305.7961337827</v>
      </c>
      <c r="N661" s="237"/>
      <c r="O661" s="237"/>
      <c r="P661" s="237"/>
      <c r="Q661" s="237"/>
      <c r="R661" s="237"/>
      <c r="S661" s="237"/>
      <c r="T661" s="237"/>
      <c r="U661" s="237"/>
      <c r="V661" s="237"/>
      <c r="W661" s="237"/>
      <c r="X661" s="237"/>
      <c r="Y661" s="237"/>
      <c r="Z661" s="237"/>
      <c r="AA661" s="238"/>
    </row>
    <row r="662" ht="16" customHeight="1">
      <c r="A662" s="280">
        <f>ROW(A364)</f>
        <v>364</v>
      </c>
      <c r="B662" t="s" s="530">
        <f>$B364</f>
        <v>355</v>
      </c>
      <c r="C662" s="549"/>
      <c r="D662" s="550"/>
      <c r="E662" s="237"/>
      <c r="F662" s="237"/>
      <c r="G662" s="410">
        <f>G364*$C$89</f>
        <v>0</v>
      </c>
      <c r="H662" s="410">
        <f>H364*$C$89</f>
        <v>0</v>
      </c>
      <c r="I662" s="410">
        <f>I364*$C$89</f>
        <v>0</v>
      </c>
      <c r="J662" s="410">
        <f>J364*$C$89</f>
        <v>0</v>
      </c>
      <c r="K662" s="410">
        <f>K364*$C$89</f>
        <v>0</v>
      </c>
      <c r="L662" s="410">
        <f>L364*$C$89</f>
        <v>0</v>
      </c>
      <c r="M662" s="410">
        <f>M364*$C$89</f>
        <v>0</v>
      </c>
      <c r="N662" s="237"/>
      <c r="O662" s="237"/>
      <c r="P662" s="237"/>
      <c r="Q662" s="237"/>
      <c r="R662" s="237"/>
      <c r="S662" s="237"/>
      <c r="T662" s="237"/>
      <c r="U662" s="237"/>
      <c r="V662" s="237"/>
      <c r="W662" s="237"/>
      <c r="X662" s="237"/>
      <c r="Y662" s="237"/>
      <c r="Z662" s="237"/>
      <c r="AA662" s="238"/>
    </row>
    <row r="663" ht="16" customHeight="1">
      <c r="A663" s="280">
        <f>ROW(A365)</f>
        <v>365</v>
      </c>
      <c r="B663" t="s" s="530">
        <f>$B365</f>
        <v>356</v>
      </c>
      <c r="C663" s="549"/>
      <c r="D663" s="550"/>
      <c r="E663" s="237"/>
      <c r="F663" s="237"/>
      <c r="G663" s="410">
        <f>G365*$C$89</f>
        <v>0</v>
      </c>
      <c r="H663" s="410">
        <f>H365*$C$89</f>
        <v>0</v>
      </c>
      <c r="I663" s="410">
        <f>I365*$C$89</f>
        <v>0</v>
      </c>
      <c r="J663" s="410">
        <f>J365*$C$89</f>
        <v>0</v>
      </c>
      <c r="K663" s="410">
        <f>K365*$C$89</f>
        <v>0</v>
      </c>
      <c r="L663" s="410">
        <f>L365*$C$89</f>
        <v>0</v>
      </c>
      <c r="M663" s="410">
        <f>M365*$C$89</f>
        <v>0</v>
      </c>
      <c r="N663" s="237"/>
      <c r="O663" s="237"/>
      <c r="P663" s="237"/>
      <c r="Q663" s="237"/>
      <c r="R663" s="237"/>
      <c r="S663" s="237"/>
      <c r="T663" s="237"/>
      <c r="U663" s="237"/>
      <c r="V663" s="237"/>
      <c r="W663" s="237"/>
      <c r="X663" s="237"/>
      <c r="Y663" s="237"/>
      <c r="Z663" s="237"/>
      <c r="AA663" s="238"/>
    </row>
    <row r="664" ht="16" customHeight="1">
      <c r="A664" s="280">
        <f>ROW(A366)</f>
        <v>366</v>
      </c>
      <c r="B664" t="s" s="530">
        <f>$B366</f>
        <v>357</v>
      </c>
      <c r="C664" s="549"/>
      <c r="D664" s="550"/>
      <c r="E664" s="237"/>
      <c r="F664" s="237"/>
      <c r="G664" s="410">
        <f>G366*$C$89</f>
        <v>0</v>
      </c>
      <c r="H664" s="410">
        <f>H366*$C$89</f>
        <v>0</v>
      </c>
      <c r="I664" s="410">
        <f>I366*$C$89</f>
        <v>0</v>
      </c>
      <c r="J664" s="410">
        <f>J366*$C$89</f>
        <v>0</v>
      </c>
      <c r="K664" s="410">
        <f>K366*$C$89</f>
        <v>0</v>
      </c>
      <c r="L664" s="410">
        <f>L366*$C$89</f>
        <v>0</v>
      </c>
      <c r="M664" s="410">
        <f>M366*$C$89</f>
        <v>0</v>
      </c>
      <c r="N664" s="237"/>
      <c r="O664" s="237"/>
      <c r="P664" s="237"/>
      <c r="Q664" s="237"/>
      <c r="R664" s="237"/>
      <c r="S664" s="237"/>
      <c r="T664" s="237"/>
      <c r="U664" s="237"/>
      <c r="V664" s="237"/>
      <c r="W664" s="237"/>
      <c r="X664" s="237"/>
      <c r="Y664" s="237"/>
      <c r="Z664" s="237"/>
      <c r="AA664" s="238"/>
    </row>
    <row r="665" ht="16" customHeight="1">
      <c r="A665" s="280">
        <f>ROW(A367)</f>
        <v>367</v>
      </c>
      <c r="B665" t="s" s="530">
        <f>$B367</f>
        <v>358</v>
      </c>
      <c r="C665" s="549"/>
      <c r="D665" s="550"/>
      <c r="E665" s="237"/>
      <c r="F665" s="237"/>
      <c r="G665" s="410">
        <f>G367*$C$89</f>
        <v>0</v>
      </c>
      <c r="H665" s="410">
        <f>H367*$C$89</f>
        <v>0</v>
      </c>
      <c r="I665" s="410">
        <f>I367*$C$89</f>
        <v>0</v>
      </c>
      <c r="J665" s="410">
        <f>J367*$C$89</f>
        <v>0</v>
      </c>
      <c r="K665" s="410">
        <f>K367*$C$89</f>
        <v>0</v>
      </c>
      <c r="L665" s="410">
        <f>L367*$C$89</f>
        <v>0</v>
      </c>
      <c r="M665" s="410">
        <f>M367*$C$89</f>
        <v>0</v>
      </c>
      <c r="N665" s="237"/>
      <c r="O665" s="237"/>
      <c r="P665" s="237"/>
      <c r="Q665" s="237"/>
      <c r="R665" s="237"/>
      <c r="S665" s="237"/>
      <c r="T665" s="237"/>
      <c r="U665" s="237"/>
      <c r="V665" s="237"/>
      <c r="W665" s="237"/>
      <c r="X665" s="237"/>
      <c r="Y665" s="237"/>
      <c r="Z665" s="237"/>
      <c r="AA665" s="238"/>
    </row>
    <row r="666" ht="16" customHeight="1">
      <c r="A666" s="280">
        <f>ROW(A368)</f>
        <v>368</v>
      </c>
      <c r="B666" s="526"/>
      <c r="C666" s="547"/>
      <c r="D666" s="237"/>
      <c r="E666" s="237"/>
      <c r="F666" s="237"/>
      <c r="G666" s="410"/>
      <c r="H666" s="410"/>
      <c r="I666" s="410"/>
      <c r="J666" s="410"/>
      <c r="K666" s="410"/>
      <c r="L666" s="410"/>
      <c r="M666" s="410"/>
      <c r="N666" s="237"/>
      <c r="O666" s="237"/>
      <c r="P666" s="237"/>
      <c r="Q666" s="237"/>
      <c r="R666" s="237"/>
      <c r="S666" s="237"/>
      <c r="T666" s="237"/>
      <c r="U666" s="237"/>
      <c r="V666" s="237"/>
      <c r="W666" s="237"/>
      <c r="X666" s="237"/>
      <c r="Y666" s="237"/>
      <c r="Z666" s="237"/>
      <c r="AA666" s="238"/>
    </row>
    <row r="667" ht="16" customHeight="1">
      <c r="A667" s="280">
        <f>ROW(A369)</f>
        <v>369</v>
      </c>
      <c r="B667" t="s" s="530">
        <f>$B369</f>
        <v>359</v>
      </c>
      <c r="C667" s="549"/>
      <c r="D667" s="550"/>
      <c r="E667" s="237"/>
      <c r="F667" s="237"/>
      <c r="G667" s="410">
        <f>G369*$C$89</f>
        <v>0</v>
      </c>
      <c r="H667" s="410">
        <f>H369*$C$89</f>
        <v>0</v>
      </c>
      <c r="I667" s="410">
        <f>I369*$C$89</f>
        <v>0</v>
      </c>
      <c r="J667" s="410">
        <f>J369*$C$89</f>
        <v>0</v>
      </c>
      <c r="K667" s="410">
        <f>K369*$C$89</f>
        <v>0</v>
      </c>
      <c r="L667" s="410">
        <f>L369*$C$89</f>
        <v>0</v>
      </c>
      <c r="M667" s="410">
        <f>M369*$C$89</f>
        <v>0</v>
      </c>
      <c r="N667" s="237"/>
      <c r="O667" s="237"/>
      <c r="P667" s="237"/>
      <c r="Q667" s="237"/>
      <c r="R667" s="237"/>
      <c r="S667" s="237"/>
      <c r="T667" s="237"/>
      <c r="U667" s="237"/>
      <c r="V667" s="237"/>
      <c r="W667" s="237"/>
      <c r="X667" s="237"/>
      <c r="Y667" s="237"/>
      <c r="Z667" s="237"/>
      <c r="AA667" s="238"/>
    </row>
    <row r="668" ht="16" customHeight="1">
      <c r="A668" s="280">
        <f>ROW(A370)</f>
        <v>370</v>
      </c>
      <c r="B668" t="s" s="530">
        <f>$B370</f>
        <v>360</v>
      </c>
      <c r="C668" s="549"/>
      <c r="D668" s="550"/>
      <c r="E668" s="237"/>
      <c r="F668" s="237"/>
      <c r="G668" s="410">
        <f>G370*$C$89</f>
        <v>0</v>
      </c>
      <c r="H668" s="410">
        <f>H370*$C$89</f>
        <v>0</v>
      </c>
      <c r="I668" s="410">
        <f>I370*$C$89</f>
        <v>0</v>
      </c>
      <c r="J668" s="410">
        <f>J370*$C$89</f>
        <v>0</v>
      </c>
      <c r="K668" s="410">
        <f>K370*$C$89</f>
        <v>0</v>
      </c>
      <c r="L668" s="410">
        <f>L370*$C$89</f>
        <v>0</v>
      </c>
      <c r="M668" s="410">
        <f>M370*$C$89</f>
        <v>0</v>
      </c>
      <c r="N668" s="237"/>
      <c r="O668" s="237"/>
      <c r="P668" s="237"/>
      <c r="Q668" s="237"/>
      <c r="R668" s="237"/>
      <c r="S668" s="237"/>
      <c r="T668" s="237"/>
      <c r="U668" s="237"/>
      <c r="V668" s="237"/>
      <c r="W668" s="237"/>
      <c r="X668" s="237"/>
      <c r="Y668" s="237"/>
      <c r="Z668" s="237"/>
      <c r="AA668" s="238"/>
    </row>
    <row r="669" ht="16" customHeight="1">
      <c r="A669" s="280">
        <f>ROW(A371)</f>
        <v>371</v>
      </c>
      <c r="B669" t="s" s="530">
        <f>$B371</f>
        <v>361</v>
      </c>
      <c r="C669" s="549"/>
      <c r="D669" s="550"/>
      <c r="E669" s="237"/>
      <c r="F669" s="237"/>
      <c r="G669" s="410">
        <f>G371*$C$89</f>
        <v>0</v>
      </c>
      <c r="H669" s="410">
        <f>H371*$C$89</f>
        <v>0</v>
      </c>
      <c r="I669" s="410">
        <f>I371*$C$89</f>
        <v>0</v>
      </c>
      <c r="J669" s="410">
        <f>J371*$C$89</f>
        <v>0</v>
      </c>
      <c r="K669" s="410">
        <f>K371*$C$89</f>
        <v>0</v>
      </c>
      <c r="L669" s="410">
        <f>L371*$C$89</f>
        <v>0</v>
      </c>
      <c r="M669" s="410">
        <f>M371*$C$89</f>
        <v>0</v>
      </c>
      <c r="N669" s="237"/>
      <c r="O669" s="237"/>
      <c r="P669" s="237"/>
      <c r="Q669" s="237"/>
      <c r="R669" s="237"/>
      <c r="S669" s="237"/>
      <c r="T669" s="237"/>
      <c r="U669" s="237"/>
      <c r="V669" s="237"/>
      <c r="W669" s="237"/>
      <c r="X669" s="237"/>
      <c r="Y669" s="237"/>
      <c r="Z669" s="237"/>
      <c r="AA669" s="238"/>
    </row>
    <row r="670" ht="16" customHeight="1">
      <c r="A670" s="280">
        <f>ROW(A372)</f>
        <v>372</v>
      </c>
      <c r="B670" t="s" s="530">
        <f>$B372</f>
        <v>362</v>
      </c>
      <c r="C670" s="549"/>
      <c r="D670" s="550"/>
      <c r="E670" s="237"/>
      <c r="F670" s="237"/>
      <c r="G670" s="410">
        <f>G372*$C$89</f>
        <v>0</v>
      </c>
      <c r="H670" s="410">
        <f>H372*$C$89</f>
        <v>0</v>
      </c>
      <c r="I670" s="410">
        <f>I372*$C$89</f>
        <v>0</v>
      </c>
      <c r="J670" s="410">
        <f>J372*$C$89</f>
        <v>0</v>
      </c>
      <c r="K670" s="410">
        <f>K372*$C$89</f>
        <v>0</v>
      </c>
      <c r="L670" s="410">
        <f>L372*$C$89</f>
        <v>0</v>
      </c>
      <c r="M670" s="410">
        <f>M372*$C$89</f>
        <v>0</v>
      </c>
      <c r="N670" s="237"/>
      <c r="O670" s="237"/>
      <c r="P670" s="237"/>
      <c r="Q670" s="237"/>
      <c r="R670" s="237"/>
      <c r="S670" s="237"/>
      <c r="T670" s="237"/>
      <c r="U670" s="237"/>
      <c r="V670" s="237"/>
      <c r="W670" s="237"/>
      <c r="X670" s="237"/>
      <c r="Y670" s="237"/>
      <c r="Z670" s="237"/>
      <c r="AA670" s="238"/>
    </row>
    <row r="671" ht="16" customHeight="1">
      <c r="A671" s="280">
        <f>ROW(A373)</f>
        <v>373</v>
      </c>
      <c r="B671" s="526">
        <f>$B373</f>
        <v>0</v>
      </c>
      <c r="C671" s="549"/>
      <c r="D671" s="550"/>
      <c r="E671" s="237"/>
      <c r="F671" s="237"/>
      <c r="G671" s="410">
        <f>G373*$C$89</f>
        <v>0</v>
      </c>
      <c r="H671" s="410">
        <f>H373*$C$89</f>
        <v>0</v>
      </c>
      <c r="I671" s="410">
        <f>I373*$C$89</f>
        <v>0</v>
      </c>
      <c r="J671" s="410">
        <f>J373*$C$89</f>
        <v>0</v>
      </c>
      <c r="K671" s="410">
        <f>K373*$C$89</f>
        <v>0</v>
      </c>
      <c r="L671" s="410">
        <f>L373*$C$89</f>
        <v>0</v>
      </c>
      <c r="M671" s="410">
        <f>M373*$C$89</f>
        <v>0</v>
      </c>
      <c r="N671" s="237"/>
      <c r="O671" s="237"/>
      <c r="P671" s="237"/>
      <c r="Q671" s="237"/>
      <c r="R671" s="237"/>
      <c r="S671" s="237"/>
      <c r="T671" s="237"/>
      <c r="U671" s="237"/>
      <c r="V671" s="237"/>
      <c r="W671" s="237"/>
      <c r="X671" s="237"/>
      <c r="Y671" s="237"/>
      <c r="Z671" s="237"/>
      <c r="AA671" s="238"/>
    </row>
    <row r="672" ht="16" customHeight="1">
      <c r="A672" s="280">
        <f>ROW(A374)</f>
        <v>374</v>
      </c>
      <c r="B672" s="526">
        <f>$B374</f>
        <v>0</v>
      </c>
      <c r="C672" s="549"/>
      <c r="D672" s="550"/>
      <c r="E672" s="237"/>
      <c r="F672" s="237"/>
      <c r="G672" s="410">
        <f>G374*$C$89</f>
        <v>0</v>
      </c>
      <c r="H672" s="410">
        <f>H374*$C$89</f>
        <v>0</v>
      </c>
      <c r="I672" s="410">
        <f>I374*$C$89</f>
        <v>0</v>
      </c>
      <c r="J672" s="410">
        <f>J374*$C$89</f>
        <v>0</v>
      </c>
      <c r="K672" s="410">
        <f>K374*$C$89</f>
        <v>0</v>
      </c>
      <c r="L672" s="410">
        <f>L374*$C$89</f>
        <v>0</v>
      </c>
      <c r="M672" s="410">
        <f>M374*$C$89</f>
        <v>0</v>
      </c>
      <c r="N672" s="237"/>
      <c r="O672" s="237"/>
      <c r="P672" s="237"/>
      <c r="Q672" s="237"/>
      <c r="R672" s="237"/>
      <c r="S672" s="237"/>
      <c r="T672" s="237"/>
      <c r="U672" s="237"/>
      <c r="V672" s="237"/>
      <c r="W672" s="237"/>
      <c r="X672" s="237"/>
      <c r="Y672" s="237"/>
      <c r="Z672" s="237"/>
      <c r="AA672" s="238"/>
    </row>
    <row r="673" ht="16" customHeight="1">
      <c r="A673" s="280">
        <f>ROW(A375)</f>
        <v>375</v>
      </c>
      <c r="B673" s="526"/>
      <c r="C673" s="547"/>
      <c r="D673" s="237"/>
      <c r="E673" s="237"/>
      <c r="F673" s="237"/>
      <c r="G673" s="410"/>
      <c r="H673" s="410"/>
      <c r="I673" s="410"/>
      <c r="J673" s="410"/>
      <c r="K673" s="410"/>
      <c r="L673" s="410"/>
      <c r="M673" s="410"/>
      <c r="N673" s="237"/>
      <c r="O673" s="237"/>
      <c r="P673" s="237"/>
      <c r="Q673" s="237"/>
      <c r="R673" s="237"/>
      <c r="S673" s="237"/>
      <c r="T673" s="237"/>
      <c r="U673" s="237"/>
      <c r="V673" s="237"/>
      <c r="W673" s="237"/>
      <c r="X673" s="237"/>
      <c r="Y673" s="237"/>
      <c r="Z673" s="237"/>
      <c r="AA673" s="238"/>
    </row>
    <row r="674" ht="16" customHeight="1">
      <c r="A674" s="280">
        <f>ROW(A376)</f>
        <v>376</v>
      </c>
      <c r="B674" s="526">
        <f>$B376</f>
        <v>0</v>
      </c>
      <c r="C674" s="549"/>
      <c r="D674" s="550"/>
      <c r="E674" s="237"/>
      <c r="F674" s="237"/>
      <c r="G674" s="410">
        <f>G376*$C$89</f>
        <v>0</v>
      </c>
      <c r="H674" s="410">
        <f>H376*$C$89</f>
        <v>0</v>
      </c>
      <c r="I674" s="410">
        <f>I376*$C$89</f>
        <v>0</v>
      </c>
      <c r="J674" s="410">
        <f>J376*$C$89</f>
        <v>0</v>
      </c>
      <c r="K674" s="410">
        <f>K376*$C$89</f>
        <v>0</v>
      </c>
      <c r="L674" s="410">
        <f>L376*$C$89</f>
        <v>0</v>
      </c>
      <c r="M674" s="410">
        <f>M376*$C$89</f>
        <v>0</v>
      </c>
      <c r="N674" s="237"/>
      <c r="O674" s="237"/>
      <c r="P674" s="237"/>
      <c r="Q674" s="237"/>
      <c r="R674" s="237"/>
      <c r="S674" s="237"/>
      <c r="T674" s="237"/>
      <c r="U674" s="237"/>
      <c r="V674" s="237"/>
      <c r="W674" s="237"/>
      <c r="X674" s="237"/>
      <c r="Y674" s="237"/>
      <c r="Z674" s="237"/>
      <c r="AA674" s="238"/>
    </row>
    <row r="675" ht="16" customHeight="1">
      <c r="A675" s="280">
        <f t="shared" si="3604"/>
        <v>675</v>
      </c>
      <c r="B675" s="526">
        <f>$B377</f>
        <v>0</v>
      </c>
      <c r="C675" s="549"/>
      <c r="D675" s="550"/>
      <c r="E675" s="237"/>
      <c r="F675" s="237"/>
      <c r="G675" s="410">
        <f>G377*$C$89</f>
        <v>0</v>
      </c>
      <c r="H675" s="410">
        <f>H377*$C$89</f>
        <v>0</v>
      </c>
      <c r="I675" s="410">
        <f>I377*$C$89</f>
        <v>0</v>
      </c>
      <c r="J675" s="410">
        <f>J377*$C$89</f>
        <v>0</v>
      </c>
      <c r="K675" s="410">
        <f>K377*$C$89</f>
        <v>0</v>
      </c>
      <c r="L675" s="410">
        <f>L377*$C$89</f>
        <v>0</v>
      </c>
      <c r="M675" s="410">
        <f>M377*$C$89</f>
        <v>0</v>
      </c>
      <c r="N675" s="237"/>
      <c r="O675" s="237"/>
      <c r="P675" s="237"/>
      <c r="Q675" s="237"/>
      <c r="R675" s="237"/>
      <c r="S675" s="237"/>
      <c r="T675" s="237"/>
      <c r="U675" s="237"/>
      <c r="V675" s="237"/>
      <c r="W675" s="237"/>
      <c r="X675" s="237"/>
      <c r="Y675" s="237"/>
      <c r="Z675" s="237"/>
      <c r="AA675" s="238"/>
    </row>
    <row r="676" ht="16" customHeight="1">
      <c r="A676" s="280">
        <f t="shared" si="3604"/>
        <v>676</v>
      </c>
      <c r="B676" s="526">
        <f>$B378</f>
        <v>0</v>
      </c>
      <c r="C676" s="549"/>
      <c r="D676" s="550"/>
      <c r="E676" s="237"/>
      <c r="F676" s="237"/>
      <c r="G676" s="410">
        <f>G378*$C$89</f>
        <v>0</v>
      </c>
      <c r="H676" s="410">
        <f>H378*$C$89</f>
        <v>0</v>
      </c>
      <c r="I676" s="410">
        <f>I378*$C$89</f>
        <v>0</v>
      </c>
      <c r="J676" s="410">
        <f>J378*$C$89</f>
        <v>0</v>
      </c>
      <c r="K676" s="410">
        <f>K378*$C$89</f>
        <v>0</v>
      </c>
      <c r="L676" s="410">
        <f>L378*$C$89</f>
        <v>0</v>
      </c>
      <c r="M676" s="410">
        <f>M378*$C$89</f>
        <v>0</v>
      </c>
      <c r="N676" s="237"/>
      <c r="O676" s="237"/>
      <c r="P676" s="237"/>
      <c r="Q676" s="237"/>
      <c r="R676" s="237"/>
      <c r="S676" s="237"/>
      <c r="T676" s="237"/>
      <c r="U676" s="237"/>
      <c r="V676" s="237"/>
      <c r="W676" s="237"/>
      <c r="X676" s="237"/>
      <c r="Y676" s="237"/>
      <c r="Z676" s="237"/>
      <c r="AA676" s="238"/>
    </row>
    <row r="677" ht="16" customHeight="1">
      <c r="A677" s="280">
        <f t="shared" si="3604"/>
        <v>677</v>
      </c>
      <c r="B677" s="526">
        <f>$B379</f>
        <v>0</v>
      </c>
      <c r="C677" s="549"/>
      <c r="D677" s="550"/>
      <c r="E677" s="237"/>
      <c r="F677" s="237"/>
      <c r="G677" s="410">
        <f>G379*$C$89</f>
        <v>0</v>
      </c>
      <c r="H677" s="410">
        <f>H379*$C$89</f>
        <v>0</v>
      </c>
      <c r="I677" s="410">
        <f>I379*$C$89</f>
        <v>0</v>
      </c>
      <c r="J677" s="410">
        <f>J379*$C$89</f>
        <v>0</v>
      </c>
      <c r="K677" s="410">
        <f>K379*$C$89</f>
        <v>0</v>
      </c>
      <c r="L677" s="410">
        <f>L379*$C$89</f>
        <v>0</v>
      </c>
      <c r="M677" s="410">
        <f>M379*$C$89</f>
        <v>0</v>
      </c>
      <c r="N677" s="237"/>
      <c r="O677" s="237"/>
      <c r="P677" s="237"/>
      <c r="Q677" s="237"/>
      <c r="R677" s="237"/>
      <c r="S677" s="237"/>
      <c r="T677" s="237"/>
      <c r="U677" s="237"/>
      <c r="V677" s="237"/>
      <c r="W677" s="237"/>
      <c r="X677" s="237"/>
      <c r="Y677" s="237"/>
      <c r="Z677" s="237"/>
      <c r="AA677" s="238"/>
    </row>
    <row r="678" ht="16" customHeight="1">
      <c r="A678" s="280">
        <f t="shared" si="3604"/>
        <v>678</v>
      </c>
      <c r="B678" s="526">
        <f>$B380</f>
        <v>0</v>
      </c>
      <c r="C678" s="549"/>
      <c r="D678" s="550"/>
      <c r="E678" s="237"/>
      <c r="F678" s="237"/>
      <c r="G678" s="410">
        <f>G380*$C$89</f>
        <v>0</v>
      </c>
      <c r="H678" s="410">
        <f>H380*$C$89</f>
        <v>0</v>
      </c>
      <c r="I678" s="410">
        <f>I380*$C$89</f>
        <v>0</v>
      </c>
      <c r="J678" s="410">
        <f>J380*$C$89</f>
        <v>0</v>
      </c>
      <c r="K678" s="410">
        <f>K380*$C$89</f>
        <v>0</v>
      </c>
      <c r="L678" s="410">
        <f>L380*$C$89</f>
        <v>0</v>
      </c>
      <c r="M678" s="410">
        <f>M380*$C$89</f>
        <v>0</v>
      </c>
      <c r="N678" s="237"/>
      <c r="O678" s="237"/>
      <c r="P678" s="237"/>
      <c r="Q678" s="237"/>
      <c r="R678" s="237"/>
      <c r="S678" s="237"/>
      <c r="T678" s="237"/>
      <c r="U678" s="237"/>
      <c r="V678" s="237"/>
      <c r="W678" s="237"/>
      <c r="X678" s="237"/>
      <c r="Y678" s="237"/>
      <c r="Z678" s="237"/>
      <c r="AA678" s="238"/>
    </row>
    <row r="679" ht="16" customHeight="1">
      <c r="A679" s="280">
        <f t="shared" si="3604"/>
        <v>679</v>
      </c>
      <c r="B679" s="526"/>
      <c r="C679" s="549"/>
      <c r="D679" s="550"/>
      <c r="E679" s="237"/>
      <c r="F679" s="237"/>
      <c r="G679" s="410"/>
      <c r="H679" s="410"/>
      <c r="I679" s="410"/>
      <c r="J679" s="410"/>
      <c r="K679" s="410"/>
      <c r="L679" s="410"/>
      <c r="M679" s="410"/>
      <c r="N679" s="237"/>
      <c r="O679" s="237"/>
      <c r="P679" s="237"/>
      <c r="Q679" s="237"/>
      <c r="R679" s="237"/>
      <c r="S679" s="237"/>
      <c r="T679" s="237"/>
      <c r="U679" s="237"/>
      <c r="V679" s="237"/>
      <c r="W679" s="237"/>
      <c r="X679" s="237"/>
      <c r="Y679" s="237"/>
      <c r="Z679" s="237"/>
      <c r="AA679" s="238"/>
    </row>
    <row r="680" ht="16" customHeight="1">
      <c r="A680" s="280">
        <f t="shared" si="3604"/>
        <v>680</v>
      </c>
      <c r="B680" s="526">
        <f>$B382</f>
        <v>0</v>
      </c>
      <c r="C680" s="549"/>
      <c r="D680" s="550"/>
      <c r="E680" s="237"/>
      <c r="F680" s="237"/>
      <c r="G680" s="410">
        <f>G382*$C$89</f>
        <v>0</v>
      </c>
      <c r="H680" s="410">
        <f>H382*$C$89</f>
        <v>0</v>
      </c>
      <c r="I680" s="410">
        <f>I382*$C$89</f>
        <v>0</v>
      </c>
      <c r="J680" s="410">
        <f>J382*$C$89</f>
        <v>0</v>
      </c>
      <c r="K680" s="410">
        <f>K382*$C$89</f>
        <v>0</v>
      </c>
      <c r="L680" s="410">
        <f>L382*$C$89</f>
        <v>0</v>
      </c>
      <c r="M680" s="410">
        <f>M382*$C$89</f>
        <v>0</v>
      </c>
      <c r="N680" s="237"/>
      <c r="O680" s="237"/>
      <c r="P680" s="237"/>
      <c r="Q680" s="237"/>
      <c r="R680" s="237"/>
      <c r="S680" s="237"/>
      <c r="T680" s="237"/>
      <c r="U680" s="237"/>
      <c r="V680" s="237"/>
      <c r="W680" s="237"/>
      <c r="X680" s="237"/>
      <c r="Y680" s="237"/>
      <c r="Z680" s="237"/>
      <c r="AA680" s="238"/>
    </row>
    <row r="681" ht="16" customHeight="1">
      <c r="A681" s="280">
        <f t="shared" si="3604"/>
        <v>681</v>
      </c>
      <c r="B681" s="526">
        <f>$B383</f>
        <v>0</v>
      </c>
      <c r="C681" s="549"/>
      <c r="D681" s="550"/>
      <c r="E681" s="237"/>
      <c r="F681" s="237"/>
      <c r="G681" s="410">
        <f>G383*$C$89</f>
        <v>0</v>
      </c>
      <c r="H681" s="410">
        <f>H383*$C$89</f>
        <v>0</v>
      </c>
      <c r="I681" s="410">
        <f>I383*$C$89</f>
        <v>0</v>
      </c>
      <c r="J681" s="410">
        <f>J383*$C$89</f>
        <v>0</v>
      </c>
      <c r="K681" s="410">
        <f>K383*$C$89</f>
        <v>0</v>
      </c>
      <c r="L681" s="410">
        <f>L383*$C$89</f>
        <v>0</v>
      </c>
      <c r="M681" s="410">
        <f>M383*$C$89</f>
        <v>0</v>
      </c>
      <c r="N681" s="237"/>
      <c r="O681" s="237"/>
      <c r="P681" s="237"/>
      <c r="Q681" s="237"/>
      <c r="R681" s="237"/>
      <c r="S681" s="237"/>
      <c r="T681" s="237"/>
      <c r="U681" s="237"/>
      <c r="V681" s="237"/>
      <c r="W681" s="237"/>
      <c r="X681" s="237"/>
      <c r="Y681" s="237"/>
      <c r="Z681" s="237"/>
      <c r="AA681" s="238"/>
    </row>
    <row r="682" ht="16" customHeight="1">
      <c r="A682" s="280">
        <f t="shared" si="3604"/>
        <v>682</v>
      </c>
      <c r="B682" s="526">
        <f>$B384</f>
        <v>0</v>
      </c>
      <c r="C682" s="549"/>
      <c r="D682" s="550"/>
      <c r="E682" s="237"/>
      <c r="F682" s="237"/>
      <c r="G682" s="410">
        <f>G384*$C$89</f>
        <v>0</v>
      </c>
      <c r="H682" s="410">
        <f>H384*$C$89</f>
        <v>0</v>
      </c>
      <c r="I682" s="410">
        <f>I384*$C$89</f>
        <v>0</v>
      </c>
      <c r="J682" s="410">
        <f>J384*$C$89</f>
        <v>0</v>
      </c>
      <c r="K682" s="410">
        <f>K384*$C$89</f>
        <v>0</v>
      </c>
      <c r="L682" s="410">
        <f>L384*$C$89</f>
        <v>0</v>
      </c>
      <c r="M682" s="410">
        <f>M384*$C$89</f>
        <v>0</v>
      </c>
      <c r="N682" s="237"/>
      <c r="O682" s="237"/>
      <c r="P682" s="237"/>
      <c r="Q682" s="237"/>
      <c r="R682" s="237"/>
      <c r="S682" s="237"/>
      <c r="T682" s="237"/>
      <c r="U682" s="237"/>
      <c r="V682" s="237"/>
      <c r="W682" s="237"/>
      <c r="X682" s="237"/>
      <c r="Y682" s="237"/>
      <c r="Z682" s="237"/>
      <c r="AA682" s="238"/>
    </row>
    <row r="683" ht="16" customHeight="1">
      <c r="A683" s="280">
        <f t="shared" si="3604"/>
        <v>683</v>
      </c>
      <c r="B683" s="526">
        <f>$B385</f>
        <v>0</v>
      </c>
      <c r="C683" s="549"/>
      <c r="D683" s="550"/>
      <c r="E683" s="237"/>
      <c r="F683" s="237"/>
      <c r="G683" s="410">
        <f>G385*$C$89</f>
        <v>0</v>
      </c>
      <c r="H683" s="410">
        <f>H385*$C$89</f>
        <v>0</v>
      </c>
      <c r="I683" s="410">
        <f>I385*$C$89</f>
        <v>0</v>
      </c>
      <c r="J683" s="410">
        <f>J385*$C$89</f>
        <v>0</v>
      </c>
      <c r="K683" s="410">
        <f>K385*$C$89</f>
        <v>0</v>
      </c>
      <c r="L683" s="410">
        <f>L385*$C$89</f>
        <v>0</v>
      </c>
      <c r="M683" s="410">
        <f>M385*$C$89</f>
        <v>0</v>
      </c>
      <c r="N683" s="237"/>
      <c r="O683" s="237"/>
      <c r="P683" s="237"/>
      <c r="Q683" s="237"/>
      <c r="R683" s="237"/>
      <c r="S683" s="237"/>
      <c r="T683" s="237"/>
      <c r="U683" s="237"/>
      <c r="V683" s="237"/>
      <c r="W683" s="237"/>
      <c r="X683" s="237"/>
      <c r="Y683" s="237"/>
      <c r="Z683" s="237"/>
      <c r="AA683" s="238"/>
    </row>
    <row r="684" ht="16" customHeight="1">
      <c r="A684" s="280">
        <f t="shared" si="3604"/>
        <v>684</v>
      </c>
      <c r="B684" s="526">
        <f>$B386</f>
        <v>0</v>
      </c>
      <c r="C684" s="549"/>
      <c r="D684" s="550"/>
      <c r="E684" s="237"/>
      <c r="F684" s="237"/>
      <c r="G684" s="410">
        <f>G386*$C$89</f>
        <v>0</v>
      </c>
      <c r="H684" s="410">
        <f>H386*$C$89</f>
        <v>0</v>
      </c>
      <c r="I684" s="410">
        <f>I386*$C$89</f>
        <v>0</v>
      </c>
      <c r="J684" s="410">
        <f>J386*$C$89</f>
        <v>0</v>
      </c>
      <c r="K684" s="410">
        <f>K386*$C$89</f>
        <v>0</v>
      </c>
      <c r="L684" s="410">
        <f>L386*$C$89</f>
        <v>0</v>
      </c>
      <c r="M684" s="410">
        <f>M386*$C$89</f>
        <v>0</v>
      </c>
      <c r="N684" s="237"/>
      <c r="O684" s="237"/>
      <c r="P684" s="237"/>
      <c r="Q684" s="237"/>
      <c r="R684" s="237"/>
      <c r="S684" s="237"/>
      <c r="T684" s="237"/>
      <c r="U684" s="237"/>
      <c r="V684" s="237"/>
      <c r="W684" s="237"/>
      <c r="X684" s="237"/>
      <c r="Y684" s="237"/>
      <c r="Z684" s="237"/>
      <c r="AA684" s="238"/>
    </row>
    <row r="685" ht="16" customHeight="1">
      <c r="A685" s="280">
        <f t="shared" si="3604"/>
        <v>685</v>
      </c>
      <c r="B685" s="526"/>
      <c r="C685" s="549"/>
      <c r="D685" s="550"/>
      <c r="E685" s="237"/>
      <c r="F685" s="237"/>
      <c r="G685" s="410"/>
      <c r="H685" s="410"/>
      <c r="I685" s="410"/>
      <c r="J685" s="410"/>
      <c r="K685" s="410"/>
      <c r="L685" s="410"/>
      <c r="M685" s="410"/>
      <c r="N685" s="237"/>
      <c r="O685" s="237"/>
      <c r="P685" s="237"/>
      <c r="Q685" s="237"/>
      <c r="R685" s="237"/>
      <c r="S685" s="237"/>
      <c r="T685" s="237"/>
      <c r="U685" s="237"/>
      <c r="V685" s="237"/>
      <c r="W685" s="237"/>
      <c r="X685" s="237"/>
      <c r="Y685" s="237"/>
      <c r="Z685" s="237"/>
      <c r="AA685" s="238"/>
    </row>
    <row r="686" ht="16" customHeight="1">
      <c r="A686" s="280">
        <f t="shared" si="3604"/>
        <v>686</v>
      </c>
      <c r="B686" s="526">
        <f>$B388</f>
        <v>0</v>
      </c>
      <c r="C686" s="549"/>
      <c r="D686" s="550"/>
      <c r="E686" s="237"/>
      <c r="F686" s="237"/>
      <c r="G686" s="410">
        <f>G388*$C$89</f>
        <v>0</v>
      </c>
      <c r="H686" s="410">
        <f>H388*$C$89</f>
        <v>0</v>
      </c>
      <c r="I686" s="410">
        <f>I388*$C$89</f>
        <v>0</v>
      </c>
      <c r="J686" s="410">
        <f>J388*$C$89</f>
        <v>0</v>
      </c>
      <c r="K686" s="410">
        <f>K388*$C$89</f>
        <v>0</v>
      </c>
      <c r="L686" s="410">
        <f>L388*$C$89</f>
        <v>0</v>
      </c>
      <c r="M686" s="410">
        <f>M388*$C$89</f>
        <v>0</v>
      </c>
      <c r="N686" s="237"/>
      <c r="O686" s="237"/>
      <c r="P686" s="237"/>
      <c r="Q686" s="237"/>
      <c r="R686" s="237"/>
      <c r="S686" s="237"/>
      <c r="T686" s="237"/>
      <c r="U686" s="237"/>
      <c r="V686" s="237"/>
      <c r="W686" s="237"/>
      <c r="X686" s="237"/>
      <c r="Y686" s="237"/>
      <c r="Z686" s="237"/>
      <c r="AA686" s="238"/>
    </row>
    <row r="687" ht="16" customHeight="1">
      <c r="A687" s="280">
        <f t="shared" si="3604"/>
        <v>687</v>
      </c>
      <c r="B687" s="526">
        <f>$B389</f>
        <v>0</v>
      </c>
      <c r="C687" s="549"/>
      <c r="D687" s="550"/>
      <c r="E687" s="237"/>
      <c r="F687" s="237"/>
      <c r="G687" s="410">
        <f>G389*$C$89</f>
        <v>0</v>
      </c>
      <c r="H687" s="410">
        <f>H389*$C$89</f>
        <v>0</v>
      </c>
      <c r="I687" s="410">
        <f>I389*$C$89</f>
        <v>0</v>
      </c>
      <c r="J687" s="410">
        <f>J389*$C$89</f>
        <v>0</v>
      </c>
      <c r="K687" s="410">
        <f>K389*$C$89</f>
        <v>0</v>
      </c>
      <c r="L687" s="410">
        <f>L389*$C$89</f>
        <v>0</v>
      </c>
      <c r="M687" s="410">
        <f>M389*$C$89</f>
        <v>0</v>
      </c>
      <c r="N687" s="237"/>
      <c r="O687" s="237"/>
      <c r="P687" s="237"/>
      <c r="Q687" s="237"/>
      <c r="R687" s="237"/>
      <c r="S687" s="237"/>
      <c r="T687" s="237"/>
      <c r="U687" s="237"/>
      <c r="V687" s="237"/>
      <c r="W687" s="237"/>
      <c r="X687" s="237"/>
      <c r="Y687" s="237"/>
      <c r="Z687" s="237"/>
      <c r="AA687" s="238"/>
    </row>
    <row r="688" ht="16" customHeight="1">
      <c r="A688" s="280">
        <f t="shared" si="3604"/>
        <v>688</v>
      </c>
      <c r="B688" s="526">
        <f>$B390</f>
        <v>0</v>
      </c>
      <c r="C688" s="549"/>
      <c r="D688" s="550"/>
      <c r="E688" s="237"/>
      <c r="F688" s="237"/>
      <c r="G688" s="410">
        <f>G390*$C$89</f>
        <v>0</v>
      </c>
      <c r="H688" s="410">
        <f>H390*$C$89</f>
        <v>0</v>
      </c>
      <c r="I688" s="410">
        <f>I390*$C$89</f>
        <v>0</v>
      </c>
      <c r="J688" s="410">
        <f>J390*$C$89</f>
        <v>0</v>
      </c>
      <c r="K688" s="410">
        <f>K390*$C$89</f>
        <v>0</v>
      </c>
      <c r="L688" s="410">
        <f>L390*$C$89</f>
        <v>0</v>
      </c>
      <c r="M688" s="410">
        <f>M390*$C$89</f>
        <v>0</v>
      </c>
      <c r="N688" s="237"/>
      <c r="O688" s="237"/>
      <c r="P688" s="237"/>
      <c r="Q688" s="237"/>
      <c r="R688" s="237"/>
      <c r="S688" s="237"/>
      <c r="T688" s="237"/>
      <c r="U688" s="237"/>
      <c r="V688" s="237"/>
      <c r="W688" s="237"/>
      <c r="X688" s="237"/>
      <c r="Y688" s="237"/>
      <c r="Z688" s="237"/>
      <c r="AA688" s="238"/>
    </row>
    <row r="689" ht="16" customHeight="1">
      <c r="A689" s="280">
        <f t="shared" si="3604"/>
        <v>689</v>
      </c>
      <c r="B689" s="526">
        <f>$B391</f>
        <v>0</v>
      </c>
      <c r="C689" s="549"/>
      <c r="D689" s="550"/>
      <c r="E689" s="237"/>
      <c r="F689" s="237"/>
      <c r="G689" s="410">
        <f>G391*$C$89</f>
        <v>0</v>
      </c>
      <c r="H689" s="410">
        <f>H391*$C$89</f>
        <v>0</v>
      </c>
      <c r="I689" s="410">
        <f>I391*$C$89</f>
        <v>0</v>
      </c>
      <c r="J689" s="410">
        <f>J391*$C$89</f>
        <v>0</v>
      </c>
      <c r="K689" s="410">
        <f>K391*$C$89</f>
        <v>0</v>
      </c>
      <c r="L689" s="410">
        <f>L391*$C$89</f>
        <v>0</v>
      </c>
      <c r="M689" s="410">
        <f>M391*$C$89</f>
        <v>0</v>
      </c>
      <c r="N689" s="237"/>
      <c r="O689" s="237"/>
      <c r="P689" s="237"/>
      <c r="Q689" s="237"/>
      <c r="R689" s="237"/>
      <c r="S689" s="237"/>
      <c r="T689" s="237"/>
      <c r="U689" s="237"/>
      <c r="V689" s="237"/>
      <c r="W689" s="237"/>
      <c r="X689" s="237"/>
      <c r="Y689" s="237"/>
      <c r="Z689" s="237"/>
      <c r="AA689" s="238"/>
    </row>
    <row r="690" ht="16" customHeight="1">
      <c r="A690" s="280">
        <f t="shared" si="3604"/>
        <v>690</v>
      </c>
      <c r="B690" s="526">
        <f>$B392</f>
        <v>0</v>
      </c>
      <c r="C690" s="549"/>
      <c r="D690" s="550"/>
      <c r="E690" s="237"/>
      <c r="F690" s="237"/>
      <c r="G690" s="410">
        <f>G392*$C$89</f>
        <v>0</v>
      </c>
      <c r="H690" s="410">
        <f>H392*$C$89</f>
        <v>0</v>
      </c>
      <c r="I690" s="410">
        <f>I392*$C$89</f>
        <v>0</v>
      </c>
      <c r="J690" s="410">
        <f>J392*$C$89</f>
        <v>0</v>
      </c>
      <c r="K690" s="410">
        <f>K392*$C$89</f>
        <v>0</v>
      </c>
      <c r="L690" s="410">
        <f>L392*$C$89</f>
        <v>0</v>
      </c>
      <c r="M690" s="410">
        <f>M392*$C$89</f>
        <v>0</v>
      </c>
      <c r="N690" s="237"/>
      <c r="O690" s="237"/>
      <c r="P690" s="237"/>
      <c r="Q690" s="237"/>
      <c r="R690" s="237"/>
      <c r="S690" s="237"/>
      <c r="T690" s="237"/>
      <c r="U690" s="237"/>
      <c r="V690" s="237"/>
      <c r="W690" s="237"/>
      <c r="X690" s="237"/>
      <c r="Y690" s="237"/>
      <c r="Z690" s="237"/>
      <c r="AA690" s="238"/>
    </row>
    <row r="691" ht="16" customHeight="1">
      <c r="A691" s="280">
        <f t="shared" si="3604"/>
        <v>691</v>
      </c>
      <c r="B691" s="526"/>
      <c r="C691" s="547"/>
      <c r="D691" s="237"/>
      <c r="E691" s="237"/>
      <c r="F691" s="237"/>
      <c r="G691" s="410"/>
      <c r="H691" s="410"/>
      <c r="I691" s="410"/>
      <c r="J691" s="410"/>
      <c r="K691" s="410"/>
      <c r="L691" s="410"/>
      <c r="M691" s="410"/>
      <c r="N691" s="237"/>
      <c r="O691" s="237"/>
      <c r="P691" s="237"/>
      <c r="Q691" s="237"/>
      <c r="R691" s="237"/>
      <c r="S691" s="237"/>
      <c r="T691" s="237"/>
      <c r="U691" s="237"/>
      <c r="V691" s="237"/>
      <c r="W691" s="237"/>
      <c r="X691" s="237"/>
      <c r="Y691" s="237"/>
      <c r="Z691" s="237"/>
      <c r="AA691" s="238"/>
    </row>
    <row r="692" ht="16" customHeight="1">
      <c r="A692" s="280">
        <f t="shared" si="3604"/>
        <v>692</v>
      </c>
      <c r="B692" s="526"/>
      <c r="C692" s="549"/>
      <c r="D692" s="550"/>
      <c r="E692" s="237"/>
      <c r="F692" s="237"/>
      <c r="G692" s="410">
        <f>G394*$C$89</f>
        <v>0</v>
      </c>
      <c r="H692" s="410">
        <f>H394*$C$89</f>
        <v>0</v>
      </c>
      <c r="I692" s="410">
        <f>I394*$C$89</f>
        <v>0</v>
      </c>
      <c r="J692" s="410">
        <f>J394*$C$89</f>
        <v>0</v>
      </c>
      <c r="K692" s="410">
        <f>K394*$C$89</f>
        <v>0</v>
      </c>
      <c r="L692" s="410">
        <f>L394*$C$89</f>
        <v>0</v>
      </c>
      <c r="M692" s="410">
        <f>M394*$C$89</f>
        <v>0</v>
      </c>
      <c r="N692" s="237"/>
      <c r="O692" s="237"/>
      <c r="P692" s="237"/>
      <c r="Q692" s="237"/>
      <c r="R692" s="237"/>
      <c r="S692" s="237"/>
      <c r="T692" s="237"/>
      <c r="U692" s="237"/>
      <c r="V692" s="237"/>
      <c r="W692" s="237"/>
      <c r="X692" s="237"/>
      <c r="Y692" s="237"/>
      <c r="Z692" s="237"/>
      <c r="AA692" s="238"/>
    </row>
    <row r="693" ht="16" customHeight="1">
      <c r="A693" s="280">
        <f t="shared" si="3604"/>
        <v>693</v>
      </c>
      <c r="B693" s="526"/>
      <c r="C693" s="549"/>
      <c r="D693" s="550"/>
      <c r="E693" s="237"/>
      <c r="F693" s="237"/>
      <c r="G693" s="410">
        <f>G395*$C$89</f>
        <v>0</v>
      </c>
      <c r="H693" s="410">
        <f>H395*$C$89</f>
        <v>0</v>
      </c>
      <c r="I693" s="410">
        <f>I395*$C$89</f>
        <v>0</v>
      </c>
      <c r="J693" s="410">
        <f>J395*$C$89</f>
        <v>0</v>
      </c>
      <c r="K693" s="410">
        <f>K395*$C$89</f>
        <v>0</v>
      </c>
      <c r="L693" s="410">
        <f>L395*$C$89</f>
        <v>0</v>
      </c>
      <c r="M693" s="410">
        <f>M395*$C$89</f>
        <v>0</v>
      </c>
      <c r="N693" s="237"/>
      <c r="O693" s="237"/>
      <c r="P693" s="237"/>
      <c r="Q693" s="237"/>
      <c r="R693" s="237"/>
      <c r="S693" s="237"/>
      <c r="T693" s="237"/>
      <c r="U693" s="237"/>
      <c r="V693" s="237"/>
      <c r="W693" s="237"/>
      <c r="X693" s="237"/>
      <c r="Y693" s="237"/>
      <c r="Z693" s="237"/>
      <c r="AA693" s="238"/>
    </row>
    <row r="694" ht="16" customHeight="1">
      <c r="A694" s="280">
        <f t="shared" si="3604"/>
        <v>694</v>
      </c>
      <c r="B694" s="526"/>
      <c r="C694" s="549"/>
      <c r="D694" s="550"/>
      <c r="E694" s="237"/>
      <c r="F694" s="237"/>
      <c r="G694" s="410">
        <f>G396*$C$89</f>
        <v>0</v>
      </c>
      <c r="H694" s="410">
        <f>H396*$C$89</f>
        <v>0</v>
      </c>
      <c r="I694" s="410">
        <f>I396*$C$89</f>
        <v>0</v>
      </c>
      <c r="J694" s="410">
        <f>J396*$C$89</f>
        <v>0</v>
      </c>
      <c r="K694" s="410">
        <f>K396*$C$89</f>
        <v>0</v>
      </c>
      <c r="L694" s="410">
        <f>L396*$C$89</f>
        <v>0</v>
      </c>
      <c r="M694" s="410">
        <f>M396*$C$89</f>
        <v>0</v>
      </c>
      <c r="N694" s="237"/>
      <c r="O694" s="237"/>
      <c r="P694" s="237"/>
      <c r="Q694" s="237"/>
      <c r="R694" s="237"/>
      <c r="S694" s="237"/>
      <c r="T694" s="237"/>
      <c r="U694" s="237"/>
      <c r="V694" s="237"/>
      <c r="W694" s="237"/>
      <c r="X694" s="237"/>
      <c r="Y694" s="237"/>
      <c r="Z694" s="237"/>
      <c r="AA694" s="238"/>
    </row>
    <row r="695" ht="16" customHeight="1">
      <c r="A695" s="280">
        <f t="shared" si="3604"/>
        <v>695</v>
      </c>
      <c r="B695" s="526"/>
      <c r="C695" s="549"/>
      <c r="D695" s="550"/>
      <c r="E695" s="237"/>
      <c r="F695" s="237"/>
      <c r="G695" s="410">
        <f>G397*$C$89</f>
        <v>0</v>
      </c>
      <c r="H695" s="410">
        <f>H397*$C$89</f>
        <v>0</v>
      </c>
      <c r="I695" s="410">
        <f>I397*$C$89</f>
        <v>0</v>
      </c>
      <c r="J695" s="410">
        <f>J397*$C$89</f>
        <v>0</v>
      </c>
      <c r="K695" s="410">
        <f>K397*$C$89</f>
        <v>0</v>
      </c>
      <c r="L695" s="410">
        <f>L397*$C$89</f>
        <v>0</v>
      </c>
      <c r="M695" s="410">
        <f>M397*$C$89</f>
        <v>0</v>
      </c>
      <c r="N695" s="237"/>
      <c r="O695" s="237"/>
      <c r="P695" s="237"/>
      <c r="Q695" s="237"/>
      <c r="R695" s="237"/>
      <c r="S695" s="237"/>
      <c r="T695" s="237"/>
      <c r="U695" s="237"/>
      <c r="V695" s="237"/>
      <c r="W695" s="237"/>
      <c r="X695" s="237"/>
      <c r="Y695" s="237"/>
      <c r="Z695" s="237"/>
      <c r="AA695" s="238"/>
    </row>
    <row r="696" ht="16" customHeight="1">
      <c r="A696" s="280">
        <f t="shared" si="3604"/>
        <v>696</v>
      </c>
      <c r="B696" s="526"/>
      <c r="C696" s="549"/>
      <c r="D696" s="550"/>
      <c r="E696" s="237"/>
      <c r="F696" s="237"/>
      <c r="G696" s="410">
        <f>G398*$C$89</f>
        <v>0</v>
      </c>
      <c r="H696" s="410">
        <f>H398*$C$89</f>
        <v>0</v>
      </c>
      <c r="I696" s="410">
        <f>I398*$C$89</f>
        <v>0</v>
      </c>
      <c r="J696" s="410">
        <f>J398*$C$89</f>
        <v>0</v>
      </c>
      <c r="K696" s="410">
        <f>K398*$C$89</f>
        <v>0</v>
      </c>
      <c r="L696" s="410">
        <f>L398*$C$89</f>
        <v>0</v>
      </c>
      <c r="M696" s="410">
        <f>M398*$C$89</f>
        <v>0</v>
      </c>
      <c r="N696" s="237"/>
      <c r="O696" s="237"/>
      <c r="P696" s="237"/>
      <c r="Q696" s="237"/>
      <c r="R696" s="237"/>
      <c r="S696" s="237"/>
      <c r="T696" s="237"/>
      <c r="U696" s="237"/>
      <c r="V696" s="237"/>
      <c r="W696" s="237"/>
      <c r="X696" s="237"/>
      <c r="Y696" s="237"/>
      <c r="Z696" s="237"/>
      <c r="AA696" s="238"/>
    </row>
    <row r="697" ht="16" customHeight="1">
      <c r="A697" s="280">
        <f t="shared" si="3604"/>
        <v>697</v>
      </c>
      <c r="B697" s="526"/>
      <c r="C697" s="547"/>
      <c r="D697" s="237"/>
      <c r="E697" s="237"/>
      <c r="F697" s="237"/>
      <c r="G697" s="410"/>
      <c r="H697" s="410"/>
      <c r="I697" s="410"/>
      <c r="J697" s="410"/>
      <c r="K697" s="410"/>
      <c r="L697" s="410"/>
      <c r="M697" s="410"/>
      <c r="N697" s="237"/>
      <c r="O697" s="237"/>
      <c r="P697" s="237"/>
      <c r="Q697" s="237"/>
      <c r="R697" s="237"/>
      <c r="S697" s="237"/>
      <c r="T697" s="237"/>
      <c r="U697" s="237"/>
      <c r="V697" s="237"/>
      <c r="W697" s="237"/>
      <c r="X697" s="237"/>
      <c r="Y697" s="237"/>
      <c r="Z697" s="237"/>
      <c r="AA697" s="238"/>
    </row>
    <row r="698" ht="16" customHeight="1">
      <c r="A698" s="280">
        <f t="shared" si="3604"/>
        <v>698</v>
      </c>
      <c r="B698" s="526">
        <f>$B$243</f>
        <v>0</v>
      </c>
      <c r="C698" s="549"/>
      <c r="D698" s="550"/>
      <c r="E698" s="237"/>
      <c r="F698" s="237"/>
      <c r="G698" s="410">
        <f>G400*$C$89</f>
        <v>0</v>
      </c>
      <c r="H698" s="410">
        <f>H400*$C$89</f>
        <v>0</v>
      </c>
      <c r="I698" s="410">
        <f>I400*$C$89</f>
        <v>0</v>
      </c>
      <c r="J698" s="410">
        <f>J400*$C$89</f>
        <v>0</v>
      </c>
      <c r="K698" s="410">
        <f>K400*$C$89</f>
        <v>0</v>
      </c>
      <c r="L698" s="410">
        <f>L400*$C$89</f>
        <v>0</v>
      </c>
      <c r="M698" s="410">
        <f>M400*$C$89</f>
        <v>0</v>
      </c>
      <c r="N698" s="237"/>
      <c r="O698" s="237"/>
      <c r="P698" s="237"/>
      <c r="Q698" s="237"/>
      <c r="R698" s="237"/>
      <c r="S698" s="237"/>
      <c r="T698" s="237"/>
      <c r="U698" s="237"/>
      <c r="V698" s="237"/>
      <c r="W698" s="237"/>
      <c r="X698" s="237"/>
      <c r="Y698" s="237"/>
      <c r="Z698" s="237"/>
      <c r="AA698" s="238"/>
    </row>
    <row r="699" ht="16" customHeight="1">
      <c r="A699" s="280">
        <f t="shared" si="3604"/>
        <v>699</v>
      </c>
      <c r="B699" s="526">
        <f>$B$244</f>
        <v>0</v>
      </c>
      <c r="C699" s="549"/>
      <c r="D699" s="550"/>
      <c r="E699" s="237"/>
      <c r="F699" s="237"/>
      <c r="G699" s="410">
        <f>G401*$C$89</f>
        <v>0</v>
      </c>
      <c r="H699" s="410">
        <f>H401*$C$89</f>
        <v>0</v>
      </c>
      <c r="I699" s="410">
        <f>I401*$C$89</f>
        <v>0</v>
      </c>
      <c r="J699" s="410">
        <f>J401*$C$89</f>
        <v>0</v>
      </c>
      <c r="K699" s="410">
        <f>K401*$C$89</f>
        <v>0</v>
      </c>
      <c r="L699" s="410">
        <f>L401*$C$89</f>
        <v>0</v>
      </c>
      <c r="M699" s="410">
        <f>M401*$C$89</f>
        <v>0</v>
      </c>
      <c r="N699" s="237"/>
      <c r="O699" s="237"/>
      <c r="P699" s="237"/>
      <c r="Q699" s="237"/>
      <c r="R699" s="237"/>
      <c r="S699" s="237"/>
      <c r="T699" s="237"/>
      <c r="U699" s="237"/>
      <c r="V699" s="237"/>
      <c r="W699" s="237"/>
      <c r="X699" s="237"/>
      <c r="Y699" s="237"/>
      <c r="Z699" s="237"/>
      <c r="AA699" s="238"/>
    </row>
    <row r="700" ht="16" customHeight="1">
      <c r="A700" s="280">
        <f t="shared" si="3604"/>
        <v>700</v>
      </c>
      <c r="B700" s="526">
        <f>$B$245</f>
        <v>0</v>
      </c>
      <c r="C700" s="549"/>
      <c r="D700" s="550"/>
      <c r="E700" s="237"/>
      <c r="F700" s="237"/>
      <c r="G700" s="410">
        <f>G402*$C$89</f>
        <v>0</v>
      </c>
      <c r="H700" s="410">
        <f>H402*$C$89</f>
        <v>0</v>
      </c>
      <c r="I700" s="410">
        <f>I402*$C$89</f>
        <v>0</v>
      </c>
      <c r="J700" s="410">
        <f>J402*$C$89</f>
        <v>0</v>
      </c>
      <c r="K700" s="410">
        <f>K402*$C$89</f>
        <v>0</v>
      </c>
      <c r="L700" s="410">
        <f>L402*$C$89</f>
        <v>0</v>
      </c>
      <c r="M700" s="410">
        <f>M402*$C$89</f>
        <v>0</v>
      </c>
      <c r="N700" s="237"/>
      <c r="O700" s="237"/>
      <c r="P700" s="237"/>
      <c r="Q700" s="237"/>
      <c r="R700" s="237"/>
      <c r="S700" s="237"/>
      <c r="T700" s="237"/>
      <c r="U700" s="237"/>
      <c r="V700" s="237"/>
      <c r="W700" s="237"/>
      <c r="X700" s="237"/>
      <c r="Y700" s="237"/>
      <c r="Z700" s="237"/>
      <c r="AA700" s="238"/>
    </row>
    <row r="701" ht="16" customHeight="1">
      <c r="A701" s="280">
        <f t="shared" si="3604"/>
        <v>701</v>
      </c>
      <c r="B701" s="526">
        <f>$B$246</f>
        <v>0</v>
      </c>
      <c r="C701" s="549"/>
      <c r="D701" s="550"/>
      <c r="E701" s="237"/>
      <c r="F701" s="237"/>
      <c r="G701" s="410">
        <f>G403*$C$89</f>
        <v>0</v>
      </c>
      <c r="H701" s="410">
        <f>H403*$C$89</f>
        <v>0</v>
      </c>
      <c r="I701" s="410">
        <f>I403*$C$89</f>
        <v>0</v>
      </c>
      <c r="J701" s="410">
        <f>J403*$C$89</f>
        <v>0</v>
      </c>
      <c r="K701" s="410">
        <f>K403*$C$89</f>
        <v>0</v>
      </c>
      <c r="L701" s="410">
        <f>L403*$C$89</f>
        <v>0</v>
      </c>
      <c r="M701" s="410">
        <f>M403*$C$89</f>
        <v>0</v>
      </c>
      <c r="N701" s="237"/>
      <c r="O701" s="237"/>
      <c r="P701" s="237"/>
      <c r="Q701" s="237"/>
      <c r="R701" s="237"/>
      <c r="S701" s="237"/>
      <c r="T701" s="237"/>
      <c r="U701" s="237"/>
      <c r="V701" s="237"/>
      <c r="W701" s="237"/>
      <c r="X701" s="237"/>
      <c r="Y701" s="237"/>
      <c r="Z701" s="237"/>
      <c r="AA701" s="238"/>
    </row>
    <row r="702" ht="16" customHeight="1">
      <c r="A702" s="280">
        <f t="shared" si="3604"/>
        <v>702</v>
      </c>
      <c r="B702" s="526">
        <f>$B$247</f>
        <v>0</v>
      </c>
      <c r="C702" s="549"/>
      <c r="D702" s="550"/>
      <c r="E702" s="237"/>
      <c r="F702" s="237"/>
      <c r="G702" s="410">
        <f>G404*$C$89</f>
        <v>0</v>
      </c>
      <c r="H702" s="410">
        <f>H404*$C$89</f>
        <v>0</v>
      </c>
      <c r="I702" s="410">
        <f>I404*$C$89</f>
        <v>0</v>
      </c>
      <c r="J702" s="410">
        <f>J404*$C$89</f>
        <v>0</v>
      </c>
      <c r="K702" s="410">
        <f>K404*$C$89</f>
        <v>0</v>
      </c>
      <c r="L702" s="410">
        <f>L404*$C$89</f>
        <v>0</v>
      </c>
      <c r="M702" s="410">
        <f>M404*$C$89</f>
        <v>0</v>
      </c>
      <c r="N702" s="237"/>
      <c r="O702" s="237"/>
      <c r="P702" s="237"/>
      <c r="Q702" s="237"/>
      <c r="R702" s="237"/>
      <c r="S702" s="237"/>
      <c r="T702" s="237"/>
      <c r="U702" s="237"/>
      <c r="V702" s="237"/>
      <c r="W702" s="237"/>
      <c r="X702" s="237"/>
      <c r="Y702" s="237"/>
      <c r="Z702" s="237"/>
      <c r="AA702" s="238"/>
    </row>
    <row r="703" ht="16" customHeight="1">
      <c r="A703" s="280">
        <f t="shared" si="3604"/>
        <v>703</v>
      </c>
      <c r="B703" s="526"/>
      <c r="C703" s="549"/>
      <c r="D703" s="550"/>
      <c r="E703" s="237"/>
      <c r="F703" s="237"/>
      <c r="G703" s="410"/>
      <c r="H703" s="410"/>
      <c r="I703" s="410"/>
      <c r="J703" s="410"/>
      <c r="K703" s="410"/>
      <c r="L703" s="410"/>
      <c r="M703" s="410"/>
      <c r="N703" s="237"/>
      <c r="O703" s="237"/>
      <c r="P703" s="237"/>
      <c r="Q703" s="237"/>
      <c r="R703" s="237"/>
      <c r="S703" s="237"/>
      <c r="T703" s="237"/>
      <c r="U703" s="237"/>
      <c r="V703" s="237"/>
      <c r="W703" s="237"/>
      <c r="X703" s="237"/>
      <c r="Y703" s="237"/>
      <c r="Z703" s="237"/>
      <c r="AA703" s="238"/>
    </row>
    <row r="704" ht="16" customHeight="1">
      <c r="A704" s="280">
        <f t="shared" si="3604"/>
        <v>704</v>
      </c>
      <c r="B704" s="526">
        <f>$B$249</f>
        <v>0</v>
      </c>
      <c r="C704" s="549"/>
      <c r="D704" s="550"/>
      <c r="E704" s="237"/>
      <c r="F704" s="237"/>
      <c r="G704" s="410">
        <f>G406*$C$89</f>
        <v>0</v>
      </c>
      <c r="H704" s="410">
        <f>H406*$C$89</f>
        <v>0</v>
      </c>
      <c r="I704" s="410">
        <f>I406*$C$89</f>
        <v>0</v>
      </c>
      <c r="J704" s="410">
        <f>J406*$C$89</f>
        <v>0</v>
      </c>
      <c r="K704" s="410">
        <f>K406*$C$89</f>
        <v>0</v>
      </c>
      <c r="L704" s="410">
        <f>L406*$C$89</f>
        <v>0</v>
      </c>
      <c r="M704" s="410">
        <f>M406*$C$89</f>
        <v>0</v>
      </c>
      <c r="N704" s="237"/>
      <c r="O704" s="237"/>
      <c r="P704" s="237"/>
      <c r="Q704" s="237"/>
      <c r="R704" s="237"/>
      <c r="S704" s="237"/>
      <c r="T704" s="237"/>
      <c r="U704" s="237"/>
      <c r="V704" s="237"/>
      <c r="W704" s="237"/>
      <c r="X704" s="237"/>
      <c r="Y704" s="237"/>
      <c r="Z704" s="237"/>
      <c r="AA704" s="238"/>
    </row>
    <row r="705" ht="16" customHeight="1">
      <c r="A705" s="280">
        <f t="shared" si="3604"/>
        <v>705</v>
      </c>
      <c r="B705" s="526">
        <f>$B$250</f>
        <v>0</v>
      </c>
      <c r="C705" s="549"/>
      <c r="D705" s="550"/>
      <c r="E705" s="237"/>
      <c r="F705" s="237"/>
      <c r="G705" s="410">
        <f>G407*$C$89</f>
        <v>0</v>
      </c>
      <c r="H705" s="410">
        <f>H407*$C$89</f>
        <v>0</v>
      </c>
      <c r="I705" s="410">
        <f>I407*$C$89</f>
        <v>0</v>
      </c>
      <c r="J705" s="410">
        <f>J407*$C$89</f>
        <v>0</v>
      </c>
      <c r="K705" s="410">
        <f>K407*$C$89</f>
        <v>0</v>
      </c>
      <c r="L705" s="410">
        <f>L407*$C$89</f>
        <v>0</v>
      </c>
      <c r="M705" s="410">
        <f>M407*$C$89</f>
        <v>0</v>
      </c>
      <c r="N705" s="237"/>
      <c r="O705" s="237"/>
      <c r="P705" s="237"/>
      <c r="Q705" s="237"/>
      <c r="R705" s="237"/>
      <c r="S705" s="237"/>
      <c r="T705" s="237"/>
      <c r="U705" s="237"/>
      <c r="V705" s="237"/>
      <c r="W705" s="237"/>
      <c r="X705" s="237"/>
      <c r="Y705" s="237"/>
      <c r="Z705" s="237"/>
      <c r="AA705" s="238"/>
    </row>
    <row r="706" ht="16" customHeight="1">
      <c r="A706" s="280">
        <f t="shared" si="3604"/>
        <v>706</v>
      </c>
      <c r="B706" s="526">
        <f>$B$251</f>
        <v>0</v>
      </c>
      <c r="C706" s="549"/>
      <c r="D706" s="550"/>
      <c r="E706" s="237"/>
      <c r="F706" s="237"/>
      <c r="G706" s="410">
        <f>G408*$C$89</f>
        <v>0</v>
      </c>
      <c r="H706" s="410">
        <f>H408*$C$89</f>
        <v>0</v>
      </c>
      <c r="I706" s="410">
        <f>I408*$C$89</f>
        <v>0</v>
      </c>
      <c r="J706" s="410">
        <f>J408*$C$89</f>
        <v>0</v>
      </c>
      <c r="K706" s="410">
        <f>K408*$C$89</f>
        <v>0</v>
      </c>
      <c r="L706" s="410">
        <f>L408*$C$89</f>
        <v>0</v>
      </c>
      <c r="M706" s="410">
        <f>M408*$C$89</f>
        <v>0</v>
      </c>
      <c r="N706" s="237"/>
      <c r="O706" s="237"/>
      <c r="P706" s="237"/>
      <c r="Q706" s="237"/>
      <c r="R706" s="237"/>
      <c r="S706" s="237"/>
      <c r="T706" s="237"/>
      <c r="U706" s="237"/>
      <c r="V706" s="237"/>
      <c r="W706" s="237"/>
      <c r="X706" s="237"/>
      <c r="Y706" s="237"/>
      <c r="Z706" s="237"/>
      <c r="AA706" s="238"/>
    </row>
    <row r="707" ht="16" customHeight="1">
      <c r="A707" s="280">
        <f t="shared" si="3604"/>
        <v>707</v>
      </c>
      <c r="B707" s="526">
        <f>$B$252</f>
        <v>0</v>
      </c>
      <c r="C707" s="549"/>
      <c r="D707" s="550"/>
      <c r="E707" s="237"/>
      <c r="F707" s="237"/>
      <c r="G707" s="410">
        <f>G409*$C$89</f>
        <v>0</v>
      </c>
      <c r="H707" s="410">
        <f>H409*$C$89</f>
        <v>0</v>
      </c>
      <c r="I707" s="410">
        <f>I409*$C$89</f>
        <v>0</v>
      </c>
      <c r="J707" s="410">
        <f>J409*$C$89</f>
        <v>0</v>
      </c>
      <c r="K707" s="410">
        <f>K409*$C$89</f>
        <v>0</v>
      </c>
      <c r="L707" s="410">
        <f>L409*$C$89</f>
        <v>0</v>
      </c>
      <c r="M707" s="410">
        <f>M409*$C$89</f>
        <v>0</v>
      </c>
      <c r="N707" s="237"/>
      <c r="O707" s="237"/>
      <c r="P707" s="237"/>
      <c r="Q707" s="237"/>
      <c r="R707" s="237"/>
      <c r="S707" s="237"/>
      <c r="T707" s="237"/>
      <c r="U707" s="237"/>
      <c r="V707" s="237"/>
      <c r="W707" s="237"/>
      <c r="X707" s="237"/>
      <c r="Y707" s="237"/>
      <c r="Z707" s="237"/>
      <c r="AA707" s="238"/>
    </row>
    <row r="708" ht="16" customHeight="1">
      <c r="A708" s="280">
        <f t="shared" si="3604"/>
        <v>708</v>
      </c>
      <c r="B708" s="526">
        <f>$B$253</f>
        <v>0</v>
      </c>
      <c r="C708" s="549"/>
      <c r="D708" s="550"/>
      <c r="E708" s="237"/>
      <c r="F708" s="237"/>
      <c r="G708" s="410">
        <f>G410*$C$89</f>
        <v>0</v>
      </c>
      <c r="H708" s="410">
        <f>H410*$C$89</f>
        <v>0</v>
      </c>
      <c r="I708" s="410">
        <f>I410*$C$89</f>
        <v>0</v>
      </c>
      <c r="J708" s="410">
        <f>J410*$C$89</f>
        <v>0</v>
      </c>
      <c r="K708" s="410">
        <f>K410*$C$89</f>
        <v>0</v>
      </c>
      <c r="L708" s="410">
        <f>L410*$C$89</f>
        <v>0</v>
      </c>
      <c r="M708" s="410">
        <f>M410*$C$89</f>
        <v>0</v>
      </c>
      <c r="N708" s="237"/>
      <c r="O708" s="237"/>
      <c r="P708" s="237"/>
      <c r="Q708" s="237"/>
      <c r="R708" s="237"/>
      <c r="S708" s="237"/>
      <c r="T708" s="237"/>
      <c r="U708" s="237"/>
      <c r="V708" s="237"/>
      <c r="W708" s="237"/>
      <c r="X708" s="237"/>
      <c r="Y708" s="237"/>
      <c r="Z708" s="237"/>
      <c r="AA708" s="238"/>
    </row>
    <row r="709" ht="16" customHeight="1">
      <c r="A709" s="280">
        <f t="shared" si="3604"/>
        <v>709</v>
      </c>
      <c r="B709" s="526"/>
      <c r="C709" s="549"/>
      <c r="D709" s="550"/>
      <c r="E709" s="237"/>
      <c r="F709" s="237"/>
      <c r="G709" s="410"/>
      <c r="H709" s="410"/>
      <c r="I709" s="410"/>
      <c r="J709" s="410"/>
      <c r="K709" s="410"/>
      <c r="L709" s="410"/>
      <c r="M709" s="410"/>
      <c r="N709" s="237"/>
      <c r="O709" s="237"/>
      <c r="P709" s="237"/>
      <c r="Q709" s="237"/>
      <c r="R709" s="237"/>
      <c r="S709" s="237"/>
      <c r="T709" s="237"/>
      <c r="U709" s="237"/>
      <c r="V709" s="237"/>
      <c r="W709" s="237"/>
      <c r="X709" s="237"/>
      <c r="Y709" s="237"/>
      <c r="Z709" s="237"/>
      <c r="AA709" s="238"/>
    </row>
    <row r="710" ht="16" customHeight="1">
      <c r="A710" s="280">
        <f t="shared" si="3604"/>
        <v>710</v>
      </c>
      <c r="B710" s="526">
        <f>$B$261</f>
        <v>0</v>
      </c>
      <c r="C710" s="549"/>
      <c r="D710" s="550"/>
      <c r="E710" s="237"/>
      <c r="F710" s="237"/>
      <c r="G710" s="410">
        <f>G412*$C$89</f>
        <v>0</v>
      </c>
      <c r="H710" s="410">
        <f>H412*$C$89</f>
        <v>0</v>
      </c>
      <c r="I710" s="410">
        <f>I412*$C$89</f>
        <v>0</v>
      </c>
      <c r="J710" s="410">
        <f>J412*$C$89</f>
        <v>0</v>
      </c>
      <c r="K710" s="410">
        <f>K412*$C$89</f>
        <v>0</v>
      </c>
      <c r="L710" s="410">
        <f>L412*$C$89</f>
        <v>0</v>
      </c>
      <c r="M710" s="410">
        <f>M412*$C$89</f>
        <v>0</v>
      </c>
      <c r="N710" s="237"/>
      <c r="O710" s="237"/>
      <c r="P710" s="237"/>
      <c r="Q710" s="237"/>
      <c r="R710" s="237"/>
      <c r="S710" s="237"/>
      <c r="T710" s="237"/>
      <c r="U710" s="237"/>
      <c r="V710" s="237"/>
      <c r="W710" s="237"/>
      <c r="X710" s="237"/>
      <c r="Y710" s="237"/>
      <c r="Z710" s="237"/>
      <c r="AA710" s="238"/>
    </row>
    <row r="711" ht="16" customHeight="1">
      <c r="A711" s="280">
        <f t="shared" si="3604"/>
        <v>711</v>
      </c>
      <c r="B711" s="526">
        <f>$B$262</f>
        <v>0</v>
      </c>
      <c r="C711" s="549"/>
      <c r="D711" s="550"/>
      <c r="E711" s="237"/>
      <c r="F711" s="237"/>
      <c r="G711" s="410">
        <f>G413*$C$89</f>
        <v>0</v>
      </c>
      <c r="H711" s="410">
        <f>H413*$C$89</f>
        <v>0</v>
      </c>
      <c r="I711" s="410">
        <f>I413*$C$89</f>
        <v>0</v>
      </c>
      <c r="J711" s="410">
        <f>J413*$C$89</f>
        <v>0</v>
      </c>
      <c r="K711" s="410">
        <f>K413*$C$89</f>
        <v>0</v>
      </c>
      <c r="L711" s="410">
        <f>L413*$C$89</f>
        <v>0</v>
      </c>
      <c r="M711" s="410">
        <f>M413*$C$89</f>
        <v>0</v>
      </c>
      <c r="N711" s="237"/>
      <c r="O711" s="237"/>
      <c r="P711" s="237"/>
      <c r="Q711" s="237"/>
      <c r="R711" s="237"/>
      <c r="S711" s="237"/>
      <c r="T711" s="237"/>
      <c r="U711" s="237"/>
      <c r="V711" s="237"/>
      <c r="W711" s="237"/>
      <c r="X711" s="237"/>
      <c r="Y711" s="237"/>
      <c r="Z711" s="237"/>
      <c r="AA711" s="238"/>
    </row>
    <row r="712" ht="16" customHeight="1">
      <c r="A712" s="280">
        <f t="shared" si="3604"/>
        <v>712</v>
      </c>
      <c r="B712" s="526">
        <f>$B$263</f>
        <v>0</v>
      </c>
      <c r="C712" s="549"/>
      <c r="D712" s="550"/>
      <c r="E712" s="237"/>
      <c r="F712" s="237"/>
      <c r="G712" s="410">
        <f>G414*$C$89</f>
        <v>0</v>
      </c>
      <c r="H712" s="410">
        <f>H414*$C$89</f>
        <v>0</v>
      </c>
      <c r="I712" s="410">
        <f>I414*$C$89</f>
        <v>0</v>
      </c>
      <c r="J712" s="410">
        <f>J414*$C$89</f>
        <v>0</v>
      </c>
      <c r="K712" s="410">
        <f>K414*$C$89</f>
        <v>0</v>
      </c>
      <c r="L712" s="410">
        <f>L414*$C$89</f>
        <v>0</v>
      </c>
      <c r="M712" s="410">
        <f>M414*$C$89</f>
        <v>0</v>
      </c>
      <c r="N712" s="237"/>
      <c r="O712" s="237"/>
      <c r="P712" s="237"/>
      <c r="Q712" s="237"/>
      <c r="R712" s="237"/>
      <c r="S712" s="237"/>
      <c r="T712" s="237"/>
      <c r="U712" s="237"/>
      <c r="V712" s="237"/>
      <c r="W712" s="237"/>
      <c r="X712" s="237"/>
      <c r="Y712" s="237"/>
      <c r="Z712" s="237"/>
      <c r="AA712" s="238"/>
    </row>
    <row r="713" ht="16" customHeight="1">
      <c r="A713" s="280">
        <f t="shared" si="3604"/>
        <v>713</v>
      </c>
      <c r="B713" s="526">
        <f>$B$264</f>
        <v>0</v>
      </c>
      <c r="C713" s="549"/>
      <c r="D713" s="550"/>
      <c r="E713" s="237"/>
      <c r="F713" s="237"/>
      <c r="G713" s="410">
        <f>G415*$C$89</f>
        <v>0</v>
      </c>
      <c r="H713" s="410">
        <f>H415*$C$89</f>
        <v>0</v>
      </c>
      <c r="I713" s="410">
        <f>I415*$C$89</f>
        <v>0</v>
      </c>
      <c r="J713" s="410">
        <f>J415*$C$89</f>
        <v>0</v>
      </c>
      <c r="K713" s="410">
        <f>K415*$C$89</f>
        <v>0</v>
      </c>
      <c r="L713" s="410">
        <f>L415*$C$89</f>
        <v>0</v>
      </c>
      <c r="M713" s="410">
        <f>M415*$C$89</f>
        <v>0</v>
      </c>
      <c r="N713" s="237"/>
      <c r="O713" s="237"/>
      <c r="P713" s="237"/>
      <c r="Q713" s="237"/>
      <c r="R713" s="237"/>
      <c r="S713" s="237"/>
      <c r="T713" s="237"/>
      <c r="U713" s="237"/>
      <c r="V713" s="237"/>
      <c r="W713" s="237"/>
      <c r="X713" s="237"/>
      <c r="Y713" s="237"/>
      <c r="Z713" s="237"/>
      <c r="AA713" s="238"/>
    </row>
    <row r="714" ht="16" customHeight="1">
      <c r="A714" s="280">
        <f t="shared" si="3604"/>
        <v>714</v>
      </c>
      <c r="B714" s="526">
        <f>$B$265</f>
        <v>0</v>
      </c>
      <c r="C714" s="549"/>
      <c r="D714" s="550"/>
      <c r="E714" s="237"/>
      <c r="F714" s="237"/>
      <c r="G714" s="410">
        <f>G416*$C$89</f>
        <v>0</v>
      </c>
      <c r="H714" s="410">
        <f>H416*$C$89</f>
        <v>0</v>
      </c>
      <c r="I714" s="410">
        <f>I416*$C$89</f>
        <v>0</v>
      </c>
      <c r="J714" s="410">
        <f>J416*$C$89</f>
        <v>0</v>
      </c>
      <c r="K714" s="410">
        <f>K416*$C$89</f>
        <v>0</v>
      </c>
      <c r="L714" s="410">
        <f>L416*$C$89</f>
        <v>0</v>
      </c>
      <c r="M714" s="410">
        <f>M416*$C$89</f>
        <v>0</v>
      </c>
      <c r="N714" s="237"/>
      <c r="O714" s="237"/>
      <c r="P714" s="237"/>
      <c r="Q714" s="237"/>
      <c r="R714" s="237"/>
      <c r="S714" s="237"/>
      <c r="T714" s="237"/>
      <c r="U714" s="237"/>
      <c r="V714" s="237"/>
      <c r="W714" s="237"/>
      <c r="X714" s="237"/>
      <c r="Y714" s="237"/>
      <c r="Z714" s="237"/>
      <c r="AA714" s="238"/>
    </row>
    <row r="715" ht="16" customHeight="1">
      <c r="A715" s="280">
        <f t="shared" si="3604"/>
        <v>715</v>
      </c>
      <c r="B715" s="252"/>
      <c r="C715" s="542"/>
      <c r="D715" s="252"/>
      <c r="E715" s="252"/>
      <c r="F715" s="252"/>
      <c r="G715" s="517"/>
      <c r="H715" s="517"/>
      <c r="I715" s="517"/>
      <c r="J715" s="517"/>
      <c r="K715" s="517"/>
      <c r="L715" s="517"/>
      <c r="M715" s="517"/>
      <c r="N715" s="237"/>
      <c r="O715" s="237"/>
      <c r="P715" s="237"/>
      <c r="Q715" s="237"/>
      <c r="R715" s="237"/>
      <c r="S715" s="237"/>
      <c r="T715" s="237"/>
      <c r="U715" s="237"/>
      <c r="V715" s="237"/>
      <c r="W715" s="237"/>
      <c r="X715" s="237"/>
      <c r="Y715" s="237"/>
      <c r="Z715" s="237"/>
      <c r="AA715" s="238"/>
    </row>
    <row r="716" ht="16" customHeight="1">
      <c r="A716" s="280">
        <f t="shared" si="3604"/>
        <v>716</v>
      </c>
      <c r="B716" t="s" s="257">
        <v>369</v>
      </c>
      <c r="C716" s="528"/>
      <c r="D716" s="405"/>
      <c r="E716" s="258"/>
      <c r="F716" s="258"/>
      <c r="G716" s="307">
        <f>SUM(G609:G714)</f>
        <v>0</v>
      </c>
      <c r="H716" s="307">
        <f>SUM(H609:H714)</f>
        <v>34731</v>
      </c>
      <c r="I716" s="307">
        <f>SUM(I609:I714)</f>
        <v>51689.52</v>
      </c>
      <c r="J716" s="307">
        <f>SUM(J609:J714)</f>
        <v>55350.3357</v>
      </c>
      <c r="K716" s="307">
        <f>SUM(K609:K714)</f>
        <v>70385.824251</v>
      </c>
      <c r="L716" s="307">
        <f>SUM(L609:L714)</f>
        <v>82829.569854329995</v>
      </c>
      <c r="M716" s="307">
        <f>SUM(M609:M714)</f>
        <v>97020.806552241294</v>
      </c>
      <c r="N716" s="237"/>
      <c r="O716" s="237"/>
      <c r="P716" s="237"/>
      <c r="Q716" s="237"/>
      <c r="R716" s="237"/>
      <c r="S716" s="237"/>
      <c r="T716" s="237"/>
      <c r="U716" s="237"/>
      <c r="V716" s="237"/>
      <c r="W716" s="237"/>
      <c r="X716" s="237"/>
      <c r="Y716" s="237"/>
      <c r="Z716" s="237"/>
      <c r="AA716" s="238"/>
    </row>
    <row r="717" ht="16" customHeight="1">
      <c r="A717" s="280">
        <f t="shared" si="3604"/>
        <v>717</v>
      </c>
      <c r="B717" s="237"/>
      <c r="C717" s="547"/>
      <c r="D717" s="237"/>
      <c r="E717" s="237"/>
      <c r="F717" s="237"/>
      <c r="G717" s="410"/>
      <c r="H717" s="410"/>
      <c r="I717" s="410"/>
      <c r="J717" s="410"/>
      <c r="K717" s="410"/>
      <c r="L717" s="410"/>
      <c r="M717" s="410"/>
      <c r="N717" s="237"/>
      <c r="O717" s="237"/>
      <c r="P717" s="237"/>
      <c r="Q717" s="237"/>
      <c r="R717" s="237"/>
      <c r="S717" s="237"/>
      <c r="T717" s="237"/>
      <c r="U717" s="237"/>
      <c r="V717" s="237"/>
      <c r="W717" s="237"/>
      <c r="X717" s="237"/>
      <c r="Y717" s="237"/>
      <c r="Z717" s="237"/>
      <c r="AA717" s="238"/>
    </row>
    <row r="718" ht="16" customHeight="1">
      <c r="A718" s="280">
        <f t="shared" si="3604"/>
        <v>718</v>
      </c>
      <c r="B718" s="252"/>
      <c r="C718" s="542"/>
      <c r="D718" s="252"/>
      <c r="E718" s="252"/>
      <c r="F718" s="252"/>
      <c r="G718" s="517"/>
      <c r="H718" s="517"/>
      <c r="I718" s="517"/>
      <c r="J718" s="517"/>
      <c r="K718" s="517"/>
      <c r="L718" s="517"/>
      <c r="M718" s="517"/>
      <c r="N718" s="237"/>
      <c r="O718" s="237"/>
      <c r="P718" s="237"/>
      <c r="Q718" s="237"/>
      <c r="R718" s="237"/>
      <c r="S718" s="237"/>
      <c r="T718" s="237"/>
      <c r="U718" s="237"/>
      <c r="V718" s="237"/>
      <c r="W718" s="237"/>
      <c r="X718" s="237"/>
      <c r="Y718" s="237"/>
      <c r="Z718" s="237"/>
      <c r="AA718" s="238"/>
    </row>
    <row r="719" ht="16" customHeight="1">
      <c r="A719" s="280">
        <f t="shared" si="3604"/>
        <v>719</v>
      </c>
      <c r="B719" t="s" s="257">
        <v>370</v>
      </c>
      <c r="C719" s="528"/>
      <c r="D719" s="405"/>
      <c r="E719" s="258"/>
      <c r="F719" s="258"/>
      <c r="G719" s="307">
        <f>G716+G607+G583</f>
        <v>0</v>
      </c>
      <c r="H719" s="307">
        <f>H716+H607+H583</f>
        <v>46359</v>
      </c>
      <c r="I719" s="307">
        <f>I716+I607+I583</f>
        <v>68394.06</v>
      </c>
      <c r="J719" s="307">
        <f>J716+J607+J583</f>
        <v>78237.1314</v>
      </c>
      <c r="K719" s="307">
        <f>K716+K607+K583</f>
        <v>93959.223822</v>
      </c>
      <c r="L719" s="307">
        <f>L716+L607+L583</f>
        <v>107110.17141246</v>
      </c>
      <c r="M719" s="307">
        <f>M716+M607+M583</f>
        <v>122029.826157115</v>
      </c>
      <c r="N719" s="237"/>
      <c r="O719" s="237"/>
      <c r="P719" s="237"/>
      <c r="Q719" s="237"/>
      <c r="R719" s="237"/>
      <c r="S719" s="237"/>
      <c r="T719" s="237"/>
      <c r="U719" s="237"/>
      <c r="V719" s="237"/>
      <c r="W719" s="237"/>
      <c r="X719" s="237"/>
      <c r="Y719" s="237"/>
      <c r="Z719" s="237"/>
      <c r="AA719" s="238"/>
    </row>
    <row r="720" ht="16" customHeight="1">
      <c r="A720" s="280">
        <f>ROW(A265)</f>
        <v>265</v>
      </c>
      <c r="B720" s="237"/>
      <c r="C720" s="549"/>
      <c r="D720" s="550"/>
      <c r="E720" s="237"/>
      <c r="F720" s="237"/>
      <c r="G720" s="237"/>
      <c r="H720" s="355"/>
      <c r="I720" s="355"/>
      <c r="J720" s="355"/>
      <c r="K720" s="355"/>
      <c r="L720" s="355"/>
      <c r="M720" s="355"/>
      <c r="N720" s="237"/>
      <c r="O720" s="237"/>
      <c r="P720" s="237"/>
      <c r="Q720" s="237"/>
      <c r="R720" s="237"/>
      <c r="S720" s="237"/>
      <c r="T720" s="237"/>
      <c r="U720" s="237"/>
      <c r="V720" s="237"/>
      <c r="W720" s="237"/>
      <c r="X720" s="237"/>
      <c r="Y720" s="237"/>
      <c r="Z720" s="237"/>
      <c r="AA720" s="238"/>
    </row>
    <row r="721" ht="18.75" customHeight="1">
      <c r="A721" s="280">
        <f>ROW(A266)</f>
        <v>266</v>
      </c>
      <c r="B721" t="s" s="218">
        <v>371</v>
      </c>
      <c r="C721" s="556"/>
      <c r="D721" s="557"/>
      <c r="E721" s="219"/>
      <c r="F721" s="219"/>
      <c r="G721" s="558"/>
      <c r="H721" s="558"/>
      <c r="I721" s="558"/>
      <c r="J721" s="558"/>
      <c r="K721" s="558"/>
      <c r="L721" s="558"/>
      <c r="M721" s="558"/>
      <c r="N721" s="237"/>
      <c r="O721" s="237"/>
      <c r="P721" s="237"/>
      <c r="Q721" s="237"/>
      <c r="R721" s="237"/>
      <c r="S721" s="237"/>
      <c r="T721" s="237"/>
      <c r="U721" s="237"/>
      <c r="V721" s="237"/>
      <c r="W721" s="237"/>
      <c r="X721" s="237"/>
      <c r="Y721" s="237"/>
      <c r="Z721" s="237"/>
      <c r="AA721" s="238"/>
    </row>
    <row r="722" ht="16" customHeight="1">
      <c r="A722" s="280">
        <f>ROW(A267)</f>
        <v>267</v>
      </c>
      <c r="B722" s="258"/>
      <c r="C722" s="528"/>
      <c r="D722" s="509"/>
      <c r="E722" s="258"/>
      <c r="F722" s="258"/>
      <c r="G722" s="406"/>
      <c r="H722" s="406"/>
      <c r="I722" s="406"/>
      <c r="J722" s="406"/>
      <c r="K722" s="406"/>
      <c r="L722" s="406"/>
      <c r="M722" s="406"/>
      <c r="N722" s="237"/>
      <c r="O722" s="237"/>
      <c r="P722" s="237"/>
      <c r="Q722" s="237"/>
      <c r="R722" s="237"/>
      <c r="S722" s="237"/>
      <c r="T722" s="237"/>
      <c r="U722" s="237"/>
      <c r="V722" s="237"/>
      <c r="W722" s="237"/>
      <c r="X722" s="237"/>
      <c r="Y722" s="237"/>
      <c r="Z722" s="237"/>
      <c r="AA722" s="238"/>
    </row>
    <row r="723" ht="16" customHeight="1">
      <c r="A723" s="280">
        <f>ROW(A268)</f>
        <v>268</v>
      </c>
      <c r="B723" s="237"/>
      <c r="C723" s="549"/>
      <c r="D723" s="550"/>
      <c r="E723" s="237"/>
      <c r="F723" s="237"/>
      <c r="G723" s="355"/>
      <c r="H723" s="355"/>
      <c r="I723" s="355"/>
      <c r="J723" s="355"/>
      <c r="K723" s="355"/>
      <c r="L723" s="355"/>
      <c r="M723" s="355"/>
      <c r="N723" s="237"/>
      <c r="O723" s="237"/>
      <c r="P723" s="237"/>
      <c r="Q723" s="237"/>
      <c r="R723" s="237"/>
      <c r="S723" s="237"/>
      <c r="T723" s="237"/>
      <c r="U723" s="237"/>
      <c r="V723" s="237"/>
      <c r="W723" s="237"/>
      <c r="X723" s="237"/>
      <c r="Y723" s="237"/>
      <c r="Z723" s="237"/>
      <c r="AA723" s="238"/>
    </row>
    <row r="724" ht="16" customHeight="1">
      <c r="A724" s="280">
        <f>ROW(A269)</f>
        <v>269</v>
      </c>
      <c r="B724" t="s" s="426">
        <f>$B$113</f>
        <v>327</v>
      </c>
      <c r="C724" s="542"/>
      <c r="D724" s="252"/>
      <c r="E724" s="252"/>
      <c r="F724" s="252"/>
      <c r="G724" s="517"/>
      <c r="H724" s="517"/>
      <c r="I724" s="517"/>
      <c r="J724" s="517"/>
      <c r="K724" s="517"/>
      <c r="L724" s="517"/>
      <c r="M724" s="517"/>
      <c r="N724" s="237"/>
      <c r="O724" s="237"/>
      <c r="P724" s="237"/>
      <c r="Q724" s="237"/>
      <c r="R724" s="237"/>
      <c r="S724" s="237"/>
      <c r="T724" s="237"/>
      <c r="U724" s="237"/>
      <c r="V724" s="237"/>
      <c r="W724" s="237"/>
      <c r="X724" s="237"/>
      <c r="Y724" s="237"/>
      <c r="Z724" s="237"/>
      <c r="AA724" s="238"/>
    </row>
    <row r="725" ht="16" customHeight="1">
      <c r="A725" s="280">
        <f>ROW(A270)</f>
        <v>270</v>
      </c>
      <c r="B725" t="s" s="508">
        <f>$B$114</f>
        <v>328</v>
      </c>
      <c r="C725" s="518"/>
      <c r="D725" s="258"/>
      <c r="E725" s="258"/>
      <c r="F725" s="258"/>
      <c r="G725" s="520">
        <f>G273*$C$90</f>
        <v>0</v>
      </c>
      <c r="H725" s="520">
        <f>H273*$C$90</f>
        <v>11020</v>
      </c>
      <c r="I725" s="520">
        <f>I273*$C$90</f>
        <v>11350.6</v>
      </c>
      <c r="J725" s="520">
        <f>J273*$C$90</f>
        <v>11691.118</v>
      </c>
      <c r="K725" s="520">
        <f>K273*$C$90</f>
        <v>12041.85154</v>
      </c>
      <c r="L725" s="520">
        <f>L273*$C$90</f>
        <v>12403.1070862</v>
      </c>
      <c r="M725" s="520">
        <f>M273*$C$90</f>
        <v>12775.200298786</v>
      </c>
      <c r="N725" s="237"/>
      <c r="O725" s="237"/>
      <c r="P725" s="237"/>
      <c r="Q725" s="237"/>
      <c r="R725" s="237"/>
      <c r="S725" s="559">
        <f>_xlfn.IFERROR(H725/H273,0)</f>
        <v>0.145</v>
      </c>
      <c r="T725" s="559">
        <f>_xlfn.IFERROR(I725/I273,0)</f>
        <v>0.145</v>
      </c>
      <c r="U725" s="559">
        <f>_xlfn.IFERROR(J725/J273,0)</f>
        <v>0.145</v>
      </c>
      <c r="V725" s="559">
        <f>_xlfn.IFERROR(K725/K273,0)</f>
        <v>0.145</v>
      </c>
      <c r="W725" s="559">
        <f>_xlfn.IFERROR(L725/L273,0)</f>
        <v>0.145</v>
      </c>
      <c r="X725" s="559">
        <f>_xlfn.IFERROR(M725/M273,0)</f>
        <v>0.145</v>
      </c>
      <c r="Y725" s="237"/>
      <c r="Z725" s="237"/>
      <c r="AA725" s="238"/>
    </row>
    <row r="726" ht="16" customHeight="1">
      <c r="A726" s="280">
        <f>ROW(A271)</f>
        <v>271</v>
      </c>
      <c r="B726" t="s" s="286">
        <f>$B$115</f>
        <v>329</v>
      </c>
      <c r="C726" s="547"/>
      <c r="D726" s="237"/>
      <c r="E726" s="237"/>
      <c r="F726" s="237"/>
      <c r="G726" s="410">
        <f>G274*$C$90</f>
        <v>0</v>
      </c>
      <c r="H726" s="410">
        <f>H274*$C$90</f>
        <v>0</v>
      </c>
      <c r="I726" s="410">
        <f>I274*$C$90</f>
        <v>8961</v>
      </c>
      <c r="J726" s="410">
        <f>J274*$C$90</f>
        <v>9229.83</v>
      </c>
      <c r="K726" s="410">
        <f>K274*$C$90</f>
        <v>9506.724899999999</v>
      </c>
      <c r="L726" s="410">
        <f>L274*$C$90</f>
        <v>9791.926647</v>
      </c>
      <c r="M726" s="410">
        <f>M274*$C$90</f>
        <v>10085.68444641</v>
      </c>
      <c r="N726" s="237"/>
      <c r="O726" s="237"/>
      <c r="P726" s="237"/>
      <c r="Q726" s="237"/>
      <c r="R726" s="237"/>
      <c r="S726" s="559">
        <f>_xlfn.IFERROR(H726/H274,0)</f>
        <v>0</v>
      </c>
      <c r="T726" s="559">
        <f>_xlfn.IFERROR(I726/I274,0)</f>
        <v>0.145</v>
      </c>
      <c r="U726" s="559">
        <f>_xlfn.IFERROR(J726/J274,0)</f>
        <v>0.145</v>
      </c>
      <c r="V726" s="559">
        <f>_xlfn.IFERROR(K726/K274,0)</f>
        <v>0.145</v>
      </c>
      <c r="W726" s="559">
        <f>_xlfn.IFERROR(L726/L274,0)</f>
        <v>0.145</v>
      </c>
      <c r="X726" s="559">
        <f>_xlfn.IFERROR(M726/M274,0)</f>
        <v>0.145</v>
      </c>
      <c r="Y726" s="237"/>
      <c r="Z726" s="237"/>
      <c r="AA726" s="238"/>
    </row>
    <row r="727" ht="16" customHeight="1">
      <c r="A727" s="280">
        <f>ROW(A272)</f>
        <v>272</v>
      </c>
      <c r="B727" t="s" s="286">
        <f>$B$116</f>
        <v>330</v>
      </c>
      <c r="C727" s="547"/>
      <c r="D727" s="237"/>
      <c r="E727" s="237"/>
      <c r="F727" s="237"/>
      <c r="G727" s="410">
        <f>G275*$C$90</f>
        <v>0</v>
      </c>
      <c r="H727" s="410">
        <f>H275*$C$90</f>
        <v>0</v>
      </c>
      <c r="I727" s="410">
        <f>I275*$C$90</f>
        <v>0</v>
      </c>
      <c r="J727" s="410">
        <f>J275*$C$90</f>
        <v>4307.254</v>
      </c>
      <c r="K727" s="410">
        <f>K275*$C$90</f>
        <v>4436.47162</v>
      </c>
      <c r="L727" s="410">
        <f>L275*$C$90</f>
        <v>4569.5657686</v>
      </c>
      <c r="M727" s="410">
        <f>M275*$C$90</f>
        <v>4706.652741658</v>
      </c>
      <c r="N727" s="237"/>
      <c r="O727" s="237"/>
      <c r="P727" s="237"/>
      <c r="Q727" s="237"/>
      <c r="R727" s="237"/>
      <c r="S727" s="559">
        <f>_xlfn.IFERROR(H727/H275,0)</f>
        <v>0</v>
      </c>
      <c r="T727" s="559">
        <f>_xlfn.IFERROR(I727/I275,0)</f>
        <v>0</v>
      </c>
      <c r="U727" s="559">
        <f>_xlfn.IFERROR(J727/J275,0)</f>
        <v>0.145</v>
      </c>
      <c r="V727" s="559">
        <f>_xlfn.IFERROR(K727/K275,0)</f>
        <v>0.145</v>
      </c>
      <c r="W727" s="559">
        <f>_xlfn.IFERROR(L727/L275,0)</f>
        <v>0.145</v>
      </c>
      <c r="X727" s="559">
        <f>_xlfn.IFERROR(M727/M275,0)</f>
        <v>0.145</v>
      </c>
      <c r="Y727" s="237"/>
      <c r="Z727" s="237"/>
      <c r="AA727" s="238"/>
    </row>
    <row r="728" ht="16" customHeight="1">
      <c r="A728" s="280">
        <f>ROW(A273)</f>
        <v>273</v>
      </c>
      <c r="B728" t="s" s="286">
        <f>$B$117</f>
        <v>331</v>
      </c>
      <c r="C728" s="547"/>
      <c r="D728" s="237"/>
      <c r="E728" s="237"/>
      <c r="F728" s="237"/>
      <c r="G728" s="410">
        <f>G276*$C$90</f>
        <v>0</v>
      </c>
      <c r="H728" s="410">
        <f>H276*$C$90</f>
        <v>0</v>
      </c>
      <c r="I728" s="410">
        <f>I276*$C$90</f>
        <v>0</v>
      </c>
      <c r="J728" s="410">
        <f>J276*$C$90</f>
        <v>6460.881</v>
      </c>
      <c r="K728" s="410">
        <f>K276*$C$90</f>
        <v>6654.70743</v>
      </c>
      <c r="L728" s="410">
        <f>L276*$C$90</f>
        <v>6854.3486529</v>
      </c>
      <c r="M728" s="410">
        <f>M276*$C$90</f>
        <v>7059.979112487</v>
      </c>
      <c r="N728" s="237"/>
      <c r="O728" s="237"/>
      <c r="P728" s="237"/>
      <c r="Q728" s="237"/>
      <c r="R728" s="237"/>
      <c r="S728" s="559">
        <f>_xlfn.IFERROR(H728/H276,0)</f>
        <v>0</v>
      </c>
      <c r="T728" s="559">
        <f>_xlfn.IFERROR(I728/I276,0)</f>
        <v>0</v>
      </c>
      <c r="U728" s="559">
        <f>_xlfn.IFERROR(J728/J276,0)</f>
        <v>0.145</v>
      </c>
      <c r="V728" s="559">
        <f>_xlfn.IFERROR(K728/K276,0)</f>
        <v>0.145</v>
      </c>
      <c r="W728" s="559">
        <f>_xlfn.IFERROR(L728/L276,0)</f>
        <v>0.145</v>
      </c>
      <c r="X728" s="559">
        <f>_xlfn.IFERROR(M728/M276,0)</f>
        <v>0.145</v>
      </c>
      <c r="Y728" s="237"/>
      <c r="Z728" s="237"/>
      <c r="AA728" s="238"/>
    </row>
    <row r="729" ht="16" customHeight="1">
      <c r="A729" s="280">
        <f>ROW(A274)</f>
        <v>274</v>
      </c>
      <c r="B729" s="548">
        <f>$B$118</f>
        <v>0</v>
      </c>
      <c r="C729" s="547"/>
      <c r="D729" s="237"/>
      <c r="E729" s="237"/>
      <c r="F729" s="237"/>
      <c r="G729" s="410">
        <f>G277*$C$90</f>
        <v>0</v>
      </c>
      <c r="H729" s="410">
        <f>H277*$C$90</f>
        <v>0</v>
      </c>
      <c r="I729" s="410">
        <f>I277*$C$90</f>
        <v>0</v>
      </c>
      <c r="J729" s="410">
        <f>J277*$C$90</f>
        <v>0</v>
      </c>
      <c r="K729" s="410">
        <f>K277*$C$90</f>
        <v>0</v>
      </c>
      <c r="L729" s="410">
        <f>L277*$C$90</f>
        <v>0</v>
      </c>
      <c r="M729" s="410">
        <f>M277*$C$90</f>
        <v>0</v>
      </c>
      <c r="N729" s="237"/>
      <c r="O729" s="237"/>
      <c r="P729" s="237"/>
      <c r="Q729" s="237"/>
      <c r="R729" s="237"/>
      <c r="S729" s="559">
        <f>_xlfn.IFERROR(H729/H277,0)</f>
        <v>0</v>
      </c>
      <c r="T729" s="559">
        <f>_xlfn.IFERROR(I729/I277,0)</f>
        <v>0</v>
      </c>
      <c r="U729" s="559">
        <f>_xlfn.IFERROR(J729/J277,0)</f>
        <v>0</v>
      </c>
      <c r="V729" s="559">
        <f>_xlfn.IFERROR(K729/K277,0)</f>
        <v>0</v>
      </c>
      <c r="W729" s="559">
        <f>_xlfn.IFERROR(L729/L277,0)</f>
        <v>0</v>
      </c>
      <c r="X729" s="559">
        <f>_xlfn.IFERROR(M729/M277,0)</f>
        <v>0</v>
      </c>
      <c r="Y729" s="237"/>
      <c r="Z729" s="237"/>
      <c r="AA729" s="238"/>
    </row>
    <row r="730" ht="16" customHeight="1">
      <c r="A730" s="280">
        <f>ROW(A275)</f>
        <v>275</v>
      </c>
      <c r="B730" s="237"/>
      <c r="C730" s="547"/>
      <c r="D730" s="237"/>
      <c r="E730" s="237"/>
      <c r="F730" s="237"/>
      <c r="G730" s="237"/>
      <c r="H730" s="410"/>
      <c r="I730" s="410"/>
      <c r="J730" s="410"/>
      <c r="K730" s="410"/>
      <c r="L730" s="410"/>
      <c r="M730" s="410"/>
      <c r="N730" s="237"/>
      <c r="O730" s="237"/>
      <c r="P730" s="237"/>
      <c r="Q730" s="237"/>
      <c r="R730" s="237"/>
      <c r="S730" s="559">
        <f>_xlfn.IFERROR(H730/H278,0)</f>
        <v>0</v>
      </c>
      <c r="T730" s="559">
        <f>_xlfn.IFERROR(I730/I278,0)</f>
        <v>0</v>
      </c>
      <c r="U730" s="559">
        <f>_xlfn.IFERROR(J730/J278,0)</f>
        <v>0</v>
      </c>
      <c r="V730" s="559">
        <f>_xlfn.IFERROR(K730/K278,0)</f>
        <v>0</v>
      </c>
      <c r="W730" s="559">
        <f>_xlfn.IFERROR(L730/L278,0)</f>
        <v>0</v>
      </c>
      <c r="X730" s="559">
        <f>_xlfn.IFERROR(M730/M278,0)</f>
        <v>0</v>
      </c>
      <c r="Y730" s="237"/>
      <c r="Z730" s="237"/>
      <c r="AA730" s="238"/>
    </row>
    <row r="731" ht="16" customHeight="1">
      <c r="A731" s="280">
        <f>ROW(A276)</f>
        <v>276</v>
      </c>
      <c r="B731" t="s" s="426">
        <f>$B$122</f>
        <v>333</v>
      </c>
      <c r="C731" s="542"/>
      <c r="D731" s="252"/>
      <c r="E731" s="252"/>
      <c r="F731" s="252"/>
      <c r="G731" s="252"/>
      <c r="H731" s="517"/>
      <c r="I731" s="517"/>
      <c r="J731" s="517"/>
      <c r="K731" s="517"/>
      <c r="L731" s="517"/>
      <c r="M731" s="517"/>
      <c r="N731" s="237"/>
      <c r="O731" s="237"/>
      <c r="P731" s="237"/>
      <c r="Q731" s="237"/>
      <c r="R731" s="237"/>
      <c r="S731" s="559">
        <f>_xlfn.IFERROR(H731/H279,0)</f>
        <v>0</v>
      </c>
      <c r="T731" s="559">
        <f>_xlfn.IFERROR(I731/I279,0)</f>
        <v>0</v>
      </c>
      <c r="U731" s="559">
        <f>_xlfn.IFERROR(J731/J279,0)</f>
        <v>0</v>
      </c>
      <c r="V731" s="559">
        <f>_xlfn.IFERROR(K731/K279,0)</f>
        <v>0</v>
      </c>
      <c r="W731" s="559">
        <f>_xlfn.IFERROR(L731/L279,0)</f>
        <v>0</v>
      </c>
      <c r="X731" s="559">
        <f>_xlfn.IFERROR(M731/M279,0)</f>
        <v>0</v>
      </c>
      <c r="Y731" s="237"/>
      <c r="Z731" s="237"/>
      <c r="AA731" s="238"/>
    </row>
    <row r="732" ht="16" customHeight="1">
      <c r="A732" s="280">
        <f>ROW(A277)</f>
        <v>277</v>
      </c>
      <c r="B732" t="s" s="508">
        <f>$B$123</f>
        <v>334</v>
      </c>
      <c r="C732" s="518"/>
      <c r="D732" s="258"/>
      <c r="E732" s="258"/>
      <c r="F732" s="258"/>
      <c r="G732" s="520">
        <f>G280*$C$91</f>
        <v>0</v>
      </c>
      <c r="H732" s="520">
        <f>H280*$C$91</f>
        <v>5800</v>
      </c>
      <c r="I732" s="520">
        <f>I280*$C$91</f>
        <v>5974</v>
      </c>
      <c r="J732" s="520">
        <f>J280*$C$91</f>
        <v>6153.22</v>
      </c>
      <c r="K732" s="520">
        <f>K280*$C$91</f>
        <v>6337.8166</v>
      </c>
      <c r="L732" s="520">
        <f>L280*$C$91</f>
        <v>6527.951098</v>
      </c>
      <c r="M732" s="520">
        <f>M280*$C$91</f>
        <v>6723.78963094</v>
      </c>
      <c r="N732" s="237"/>
      <c r="O732" s="237"/>
      <c r="P732" s="237"/>
      <c r="Q732" s="237"/>
      <c r="R732" s="237"/>
      <c r="S732" s="559">
        <f>_xlfn.IFERROR(H732/H280,0)</f>
        <v>0.145</v>
      </c>
      <c r="T732" s="559">
        <f>_xlfn.IFERROR(I732/I280,0)</f>
        <v>0.145</v>
      </c>
      <c r="U732" s="559">
        <f>_xlfn.IFERROR(J732/J280,0)</f>
        <v>0.145</v>
      </c>
      <c r="V732" s="559">
        <f>_xlfn.IFERROR(K732/K280,0)</f>
        <v>0.145</v>
      </c>
      <c r="W732" s="559">
        <f>_xlfn.IFERROR(L732/L280,0)</f>
        <v>0.145</v>
      </c>
      <c r="X732" s="559">
        <f>_xlfn.IFERROR(M732/M280,0)</f>
        <v>0.145</v>
      </c>
      <c r="Y732" s="237"/>
      <c r="Z732" s="237"/>
      <c r="AA732" s="238"/>
    </row>
    <row r="733" ht="16" customHeight="1">
      <c r="A733" s="280">
        <f>ROW(A278)</f>
        <v>278</v>
      </c>
      <c r="B733" t="s" s="286">
        <f>$B$124</f>
        <v>335</v>
      </c>
      <c r="C733" s="547"/>
      <c r="D733" s="237"/>
      <c r="E733" s="237"/>
      <c r="F733" s="237"/>
      <c r="G733" s="410">
        <f>G281*$C$91</f>
        <v>0</v>
      </c>
      <c r="H733" s="410">
        <f>H281*$C$91</f>
        <v>5220</v>
      </c>
      <c r="I733" s="410">
        <f>I281*$C$91</f>
        <v>5376.6</v>
      </c>
      <c r="J733" s="410">
        <f>J281*$C$91</f>
        <v>5537.898</v>
      </c>
      <c r="K733" s="410">
        <f>K281*$C$91</f>
        <v>5704.03494</v>
      </c>
      <c r="L733" s="410">
        <f>L281*$C$91</f>
        <v>5875.1559882</v>
      </c>
      <c r="M733" s="410">
        <f>M281*$C$91</f>
        <v>6051.410667846</v>
      </c>
      <c r="N733" s="237"/>
      <c r="O733" s="237"/>
      <c r="P733" s="237"/>
      <c r="Q733" s="237"/>
      <c r="R733" s="237"/>
      <c r="S733" s="559">
        <f>_xlfn.IFERROR(H733/H281,0)</f>
        <v>0.145</v>
      </c>
      <c r="T733" s="559">
        <f>_xlfn.IFERROR(I733/I281,0)</f>
        <v>0.145</v>
      </c>
      <c r="U733" s="559">
        <f>_xlfn.IFERROR(J733/J281,0)</f>
        <v>0.145</v>
      </c>
      <c r="V733" s="559">
        <f>_xlfn.IFERROR(K733/K281,0)</f>
        <v>0.145</v>
      </c>
      <c r="W733" s="559">
        <f>_xlfn.IFERROR(L733/L281,0)</f>
        <v>0.145</v>
      </c>
      <c r="X733" s="559">
        <f>_xlfn.IFERROR(M733/M281,0)</f>
        <v>0.145</v>
      </c>
      <c r="Y733" s="237"/>
      <c r="Z733" s="237"/>
      <c r="AA733" s="238"/>
    </row>
    <row r="734" ht="16" customHeight="1">
      <c r="A734" s="280">
        <f>ROW(A279)</f>
        <v>279</v>
      </c>
      <c r="B734" s="548">
        <f>$B$125</f>
        <v>0</v>
      </c>
      <c r="C734" s="547"/>
      <c r="D734" s="237"/>
      <c r="E734" s="237"/>
      <c r="F734" s="237"/>
      <c r="G734" s="410">
        <f>G282*$C$91</f>
        <v>0</v>
      </c>
      <c r="H734" s="410">
        <f>H282*$C$91</f>
        <v>0</v>
      </c>
      <c r="I734" s="410">
        <f>I282*$C$91</f>
        <v>0</v>
      </c>
      <c r="J734" s="410">
        <f>J282*$C$91</f>
        <v>0</v>
      </c>
      <c r="K734" s="410">
        <f>K282*$C$91</f>
        <v>0</v>
      </c>
      <c r="L734" s="410">
        <f>L282*$C$91</f>
        <v>0</v>
      </c>
      <c r="M734" s="410">
        <f>M282*$C$91</f>
        <v>0</v>
      </c>
      <c r="N734" s="237"/>
      <c r="O734" s="237"/>
      <c r="P734" s="237"/>
      <c r="Q734" s="237"/>
      <c r="R734" s="237"/>
      <c r="S734" s="559">
        <f>_xlfn.IFERROR(H734/H282,0)</f>
        <v>0</v>
      </c>
      <c r="T734" s="559">
        <f>_xlfn.IFERROR(I734/I282,0)</f>
        <v>0</v>
      </c>
      <c r="U734" s="559">
        <f>_xlfn.IFERROR(J734/J282,0)</f>
        <v>0</v>
      </c>
      <c r="V734" s="559">
        <f>_xlfn.IFERROR(K734/K282,0)</f>
        <v>0</v>
      </c>
      <c r="W734" s="559">
        <f>_xlfn.IFERROR(L734/L282,0)</f>
        <v>0</v>
      </c>
      <c r="X734" s="559">
        <f>_xlfn.IFERROR(M734/M282,0)</f>
        <v>0</v>
      </c>
      <c r="Y734" s="237"/>
      <c r="Z734" s="237"/>
      <c r="AA734" s="238"/>
    </row>
    <row r="735" ht="16" customHeight="1">
      <c r="A735" s="280">
        <f>ROW(A281)</f>
        <v>281</v>
      </c>
      <c r="B735" s="427"/>
      <c r="C735" s="542"/>
      <c r="D735" s="252"/>
      <c r="E735" s="252"/>
      <c r="F735" s="252"/>
      <c r="G735" s="517"/>
      <c r="H735" s="517"/>
      <c r="I735" s="517"/>
      <c r="J735" s="517"/>
      <c r="K735" s="517"/>
      <c r="L735" s="517"/>
      <c r="M735" s="517"/>
      <c r="N735" s="237"/>
      <c r="O735" s="237"/>
      <c r="P735" s="237"/>
      <c r="Q735" s="237"/>
      <c r="R735" s="237"/>
      <c r="S735" s="559">
        <f>_xlfn.IFERROR(H735/H283,0)</f>
        <v>0</v>
      </c>
      <c r="T735" s="559">
        <f>_xlfn.IFERROR(I735/I283,0)</f>
        <v>0</v>
      </c>
      <c r="U735" s="559">
        <f>_xlfn.IFERROR(J735/J283,0)</f>
        <v>0</v>
      </c>
      <c r="V735" s="559">
        <f>_xlfn.IFERROR(K735/K283,0)</f>
        <v>0</v>
      </c>
      <c r="W735" s="559">
        <f>_xlfn.IFERROR(L735/L283,0)</f>
        <v>0</v>
      </c>
      <c r="X735" s="559">
        <f>_xlfn.IFERROR(M735/M283,0)</f>
        <v>0</v>
      </c>
      <c r="Y735" s="237"/>
      <c r="Z735" s="237"/>
      <c r="AA735" s="238"/>
    </row>
    <row r="736" ht="16" customHeight="1">
      <c r="A736" s="280">
        <f>ROW(A282)</f>
        <v>282</v>
      </c>
      <c r="B736" t="s" s="257">
        <f>$B$128</f>
        <v>336</v>
      </c>
      <c r="C736" s="528"/>
      <c r="D736" s="405"/>
      <c r="E736" s="258"/>
      <c r="F736" s="258"/>
      <c r="G736" s="307">
        <f>SUM(G725:G734)</f>
        <v>0</v>
      </c>
      <c r="H736" s="307">
        <f>SUM(H725:H734)</f>
        <v>22040</v>
      </c>
      <c r="I736" s="307">
        <f>SUM(I725:I734)</f>
        <v>31662.2</v>
      </c>
      <c r="J736" s="307">
        <f>SUM(J725:J734)</f>
        <v>43380.201</v>
      </c>
      <c r="K736" s="307">
        <f>SUM(K725:K734)</f>
        <v>44681.60703</v>
      </c>
      <c r="L736" s="307">
        <f>SUM(L725:L734)</f>
        <v>46022.0552409</v>
      </c>
      <c r="M736" s="307">
        <f>SUM(M725:M734)</f>
        <v>47402.716898127</v>
      </c>
      <c r="N736" s="237"/>
      <c r="O736" s="237"/>
      <c r="P736" s="237"/>
      <c r="Q736" s="237"/>
      <c r="R736" s="237"/>
      <c r="S736" s="559">
        <f>_xlfn.IFERROR(H736/H285,0)</f>
        <v>0.145</v>
      </c>
      <c r="T736" s="559">
        <f>_xlfn.IFERROR(I736/I285,0)</f>
        <v>0.145</v>
      </c>
      <c r="U736" s="559">
        <f>_xlfn.IFERROR(J736/J285,0)</f>
        <v>0.145</v>
      </c>
      <c r="V736" s="559">
        <f>_xlfn.IFERROR(K736/K285,0)</f>
        <v>0.145</v>
      </c>
      <c r="W736" s="559">
        <f>_xlfn.IFERROR(L736/L285,0)</f>
        <v>0.145</v>
      </c>
      <c r="X736" s="559">
        <f>_xlfn.IFERROR(M736/M285,0)</f>
        <v>0.145</v>
      </c>
      <c r="Y736" s="237"/>
      <c r="Z736" s="237"/>
      <c r="AA736" s="238"/>
    </row>
    <row r="737" ht="16" customHeight="1">
      <c r="A737" s="244"/>
      <c r="B737" s="427"/>
      <c r="C737" s="542"/>
      <c r="D737" s="252"/>
      <c r="E737" s="252"/>
      <c r="F737" s="252"/>
      <c r="G737" s="252"/>
      <c r="H737" s="517"/>
      <c r="I737" s="517"/>
      <c r="J737" s="517">
        <f>J736-J279</f>
        <v>11417.93625</v>
      </c>
      <c r="K737" s="517"/>
      <c r="L737" s="517"/>
      <c r="M737" s="517"/>
      <c r="N737" s="237"/>
      <c r="O737" s="237"/>
      <c r="P737" s="237"/>
      <c r="Q737" s="237"/>
      <c r="R737" s="237"/>
      <c r="S737" s="559">
        <f>_xlfn.IFERROR(H737/H285,0)</f>
        <v>0</v>
      </c>
      <c r="T737" s="559">
        <f>_xlfn.IFERROR(I737/I285,0)</f>
        <v>0</v>
      </c>
      <c r="U737" s="559">
        <f>_xlfn.IFERROR(J737/J285,0)</f>
        <v>0.0381648936170213</v>
      </c>
      <c r="V737" s="559">
        <f>_xlfn.IFERROR(K737/K285,0)</f>
        <v>0</v>
      </c>
      <c r="W737" s="559">
        <f>_xlfn.IFERROR(L737/L285,0)</f>
        <v>0</v>
      </c>
      <c r="X737" s="559">
        <f>_xlfn.IFERROR(M737/M285,0)</f>
        <v>0</v>
      </c>
      <c r="Y737" s="237"/>
      <c r="Z737" s="237"/>
      <c r="AA737" s="238"/>
    </row>
    <row r="738" ht="16" customHeight="1">
      <c r="A738" s="280">
        <f>ROW(A287)</f>
        <v>287</v>
      </c>
      <c r="B738" t="s" s="543">
        <f>$B$130</f>
        <v>337</v>
      </c>
      <c r="C738" s="544"/>
      <c r="D738" s="294"/>
      <c r="E738" s="294"/>
      <c r="F738" s="294"/>
      <c r="G738" s="294"/>
      <c r="H738" s="553"/>
      <c r="I738" s="553"/>
      <c r="J738" s="553"/>
      <c r="K738" s="553"/>
      <c r="L738" s="553"/>
      <c r="M738" s="553"/>
      <c r="N738" s="237"/>
      <c r="O738" s="237"/>
      <c r="P738" s="237"/>
      <c r="Q738" s="237"/>
      <c r="R738" s="237"/>
      <c r="S738" s="559">
        <f>_xlfn.IFERROR(H738/H286,0)</f>
        <v>0</v>
      </c>
      <c r="T738" s="559">
        <f>_xlfn.IFERROR(I738/I286,0)</f>
        <v>0</v>
      </c>
      <c r="U738" s="559">
        <f>_xlfn.IFERROR(J738/J286,0)</f>
        <v>0</v>
      </c>
      <c r="V738" s="559">
        <f>_xlfn.IFERROR(K738/K286,0)</f>
        <v>0</v>
      </c>
      <c r="W738" s="559">
        <f>_xlfn.IFERROR(L738/L286,0)</f>
        <v>0</v>
      </c>
      <c r="X738" s="559">
        <f>_xlfn.IFERROR(M738/M286,0)</f>
        <v>0</v>
      </c>
      <c r="Y738" s="560"/>
      <c r="Z738" s="237"/>
      <c r="AA738" s="238"/>
    </row>
    <row r="739" ht="16" customHeight="1">
      <c r="A739" s="280">
        <f>ROW(A288)</f>
        <v>288</v>
      </c>
      <c r="B739" s="525">
        <f>$B288</f>
        <v>0</v>
      </c>
      <c r="C739" s="518"/>
      <c r="D739" s="258"/>
      <c r="E739" s="258"/>
      <c r="F739" s="258"/>
      <c r="G739" s="520">
        <f>G288*$C$90</f>
        <v>0</v>
      </c>
      <c r="H739" s="520">
        <f>H288*$C$90</f>
        <v>0</v>
      </c>
      <c r="I739" s="520">
        <f>I288*$C$90</f>
        <v>0</v>
      </c>
      <c r="J739" s="520">
        <f>J288*$C$90</f>
        <v>0</v>
      </c>
      <c r="K739" s="520">
        <f>K288*$C$90</f>
        <v>0</v>
      </c>
      <c r="L739" s="520">
        <f>L288*$C$90</f>
        <v>0</v>
      </c>
      <c r="M739" s="520">
        <f>M288*$C$90</f>
        <v>0</v>
      </c>
      <c r="N739" s="237"/>
      <c r="O739" s="237"/>
      <c r="P739" s="237"/>
      <c r="Q739" s="237"/>
      <c r="R739" s="237"/>
      <c r="S739" s="559">
        <f>_xlfn.IFERROR(H739/H288,0)</f>
        <v>0</v>
      </c>
      <c r="T739" s="559">
        <f>_xlfn.IFERROR(I739/I288,0)</f>
        <v>0</v>
      </c>
      <c r="U739" s="559">
        <f>_xlfn.IFERROR(J739/J288,0)</f>
        <v>0</v>
      </c>
      <c r="V739" s="559">
        <f>_xlfn.IFERROR(K739/K288,0)</f>
        <v>0</v>
      </c>
      <c r="W739" s="559">
        <f>_xlfn.IFERROR(L739/L288,0)</f>
        <v>0</v>
      </c>
      <c r="X739" s="559">
        <f>_xlfn.IFERROR(M739/M288,0)</f>
        <v>0</v>
      </c>
      <c r="Y739" s="560"/>
      <c r="Z739" s="237"/>
      <c r="AA739" s="238"/>
    </row>
    <row r="740" ht="16" customHeight="1">
      <c r="A740" s="280">
        <f>ROW(A289)</f>
        <v>289</v>
      </c>
      <c r="B740" s="526">
        <f>$B289</f>
        <v>0</v>
      </c>
      <c r="C740" s="547"/>
      <c r="D740" s="237"/>
      <c r="E740" s="237"/>
      <c r="F740" s="237"/>
      <c r="G740" s="410">
        <f>G289*$C$90</f>
        <v>0</v>
      </c>
      <c r="H740" s="410">
        <f>H289*$C$90</f>
        <v>0</v>
      </c>
      <c r="I740" s="410">
        <f>I289*$C$90</f>
        <v>0</v>
      </c>
      <c r="J740" s="410">
        <f>J289*$C$90</f>
        <v>0</v>
      </c>
      <c r="K740" s="410">
        <f>K289*$C$90</f>
        <v>0</v>
      </c>
      <c r="L740" s="410">
        <f>L289*$C$90</f>
        <v>0</v>
      </c>
      <c r="M740" s="410">
        <f>M289*$C$90</f>
        <v>0</v>
      </c>
      <c r="N740" s="237"/>
      <c r="O740" s="237"/>
      <c r="P740" s="237"/>
      <c r="Q740" s="237"/>
      <c r="R740" s="237"/>
      <c r="S740" s="559">
        <f>_xlfn.IFERROR(H740/H289,0)</f>
        <v>0</v>
      </c>
      <c r="T740" s="559">
        <f>_xlfn.IFERROR(I740/I289,0)</f>
        <v>0</v>
      </c>
      <c r="U740" s="559">
        <f>_xlfn.IFERROR(J740/J289,0)</f>
        <v>0</v>
      </c>
      <c r="V740" s="559">
        <f>_xlfn.IFERROR(K740/K289,0)</f>
        <v>0</v>
      </c>
      <c r="W740" s="559">
        <f>_xlfn.IFERROR(L740/L289,0)</f>
        <v>0</v>
      </c>
      <c r="X740" s="559">
        <f>_xlfn.IFERROR(M740/M289,0)</f>
        <v>0</v>
      </c>
      <c r="Y740" s="560"/>
      <c r="Z740" s="237"/>
      <c r="AA740" s="238"/>
    </row>
    <row r="741" ht="16" customHeight="1">
      <c r="A741" s="280">
        <f>ROW(A290)</f>
        <v>290</v>
      </c>
      <c r="B741" s="526">
        <f>$B290</f>
        <v>0</v>
      </c>
      <c r="C741" s="547"/>
      <c r="D741" s="237"/>
      <c r="E741" s="237"/>
      <c r="F741" s="237"/>
      <c r="G741" s="410">
        <f>G290*$C$90</f>
        <v>0</v>
      </c>
      <c r="H741" s="410">
        <f>H290*$C$90</f>
        <v>0</v>
      </c>
      <c r="I741" s="410">
        <f>I290*$C$90</f>
        <v>0</v>
      </c>
      <c r="J741" s="410">
        <f>J290*$C$90</f>
        <v>0</v>
      </c>
      <c r="K741" s="410">
        <f>K290*$C$90</f>
        <v>0</v>
      </c>
      <c r="L741" s="410">
        <f>L290*$C$90</f>
        <v>0</v>
      </c>
      <c r="M741" s="410">
        <f>M290*$C$90</f>
        <v>0</v>
      </c>
      <c r="N741" s="237"/>
      <c r="O741" s="237"/>
      <c r="P741" s="237"/>
      <c r="Q741" s="237"/>
      <c r="R741" s="237"/>
      <c r="S741" s="559">
        <f>_xlfn.IFERROR(H741/H290,0)</f>
        <v>0</v>
      </c>
      <c r="T741" s="559">
        <f>_xlfn.IFERROR(I741/I290,0)</f>
        <v>0</v>
      </c>
      <c r="U741" s="559">
        <f>_xlfn.IFERROR(J741/J290,0)</f>
        <v>0</v>
      </c>
      <c r="V741" s="559">
        <f>_xlfn.IFERROR(K741/K290,0)</f>
        <v>0</v>
      </c>
      <c r="W741" s="559">
        <f>_xlfn.IFERROR(L741/L290,0)</f>
        <v>0</v>
      </c>
      <c r="X741" s="559">
        <f>_xlfn.IFERROR(M741/M290,0)</f>
        <v>0</v>
      </c>
      <c r="Y741" s="560"/>
      <c r="Z741" s="237"/>
      <c r="AA741" s="238"/>
    </row>
    <row r="742" ht="16" customHeight="1">
      <c r="A742" s="280">
        <f>ROW(A291)</f>
        <v>291</v>
      </c>
      <c r="B742" s="526">
        <f>$B291</f>
        <v>0</v>
      </c>
      <c r="C742" s="547"/>
      <c r="D742" s="237"/>
      <c r="E742" s="237"/>
      <c r="F742" s="237"/>
      <c r="G742" s="410">
        <f>G291*$C$90</f>
        <v>0</v>
      </c>
      <c r="H742" s="410">
        <f>H291*$C$90</f>
        <v>0</v>
      </c>
      <c r="I742" s="410">
        <f>I291*$C$90</f>
        <v>0</v>
      </c>
      <c r="J742" s="410">
        <f>J291*$C$90</f>
        <v>0</v>
      </c>
      <c r="K742" s="410">
        <f>K291*$C$90</f>
        <v>0</v>
      </c>
      <c r="L742" s="410">
        <f>L291*$C$90</f>
        <v>0</v>
      </c>
      <c r="M742" s="410">
        <f>M291*$C$90</f>
        <v>0</v>
      </c>
      <c r="N742" s="237"/>
      <c r="O742" s="237"/>
      <c r="P742" s="237"/>
      <c r="Q742" s="237"/>
      <c r="R742" s="237"/>
      <c r="S742" s="559">
        <f>_xlfn.IFERROR(H742/H291,0)</f>
        <v>0</v>
      </c>
      <c r="T742" s="559">
        <f>_xlfn.IFERROR(I742/I291,0)</f>
        <v>0</v>
      </c>
      <c r="U742" s="559">
        <f>_xlfn.IFERROR(J742/J291,0)</f>
        <v>0</v>
      </c>
      <c r="V742" s="559">
        <f>_xlfn.IFERROR(K742/K291,0)</f>
        <v>0</v>
      </c>
      <c r="W742" s="559">
        <f>_xlfn.IFERROR(L742/L291,0)</f>
        <v>0</v>
      </c>
      <c r="X742" s="559">
        <f>_xlfn.IFERROR(M742/M291,0)</f>
        <v>0</v>
      </c>
      <c r="Y742" s="560"/>
      <c r="Z742" s="237"/>
      <c r="AA742" s="238"/>
    </row>
    <row r="743" ht="16" customHeight="1">
      <c r="A743" s="280">
        <f>ROW(A292)</f>
        <v>292</v>
      </c>
      <c r="B743" s="526">
        <f>$B292</f>
        <v>0</v>
      </c>
      <c r="C743" s="547"/>
      <c r="D743" s="237"/>
      <c r="E743" s="237"/>
      <c r="F743" s="237"/>
      <c r="G743" s="410">
        <f>G292*$C$90</f>
        <v>0</v>
      </c>
      <c r="H743" s="410">
        <f>H292*$C$90</f>
        <v>0</v>
      </c>
      <c r="I743" s="410">
        <f>I292*$C$90</f>
        <v>0</v>
      </c>
      <c r="J743" s="410">
        <f>J292*$C$90</f>
        <v>0</v>
      </c>
      <c r="K743" s="410">
        <f>K292*$C$90</f>
        <v>0</v>
      </c>
      <c r="L743" s="410">
        <f>L292*$C$90</f>
        <v>0</v>
      </c>
      <c r="M743" s="410">
        <f>M292*$C$90</f>
        <v>0</v>
      </c>
      <c r="N743" s="237"/>
      <c r="O743" s="237"/>
      <c r="P743" s="237"/>
      <c r="Q743" s="237"/>
      <c r="R743" s="237"/>
      <c r="S743" s="559">
        <f>_xlfn.IFERROR(H743/H292,0)</f>
        <v>0</v>
      </c>
      <c r="T743" s="559">
        <f>_xlfn.IFERROR(I743/I292,0)</f>
        <v>0</v>
      </c>
      <c r="U743" s="559">
        <f>_xlfn.IFERROR(J743/J292,0)</f>
        <v>0</v>
      </c>
      <c r="V743" s="559">
        <f>_xlfn.IFERROR(K743/K292,0)</f>
        <v>0</v>
      </c>
      <c r="W743" s="559">
        <f>_xlfn.IFERROR(L743/L292,0)</f>
        <v>0</v>
      </c>
      <c r="X743" s="559">
        <f>_xlfn.IFERROR(M743/M292,0)</f>
        <v>0</v>
      </c>
      <c r="Y743" s="560"/>
      <c r="Z743" s="237"/>
      <c r="AA743" s="238"/>
    </row>
    <row r="744" ht="16" customHeight="1">
      <c r="A744" s="280">
        <f>ROW(A293)</f>
        <v>293</v>
      </c>
      <c r="B744" s="526">
        <f>$B293</f>
        <v>0</v>
      </c>
      <c r="C744" s="547"/>
      <c r="D744" s="237"/>
      <c r="E744" s="237"/>
      <c r="F744" s="237"/>
      <c r="G744" s="410">
        <f>G293*$C$90</f>
        <v>0</v>
      </c>
      <c r="H744" s="410">
        <f>H293*$C$90</f>
        <v>0</v>
      </c>
      <c r="I744" s="410">
        <f>I293*$C$90</f>
        <v>0</v>
      </c>
      <c r="J744" s="410">
        <f>J293*$C$90</f>
        <v>0</v>
      </c>
      <c r="K744" s="410">
        <f>K293*$C$90</f>
        <v>0</v>
      </c>
      <c r="L744" s="410">
        <f>L293*$C$90</f>
        <v>0</v>
      </c>
      <c r="M744" s="410">
        <f>M293*$C$90</f>
        <v>0</v>
      </c>
      <c r="N744" s="237"/>
      <c r="O744" s="237"/>
      <c r="P744" s="237"/>
      <c r="Q744" s="237"/>
      <c r="R744" s="237"/>
      <c r="S744" s="559">
        <f>_xlfn.IFERROR(H744/H293,0)</f>
        <v>0</v>
      </c>
      <c r="T744" s="559">
        <f>_xlfn.IFERROR(I744/I293,0)</f>
        <v>0</v>
      </c>
      <c r="U744" s="559">
        <f>_xlfn.IFERROR(J744/J293,0)</f>
        <v>0</v>
      </c>
      <c r="V744" s="559">
        <f>_xlfn.IFERROR(K744/K293,0)</f>
        <v>0</v>
      </c>
      <c r="W744" s="559">
        <f>_xlfn.IFERROR(L744/L293,0)</f>
        <v>0</v>
      </c>
      <c r="X744" s="559">
        <f>_xlfn.IFERROR(M744/M293,0)</f>
        <v>0</v>
      </c>
      <c r="Y744" s="560"/>
      <c r="Z744" s="237"/>
      <c r="AA744" s="238"/>
    </row>
    <row r="745" ht="16" customHeight="1">
      <c r="A745" s="280">
        <f>ROW(A294)</f>
        <v>294</v>
      </c>
      <c r="B745" s="526">
        <f>$B294</f>
        <v>0</v>
      </c>
      <c r="C745" s="547"/>
      <c r="D745" s="237"/>
      <c r="E745" s="237"/>
      <c r="F745" s="237"/>
      <c r="G745" s="410">
        <f>G294*$C$90</f>
        <v>0</v>
      </c>
      <c r="H745" s="410">
        <f>H294*$C$90</f>
        <v>0</v>
      </c>
      <c r="I745" s="410">
        <f>I294*$C$90</f>
        <v>0</v>
      </c>
      <c r="J745" s="410">
        <f>J294*$C$90</f>
        <v>0</v>
      </c>
      <c r="K745" s="410">
        <f>K294*$C$90</f>
        <v>0</v>
      </c>
      <c r="L745" s="410">
        <f>L294*$C$90</f>
        <v>0</v>
      </c>
      <c r="M745" s="410">
        <f>M294*$C$90</f>
        <v>0</v>
      </c>
      <c r="N745" s="237"/>
      <c r="O745" s="237"/>
      <c r="P745" s="237"/>
      <c r="Q745" s="237"/>
      <c r="R745" s="237"/>
      <c r="S745" s="559">
        <f>_xlfn.IFERROR(H745/H294,0)</f>
        <v>0</v>
      </c>
      <c r="T745" s="559">
        <f>_xlfn.IFERROR(I745/I294,0)</f>
        <v>0</v>
      </c>
      <c r="U745" s="559">
        <f>_xlfn.IFERROR(J745/J294,0)</f>
        <v>0</v>
      </c>
      <c r="V745" s="559">
        <f>_xlfn.IFERROR(K745/K294,0)</f>
        <v>0</v>
      </c>
      <c r="W745" s="559">
        <f>_xlfn.IFERROR(L745/L294,0)</f>
        <v>0</v>
      </c>
      <c r="X745" s="559">
        <f>_xlfn.IFERROR(M745/M294,0)</f>
        <v>0</v>
      </c>
      <c r="Y745" s="560"/>
      <c r="Z745" s="237"/>
      <c r="AA745" s="238"/>
    </row>
    <row r="746" ht="16" customHeight="1">
      <c r="A746" s="280">
        <f>ROW(A295)</f>
        <v>295</v>
      </c>
      <c r="B746" s="526">
        <f>$B295</f>
        <v>0</v>
      </c>
      <c r="C746" s="547"/>
      <c r="D746" s="237"/>
      <c r="E746" s="237"/>
      <c r="F746" s="237"/>
      <c r="G746" s="410">
        <f>G295*$C$90</f>
        <v>0</v>
      </c>
      <c r="H746" s="410">
        <f>H295*$C$90</f>
        <v>0</v>
      </c>
      <c r="I746" s="410">
        <f>I295*$C$90</f>
        <v>0</v>
      </c>
      <c r="J746" s="410">
        <f>J295*$C$90</f>
        <v>0</v>
      </c>
      <c r="K746" s="410">
        <f>K295*$C$90</f>
        <v>0</v>
      </c>
      <c r="L746" s="410">
        <f>L295*$C$90</f>
        <v>0</v>
      </c>
      <c r="M746" s="410">
        <f>M295*$C$90</f>
        <v>0</v>
      </c>
      <c r="N746" s="237"/>
      <c r="O746" s="237"/>
      <c r="P746" s="237"/>
      <c r="Q746" s="237"/>
      <c r="R746" s="237"/>
      <c r="S746" s="559">
        <f>_xlfn.IFERROR(H746/H295,0)</f>
        <v>0</v>
      </c>
      <c r="T746" s="559">
        <f>_xlfn.IFERROR(I746/I295,0)</f>
        <v>0</v>
      </c>
      <c r="U746" s="559">
        <f>_xlfn.IFERROR(J746/J295,0)</f>
        <v>0</v>
      </c>
      <c r="V746" s="559">
        <f>_xlfn.IFERROR(K746/K295,0)</f>
        <v>0</v>
      </c>
      <c r="W746" s="559">
        <f>_xlfn.IFERROR(L746/L295,0)</f>
        <v>0</v>
      </c>
      <c r="X746" s="559">
        <f>_xlfn.IFERROR(M746/M295,0)</f>
        <v>0</v>
      </c>
      <c r="Y746" s="560"/>
      <c r="Z746" s="237"/>
      <c r="AA746" s="238"/>
    </row>
    <row r="747" ht="16" customHeight="1">
      <c r="A747" s="280">
        <f>ROW(A296)</f>
        <v>296</v>
      </c>
      <c r="B747" s="527">
        <f>$B296</f>
        <v>0</v>
      </c>
      <c r="C747" s="542"/>
      <c r="D747" s="252"/>
      <c r="E747" s="252"/>
      <c r="F747" s="252"/>
      <c r="G747" s="517">
        <f>G296*$C$90</f>
        <v>0</v>
      </c>
      <c r="H747" s="517">
        <f>H296*$C$90</f>
        <v>0</v>
      </c>
      <c r="I747" s="517">
        <f>I296*$C$90</f>
        <v>0</v>
      </c>
      <c r="J747" s="517">
        <f>J296*$C$90</f>
        <v>0</v>
      </c>
      <c r="K747" s="517">
        <f>K296*$C$90</f>
        <v>0</v>
      </c>
      <c r="L747" s="517">
        <f>L296*$C$90</f>
        <v>0</v>
      </c>
      <c r="M747" s="517">
        <f>M296*$C$90</f>
        <v>0</v>
      </c>
      <c r="N747" s="237"/>
      <c r="O747" s="237"/>
      <c r="P747" s="237"/>
      <c r="Q747" s="237"/>
      <c r="R747" s="237"/>
      <c r="S747" s="559">
        <f>_xlfn.IFERROR(H747/H296,0)</f>
        <v>0</v>
      </c>
      <c r="T747" s="559">
        <f>_xlfn.IFERROR(I747/I296,0)</f>
        <v>0</v>
      </c>
      <c r="U747" s="559">
        <f>_xlfn.IFERROR(J747/J296,0)</f>
        <v>0</v>
      </c>
      <c r="V747" s="559">
        <f>_xlfn.IFERROR(K747/K296,0)</f>
        <v>0</v>
      </c>
      <c r="W747" s="559">
        <f>_xlfn.IFERROR(L747/L296,0)</f>
        <v>0</v>
      </c>
      <c r="X747" s="559">
        <f>_xlfn.IFERROR(M747/M296,0)</f>
        <v>0</v>
      </c>
      <c r="Y747" s="560"/>
      <c r="Z747" s="237"/>
      <c r="AA747" s="238"/>
    </row>
    <row r="748" ht="16" customHeight="1">
      <c r="A748" s="280">
        <f>ROW(A297)</f>
        <v>297</v>
      </c>
      <c r="B748" t="s" s="257">
        <f>$B297</f>
        <v>338</v>
      </c>
      <c r="C748" s="528"/>
      <c r="D748" s="405"/>
      <c r="E748" s="405"/>
      <c r="F748" s="405"/>
      <c r="G748" s="307">
        <f>SUM(G739:G747)</f>
        <v>0</v>
      </c>
      <c r="H748" s="307">
        <f>SUM(H739:H747)</f>
        <v>0</v>
      </c>
      <c r="I748" s="307">
        <f>SUM(I739:I747)</f>
        <v>0</v>
      </c>
      <c r="J748" s="307">
        <f>SUM(J739:J747)</f>
        <v>0</v>
      </c>
      <c r="K748" s="307">
        <f>SUM(K739:K747)</f>
        <v>0</v>
      </c>
      <c r="L748" s="307">
        <f>SUM(L739:L747)</f>
        <v>0</v>
      </c>
      <c r="M748" s="307">
        <f>SUM(M739:M747)</f>
        <v>0</v>
      </c>
      <c r="N748" s="237"/>
      <c r="O748" s="237"/>
      <c r="P748" s="237"/>
      <c r="Q748" s="237"/>
      <c r="R748" s="237"/>
      <c r="S748" s="559">
        <f>_xlfn.IFERROR(H748/H297,0)</f>
        <v>0</v>
      </c>
      <c r="T748" s="559">
        <f>_xlfn.IFERROR(I748/I297,0)</f>
        <v>0</v>
      </c>
      <c r="U748" s="559">
        <f>_xlfn.IFERROR(J748/J297,0)</f>
        <v>0</v>
      </c>
      <c r="V748" s="559">
        <f>_xlfn.IFERROR(K748/K297,0)</f>
        <v>0</v>
      </c>
      <c r="W748" s="559">
        <f>_xlfn.IFERROR(L748/L297,0)</f>
        <v>0</v>
      </c>
      <c r="X748" s="559">
        <f>_xlfn.IFERROR(M748/M297,0)</f>
        <v>0</v>
      </c>
      <c r="Y748" s="560"/>
      <c r="Z748" s="237"/>
      <c r="AA748" s="238"/>
    </row>
    <row r="749" ht="16" customHeight="1">
      <c r="A749" s="280">
        <f>ROW(A298)</f>
        <v>298</v>
      </c>
      <c r="B749" s="526">
        <f>$B298</f>
        <v>0</v>
      </c>
      <c r="C749" s="547"/>
      <c r="D749" s="237"/>
      <c r="E749" s="237"/>
      <c r="F749" s="237"/>
      <c r="G749" s="237"/>
      <c r="H749" s="237"/>
      <c r="I749" s="237"/>
      <c r="J749" s="237"/>
      <c r="K749" s="237"/>
      <c r="L749" s="237"/>
      <c r="M749" s="237"/>
      <c r="N749" s="237"/>
      <c r="O749" s="237"/>
      <c r="P749" s="237"/>
      <c r="Q749" s="237"/>
      <c r="R749" s="237"/>
      <c r="S749" s="559">
        <f>_xlfn.IFERROR(H749/H298,0)</f>
        <v>0</v>
      </c>
      <c r="T749" s="559">
        <f>_xlfn.IFERROR(I749/I298,0)</f>
        <v>0</v>
      </c>
      <c r="U749" s="559">
        <f>_xlfn.IFERROR(J749/J298,0)</f>
        <v>0</v>
      </c>
      <c r="V749" s="559">
        <f>_xlfn.IFERROR(K749/K298,0)</f>
        <v>0</v>
      </c>
      <c r="W749" s="559">
        <f>_xlfn.IFERROR(L749/L298,0)</f>
        <v>0</v>
      </c>
      <c r="X749" s="559">
        <f>_xlfn.IFERROR(M749/M298,0)</f>
        <v>0</v>
      </c>
      <c r="Y749" s="560"/>
      <c r="Z749" s="237"/>
      <c r="AA749" s="238"/>
    </row>
    <row r="750" ht="16" customHeight="1">
      <c r="A750" s="280">
        <f>ROW(A299)</f>
        <v>299</v>
      </c>
      <c r="B750" t="s" s="426">
        <f>$B299</f>
        <v>339</v>
      </c>
      <c r="C750" s="542"/>
      <c r="D750" s="252"/>
      <c r="E750" s="252"/>
      <c r="F750" s="252"/>
      <c r="G750" s="252"/>
      <c r="H750" s="252"/>
      <c r="I750" s="252"/>
      <c r="J750" s="252"/>
      <c r="K750" s="252"/>
      <c r="L750" s="252"/>
      <c r="M750" s="252"/>
      <c r="N750" s="237"/>
      <c r="O750" s="237"/>
      <c r="P750" s="237"/>
      <c r="Q750" s="237"/>
      <c r="R750" s="237"/>
      <c r="S750" s="559">
        <f>_xlfn.IFERROR(H750/H299,0)</f>
        <v>0</v>
      </c>
      <c r="T750" s="559">
        <f>_xlfn.IFERROR(I750/I299,0)</f>
        <v>0</v>
      </c>
      <c r="U750" s="559">
        <f>_xlfn.IFERROR(J750/J299,0)</f>
        <v>0</v>
      </c>
      <c r="V750" s="559">
        <f>_xlfn.IFERROR(K750/K299,0)</f>
        <v>0</v>
      </c>
      <c r="W750" s="559">
        <f>_xlfn.IFERROR(L750/L299,0)</f>
        <v>0</v>
      </c>
      <c r="X750" s="559">
        <f>_xlfn.IFERROR(M750/M299,0)</f>
        <v>0</v>
      </c>
      <c r="Y750" s="560"/>
      <c r="Z750" s="237"/>
      <c r="AA750" s="238"/>
    </row>
    <row r="751" ht="16" customHeight="1">
      <c r="A751" s="280">
        <f>ROW(A300)</f>
        <v>300</v>
      </c>
      <c r="B751" s="525">
        <f>$B300</f>
        <v>0</v>
      </c>
      <c r="C751" s="518"/>
      <c r="D751" s="258"/>
      <c r="E751" s="258"/>
      <c r="F751" s="258"/>
      <c r="G751" s="520">
        <f>G300*$C$90</f>
        <v>0</v>
      </c>
      <c r="H751" s="520">
        <f>H300*$C$90</f>
        <v>0</v>
      </c>
      <c r="I751" s="520">
        <f>I300*$C$90</f>
        <v>0</v>
      </c>
      <c r="J751" s="520">
        <f>J300*$C$90</f>
        <v>0</v>
      </c>
      <c r="K751" s="520">
        <f>K300*$C$90</f>
        <v>0</v>
      </c>
      <c r="L751" s="520">
        <f>L300*$C$90</f>
        <v>0</v>
      </c>
      <c r="M751" s="520">
        <f>M300*$C$90</f>
        <v>0</v>
      </c>
      <c r="N751" s="237"/>
      <c r="O751" s="237"/>
      <c r="P751" s="237"/>
      <c r="Q751" s="237"/>
      <c r="R751" s="237"/>
      <c r="S751" s="559">
        <f>_xlfn.IFERROR(H751/H300,0)</f>
        <v>0</v>
      </c>
      <c r="T751" s="559">
        <f>_xlfn.IFERROR(I751/I300,0)</f>
        <v>0</v>
      </c>
      <c r="U751" s="559">
        <f>_xlfn.IFERROR(J751/J300,0)</f>
        <v>0</v>
      </c>
      <c r="V751" s="559">
        <f>_xlfn.IFERROR(K751/K300,0)</f>
        <v>0</v>
      </c>
      <c r="W751" s="559">
        <f>_xlfn.IFERROR(L751/L300,0)</f>
        <v>0</v>
      </c>
      <c r="X751" s="559">
        <f>_xlfn.IFERROR(M751/M300,0)</f>
        <v>0</v>
      </c>
      <c r="Y751" s="560"/>
      <c r="Z751" s="237"/>
      <c r="AA751" s="238"/>
    </row>
    <row r="752" ht="16" customHeight="1">
      <c r="A752" s="280">
        <f>ROW(A301)</f>
        <v>301</v>
      </c>
      <c r="B752" s="526">
        <f>$B301</f>
        <v>0</v>
      </c>
      <c r="C752" s="547"/>
      <c r="D752" s="237"/>
      <c r="E752" s="237"/>
      <c r="F752" s="237"/>
      <c r="G752" s="410">
        <f>G301*$C$90</f>
        <v>0</v>
      </c>
      <c r="H752" s="410">
        <f>H301*$C$90</f>
        <v>0</v>
      </c>
      <c r="I752" s="410">
        <f>I301*$C$90</f>
        <v>0</v>
      </c>
      <c r="J752" s="410">
        <f>J301*$C$90</f>
        <v>0</v>
      </c>
      <c r="K752" s="410">
        <f>K301*$C$90</f>
        <v>0</v>
      </c>
      <c r="L752" s="410">
        <f>L301*$C$90</f>
        <v>0</v>
      </c>
      <c r="M752" s="410">
        <f>M301*$C$90</f>
        <v>0</v>
      </c>
      <c r="N752" s="237"/>
      <c r="O752" s="237"/>
      <c r="P752" s="237"/>
      <c r="Q752" s="237"/>
      <c r="R752" s="237"/>
      <c r="S752" s="559">
        <f>_xlfn.IFERROR(H752/H301,0)</f>
        <v>0</v>
      </c>
      <c r="T752" s="559">
        <f>_xlfn.IFERROR(I752/I301,0)</f>
        <v>0</v>
      </c>
      <c r="U752" s="559">
        <f>_xlfn.IFERROR(J752/J301,0)</f>
        <v>0</v>
      </c>
      <c r="V752" s="559">
        <f>_xlfn.IFERROR(K752/K301,0)</f>
        <v>0</v>
      </c>
      <c r="W752" s="559">
        <f>_xlfn.IFERROR(L752/L301,0)</f>
        <v>0</v>
      </c>
      <c r="X752" s="559">
        <f>_xlfn.IFERROR(M752/M301,0)</f>
        <v>0</v>
      </c>
      <c r="Y752" s="560"/>
      <c r="Z752" s="237"/>
      <c r="AA752" s="238"/>
    </row>
    <row r="753" ht="16" customHeight="1">
      <c r="A753" s="280">
        <f>ROW(A302)</f>
        <v>302</v>
      </c>
      <c r="B753" s="526">
        <f>$B302</f>
        <v>0</v>
      </c>
      <c r="C753" s="547"/>
      <c r="D753" s="237"/>
      <c r="E753" s="237"/>
      <c r="F753" s="237"/>
      <c r="G753" s="410">
        <f>G302*$C$90</f>
        <v>0</v>
      </c>
      <c r="H753" s="410">
        <f>H302*$C$90</f>
        <v>0</v>
      </c>
      <c r="I753" s="410">
        <f>I302*$C$90</f>
        <v>0</v>
      </c>
      <c r="J753" s="410">
        <f>J302*$C$90</f>
        <v>0</v>
      </c>
      <c r="K753" s="410">
        <f>K302*$C$90</f>
        <v>0</v>
      </c>
      <c r="L753" s="410">
        <f>L302*$C$90</f>
        <v>0</v>
      </c>
      <c r="M753" s="410">
        <f>M302*$C$90</f>
        <v>0</v>
      </c>
      <c r="N753" s="237"/>
      <c r="O753" s="237"/>
      <c r="P753" s="237"/>
      <c r="Q753" s="237"/>
      <c r="R753" s="237"/>
      <c r="S753" s="559">
        <f>_xlfn.IFERROR(H753/H302,0)</f>
        <v>0</v>
      </c>
      <c r="T753" s="559">
        <f>_xlfn.IFERROR(I753/I302,0)</f>
        <v>0</v>
      </c>
      <c r="U753" s="559">
        <f>_xlfn.IFERROR(J753/J302,0)</f>
        <v>0</v>
      </c>
      <c r="V753" s="559">
        <f>_xlfn.IFERROR(K753/K302,0)</f>
        <v>0</v>
      </c>
      <c r="W753" s="559">
        <f>_xlfn.IFERROR(L753/L302,0)</f>
        <v>0</v>
      </c>
      <c r="X753" s="559">
        <f>_xlfn.IFERROR(M753/M302,0)</f>
        <v>0</v>
      </c>
      <c r="Y753" s="560"/>
      <c r="Z753" s="237"/>
      <c r="AA753" s="238"/>
    </row>
    <row r="754" ht="16" customHeight="1">
      <c r="A754" s="280">
        <f>ROW(A311)</f>
        <v>311</v>
      </c>
      <c r="B754" s="526">
        <f>$B303</f>
        <v>0</v>
      </c>
      <c r="C754" s="547"/>
      <c r="D754" s="237"/>
      <c r="E754" s="237"/>
      <c r="F754" s="237"/>
      <c r="G754" s="410">
        <f>G303*$C$90</f>
        <v>0</v>
      </c>
      <c r="H754" s="410">
        <f>H303*$C$90</f>
        <v>0</v>
      </c>
      <c r="I754" s="410">
        <f>I303*$C$90</f>
        <v>0</v>
      </c>
      <c r="J754" s="410">
        <f>J303*$C$90</f>
        <v>0</v>
      </c>
      <c r="K754" s="410">
        <f>K303*$C$90</f>
        <v>0</v>
      </c>
      <c r="L754" s="410">
        <f>L303*$C$90</f>
        <v>0</v>
      </c>
      <c r="M754" s="410">
        <f>M303*$C$90</f>
        <v>0</v>
      </c>
      <c r="N754" s="237"/>
      <c r="O754" s="237"/>
      <c r="P754" s="237"/>
      <c r="Q754" s="237"/>
      <c r="R754" s="237"/>
      <c r="S754" s="559">
        <f>_xlfn.IFERROR(H754/H303,0)</f>
        <v>0</v>
      </c>
      <c r="T754" s="559">
        <f>_xlfn.IFERROR(I754/I303,0)</f>
        <v>0</v>
      </c>
      <c r="U754" s="559">
        <f>_xlfn.IFERROR(J754/J303,0)</f>
        <v>0</v>
      </c>
      <c r="V754" s="559">
        <f>_xlfn.IFERROR(K754/K303,0)</f>
        <v>0</v>
      </c>
      <c r="W754" s="559">
        <f>_xlfn.IFERROR(L754/L303,0)</f>
        <v>0</v>
      </c>
      <c r="X754" s="559">
        <f>_xlfn.IFERROR(M754/M303,0)</f>
        <v>0</v>
      </c>
      <c r="Y754" s="560"/>
      <c r="Z754" s="237"/>
      <c r="AA754" s="238"/>
    </row>
    <row r="755" ht="16" customHeight="1">
      <c r="A755" s="280">
        <f>ROW(A312)</f>
        <v>312</v>
      </c>
      <c r="B755" s="526">
        <f>$B304</f>
        <v>0</v>
      </c>
      <c r="C755" s="547"/>
      <c r="D755" s="237"/>
      <c r="E755" s="237"/>
      <c r="F755" s="237"/>
      <c r="G755" s="410">
        <f>G304*$C$90</f>
        <v>0</v>
      </c>
      <c r="H755" s="410">
        <f>H304*$C$90</f>
        <v>0</v>
      </c>
      <c r="I755" s="410">
        <f>I304*$C$90</f>
        <v>0</v>
      </c>
      <c r="J755" s="410">
        <f>J304*$C$90</f>
        <v>0</v>
      </c>
      <c r="K755" s="410">
        <f>K304*$C$90</f>
        <v>0</v>
      </c>
      <c r="L755" s="410">
        <f>L304*$C$90</f>
        <v>0</v>
      </c>
      <c r="M755" s="410">
        <f>M304*$C$90</f>
        <v>0</v>
      </c>
      <c r="N755" s="237"/>
      <c r="O755" s="237"/>
      <c r="P755" s="237"/>
      <c r="Q755" s="237"/>
      <c r="R755" s="237"/>
      <c r="S755" s="559">
        <f>_xlfn.IFERROR(H755/H304,0)</f>
        <v>0</v>
      </c>
      <c r="T755" s="559">
        <f>_xlfn.IFERROR(I755/I304,0)</f>
        <v>0</v>
      </c>
      <c r="U755" s="559">
        <f>_xlfn.IFERROR(J755/J304,0)</f>
        <v>0</v>
      </c>
      <c r="V755" s="559">
        <f>_xlfn.IFERROR(K755/K304,0)</f>
        <v>0</v>
      </c>
      <c r="W755" s="559">
        <f>_xlfn.IFERROR(L755/L304,0)</f>
        <v>0</v>
      </c>
      <c r="X755" s="559">
        <f>_xlfn.IFERROR(M755/M304,0)</f>
        <v>0</v>
      </c>
      <c r="Y755" s="560"/>
      <c r="Z755" s="237"/>
      <c r="AA755" s="238"/>
    </row>
    <row r="756" ht="16" customHeight="1">
      <c r="A756" s="280">
        <f>ROW(A293)</f>
        <v>293</v>
      </c>
      <c r="B756" s="526">
        <f>$B305</f>
        <v>0</v>
      </c>
      <c r="C756" s="547"/>
      <c r="D756" s="237"/>
      <c r="E756" s="237"/>
      <c r="F756" s="237"/>
      <c r="G756" s="410">
        <f>G305*$C$90</f>
        <v>0</v>
      </c>
      <c r="H756" s="410">
        <f>H305*$C$90</f>
        <v>0</v>
      </c>
      <c r="I756" s="410">
        <f>I305*$C$90</f>
        <v>0</v>
      </c>
      <c r="J756" s="410">
        <f>J305*$C$90</f>
        <v>0</v>
      </c>
      <c r="K756" s="410">
        <f>K305*$C$90</f>
        <v>0</v>
      </c>
      <c r="L756" s="410">
        <f>L305*$C$90</f>
        <v>0</v>
      </c>
      <c r="M756" s="410">
        <f>M305*$C$90</f>
        <v>0</v>
      </c>
      <c r="N756" s="237"/>
      <c r="O756" s="237"/>
      <c r="P756" s="237"/>
      <c r="Q756" s="237"/>
      <c r="R756" s="237"/>
      <c r="S756" s="559">
        <f>_xlfn.IFERROR(H756/H305,0)</f>
        <v>0</v>
      </c>
      <c r="T756" s="559">
        <f>_xlfn.IFERROR(I756/I305,0)</f>
        <v>0</v>
      </c>
      <c r="U756" s="559">
        <f>_xlfn.IFERROR(J756/J305,0)</f>
        <v>0</v>
      </c>
      <c r="V756" s="559">
        <f>_xlfn.IFERROR(K756/K305,0)</f>
        <v>0</v>
      </c>
      <c r="W756" s="559">
        <f>_xlfn.IFERROR(L756/L305,0)</f>
        <v>0</v>
      </c>
      <c r="X756" s="559">
        <f>_xlfn.IFERROR(M756/M305,0)</f>
        <v>0</v>
      </c>
      <c r="Y756" s="560"/>
      <c r="Z756" s="237"/>
      <c r="AA756" s="238"/>
    </row>
    <row r="757" ht="16" customHeight="1">
      <c r="A757" s="280">
        <f>ROW(A294)</f>
        <v>294</v>
      </c>
      <c r="B757" s="526">
        <f>$B306</f>
        <v>0</v>
      </c>
      <c r="C757" s="547"/>
      <c r="D757" s="237"/>
      <c r="E757" s="237"/>
      <c r="F757" s="237"/>
      <c r="G757" s="410">
        <f>G306*$C$90</f>
        <v>0</v>
      </c>
      <c r="H757" s="410">
        <f>H306*$C$90</f>
        <v>0</v>
      </c>
      <c r="I757" s="410">
        <f>I306*$C$90</f>
        <v>0</v>
      </c>
      <c r="J757" s="410">
        <f>J306*$C$90</f>
        <v>0</v>
      </c>
      <c r="K757" s="410">
        <f>K306*$C$90</f>
        <v>0</v>
      </c>
      <c r="L757" s="410">
        <f>L306*$C$90</f>
        <v>0</v>
      </c>
      <c r="M757" s="410">
        <f>M306*$C$90</f>
        <v>0</v>
      </c>
      <c r="N757" s="237"/>
      <c r="O757" s="237"/>
      <c r="P757" s="237"/>
      <c r="Q757" s="237"/>
      <c r="R757" s="237"/>
      <c r="S757" s="559">
        <f>_xlfn.IFERROR(H757/H306,0)</f>
        <v>0</v>
      </c>
      <c r="T757" s="559">
        <f>_xlfn.IFERROR(I757/I306,0)</f>
        <v>0</v>
      </c>
      <c r="U757" s="559">
        <f>_xlfn.IFERROR(J757/J306,0)</f>
        <v>0</v>
      </c>
      <c r="V757" s="559">
        <f>_xlfn.IFERROR(K757/K306,0)</f>
        <v>0</v>
      </c>
      <c r="W757" s="559">
        <f>_xlfn.IFERROR(L757/L306,0)</f>
        <v>0</v>
      </c>
      <c r="X757" s="559">
        <f>_xlfn.IFERROR(M757/M306,0)</f>
        <v>0</v>
      </c>
      <c r="Y757" s="560"/>
      <c r="Z757" s="237"/>
      <c r="AA757" s="238"/>
    </row>
    <row r="758" ht="16" customHeight="1">
      <c r="A758" s="280">
        <f>ROW(A295)</f>
        <v>295</v>
      </c>
      <c r="B758" s="526">
        <f>$B307</f>
        <v>0</v>
      </c>
      <c r="C758" s="547"/>
      <c r="D758" s="237"/>
      <c r="E758" s="237"/>
      <c r="F758" s="237"/>
      <c r="G758" s="410">
        <f>G307*$C$90</f>
        <v>0</v>
      </c>
      <c r="H758" s="410">
        <f>H307*$C$90</f>
        <v>0</v>
      </c>
      <c r="I758" s="410">
        <f>I307*$C$90</f>
        <v>0</v>
      </c>
      <c r="J758" s="410">
        <f>J307*$C$90</f>
        <v>0</v>
      </c>
      <c r="K758" s="410">
        <f>K307*$C$90</f>
        <v>0</v>
      </c>
      <c r="L758" s="410">
        <f>L307*$C$90</f>
        <v>0</v>
      </c>
      <c r="M758" s="410">
        <f>M307*$C$90</f>
        <v>0</v>
      </c>
      <c r="N758" s="237"/>
      <c r="O758" s="237"/>
      <c r="P758" s="237"/>
      <c r="Q758" s="237"/>
      <c r="R758" s="237"/>
      <c r="S758" s="559">
        <f>_xlfn.IFERROR(H758/H307,0)</f>
        <v>0</v>
      </c>
      <c r="T758" s="559">
        <f>_xlfn.IFERROR(I758/I307,0)</f>
        <v>0</v>
      </c>
      <c r="U758" s="559">
        <f>_xlfn.IFERROR(J758/J307,0)</f>
        <v>0</v>
      </c>
      <c r="V758" s="559">
        <f>_xlfn.IFERROR(K758/K307,0)</f>
        <v>0</v>
      </c>
      <c r="W758" s="559">
        <f>_xlfn.IFERROR(L758/L307,0)</f>
        <v>0</v>
      </c>
      <c r="X758" s="559">
        <f>_xlfn.IFERROR(M758/M307,0)</f>
        <v>0</v>
      </c>
      <c r="Y758" s="560"/>
      <c r="Z758" s="237"/>
      <c r="AA758" s="238"/>
    </row>
    <row r="759" ht="16" customHeight="1">
      <c r="A759" s="280">
        <f>ROW(A296)</f>
        <v>296</v>
      </c>
      <c r="B759" s="527">
        <f>$B308</f>
        <v>0</v>
      </c>
      <c r="C759" s="542"/>
      <c r="D759" s="252"/>
      <c r="E759" s="252"/>
      <c r="F759" s="252"/>
      <c r="G759" s="517">
        <f>G308*$C$90</f>
        <v>0</v>
      </c>
      <c r="H759" s="517">
        <f>H308*$C$90</f>
        <v>0</v>
      </c>
      <c r="I759" s="517">
        <f>I308*$C$90</f>
        <v>0</v>
      </c>
      <c r="J759" s="517">
        <f>J308*$C$90</f>
        <v>0</v>
      </c>
      <c r="K759" s="517">
        <f>K308*$C$90</f>
        <v>0</v>
      </c>
      <c r="L759" s="517">
        <f>L308*$C$90</f>
        <v>0</v>
      </c>
      <c r="M759" s="517">
        <f>M308*$C$90</f>
        <v>0</v>
      </c>
      <c r="N759" s="237"/>
      <c r="O759" s="237"/>
      <c r="P759" s="237"/>
      <c r="Q759" s="237"/>
      <c r="R759" s="237"/>
      <c r="S759" s="559">
        <f>_xlfn.IFERROR(H759/H308,0)</f>
        <v>0</v>
      </c>
      <c r="T759" s="559">
        <f>_xlfn.IFERROR(I759/I308,0)</f>
        <v>0</v>
      </c>
      <c r="U759" s="559">
        <f>_xlfn.IFERROR(J759/J308,0)</f>
        <v>0</v>
      </c>
      <c r="V759" s="559">
        <f>_xlfn.IFERROR(K759/K308,0)</f>
        <v>0</v>
      </c>
      <c r="W759" s="559">
        <f>_xlfn.IFERROR(L759/L308,0)</f>
        <v>0</v>
      </c>
      <c r="X759" s="559">
        <f>_xlfn.IFERROR(M759/M308,0)</f>
        <v>0</v>
      </c>
      <c r="Y759" s="560"/>
      <c r="Z759" s="237"/>
      <c r="AA759" s="238"/>
    </row>
    <row r="760" ht="16" customHeight="1">
      <c r="A760" s="244"/>
      <c r="B760" s="561"/>
      <c r="C760" s="518"/>
      <c r="D760" s="258"/>
      <c r="E760" s="258"/>
      <c r="F760" s="258"/>
      <c r="G760" s="520"/>
      <c r="H760" s="520">
        <f>SUM(H751:H759)</f>
        <v>0</v>
      </c>
      <c r="I760" s="520">
        <f>SUM(I751:I759)</f>
        <v>0</v>
      </c>
      <c r="J760" s="520">
        <f>SUM(J751:J759)</f>
        <v>0</v>
      </c>
      <c r="K760" s="520">
        <f>SUM(K751:K759)</f>
        <v>0</v>
      </c>
      <c r="L760" s="520">
        <f>SUM(L751:L759)</f>
        <v>0</v>
      </c>
      <c r="M760" s="520">
        <f>SUM(M751:M759)</f>
        <v>0</v>
      </c>
      <c r="N760" s="237"/>
      <c r="O760" s="237"/>
      <c r="P760" s="237"/>
      <c r="Q760" s="237"/>
      <c r="R760" s="237"/>
      <c r="S760" s="559">
        <f>_xlfn.IFERROR(H760/H309,0)</f>
        <v>0</v>
      </c>
      <c r="T760" s="559">
        <f>_xlfn.IFERROR(I760/I309,0)</f>
        <v>0</v>
      </c>
      <c r="U760" s="559">
        <f>_xlfn.IFERROR(J760/J309,0)</f>
        <v>0</v>
      </c>
      <c r="V760" s="559">
        <f>_xlfn.IFERROR(K760/K309,0)</f>
        <v>0</v>
      </c>
      <c r="W760" s="559">
        <f>_xlfn.IFERROR(L760/L309,0)</f>
        <v>0</v>
      </c>
      <c r="X760" s="559">
        <f>_xlfn.IFERROR(M760/M309,0)</f>
        <v>0</v>
      </c>
      <c r="Y760" s="560"/>
      <c r="Z760" s="237"/>
      <c r="AA760" s="238"/>
    </row>
    <row r="761" ht="16" customHeight="1">
      <c r="A761" s="280">
        <f>ROW(A298)</f>
        <v>298</v>
      </c>
      <c r="B761" s="526">
        <f>$B310</f>
        <v>0</v>
      </c>
      <c r="C761" s="547"/>
      <c r="D761" s="237"/>
      <c r="E761" s="237"/>
      <c r="F761" s="237"/>
      <c r="G761" s="410"/>
      <c r="H761" s="410"/>
      <c r="I761" s="410"/>
      <c r="J761" s="410"/>
      <c r="K761" s="410"/>
      <c r="L761" s="410"/>
      <c r="M761" s="410"/>
      <c r="N761" s="237"/>
      <c r="O761" s="237"/>
      <c r="P761" s="237"/>
      <c r="Q761" s="237"/>
      <c r="R761" s="237"/>
      <c r="S761" s="559">
        <f>_xlfn.IFERROR(H761/H310,0)</f>
        <v>0</v>
      </c>
      <c r="T761" s="559">
        <f>_xlfn.IFERROR(I761/I310,0)</f>
        <v>0</v>
      </c>
      <c r="U761" s="559">
        <f>_xlfn.IFERROR(J761/J310,0)</f>
        <v>0</v>
      </c>
      <c r="V761" s="559">
        <f>_xlfn.IFERROR(K761/K310,0)</f>
        <v>0</v>
      </c>
      <c r="W761" s="559">
        <f>_xlfn.IFERROR(L761/L310,0)</f>
        <v>0</v>
      </c>
      <c r="X761" s="559">
        <f>_xlfn.IFERROR(M761/M310,0)</f>
        <v>0</v>
      </c>
      <c r="Y761" s="560"/>
      <c r="Z761" s="237"/>
      <c r="AA761" s="238"/>
    </row>
    <row r="762" ht="16" customHeight="1">
      <c r="A762" s="280">
        <f>ROW(A299)</f>
        <v>299</v>
      </c>
      <c r="B762" t="s" s="426">
        <f>$B311</f>
        <v>341</v>
      </c>
      <c r="C762" s="542"/>
      <c r="D762" s="252"/>
      <c r="E762" s="252"/>
      <c r="F762" s="252"/>
      <c r="G762" s="517"/>
      <c r="H762" s="517"/>
      <c r="I762" s="517"/>
      <c r="J762" s="517"/>
      <c r="K762" s="517"/>
      <c r="L762" s="517"/>
      <c r="M762" s="517"/>
      <c r="N762" s="237"/>
      <c r="O762" s="237"/>
      <c r="P762" s="237"/>
      <c r="Q762" s="237"/>
      <c r="R762" s="237"/>
      <c r="S762" s="559">
        <f>_xlfn.IFERROR(H762/H311,0)</f>
        <v>0</v>
      </c>
      <c r="T762" s="559">
        <f>_xlfn.IFERROR(I762/I311,0)</f>
        <v>0</v>
      </c>
      <c r="U762" s="559">
        <f>_xlfn.IFERROR(J762/J311,0)</f>
        <v>0</v>
      </c>
      <c r="V762" s="559">
        <f>_xlfn.IFERROR(K762/K311,0)</f>
        <v>0</v>
      </c>
      <c r="W762" s="559">
        <f>_xlfn.IFERROR(L762/L311,0)</f>
        <v>0</v>
      </c>
      <c r="X762" s="559">
        <f>_xlfn.IFERROR(M762/M311,0)</f>
        <v>0</v>
      </c>
      <c r="Y762" s="560"/>
      <c r="Z762" s="237"/>
      <c r="AA762" s="238"/>
    </row>
    <row r="763" ht="16" customHeight="1">
      <c r="A763" s="280">
        <f>ROW(A300)</f>
        <v>300</v>
      </c>
      <c r="B763" t="s" s="529">
        <f>$B312</f>
        <v>342</v>
      </c>
      <c r="C763" s="518"/>
      <c r="D763" s="258"/>
      <c r="E763" s="258"/>
      <c r="F763" s="258"/>
      <c r="G763" s="520">
        <f>G312*$C$90</f>
        <v>0</v>
      </c>
      <c r="H763" s="520">
        <f>H312*$C$90</f>
        <v>3625</v>
      </c>
      <c r="I763" s="520">
        <f>I312*$C$90</f>
        <v>3733.75</v>
      </c>
      <c r="J763" s="520">
        <f>J312*$C$90</f>
        <v>3845.7625</v>
      </c>
      <c r="K763" s="520">
        <f>K312*$C$90</f>
        <v>3961.135375</v>
      </c>
      <c r="L763" s="520">
        <f>L312*$C$90</f>
        <v>4079.96943625</v>
      </c>
      <c r="M763" s="520">
        <f>M312*$C$90</f>
        <v>4202.3685193375</v>
      </c>
      <c r="N763" s="237"/>
      <c r="O763" s="237"/>
      <c r="P763" s="237"/>
      <c r="Q763" s="237"/>
      <c r="R763" s="237"/>
      <c r="S763" s="559">
        <f>_xlfn.IFERROR(H763/H312,0)</f>
        <v>0.145</v>
      </c>
      <c r="T763" s="559">
        <f>_xlfn.IFERROR(I763/I312,0)</f>
        <v>0.145</v>
      </c>
      <c r="U763" s="559">
        <f>_xlfn.IFERROR(J763/J312,0)</f>
        <v>0.145</v>
      </c>
      <c r="V763" s="559">
        <f>_xlfn.IFERROR(K763/K312,0)</f>
        <v>0.145</v>
      </c>
      <c r="W763" s="559">
        <f>_xlfn.IFERROR(L763/L312,0)</f>
        <v>0.145</v>
      </c>
      <c r="X763" s="559">
        <f>_xlfn.IFERROR(M763/M312,0)</f>
        <v>0.145</v>
      </c>
      <c r="Y763" s="560"/>
      <c r="Z763" s="237"/>
      <c r="AA763" s="238"/>
    </row>
    <row r="764" ht="16" customHeight="1">
      <c r="A764" s="280">
        <f>ROW(A301)</f>
        <v>301</v>
      </c>
      <c r="B764" t="s" s="530">
        <f>$B313</f>
        <v>342</v>
      </c>
      <c r="C764" s="547"/>
      <c r="D764" s="237"/>
      <c r="E764" s="237"/>
      <c r="F764" s="237"/>
      <c r="G764" s="410">
        <f>G313*$C$90</f>
        <v>0</v>
      </c>
      <c r="H764" s="410">
        <f>H313*$C$90</f>
        <v>0</v>
      </c>
      <c r="I764" s="410">
        <f>I313*$C$90</f>
        <v>3733.75</v>
      </c>
      <c r="J764" s="410">
        <f>J313*$C$90</f>
        <v>3845.7625</v>
      </c>
      <c r="K764" s="410">
        <f>K313*$C$90</f>
        <v>3961.135375</v>
      </c>
      <c r="L764" s="410">
        <f>L313*$C$90</f>
        <v>4079.96943625</v>
      </c>
      <c r="M764" s="410">
        <f>M313*$C$90</f>
        <v>4202.3685193375</v>
      </c>
      <c r="N764" s="237"/>
      <c r="O764" s="237"/>
      <c r="P764" s="237"/>
      <c r="Q764" s="237"/>
      <c r="R764" s="237"/>
      <c r="S764" s="559">
        <f>_xlfn.IFERROR(H764/H313,0)</f>
        <v>0</v>
      </c>
      <c r="T764" s="559">
        <f>_xlfn.IFERROR(I764/I313,0)</f>
        <v>0.145</v>
      </c>
      <c r="U764" s="559">
        <f>_xlfn.IFERROR(J764/J313,0)</f>
        <v>0.145</v>
      </c>
      <c r="V764" s="559">
        <f>_xlfn.IFERROR(K764/K313,0)</f>
        <v>0.145</v>
      </c>
      <c r="W764" s="559">
        <f>_xlfn.IFERROR(L764/L313,0)</f>
        <v>0.145</v>
      </c>
      <c r="X764" s="559">
        <f>_xlfn.IFERROR(M764/M313,0)</f>
        <v>0.145</v>
      </c>
      <c r="Y764" s="560"/>
      <c r="Z764" s="237"/>
      <c r="AA764" s="238"/>
    </row>
    <row r="765" ht="16" customHeight="1">
      <c r="A765" s="280">
        <f>ROW(A302)</f>
        <v>302</v>
      </c>
      <c r="B765" s="526">
        <f>$B314</f>
        <v>0</v>
      </c>
      <c r="C765" s="547"/>
      <c r="D765" s="237"/>
      <c r="E765" s="237"/>
      <c r="F765" s="237"/>
      <c r="G765" s="410">
        <f>G314*$C$90</f>
        <v>0</v>
      </c>
      <c r="H765" s="410">
        <f>H314*$C$90</f>
        <v>0</v>
      </c>
      <c r="I765" s="410">
        <f>I314*$C$90</f>
        <v>0</v>
      </c>
      <c r="J765" s="410">
        <f>J314*$C$90</f>
        <v>0</v>
      </c>
      <c r="K765" s="410">
        <f>K314*$C$90</f>
        <v>0</v>
      </c>
      <c r="L765" s="410">
        <f>L314*$C$90</f>
        <v>0</v>
      </c>
      <c r="M765" s="410">
        <f>M314*$C$90</f>
        <v>0</v>
      </c>
      <c r="N765" s="237"/>
      <c r="O765" s="237"/>
      <c r="P765" s="237"/>
      <c r="Q765" s="237"/>
      <c r="R765" s="237"/>
      <c r="S765" s="559">
        <f>_xlfn.IFERROR(H765/H314,0)</f>
        <v>0</v>
      </c>
      <c r="T765" s="559">
        <f>_xlfn.IFERROR(I765/I314,0)</f>
        <v>0</v>
      </c>
      <c r="U765" s="559">
        <f>_xlfn.IFERROR(J765/J314,0)</f>
        <v>0</v>
      </c>
      <c r="V765" s="559">
        <f>_xlfn.IFERROR(K765/K314,0)</f>
        <v>0</v>
      </c>
      <c r="W765" s="559">
        <f>_xlfn.IFERROR(L765/L314,0)</f>
        <v>0</v>
      </c>
      <c r="X765" s="559">
        <f>_xlfn.IFERROR(M765/M314,0)</f>
        <v>0</v>
      </c>
      <c r="Y765" s="560"/>
      <c r="Z765" s="237"/>
      <c r="AA765" s="238"/>
    </row>
    <row r="766" ht="16" customHeight="1">
      <c r="A766" s="280">
        <f>ROW(A303)</f>
        <v>303</v>
      </c>
      <c r="B766" s="526">
        <f>$B315</f>
        <v>0</v>
      </c>
      <c r="C766" s="547"/>
      <c r="D766" s="237"/>
      <c r="E766" s="237"/>
      <c r="F766" s="237"/>
      <c r="G766" s="410">
        <f>G315*$C$90</f>
        <v>0</v>
      </c>
      <c r="H766" s="410">
        <f>H315*$C$90</f>
        <v>0</v>
      </c>
      <c r="I766" s="410">
        <f>I315*$C$90</f>
        <v>0</v>
      </c>
      <c r="J766" s="410">
        <f>J315*$C$90</f>
        <v>0</v>
      </c>
      <c r="K766" s="410">
        <f>K315*$C$90</f>
        <v>0</v>
      </c>
      <c r="L766" s="410">
        <f>L315*$C$90</f>
        <v>0</v>
      </c>
      <c r="M766" s="410">
        <f>M315*$C$90</f>
        <v>0</v>
      </c>
      <c r="N766" s="237"/>
      <c r="O766" s="237"/>
      <c r="P766" s="237"/>
      <c r="Q766" s="237"/>
      <c r="R766" s="237"/>
      <c r="S766" s="559">
        <f>_xlfn.IFERROR(H766/H315,0)</f>
        <v>0</v>
      </c>
      <c r="T766" s="559">
        <f>_xlfn.IFERROR(I766/I315,0)</f>
        <v>0</v>
      </c>
      <c r="U766" s="559">
        <f>_xlfn.IFERROR(J766/J315,0)</f>
        <v>0</v>
      </c>
      <c r="V766" s="559">
        <f>_xlfn.IFERROR(K766/K315,0)</f>
        <v>0</v>
      </c>
      <c r="W766" s="559">
        <f>_xlfn.IFERROR(L766/L315,0)</f>
        <v>0</v>
      </c>
      <c r="X766" s="559">
        <f>_xlfn.IFERROR(M766/M315,0)</f>
        <v>0</v>
      </c>
      <c r="Y766" s="560"/>
      <c r="Z766" s="237"/>
      <c r="AA766" s="238"/>
    </row>
    <row r="767" ht="16" customHeight="1">
      <c r="A767" s="280">
        <f>ROW(A304)</f>
        <v>304</v>
      </c>
      <c r="B767" s="526">
        <f>$B316</f>
        <v>0</v>
      </c>
      <c r="C767" s="547"/>
      <c r="D767" s="237"/>
      <c r="E767" s="237"/>
      <c r="F767" s="237"/>
      <c r="G767" s="410">
        <f>G316*$C$90</f>
        <v>0</v>
      </c>
      <c r="H767" s="410">
        <f>H316*$C$90</f>
        <v>0</v>
      </c>
      <c r="I767" s="410">
        <f>I316*$C$90</f>
        <v>0</v>
      </c>
      <c r="J767" s="410">
        <f>J316*$C$90</f>
        <v>0</v>
      </c>
      <c r="K767" s="410">
        <f>K316*$C$90</f>
        <v>0</v>
      </c>
      <c r="L767" s="410">
        <f>L316*$C$90</f>
        <v>0</v>
      </c>
      <c r="M767" s="410">
        <f>M316*$C$90</f>
        <v>0</v>
      </c>
      <c r="N767" s="237"/>
      <c r="O767" s="237"/>
      <c r="P767" s="237"/>
      <c r="Q767" s="237"/>
      <c r="R767" s="237"/>
      <c r="S767" s="559">
        <f>_xlfn.IFERROR(H767/H316,0)</f>
        <v>0</v>
      </c>
      <c r="T767" s="559">
        <f>_xlfn.IFERROR(I767/I316,0)</f>
        <v>0</v>
      </c>
      <c r="U767" s="559">
        <f>_xlfn.IFERROR(J767/J316,0)</f>
        <v>0</v>
      </c>
      <c r="V767" s="559">
        <f>_xlfn.IFERROR(K767/K316,0)</f>
        <v>0</v>
      </c>
      <c r="W767" s="559">
        <f>_xlfn.IFERROR(L767/L316,0)</f>
        <v>0</v>
      </c>
      <c r="X767" s="559">
        <f>_xlfn.IFERROR(M767/M316,0)</f>
        <v>0</v>
      </c>
      <c r="Y767" s="560"/>
      <c r="Z767" s="237"/>
      <c r="AA767" s="238"/>
    </row>
    <row r="768" ht="16" customHeight="1">
      <c r="A768" s="280">
        <f>ROW(A305)</f>
        <v>305</v>
      </c>
      <c r="B768" s="526">
        <f>$B317</f>
        <v>0</v>
      </c>
      <c r="C768" s="547"/>
      <c r="D768" s="237"/>
      <c r="E768" s="237"/>
      <c r="F768" s="237"/>
      <c r="G768" s="410">
        <f>G317*$C$90</f>
        <v>0</v>
      </c>
      <c r="H768" s="410">
        <f>H317*$C$90</f>
        <v>0</v>
      </c>
      <c r="I768" s="410">
        <f>I317*$C$90</f>
        <v>0</v>
      </c>
      <c r="J768" s="410">
        <f>J317*$C$90</f>
        <v>0</v>
      </c>
      <c r="K768" s="410">
        <f>K317*$C$90</f>
        <v>0</v>
      </c>
      <c r="L768" s="410">
        <f>L317*$C$90</f>
        <v>0</v>
      </c>
      <c r="M768" s="410">
        <f>M317*$C$90</f>
        <v>0</v>
      </c>
      <c r="N768" s="237"/>
      <c r="O768" s="237"/>
      <c r="P768" s="237"/>
      <c r="Q768" s="237"/>
      <c r="R768" s="237"/>
      <c r="S768" s="559">
        <f>_xlfn.IFERROR(H768/H317,0)</f>
        <v>0</v>
      </c>
      <c r="T768" s="559">
        <f>_xlfn.IFERROR(I768/I317,0)</f>
        <v>0</v>
      </c>
      <c r="U768" s="559">
        <f>_xlfn.IFERROR(J768/J317,0)</f>
        <v>0</v>
      </c>
      <c r="V768" s="559">
        <f>_xlfn.IFERROR(K768/K317,0)</f>
        <v>0</v>
      </c>
      <c r="W768" s="559">
        <f>_xlfn.IFERROR(L768/L317,0)</f>
        <v>0</v>
      </c>
      <c r="X768" s="559">
        <f>_xlfn.IFERROR(M768/M317,0)</f>
        <v>0</v>
      </c>
      <c r="Y768" s="560"/>
      <c r="Z768" s="237"/>
      <c r="AA768" s="238"/>
    </row>
    <row r="769" ht="16" customHeight="1">
      <c r="A769" s="280">
        <f>ROW(A306)</f>
        <v>306</v>
      </c>
      <c r="B769" s="526">
        <f>$B318</f>
        <v>0</v>
      </c>
      <c r="C769" s="547"/>
      <c r="D769" s="237"/>
      <c r="E769" s="237"/>
      <c r="F769" s="237"/>
      <c r="G769" s="410">
        <f>G318*$C$90</f>
        <v>0</v>
      </c>
      <c r="H769" s="410">
        <f>H318*$C$90</f>
        <v>0</v>
      </c>
      <c r="I769" s="410">
        <f>I318*$C$90</f>
        <v>0</v>
      </c>
      <c r="J769" s="410">
        <f>J318*$C$90</f>
        <v>0</v>
      </c>
      <c r="K769" s="410">
        <f>K318*$C$90</f>
        <v>0</v>
      </c>
      <c r="L769" s="410">
        <f>L318*$C$90</f>
        <v>0</v>
      </c>
      <c r="M769" s="410">
        <f>M318*$C$90</f>
        <v>0</v>
      </c>
      <c r="N769" s="237"/>
      <c r="O769" s="237"/>
      <c r="P769" s="237"/>
      <c r="Q769" s="237"/>
      <c r="R769" s="237"/>
      <c r="S769" s="559">
        <f>_xlfn.IFERROR(H769/H318,0)</f>
        <v>0</v>
      </c>
      <c r="T769" s="559">
        <f>_xlfn.IFERROR(I769/I318,0)</f>
        <v>0</v>
      </c>
      <c r="U769" s="559">
        <f>_xlfn.IFERROR(J769/J318,0)</f>
        <v>0</v>
      </c>
      <c r="V769" s="559">
        <f>_xlfn.IFERROR(K769/K318,0)</f>
        <v>0</v>
      </c>
      <c r="W769" s="559">
        <f>_xlfn.IFERROR(L769/L318,0)</f>
        <v>0</v>
      </c>
      <c r="X769" s="559">
        <f>_xlfn.IFERROR(M769/M318,0)</f>
        <v>0</v>
      </c>
      <c r="Y769" s="560"/>
      <c r="Z769" s="237"/>
      <c r="AA769" s="238"/>
    </row>
    <row r="770" ht="16" customHeight="1">
      <c r="A770" s="280">
        <f>ROW(A307)</f>
        <v>307</v>
      </c>
      <c r="B770" s="526">
        <f>$B319</f>
        <v>0</v>
      </c>
      <c r="C770" s="547"/>
      <c r="D770" s="237"/>
      <c r="E770" s="237"/>
      <c r="F770" s="237"/>
      <c r="G770" s="410">
        <f>G319*$C$90</f>
        <v>0</v>
      </c>
      <c r="H770" s="410">
        <f>H319*$C$90</f>
        <v>0</v>
      </c>
      <c r="I770" s="410">
        <f>I319*$C$90</f>
        <v>0</v>
      </c>
      <c r="J770" s="410">
        <f>J319*$C$90</f>
        <v>0</v>
      </c>
      <c r="K770" s="410">
        <f>K319*$C$90</f>
        <v>0</v>
      </c>
      <c r="L770" s="410">
        <f>L319*$C$90</f>
        <v>0</v>
      </c>
      <c r="M770" s="410">
        <f>M319*$C$90</f>
        <v>0</v>
      </c>
      <c r="N770" s="237"/>
      <c r="O770" s="237"/>
      <c r="P770" s="237"/>
      <c r="Q770" s="237"/>
      <c r="R770" s="237"/>
      <c r="S770" s="559">
        <f>_xlfn.IFERROR(H770/H319,0)</f>
        <v>0</v>
      </c>
      <c r="T770" s="559">
        <f>_xlfn.IFERROR(I770/I319,0)</f>
        <v>0</v>
      </c>
      <c r="U770" s="559">
        <f>_xlfn.IFERROR(J770/J319,0)</f>
        <v>0</v>
      </c>
      <c r="V770" s="559">
        <f>_xlfn.IFERROR(K770/K319,0)</f>
        <v>0</v>
      </c>
      <c r="W770" s="559">
        <f>_xlfn.IFERROR(L770/L319,0)</f>
        <v>0</v>
      </c>
      <c r="X770" s="559">
        <f>_xlfn.IFERROR(M770/M319,0)</f>
        <v>0</v>
      </c>
      <c r="Y770" s="560"/>
      <c r="Z770" s="237"/>
      <c r="AA770" s="238"/>
    </row>
    <row r="771" ht="16" customHeight="1">
      <c r="A771" s="280">
        <f>ROW(A305)</f>
        <v>305</v>
      </c>
      <c r="B771" s="427"/>
      <c r="C771" s="542"/>
      <c r="D771" s="252"/>
      <c r="E771" s="252"/>
      <c r="F771" s="252"/>
      <c r="G771" s="517">
        <f>G320*$C$90</f>
        <v>0</v>
      </c>
      <c r="H771" s="517">
        <f>H320*$C$90</f>
        <v>0</v>
      </c>
      <c r="I771" s="517">
        <f>I320*$C$90</f>
        <v>0</v>
      </c>
      <c r="J771" s="517">
        <f>J320*$C$90</f>
        <v>0</v>
      </c>
      <c r="K771" s="517">
        <f>K320*$C$90</f>
        <v>0</v>
      </c>
      <c r="L771" s="517">
        <f>L320*$C$90</f>
        <v>0</v>
      </c>
      <c r="M771" s="517">
        <f>M320*$C$90</f>
        <v>0</v>
      </c>
      <c r="N771" s="237"/>
      <c r="O771" s="237"/>
      <c r="P771" s="237"/>
      <c r="Q771" s="237"/>
      <c r="R771" s="237"/>
      <c r="S771" s="559">
        <f>_xlfn.IFERROR(H771/H320,0)</f>
        <v>0</v>
      </c>
      <c r="T771" s="559">
        <f>_xlfn.IFERROR(I771/I320,0)</f>
        <v>0</v>
      </c>
      <c r="U771" s="559">
        <f>_xlfn.IFERROR(J771/J320,0)</f>
        <v>0</v>
      </c>
      <c r="V771" s="559">
        <f>_xlfn.IFERROR(K771/K320,0)</f>
        <v>0</v>
      </c>
      <c r="W771" s="559">
        <f>_xlfn.IFERROR(L771/L320,0)</f>
        <v>0</v>
      </c>
      <c r="X771" s="559">
        <f>_xlfn.IFERROR(M771/M320,0)</f>
        <v>0</v>
      </c>
      <c r="Y771" s="560"/>
      <c r="Z771" s="237"/>
      <c r="AA771" s="238"/>
    </row>
    <row r="772" ht="16" customHeight="1">
      <c r="A772" s="280">
        <f>ROW(A306)</f>
        <v>306</v>
      </c>
      <c r="B772" t="s" s="257">
        <f>$B$166</f>
        <v>372</v>
      </c>
      <c r="C772" s="528"/>
      <c r="D772" s="405"/>
      <c r="E772" s="258"/>
      <c r="F772" s="258"/>
      <c r="G772" s="307">
        <f>SUM(G739:G767)</f>
        <v>0</v>
      </c>
      <c r="H772" s="307">
        <f>SUM(H763:H771)+H760</f>
        <v>3625</v>
      </c>
      <c r="I772" s="307">
        <f>SUM(I763:I771)+I760</f>
        <v>7467.5</v>
      </c>
      <c r="J772" s="307">
        <f>SUM(J763:J771)+J760</f>
        <v>7691.525</v>
      </c>
      <c r="K772" s="307">
        <f>SUM(K763:K771)+K760</f>
        <v>7922.27075</v>
      </c>
      <c r="L772" s="307">
        <f>SUM(L763:L771)+L760</f>
        <v>8159.9388725</v>
      </c>
      <c r="M772" s="307">
        <f>SUM(M763:M771)+M760</f>
        <v>8404.737038675001</v>
      </c>
      <c r="N772" s="237"/>
      <c r="O772" s="237"/>
      <c r="P772" s="237"/>
      <c r="Q772" s="237"/>
      <c r="R772" s="237"/>
      <c r="S772" s="559">
        <f>_xlfn.IFERROR(H772/(H321+H309),0)</f>
        <v>0.145</v>
      </c>
      <c r="T772" s="559">
        <f>_xlfn.IFERROR(I772/(I321+I309),0)</f>
        <v>0.145</v>
      </c>
      <c r="U772" s="559">
        <f>_xlfn.IFERROR(J772/(J321+J309),0)</f>
        <v>0.145</v>
      </c>
      <c r="V772" s="559">
        <f>_xlfn.IFERROR(K772/(K321+K309),0)</f>
        <v>0.145</v>
      </c>
      <c r="W772" s="559">
        <f>_xlfn.IFERROR(L772/(L321+L309),0)</f>
        <v>0.145</v>
      </c>
      <c r="X772" s="559">
        <f>_xlfn.IFERROR(M772/(M321+M309),0)</f>
        <v>0.145</v>
      </c>
      <c r="Y772" s="560"/>
      <c r="Z772" s="237"/>
      <c r="AA772" s="238"/>
    </row>
    <row r="773" ht="16" customHeight="1">
      <c r="A773" s="280">
        <f>ROW(A307)</f>
        <v>307</v>
      </c>
      <c r="B773" s="237"/>
      <c r="C773" s="547"/>
      <c r="D773" s="237"/>
      <c r="E773" s="237"/>
      <c r="F773" s="237"/>
      <c r="G773" s="410"/>
      <c r="H773" s="410"/>
      <c r="I773" s="410"/>
      <c r="J773" s="410"/>
      <c r="K773" s="410"/>
      <c r="L773" s="410"/>
      <c r="M773" s="410"/>
      <c r="N773" s="237"/>
      <c r="O773" s="237"/>
      <c r="P773" s="237"/>
      <c r="Q773" s="237"/>
      <c r="R773" s="237"/>
      <c r="S773" s="559">
        <f>_xlfn.IFERROR(H773/H322,0)</f>
        <v>0</v>
      </c>
      <c r="T773" s="559">
        <f>_xlfn.IFERROR(I773/I322,0)</f>
        <v>0</v>
      </c>
      <c r="U773" s="559">
        <f>_xlfn.IFERROR(J773/J322,0)</f>
        <v>0</v>
      </c>
      <c r="V773" s="559">
        <f>_xlfn.IFERROR(K773/K322,0)</f>
        <v>0</v>
      </c>
      <c r="W773" s="559">
        <f>_xlfn.IFERROR(L773/L322,0)</f>
        <v>0</v>
      </c>
      <c r="X773" s="559">
        <f>_xlfn.IFERROR(M773/M322,0)</f>
        <v>0</v>
      </c>
      <c r="Y773" s="560"/>
      <c r="Z773" s="237"/>
      <c r="AA773" s="238"/>
    </row>
    <row r="774" ht="16" customHeight="1">
      <c r="A774" s="280">
        <f>ROW(A308)</f>
        <v>308</v>
      </c>
      <c r="B774" s="237"/>
      <c r="C774" s="547"/>
      <c r="D774" s="237"/>
      <c r="E774" s="237"/>
      <c r="F774" s="237"/>
      <c r="G774" s="410"/>
      <c r="H774" s="410"/>
      <c r="I774" s="410"/>
      <c r="J774" s="410"/>
      <c r="K774" s="410"/>
      <c r="L774" s="410"/>
      <c r="M774" s="410"/>
      <c r="N774" s="237"/>
      <c r="O774" s="237"/>
      <c r="P774" s="237"/>
      <c r="Q774" s="237"/>
      <c r="R774" s="237"/>
      <c r="S774" s="559">
        <f>_xlfn.IFERROR(H774/H323,0)</f>
        <v>0</v>
      </c>
      <c r="T774" s="559">
        <f>_xlfn.IFERROR(I774/I323,0)</f>
        <v>0</v>
      </c>
      <c r="U774" s="559">
        <f>_xlfn.IFERROR(J774/J323,0)</f>
        <v>0</v>
      </c>
      <c r="V774" s="559">
        <f>_xlfn.IFERROR(K774/K323,0)</f>
        <v>0</v>
      </c>
      <c r="W774" s="559">
        <f>_xlfn.IFERROR(L774/L323,0)</f>
        <v>0</v>
      </c>
      <c r="X774" s="559">
        <f>_xlfn.IFERROR(M774/M323,0)</f>
        <v>0</v>
      </c>
      <c r="Y774" s="560"/>
      <c r="Z774" s="237"/>
      <c r="AA774" s="238"/>
    </row>
    <row r="775" ht="16" customHeight="1">
      <c r="A775" s="280">
        <f>ROW(A323)</f>
        <v>323</v>
      </c>
      <c r="B775" t="s" s="530">
        <f>$B323</f>
        <v>344</v>
      </c>
      <c r="C775" s="549"/>
      <c r="D775" s="550"/>
      <c r="E775" s="237"/>
      <c r="F775" s="237"/>
      <c r="G775" s="410">
        <f>G323*$C$90</f>
        <v>0</v>
      </c>
      <c r="H775" s="410">
        <f>H323*$C$90</f>
        <v>5510</v>
      </c>
      <c r="I775" s="410">
        <f>I323*$C$90</f>
        <v>5675.3</v>
      </c>
      <c r="J775" s="410">
        <f>J323*$C$90</f>
        <v>5845.559</v>
      </c>
      <c r="K775" s="410">
        <f>K323*$C$90</f>
        <v>6020.92577</v>
      </c>
      <c r="L775" s="410">
        <f>L323*$C$90</f>
        <v>6201.5535431</v>
      </c>
      <c r="M775" s="410">
        <f>M323*$C$90</f>
        <v>6387.600149393</v>
      </c>
      <c r="N775" s="237"/>
      <c r="O775" s="237"/>
      <c r="P775" s="237"/>
      <c r="Q775" s="237"/>
      <c r="R775" s="237"/>
      <c r="S775" s="559">
        <f>_xlfn.IFERROR(H775/H324,0)</f>
        <v>0</v>
      </c>
      <c r="T775" s="559">
        <f>_xlfn.IFERROR(I775/I324,0)</f>
        <v>0</v>
      </c>
      <c r="U775" s="559">
        <f>_xlfn.IFERROR(J775/J324,0)</f>
        <v>0</v>
      </c>
      <c r="V775" s="559">
        <f>_xlfn.IFERROR(K775/K324,0)</f>
        <v>0</v>
      </c>
      <c r="W775" s="559">
        <f>_xlfn.IFERROR(L775/L324,0)</f>
        <v>0.145</v>
      </c>
      <c r="X775" s="559">
        <f>_xlfn.IFERROR(M775/M324,0)</f>
        <v>0.145</v>
      </c>
      <c r="Y775" s="560"/>
      <c r="Z775" s="237"/>
      <c r="AA775" s="238"/>
    </row>
    <row r="776" ht="16" customHeight="1">
      <c r="A776" s="280">
        <f>ROW(A324)</f>
        <v>324</v>
      </c>
      <c r="B776" t="s" s="530">
        <f>$B324</f>
        <v>344</v>
      </c>
      <c r="C776" s="549"/>
      <c r="D776" s="550"/>
      <c r="E776" s="237"/>
      <c r="F776" s="237"/>
      <c r="G776" s="410">
        <f>G324*$C$90</f>
        <v>0</v>
      </c>
      <c r="H776" s="410">
        <f>H324*$C$90</f>
        <v>0</v>
      </c>
      <c r="I776" s="410">
        <f>I324*$C$90</f>
        <v>0</v>
      </c>
      <c r="J776" s="410">
        <f>J324*$C$90</f>
        <v>0</v>
      </c>
      <c r="K776" s="410">
        <f>K324*$C$90</f>
        <v>0</v>
      </c>
      <c r="L776" s="410">
        <f>L324*$C$90</f>
        <v>6201.5535431</v>
      </c>
      <c r="M776" s="410">
        <f>M324*$C$90</f>
        <v>6387.600149393</v>
      </c>
      <c r="N776" s="237"/>
      <c r="O776" s="237"/>
      <c r="P776" s="237"/>
      <c r="Q776" s="237"/>
      <c r="R776" s="237"/>
      <c r="S776" s="559">
        <f>_xlfn.IFERROR(H776/H325,0)</f>
        <v>0</v>
      </c>
      <c r="T776" s="559">
        <f>_xlfn.IFERROR(I776/I325,0)</f>
        <v>0</v>
      </c>
      <c r="U776" s="559">
        <f>_xlfn.IFERROR(J776/J325,0)</f>
        <v>0</v>
      </c>
      <c r="V776" s="559">
        <f>_xlfn.IFERROR(K776/K325,0)</f>
        <v>0</v>
      </c>
      <c r="W776" s="559">
        <f>_xlfn.IFERROR(L776/L325,0)</f>
        <v>0</v>
      </c>
      <c r="X776" s="559">
        <f>_xlfn.IFERROR(M776/M325,0)</f>
        <v>0</v>
      </c>
      <c r="Y776" s="560"/>
      <c r="Z776" s="237"/>
      <c r="AA776" s="238"/>
    </row>
    <row r="777" ht="16" customHeight="1">
      <c r="A777" s="280">
        <f>ROW(A325)</f>
        <v>325</v>
      </c>
      <c r="B777" s="526">
        <f>$B325</f>
        <v>0</v>
      </c>
      <c r="C777" s="549"/>
      <c r="D777" s="550"/>
      <c r="E777" s="237"/>
      <c r="F777" s="237"/>
      <c r="G777" s="410">
        <f>G325*$C$90</f>
        <v>0</v>
      </c>
      <c r="H777" s="410">
        <f>H325*$C$90</f>
        <v>0</v>
      </c>
      <c r="I777" s="410">
        <f>I325*$C$90</f>
        <v>0</v>
      </c>
      <c r="J777" s="410">
        <f>J325*$C$90</f>
        <v>0</v>
      </c>
      <c r="K777" s="410">
        <f>K325*$C$90</f>
        <v>0</v>
      </c>
      <c r="L777" s="410">
        <f>L325*$C$90</f>
        <v>0</v>
      </c>
      <c r="M777" s="410">
        <f>M325*$C$90</f>
        <v>0</v>
      </c>
      <c r="N777" s="237"/>
      <c r="O777" s="237"/>
      <c r="P777" s="237"/>
      <c r="Q777" s="237"/>
      <c r="R777" s="237"/>
      <c r="S777" s="559">
        <f>_xlfn.IFERROR(H777/H326,0)</f>
        <v>0</v>
      </c>
      <c r="T777" s="559">
        <f>_xlfn.IFERROR(I777/I326,0)</f>
        <v>0</v>
      </c>
      <c r="U777" s="559">
        <f>_xlfn.IFERROR(J777/J326,0)</f>
        <v>0</v>
      </c>
      <c r="V777" s="559">
        <f>_xlfn.IFERROR(K777/K326,0)</f>
        <v>0</v>
      </c>
      <c r="W777" s="559">
        <f>_xlfn.IFERROR(L777/L326,0)</f>
        <v>0</v>
      </c>
      <c r="X777" s="559">
        <f>_xlfn.IFERROR(M777/M326,0)</f>
        <v>0</v>
      </c>
      <c r="Y777" s="560"/>
      <c r="Z777" s="237"/>
      <c r="AA777" s="238"/>
    </row>
    <row r="778" ht="16" customHeight="1">
      <c r="A778" s="280">
        <f>ROW(A326)</f>
        <v>326</v>
      </c>
      <c r="B778" s="526"/>
      <c r="C778" s="549"/>
      <c r="D778" s="550"/>
      <c r="E778" s="237"/>
      <c r="F778" s="237"/>
      <c r="G778" s="410"/>
      <c r="H778" s="410"/>
      <c r="I778" s="410"/>
      <c r="J778" s="410"/>
      <c r="K778" s="410"/>
      <c r="L778" s="410"/>
      <c r="M778" s="410"/>
      <c r="N778" s="237"/>
      <c r="O778" s="237"/>
      <c r="P778" s="237"/>
      <c r="Q778" s="237"/>
      <c r="R778" s="237"/>
      <c r="S778" s="559">
        <f>_xlfn.IFERROR(H778/H327,0)</f>
        <v>0</v>
      </c>
      <c r="T778" s="559">
        <f>_xlfn.IFERROR(I778/I327,0)</f>
        <v>0</v>
      </c>
      <c r="U778" s="559">
        <f>_xlfn.IFERROR(J778/J327,0)</f>
        <v>0</v>
      </c>
      <c r="V778" s="559">
        <f>_xlfn.IFERROR(K778/K327,0)</f>
        <v>0</v>
      </c>
      <c r="W778" s="559">
        <f>_xlfn.IFERROR(L778/L327,0)</f>
        <v>0</v>
      </c>
      <c r="X778" s="559">
        <f>_xlfn.IFERROR(M778/M327,0)</f>
        <v>0</v>
      </c>
      <c r="Y778" s="560"/>
      <c r="Z778" s="237"/>
      <c r="AA778" s="238"/>
    </row>
    <row r="779" ht="16" customHeight="1">
      <c r="A779" s="280">
        <f>ROW(A327)</f>
        <v>327</v>
      </c>
      <c r="B779" t="s" s="530">
        <f>$B327</f>
        <v>345</v>
      </c>
      <c r="C779" s="549"/>
      <c r="D779" s="550"/>
      <c r="E779" s="237"/>
      <c r="F779" s="237"/>
      <c r="G779" s="410">
        <f>G327*$C$90</f>
        <v>0</v>
      </c>
      <c r="H779" s="410">
        <f>H327*$C$90</f>
        <v>5510</v>
      </c>
      <c r="I779" s="410">
        <f>I327*$C$90</f>
        <v>5675.3</v>
      </c>
      <c r="J779" s="410">
        <f>J327*$C$90</f>
        <v>5845.559</v>
      </c>
      <c r="K779" s="410">
        <f>K327*$C$90</f>
        <v>6020.92577</v>
      </c>
      <c r="L779" s="410">
        <f>L327*$C$90</f>
        <v>6201.5535431</v>
      </c>
      <c r="M779" s="410">
        <f>M327*$C$90</f>
        <v>6387.600149393</v>
      </c>
      <c r="N779" s="237"/>
      <c r="O779" s="237"/>
      <c r="P779" s="237"/>
      <c r="Q779" s="237"/>
      <c r="R779" s="237"/>
      <c r="S779" s="559">
        <f>_xlfn.IFERROR(H779/H327,0)</f>
        <v>0.145</v>
      </c>
      <c r="T779" s="559">
        <f>_xlfn.IFERROR(I779/I327,0)</f>
        <v>0.145</v>
      </c>
      <c r="U779" s="559">
        <f>_xlfn.IFERROR(J779/J327,0)</f>
        <v>0.145</v>
      </c>
      <c r="V779" s="559">
        <f>_xlfn.IFERROR(K779/K327,0)</f>
        <v>0.145</v>
      </c>
      <c r="W779" s="559">
        <f>_xlfn.IFERROR(L779/L327,0)</f>
        <v>0.145</v>
      </c>
      <c r="X779" s="559">
        <f>_xlfn.IFERROR(M779/M327,0)</f>
        <v>0.145</v>
      </c>
      <c r="Y779" s="560"/>
      <c r="Z779" s="237"/>
      <c r="AA779" s="238"/>
    </row>
    <row r="780" ht="16" customHeight="1">
      <c r="A780" s="280">
        <f>ROW(A328)</f>
        <v>328</v>
      </c>
      <c r="B780" t="s" s="530">
        <f>$B328</f>
        <v>345</v>
      </c>
      <c r="C780" s="549"/>
      <c r="D780" s="550"/>
      <c r="E780" s="237"/>
      <c r="F780" s="237"/>
      <c r="G780" s="410">
        <f>G328*$C$90</f>
        <v>0</v>
      </c>
      <c r="H780" s="410">
        <f>H328*$C$90</f>
        <v>0</v>
      </c>
      <c r="I780" s="410">
        <f>I328*$C$90</f>
        <v>0</v>
      </c>
      <c r="J780" s="410">
        <f>J328*$C$90</f>
        <v>0</v>
      </c>
      <c r="K780" s="410">
        <f>K328*$C$90</f>
        <v>6020.92577</v>
      </c>
      <c r="L780" s="410">
        <f>L328*$C$90</f>
        <v>6201.5535431</v>
      </c>
      <c r="M780" s="410">
        <f>M328*$C$90</f>
        <v>6387.600149393</v>
      </c>
      <c r="N780" s="237"/>
      <c r="O780" s="237"/>
      <c r="P780" s="237"/>
      <c r="Q780" s="237"/>
      <c r="R780" s="237"/>
      <c r="S780" s="559">
        <f>_xlfn.IFERROR(H780/H328,0)</f>
        <v>0</v>
      </c>
      <c r="T780" s="559">
        <f>_xlfn.IFERROR(I780/I328,0)</f>
        <v>0</v>
      </c>
      <c r="U780" s="559">
        <f>_xlfn.IFERROR(J780/J328,0)</f>
        <v>0</v>
      </c>
      <c r="V780" s="559">
        <f>_xlfn.IFERROR(K780/K328,0)</f>
        <v>0.145</v>
      </c>
      <c r="W780" s="559">
        <f>_xlfn.IFERROR(L780/L328,0)</f>
        <v>0.145</v>
      </c>
      <c r="X780" s="559">
        <f>_xlfn.IFERROR(M780/M328,0)</f>
        <v>0.145</v>
      </c>
      <c r="Y780" s="560"/>
      <c r="Z780" s="237"/>
      <c r="AA780" s="238"/>
    </row>
    <row r="781" ht="16" customHeight="1">
      <c r="A781" s="280">
        <f>ROW(A329)</f>
        <v>329</v>
      </c>
      <c r="B781" t="s" s="530">
        <f>$B329</f>
        <v>345</v>
      </c>
      <c r="C781" s="549"/>
      <c r="D781" s="550"/>
      <c r="E781" s="237"/>
      <c r="F781" s="237"/>
      <c r="G781" s="410">
        <f>G329*$C$90</f>
        <v>0</v>
      </c>
      <c r="H781" s="410">
        <f>H329*$C$90</f>
        <v>0</v>
      </c>
      <c r="I781" s="410">
        <f>I329*$C$90</f>
        <v>0</v>
      </c>
      <c r="J781" s="410">
        <f>J329*$C$90</f>
        <v>0</v>
      </c>
      <c r="K781" s="410">
        <f>K329*$C$90</f>
        <v>0</v>
      </c>
      <c r="L781" s="410">
        <f>L329*$C$90</f>
        <v>0</v>
      </c>
      <c r="M781" s="410">
        <f>M329*$C$90</f>
        <v>6387.600149393</v>
      </c>
      <c r="N781" s="237"/>
      <c r="O781" s="237"/>
      <c r="P781" s="237"/>
      <c r="Q781" s="237"/>
      <c r="R781" s="237"/>
      <c r="S781" s="559">
        <f>_xlfn.IFERROR(H781/H329,0)</f>
        <v>0</v>
      </c>
      <c r="T781" s="559">
        <f>_xlfn.IFERROR(I781/I329,0)</f>
        <v>0</v>
      </c>
      <c r="U781" s="559">
        <f>_xlfn.IFERROR(J781/J329,0)</f>
        <v>0</v>
      </c>
      <c r="V781" s="559">
        <f>_xlfn.IFERROR(K781/K329,0)</f>
        <v>0</v>
      </c>
      <c r="W781" s="559">
        <f>_xlfn.IFERROR(L781/L329,0)</f>
        <v>0</v>
      </c>
      <c r="X781" s="559">
        <f>_xlfn.IFERROR(M781/M329,0)</f>
        <v>0.145</v>
      </c>
      <c r="Y781" s="560"/>
      <c r="Z781" s="237"/>
      <c r="AA781" s="238"/>
    </row>
    <row r="782" ht="16" customHeight="1">
      <c r="A782" s="280">
        <f>ROW(A330)</f>
        <v>330</v>
      </c>
      <c r="B782" s="526">
        <f>$B330</f>
        <v>0</v>
      </c>
      <c r="C782" s="549"/>
      <c r="D782" s="550"/>
      <c r="E782" s="237"/>
      <c r="F782" s="237"/>
      <c r="G782" s="410">
        <f>G330*$C$90</f>
        <v>0</v>
      </c>
      <c r="H782" s="410">
        <f>H330*$C$90</f>
        <v>0</v>
      </c>
      <c r="I782" s="410">
        <f>I330*$C$90</f>
        <v>0</v>
      </c>
      <c r="J782" s="410">
        <f>J330*$C$90</f>
        <v>0</v>
      </c>
      <c r="K782" s="410">
        <f>K330*$C$90</f>
        <v>0</v>
      </c>
      <c r="L782" s="410">
        <f>L330*$C$90</f>
        <v>0</v>
      </c>
      <c r="M782" s="410">
        <f>M330*$C$90</f>
        <v>0</v>
      </c>
      <c r="N782" s="237"/>
      <c r="O782" s="237"/>
      <c r="P782" s="237"/>
      <c r="Q782" s="237"/>
      <c r="R782" s="237"/>
      <c r="S782" s="559">
        <f>_xlfn.IFERROR(H782/H330,0)</f>
        <v>0</v>
      </c>
      <c r="T782" s="559">
        <f>_xlfn.IFERROR(I782/I330,0)</f>
        <v>0</v>
      </c>
      <c r="U782" s="559">
        <f>_xlfn.IFERROR(J782/J330,0)</f>
        <v>0</v>
      </c>
      <c r="V782" s="559">
        <f>_xlfn.IFERROR(K782/K330,0)</f>
        <v>0</v>
      </c>
      <c r="W782" s="559">
        <f>_xlfn.IFERROR(L782/L330,0)</f>
        <v>0</v>
      </c>
      <c r="X782" s="559">
        <f>_xlfn.IFERROR(M782/M330,0)</f>
        <v>0</v>
      </c>
      <c r="Y782" s="560"/>
      <c r="Z782" s="237"/>
      <c r="AA782" s="238"/>
    </row>
    <row r="783" ht="16" customHeight="1">
      <c r="A783" s="280">
        <f>ROW(A331)</f>
        <v>331</v>
      </c>
      <c r="B783" s="526">
        <f>$B331</f>
        <v>0</v>
      </c>
      <c r="C783" s="549"/>
      <c r="D783" s="550"/>
      <c r="E783" s="237"/>
      <c r="F783" s="237"/>
      <c r="G783" s="410">
        <f>G331*$C$90</f>
        <v>0</v>
      </c>
      <c r="H783" s="410">
        <f>H331*$C$90</f>
        <v>0</v>
      </c>
      <c r="I783" s="410">
        <f>I331*$C$90</f>
        <v>0</v>
      </c>
      <c r="J783" s="410">
        <f>J331*$C$90</f>
        <v>0</v>
      </c>
      <c r="K783" s="410">
        <f>K331*$C$90</f>
        <v>0</v>
      </c>
      <c r="L783" s="410">
        <f>L331*$C$90</f>
        <v>0</v>
      </c>
      <c r="M783" s="410">
        <f>M331*$C$90</f>
        <v>0</v>
      </c>
      <c r="N783" s="237"/>
      <c r="O783" s="237"/>
      <c r="P783" s="237"/>
      <c r="Q783" s="237"/>
      <c r="R783" s="237"/>
      <c r="S783" s="559">
        <f>_xlfn.IFERROR(H783/H331,0)</f>
        <v>0</v>
      </c>
      <c r="T783" s="559">
        <f>_xlfn.IFERROR(I783/I331,0)</f>
        <v>0</v>
      </c>
      <c r="U783" s="559">
        <f>_xlfn.IFERROR(J783/J331,0)</f>
        <v>0</v>
      </c>
      <c r="V783" s="559">
        <f>_xlfn.IFERROR(K783/K331,0)</f>
        <v>0</v>
      </c>
      <c r="W783" s="559">
        <f>_xlfn.IFERROR(L783/L331,0)</f>
        <v>0</v>
      </c>
      <c r="X783" s="559">
        <f>_xlfn.IFERROR(M783/M331,0)</f>
        <v>0</v>
      </c>
      <c r="Y783" s="560"/>
      <c r="Z783" s="237"/>
      <c r="AA783" s="238"/>
    </row>
    <row r="784" ht="16" customHeight="1">
      <c r="A784" s="280">
        <f>ROW(A332)</f>
        <v>332</v>
      </c>
      <c r="B784" s="526"/>
      <c r="C784" s="547"/>
      <c r="D784" s="237"/>
      <c r="E784" s="237"/>
      <c r="F784" s="237"/>
      <c r="G784" s="410"/>
      <c r="H784" s="410"/>
      <c r="I784" s="410"/>
      <c r="J784" s="410"/>
      <c r="K784" s="410"/>
      <c r="L784" s="410"/>
      <c r="M784" s="410"/>
      <c r="N784" s="237"/>
      <c r="O784" s="237"/>
      <c r="P784" s="237"/>
      <c r="Q784" s="237"/>
      <c r="R784" s="237"/>
      <c r="S784" s="559">
        <f>_xlfn.IFERROR(H784/H332,0)</f>
        <v>0</v>
      </c>
      <c r="T784" s="559">
        <f>_xlfn.IFERROR(I784/I332,0)</f>
        <v>0</v>
      </c>
      <c r="U784" s="559">
        <f>_xlfn.IFERROR(J784/J332,0)</f>
        <v>0</v>
      </c>
      <c r="V784" s="559">
        <f>_xlfn.IFERROR(K784/K332,0)</f>
        <v>0</v>
      </c>
      <c r="W784" s="559">
        <f>_xlfn.IFERROR(L784/L332,0)</f>
        <v>0</v>
      </c>
      <c r="X784" s="559">
        <f>_xlfn.IFERROR(M784/M332,0)</f>
        <v>0</v>
      </c>
      <c r="Y784" s="560"/>
      <c r="Z784" s="237"/>
      <c r="AA784" s="238"/>
    </row>
    <row r="785" ht="16" customHeight="1">
      <c r="A785" s="280">
        <f>ROW(A333)</f>
        <v>333</v>
      </c>
      <c r="B785" t="s" s="530">
        <f>$B333</f>
        <v>346</v>
      </c>
      <c r="C785" s="549"/>
      <c r="D785" s="550"/>
      <c r="E785" s="237"/>
      <c r="F785" s="237"/>
      <c r="G785" s="410">
        <f>G333*$C$90</f>
        <v>0</v>
      </c>
      <c r="H785" s="410">
        <f>H333*$C$90</f>
        <v>5510</v>
      </c>
      <c r="I785" s="410">
        <f>I333*$C$90</f>
        <v>5675.3</v>
      </c>
      <c r="J785" s="410">
        <f>J333*$C$90</f>
        <v>5845.559</v>
      </c>
      <c r="K785" s="410">
        <f>K333*$C$90</f>
        <v>6020.92577</v>
      </c>
      <c r="L785" s="410">
        <f>L333*$C$90</f>
        <v>6201.5535431</v>
      </c>
      <c r="M785" s="410">
        <f>M333*$C$90</f>
        <v>6387.600149393</v>
      </c>
      <c r="N785" s="237"/>
      <c r="O785" s="237"/>
      <c r="P785" s="237"/>
      <c r="Q785" s="237"/>
      <c r="R785" s="237"/>
      <c r="S785" s="559">
        <f>_xlfn.IFERROR(H785/H333,0)</f>
        <v>0.145</v>
      </c>
      <c r="T785" s="559">
        <f>_xlfn.IFERROR(I785/I333,0)</f>
        <v>0.145</v>
      </c>
      <c r="U785" s="559">
        <f>_xlfn.IFERROR(J785/J333,0)</f>
        <v>0.145</v>
      </c>
      <c r="V785" s="559">
        <f>_xlfn.IFERROR(K785/K333,0)</f>
        <v>0.145</v>
      </c>
      <c r="W785" s="559">
        <f>_xlfn.IFERROR(L785/L333,0)</f>
        <v>0.145</v>
      </c>
      <c r="X785" s="559">
        <f>_xlfn.IFERROR(M785/M333,0)</f>
        <v>0.145</v>
      </c>
      <c r="Y785" s="560"/>
      <c r="Z785" s="237"/>
      <c r="AA785" s="238"/>
    </row>
    <row r="786" ht="16" customHeight="1">
      <c r="A786" s="280">
        <f>ROW(A334)</f>
        <v>334</v>
      </c>
      <c r="B786" t="s" s="530">
        <f>$B334</f>
        <v>346</v>
      </c>
      <c r="C786" s="549"/>
      <c r="D786" s="550"/>
      <c r="E786" s="237"/>
      <c r="F786" s="237"/>
      <c r="G786" s="410">
        <f>G334*$C$90</f>
        <v>0</v>
      </c>
      <c r="H786" s="410">
        <f>H334*$C$90</f>
        <v>0</v>
      </c>
      <c r="I786" s="410">
        <f>I334*$C$90</f>
        <v>0</v>
      </c>
      <c r="J786" s="410">
        <f>J334*$C$90</f>
        <v>0</v>
      </c>
      <c r="K786" s="410">
        <f>K334*$C$90</f>
        <v>0</v>
      </c>
      <c r="L786" s="410">
        <f>L334*$C$90</f>
        <v>6201.5535431</v>
      </c>
      <c r="M786" s="410">
        <f>M334*$C$90</f>
        <v>6387.600149393</v>
      </c>
      <c r="N786" s="237"/>
      <c r="O786" s="237"/>
      <c r="P786" s="237"/>
      <c r="Q786" s="237"/>
      <c r="R786" s="237"/>
      <c r="S786" s="559">
        <f>_xlfn.IFERROR(H786/H334,0)</f>
        <v>0</v>
      </c>
      <c r="T786" s="559">
        <f>_xlfn.IFERROR(I786/I334,0)</f>
        <v>0</v>
      </c>
      <c r="U786" s="559">
        <f>_xlfn.IFERROR(J786/J334,0)</f>
        <v>0</v>
      </c>
      <c r="V786" s="559">
        <f>_xlfn.IFERROR(K786/K334,0)</f>
        <v>0</v>
      </c>
      <c r="W786" s="559">
        <f>_xlfn.IFERROR(L786/L334,0)</f>
        <v>0.145</v>
      </c>
      <c r="X786" s="559">
        <f>_xlfn.IFERROR(M786/M334,0)</f>
        <v>0.145</v>
      </c>
      <c r="Y786" s="560"/>
      <c r="Z786" s="237"/>
      <c r="AA786" s="238"/>
    </row>
    <row r="787" ht="16" customHeight="1">
      <c r="A787" s="280">
        <f>ROW(A335)</f>
        <v>335</v>
      </c>
      <c r="B787" s="526">
        <f>$B335</f>
        <v>0</v>
      </c>
      <c r="C787" s="549"/>
      <c r="D787" s="550"/>
      <c r="E787" s="237"/>
      <c r="F787" s="237"/>
      <c r="G787" s="410">
        <f>G335*$C$90</f>
        <v>0</v>
      </c>
      <c r="H787" s="410">
        <f>H335*$C$90</f>
        <v>0</v>
      </c>
      <c r="I787" s="410">
        <f>I335*$C$90</f>
        <v>0</v>
      </c>
      <c r="J787" s="410">
        <f>J335*$C$90</f>
        <v>0</v>
      </c>
      <c r="K787" s="410">
        <f>K335*$C$90</f>
        <v>0</v>
      </c>
      <c r="L787" s="410">
        <f>L335*$C$90</f>
        <v>0</v>
      </c>
      <c r="M787" s="410">
        <f>M335*$C$90</f>
        <v>0</v>
      </c>
      <c r="N787" s="237"/>
      <c r="O787" s="237"/>
      <c r="P787" s="237"/>
      <c r="Q787" s="237"/>
      <c r="R787" s="237"/>
      <c r="S787" s="559">
        <f>_xlfn.IFERROR(H787/H335,0)</f>
        <v>0</v>
      </c>
      <c r="T787" s="559">
        <f>_xlfn.IFERROR(I787/I335,0)</f>
        <v>0</v>
      </c>
      <c r="U787" s="559">
        <f>_xlfn.IFERROR(J787/J335,0)</f>
        <v>0</v>
      </c>
      <c r="V787" s="559">
        <f>_xlfn.IFERROR(K787/K335,0)</f>
        <v>0</v>
      </c>
      <c r="W787" s="559">
        <f>_xlfn.IFERROR(L787/L335,0)</f>
        <v>0</v>
      </c>
      <c r="X787" s="559">
        <f>_xlfn.IFERROR(M787/M335,0)</f>
        <v>0</v>
      </c>
      <c r="Y787" s="560"/>
      <c r="Z787" s="237"/>
      <c r="AA787" s="238"/>
    </row>
    <row r="788" ht="16" customHeight="1">
      <c r="A788" s="280">
        <f>ROW(A336)</f>
        <v>336</v>
      </c>
      <c r="B788" t="s" s="530">
        <f>$B336</f>
        <v>347</v>
      </c>
      <c r="C788" s="549"/>
      <c r="D788" s="550"/>
      <c r="E788" s="237"/>
      <c r="F788" s="237"/>
      <c r="G788" s="410">
        <f>G336*$C$90</f>
        <v>0</v>
      </c>
      <c r="H788" s="410">
        <f>H336*$C$90</f>
        <v>5800</v>
      </c>
      <c r="I788" s="410">
        <f>I336*$C$90</f>
        <v>5974</v>
      </c>
      <c r="J788" s="410">
        <f>J336*$C$90</f>
        <v>6153.22</v>
      </c>
      <c r="K788" s="410">
        <f>K336*$C$90</f>
        <v>6337.8166</v>
      </c>
      <c r="L788" s="410">
        <f>L336*$C$90</f>
        <v>6527.951098</v>
      </c>
      <c r="M788" s="410">
        <f>M336*$C$90</f>
        <v>6723.78963094</v>
      </c>
      <c r="N788" s="237"/>
      <c r="O788" s="237"/>
      <c r="P788" s="237"/>
      <c r="Q788" s="237"/>
      <c r="R788" s="237"/>
      <c r="S788" s="559">
        <f>_xlfn.IFERROR(H788/H336,0)</f>
        <v>0.145</v>
      </c>
      <c r="T788" s="559">
        <f>_xlfn.IFERROR(I788/I336,0)</f>
        <v>0.145</v>
      </c>
      <c r="U788" s="559">
        <f>_xlfn.IFERROR(J788/J336,0)</f>
        <v>0.145</v>
      </c>
      <c r="V788" s="559">
        <f>_xlfn.IFERROR(K788/K336,0)</f>
        <v>0.145</v>
      </c>
      <c r="W788" s="559">
        <f>_xlfn.IFERROR(L788/L336,0)</f>
        <v>0.145</v>
      </c>
      <c r="X788" s="559">
        <f>_xlfn.IFERROR(M788/M336,0)</f>
        <v>0.145</v>
      </c>
      <c r="Y788" s="560"/>
      <c r="Z788" s="237"/>
      <c r="AA788" s="238"/>
    </row>
    <row r="789" ht="16" customHeight="1">
      <c r="A789" s="280">
        <f>ROW(A337)</f>
        <v>337</v>
      </c>
      <c r="B789" t="s" s="530">
        <f>$B337</f>
        <v>347</v>
      </c>
      <c r="C789" s="549"/>
      <c r="D789" s="550"/>
      <c r="E789" s="237"/>
      <c r="F789" s="237"/>
      <c r="G789" s="410">
        <f>G337*$C$90</f>
        <v>0</v>
      </c>
      <c r="H789" s="410">
        <f>H337*$C$90</f>
        <v>0</v>
      </c>
      <c r="I789" s="410">
        <f>I337*$C$90</f>
        <v>0</v>
      </c>
      <c r="J789" s="410">
        <f>J337*$C$90</f>
        <v>0</v>
      </c>
      <c r="K789" s="410">
        <f>K337*$C$90</f>
        <v>6337.8166</v>
      </c>
      <c r="L789" s="410">
        <f>L337*$C$90</f>
        <v>6527.951098</v>
      </c>
      <c r="M789" s="410">
        <f>M337*$C$90</f>
        <v>6723.78963094</v>
      </c>
      <c r="N789" s="237"/>
      <c r="O789" s="237"/>
      <c r="P789" s="237"/>
      <c r="Q789" s="237"/>
      <c r="R789" s="237"/>
      <c r="S789" s="559">
        <f>_xlfn.IFERROR(H789/H337,0)</f>
        <v>0</v>
      </c>
      <c r="T789" s="559">
        <f>_xlfn.IFERROR(I789/I337,0)</f>
        <v>0</v>
      </c>
      <c r="U789" s="559">
        <f>_xlfn.IFERROR(J789/J337,0)</f>
        <v>0</v>
      </c>
      <c r="V789" s="559">
        <f>_xlfn.IFERROR(K789/K337,0)</f>
        <v>0.145</v>
      </c>
      <c r="W789" s="559">
        <f>_xlfn.IFERROR(L789/L337,0)</f>
        <v>0.145</v>
      </c>
      <c r="X789" s="559">
        <f>_xlfn.IFERROR(M789/M337,0)</f>
        <v>0.145</v>
      </c>
      <c r="Y789" s="560"/>
      <c r="Z789" s="237"/>
      <c r="AA789" s="238"/>
    </row>
    <row r="790" ht="16" customHeight="1">
      <c r="A790" s="280">
        <f>ROW(A338)</f>
        <v>338</v>
      </c>
      <c r="B790" s="526"/>
      <c r="C790" s="549"/>
      <c r="D790" s="550"/>
      <c r="E790" s="237"/>
      <c r="F790" s="237"/>
      <c r="G790" s="410"/>
      <c r="H790" s="410"/>
      <c r="I790" s="410"/>
      <c r="J790" s="410"/>
      <c r="K790" s="410"/>
      <c r="L790" s="410"/>
      <c r="M790" s="410"/>
      <c r="N790" s="237"/>
      <c r="O790" s="237"/>
      <c r="P790" s="237"/>
      <c r="Q790" s="237"/>
      <c r="R790" s="237"/>
      <c r="S790" s="559">
        <f>_xlfn.IFERROR(H790/H338,0)</f>
        <v>0</v>
      </c>
      <c r="T790" s="559">
        <f>_xlfn.IFERROR(I790/I338,0)</f>
        <v>0</v>
      </c>
      <c r="U790" s="559">
        <f>_xlfn.IFERROR(J790/J338,0)</f>
        <v>0</v>
      </c>
      <c r="V790" s="559">
        <f>_xlfn.IFERROR(K790/K338,0)</f>
        <v>0</v>
      </c>
      <c r="W790" s="559">
        <f>_xlfn.IFERROR(L790/L338,0)</f>
        <v>0</v>
      </c>
      <c r="X790" s="559">
        <f>_xlfn.IFERROR(M790/M338,0)</f>
        <v>0</v>
      </c>
      <c r="Y790" s="560"/>
      <c r="Z790" s="237"/>
      <c r="AA790" s="238"/>
    </row>
    <row r="791" ht="16" customHeight="1">
      <c r="A791" s="280">
        <f>ROW(A339)</f>
        <v>339</v>
      </c>
      <c r="B791" t="s" s="530">
        <f>$B339</f>
        <v>348</v>
      </c>
      <c r="C791" s="549"/>
      <c r="D791" s="550"/>
      <c r="E791" s="237"/>
      <c r="F791" s="237"/>
      <c r="G791" s="410">
        <f>G339*$C$90</f>
        <v>0</v>
      </c>
      <c r="H791" s="410">
        <f>H339*$C$90</f>
        <v>5800</v>
      </c>
      <c r="I791" s="410">
        <f>I339*$C$90</f>
        <v>5974</v>
      </c>
      <c r="J791" s="410">
        <f>J339*$C$90</f>
        <v>6153.22</v>
      </c>
      <c r="K791" s="410">
        <f>K339*$C$90</f>
        <v>6337.8166</v>
      </c>
      <c r="L791" s="410">
        <f>L339*$C$90</f>
        <v>6527.951098</v>
      </c>
      <c r="M791" s="410">
        <f>M339*$C$90</f>
        <v>6723.78963094</v>
      </c>
      <c r="N791" s="237"/>
      <c r="O791" s="237"/>
      <c r="P791" s="237"/>
      <c r="Q791" s="237"/>
      <c r="R791" s="237"/>
      <c r="S791" s="559">
        <f>_xlfn.IFERROR(H791/H339,0)</f>
        <v>0.145</v>
      </c>
      <c r="T791" s="559">
        <f>_xlfn.IFERROR(I791/I339,0)</f>
        <v>0.145</v>
      </c>
      <c r="U791" s="559">
        <f>_xlfn.IFERROR(J791/J339,0)</f>
        <v>0.145</v>
      </c>
      <c r="V791" s="559">
        <f>_xlfn.IFERROR(K791/K339,0)</f>
        <v>0.145</v>
      </c>
      <c r="W791" s="559">
        <f>_xlfn.IFERROR(L791/L339,0)</f>
        <v>0.145</v>
      </c>
      <c r="X791" s="559">
        <f>_xlfn.IFERROR(M791/M339,0)</f>
        <v>0.145</v>
      </c>
      <c r="Y791" s="560"/>
      <c r="Z791" s="237"/>
      <c r="AA791" s="238"/>
    </row>
    <row r="792" ht="16" customHeight="1">
      <c r="A792" s="280">
        <f>ROW(A340)</f>
        <v>340</v>
      </c>
      <c r="B792" t="s" s="530">
        <f>$B340</f>
        <v>348</v>
      </c>
      <c r="C792" s="549"/>
      <c r="D792" s="550"/>
      <c r="E792" s="237"/>
      <c r="F792" s="237"/>
      <c r="G792" s="410">
        <f>G340*$C$90</f>
        <v>0</v>
      </c>
      <c r="H792" s="410">
        <f>H340*$C$90</f>
        <v>0</v>
      </c>
      <c r="I792" s="410">
        <f>I340*$C$90</f>
        <v>0</v>
      </c>
      <c r="J792" s="410">
        <f>J340*$C$90</f>
        <v>0</v>
      </c>
      <c r="K792" s="410">
        <f>K340*$C$90</f>
        <v>6337.8166</v>
      </c>
      <c r="L792" s="410">
        <f>L340*$C$90</f>
        <v>6527.951098</v>
      </c>
      <c r="M792" s="410">
        <f>M340*$C$90</f>
        <v>6723.78963094</v>
      </c>
      <c r="N792" s="237"/>
      <c r="O792" s="237"/>
      <c r="P792" s="237"/>
      <c r="Q792" s="237"/>
      <c r="R792" s="237"/>
      <c r="S792" s="559">
        <f>_xlfn.IFERROR(H792/H340,0)</f>
        <v>0</v>
      </c>
      <c r="T792" s="559">
        <f>_xlfn.IFERROR(I792/I340,0)</f>
        <v>0</v>
      </c>
      <c r="U792" s="559">
        <f>_xlfn.IFERROR(J792/J340,0)</f>
        <v>0</v>
      </c>
      <c r="V792" s="559">
        <f>_xlfn.IFERROR(K792/K340,0)</f>
        <v>0.145</v>
      </c>
      <c r="W792" s="559">
        <f>_xlfn.IFERROR(L792/L340,0)</f>
        <v>0.145</v>
      </c>
      <c r="X792" s="559">
        <f>_xlfn.IFERROR(M792/M340,0)</f>
        <v>0.145</v>
      </c>
      <c r="Y792" s="560"/>
      <c r="Z792" s="237"/>
      <c r="AA792" s="238"/>
    </row>
    <row r="793" ht="16" customHeight="1">
      <c r="A793" s="280">
        <f>ROW(A341)</f>
        <v>341</v>
      </c>
      <c r="B793" t="s" s="530">
        <f>$B341</f>
        <v>349</v>
      </c>
      <c r="C793" s="549"/>
      <c r="D793" s="550"/>
      <c r="E793" s="237"/>
      <c r="F793" s="237"/>
      <c r="G793" s="410">
        <f>G341*$C$90</f>
        <v>0</v>
      </c>
      <c r="H793" s="410">
        <f>H341*$C$90</f>
        <v>0</v>
      </c>
      <c r="I793" s="410">
        <f>I341*$C$90</f>
        <v>0</v>
      </c>
      <c r="J793" s="410">
        <f>J341*$C$90</f>
        <v>0</v>
      </c>
      <c r="K793" s="410">
        <f>K341*$C$90</f>
        <v>0</v>
      </c>
      <c r="L793" s="410">
        <f>L341*$C$90</f>
        <v>0</v>
      </c>
      <c r="M793" s="410">
        <f>M341*$C$90</f>
        <v>6723.78963094</v>
      </c>
      <c r="N793" s="237"/>
      <c r="O793" s="237"/>
      <c r="P793" s="237"/>
      <c r="Q793" s="237"/>
      <c r="R793" s="237"/>
      <c r="S793" s="559">
        <f>_xlfn.IFERROR(H793/H341,0)</f>
        <v>0</v>
      </c>
      <c r="T793" s="559">
        <f>_xlfn.IFERROR(I793/I341,0)</f>
        <v>0</v>
      </c>
      <c r="U793" s="559">
        <f>_xlfn.IFERROR(J793/J341,0)</f>
        <v>0</v>
      </c>
      <c r="V793" s="559">
        <f>_xlfn.IFERROR(K793/K341,0)</f>
        <v>0</v>
      </c>
      <c r="W793" s="559">
        <f>_xlfn.IFERROR(L793/L341,0)</f>
        <v>0</v>
      </c>
      <c r="X793" s="559">
        <f>_xlfn.IFERROR(M793/M341,0)</f>
        <v>0.145</v>
      </c>
      <c r="Y793" s="560"/>
      <c r="Z793" s="237"/>
      <c r="AA793" s="238"/>
    </row>
    <row r="794" ht="16" customHeight="1">
      <c r="A794" s="280">
        <f>ROW(A342)</f>
        <v>342</v>
      </c>
      <c r="B794" t="s" s="530">
        <f>$B342</f>
        <v>350</v>
      </c>
      <c r="C794" s="549"/>
      <c r="D794" s="550"/>
      <c r="E794" s="237"/>
      <c r="F794" s="237"/>
      <c r="G794" s="410">
        <f>G342*$C$90</f>
        <v>0</v>
      </c>
      <c r="H794" s="410">
        <f>H342*$C$90</f>
        <v>6090</v>
      </c>
      <c r="I794" s="410">
        <f>I342*$C$90</f>
        <v>6272.7</v>
      </c>
      <c r="J794" s="410">
        <f>J342*$C$90</f>
        <v>6460.881</v>
      </c>
      <c r="K794" s="410">
        <f>K342*$C$90</f>
        <v>6654.70743</v>
      </c>
      <c r="L794" s="410">
        <f>L342*$C$90</f>
        <v>6854.3486529</v>
      </c>
      <c r="M794" s="410">
        <f>M342*$C$90</f>
        <v>7059.979112487</v>
      </c>
      <c r="N794" s="237"/>
      <c r="O794" s="237"/>
      <c r="P794" s="237"/>
      <c r="Q794" s="237"/>
      <c r="R794" s="237"/>
      <c r="S794" s="559">
        <f>_xlfn.IFERROR(H794/H342,0)</f>
        <v>0.145</v>
      </c>
      <c r="T794" s="559">
        <f>_xlfn.IFERROR(I794/I342,0)</f>
        <v>0.145</v>
      </c>
      <c r="U794" s="559">
        <f>_xlfn.IFERROR(J794/J342,0)</f>
        <v>0.145</v>
      </c>
      <c r="V794" s="559">
        <f>_xlfn.IFERROR(K794/K342,0)</f>
        <v>0.145</v>
      </c>
      <c r="W794" s="559">
        <f>_xlfn.IFERROR(L794/L342,0)</f>
        <v>0.145</v>
      </c>
      <c r="X794" s="559">
        <f>_xlfn.IFERROR(M794/M342,0)</f>
        <v>0.145</v>
      </c>
      <c r="Y794" s="560"/>
      <c r="Z794" s="237"/>
      <c r="AA794" s="238"/>
    </row>
    <row r="795" ht="16" customHeight="1">
      <c r="A795" s="280">
        <f>ROW(A343)</f>
        <v>343</v>
      </c>
      <c r="B795" t="s" s="530">
        <f>$B343</f>
        <v>350</v>
      </c>
      <c r="C795" s="549"/>
      <c r="D795" s="550"/>
      <c r="E795" s="237"/>
      <c r="F795" s="237"/>
      <c r="G795" s="410">
        <f>G343*$C$90</f>
        <v>0</v>
      </c>
      <c r="H795" s="410">
        <f>H343*$C$90</f>
        <v>0</v>
      </c>
      <c r="I795" s="410">
        <f>I343*$C$90</f>
        <v>0</v>
      </c>
      <c r="J795" s="410">
        <f>J343*$C$90</f>
        <v>0</v>
      </c>
      <c r="K795" s="410">
        <f>K343*$C$90</f>
        <v>6654.70743</v>
      </c>
      <c r="L795" s="410">
        <f>L343*$C$90</f>
        <v>6854.3486529</v>
      </c>
      <c r="M795" s="410">
        <f>M343*$C$90</f>
        <v>7059.979112487</v>
      </c>
      <c r="N795" s="237"/>
      <c r="O795" s="237"/>
      <c r="P795" s="237"/>
      <c r="Q795" s="237"/>
      <c r="R795" s="237"/>
      <c r="S795" s="559">
        <f>_xlfn.IFERROR(H795/H343,0)</f>
        <v>0</v>
      </c>
      <c r="T795" s="559">
        <f>_xlfn.IFERROR(I795/I343,0)</f>
        <v>0</v>
      </c>
      <c r="U795" s="559">
        <f>_xlfn.IFERROR(J795/J343,0)</f>
        <v>0</v>
      </c>
      <c r="V795" s="559">
        <f>_xlfn.IFERROR(K795/K343,0)</f>
        <v>0.145</v>
      </c>
      <c r="W795" s="559">
        <f>_xlfn.IFERROR(L795/L343,0)</f>
        <v>0.145</v>
      </c>
      <c r="X795" s="559">
        <f>_xlfn.IFERROR(M795/M343,0)</f>
        <v>0.145</v>
      </c>
      <c r="Y795" s="560"/>
      <c r="Z795" s="237"/>
      <c r="AA795" s="238"/>
    </row>
    <row r="796" ht="16" customHeight="1">
      <c r="A796" s="280">
        <f>ROW(A344)</f>
        <v>344</v>
      </c>
      <c r="B796" s="526"/>
      <c r="C796" s="547"/>
      <c r="D796" s="237"/>
      <c r="E796" s="237"/>
      <c r="F796" s="237"/>
      <c r="G796" s="410"/>
      <c r="H796" s="410"/>
      <c r="I796" s="410"/>
      <c r="J796" s="410"/>
      <c r="K796" s="410"/>
      <c r="L796" s="410"/>
      <c r="M796" s="410"/>
      <c r="N796" s="237"/>
      <c r="O796" s="237"/>
      <c r="P796" s="237"/>
      <c r="Q796" s="237"/>
      <c r="R796" s="237"/>
      <c r="S796" s="559">
        <f>_xlfn.IFERROR(H796/H344,0)</f>
        <v>0</v>
      </c>
      <c r="T796" s="559">
        <f>_xlfn.IFERROR(I796/I344,0)</f>
        <v>0</v>
      </c>
      <c r="U796" s="559">
        <f>_xlfn.IFERROR(J796/J344,0)</f>
        <v>0</v>
      </c>
      <c r="V796" s="559">
        <f>_xlfn.IFERROR(K796/K344,0)</f>
        <v>0</v>
      </c>
      <c r="W796" s="559">
        <f>_xlfn.IFERROR(L796/L344,0)</f>
        <v>0</v>
      </c>
      <c r="X796" s="559">
        <f>_xlfn.IFERROR(M796/M344,0)</f>
        <v>0</v>
      </c>
      <c r="Y796" s="560"/>
      <c r="Z796" s="237"/>
      <c r="AA796" s="238"/>
    </row>
    <row r="797" ht="16" customHeight="1">
      <c r="A797" s="280">
        <f>ROW(A345)</f>
        <v>345</v>
      </c>
      <c r="B797" t="s" s="530">
        <f>$B345</f>
        <v>351</v>
      </c>
      <c r="C797" s="549"/>
      <c r="D797" s="550"/>
      <c r="E797" s="237"/>
      <c r="F797" s="237"/>
      <c r="G797" s="410">
        <f>G345*$C$90</f>
        <v>0</v>
      </c>
      <c r="H797" s="410">
        <f>H345*$C$90</f>
        <v>6380</v>
      </c>
      <c r="I797" s="410">
        <f>I345*$C$90</f>
        <v>6571.4</v>
      </c>
      <c r="J797" s="410">
        <f>J345*$C$90</f>
        <v>6768.542</v>
      </c>
      <c r="K797" s="410">
        <f>K345*$C$90</f>
        <v>6971.59826</v>
      </c>
      <c r="L797" s="410">
        <f>L345*$C$90</f>
        <v>7180.7462078</v>
      </c>
      <c r="M797" s="410">
        <f>M345*$C$90</f>
        <v>7396.168594034</v>
      </c>
      <c r="N797" s="237"/>
      <c r="O797" s="237"/>
      <c r="P797" s="237"/>
      <c r="Q797" s="237"/>
      <c r="R797" s="237"/>
      <c r="S797" s="559">
        <f>_xlfn.IFERROR(H797/H345,0)</f>
        <v>0.145</v>
      </c>
      <c r="T797" s="559">
        <f>_xlfn.IFERROR(I797/I345,0)</f>
        <v>0.145</v>
      </c>
      <c r="U797" s="559">
        <f>_xlfn.IFERROR(J797/J345,0)</f>
        <v>0.145</v>
      </c>
      <c r="V797" s="559">
        <f>_xlfn.IFERROR(K797/K345,0)</f>
        <v>0.145</v>
      </c>
      <c r="W797" s="559">
        <f>_xlfn.IFERROR(L797/L345,0)</f>
        <v>0.145</v>
      </c>
      <c r="X797" s="559">
        <f>_xlfn.IFERROR(M797/M345,0)</f>
        <v>0.145</v>
      </c>
      <c r="Y797" s="560"/>
      <c r="Z797" s="237"/>
      <c r="AA797" s="238"/>
    </row>
    <row r="798" ht="16" customHeight="1">
      <c r="A798" s="280">
        <f>ROW(A346)</f>
        <v>346</v>
      </c>
      <c r="B798" t="s" s="530">
        <f>$B346</f>
        <v>351</v>
      </c>
      <c r="C798" s="549"/>
      <c r="D798" s="550"/>
      <c r="E798" s="237"/>
      <c r="F798" s="237"/>
      <c r="G798" s="410">
        <f>G346*$C$90</f>
        <v>0</v>
      </c>
      <c r="H798" s="410">
        <f>H346*$C$90</f>
        <v>0</v>
      </c>
      <c r="I798" s="410">
        <f>I346*$C$90</f>
        <v>0</v>
      </c>
      <c r="J798" s="410">
        <f>J346*$C$90</f>
        <v>0</v>
      </c>
      <c r="K798" s="410">
        <f>K346*$C$90</f>
        <v>0</v>
      </c>
      <c r="L798" s="410">
        <f>L346*$C$90</f>
        <v>7180.7462078</v>
      </c>
      <c r="M798" s="410">
        <f>M346*$C$90</f>
        <v>7396.168594034</v>
      </c>
      <c r="N798" s="237"/>
      <c r="O798" s="237"/>
      <c r="P798" s="237"/>
      <c r="Q798" s="237"/>
      <c r="R798" s="237"/>
      <c r="S798" s="559">
        <f>_xlfn.IFERROR(H798/H346,0)</f>
        <v>0</v>
      </c>
      <c r="T798" s="559">
        <f>_xlfn.IFERROR(I798/I346,0)</f>
        <v>0</v>
      </c>
      <c r="U798" s="559">
        <f>_xlfn.IFERROR(J798/J346,0)</f>
        <v>0</v>
      </c>
      <c r="V798" s="559">
        <f>_xlfn.IFERROR(K798/K346,0)</f>
        <v>0</v>
      </c>
      <c r="W798" s="559">
        <f>_xlfn.IFERROR(L798/L346,0)</f>
        <v>0.145</v>
      </c>
      <c r="X798" s="559">
        <f>_xlfn.IFERROR(M798/M346,0)</f>
        <v>0.145</v>
      </c>
      <c r="Y798" s="560"/>
      <c r="Z798" s="237"/>
      <c r="AA798" s="238"/>
    </row>
    <row r="799" ht="16" customHeight="1">
      <c r="A799" s="280">
        <f>ROW(A347)</f>
        <v>347</v>
      </c>
      <c r="B799" s="526">
        <f>$B347</f>
        <v>0</v>
      </c>
      <c r="C799" s="549"/>
      <c r="D799" s="550"/>
      <c r="E799" s="237"/>
      <c r="F799" s="237"/>
      <c r="G799" s="410">
        <f>G347*$C$90</f>
        <v>0</v>
      </c>
      <c r="H799" s="410">
        <f>H347*$C$90</f>
        <v>0</v>
      </c>
      <c r="I799" s="410">
        <f>I347*$C$90</f>
        <v>0</v>
      </c>
      <c r="J799" s="410">
        <f>J347*$C$90</f>
        <v>0</v>
      </c>
      <c r="K799" s="410">
        <f>K347*$C$90</f>
        <v>0</v>
      </c>
      <c r="L799" s="410">
        <f>L347*$C$90</f>
        <v>0</v>
      </c>
      <c r="M799" s="410">
        <f>M347*$C$90</f>
        <v>0</v>
      </c>
      <c r="N799" s="237"/>
      <c r="O799" s="237"/>
      <c r="P799" s="237"/>
      <c r="Q799" s="237"/>
      <c r="R799" s="237"/>
      <c r="S799" s="559">
        <f>_xlfn.IFERROR(H799/H347,0)</f>
        <v>0</v>
      </c>
      <c r="T799" s="559">
        <f>_xlfn.IFERROR(I799/I347,0)</f>
        <v>0</v>
      </c>
      <c r="U799" s="559">
        <f>_xlfn.IFERROR(J799/J347,0)</f>
        <v>0</v>
      </c>
      <c r="V799" s="559">
        <f>_xlfn.IFERROR(K799/K347,0)</f>
        <v>0</v>
      </c>
      <c r="W799" s="559">
        <f>_xlfn.IFERROR(L799/L347,0)</f>
        <v>0</v>
      </c>
      <c r="X799" s="559">
        <f>_xlfn.IFERROR(M799/M347,0)</f>
        <v>0</v>
      </c>
      <c r="Y799" s="560"/>
      <c r="Z799" s="237"/>
      <c r="AA799" s="238"/>
    </row>
    <row r="800" ht="16" customHeight="1">
      <c r="A800" s="280">
        <f>ROW(A348)</f>
        <v>348</v>
      </c>
      <c r="B800" t="s" s="530">
        <f>$B348</f>
        <v>352</v>
      </c>
      <c r="C800" s="549"/>
      <c r="D800" s="550"/>
      <c r="E800" s="237"/>
      <c r="F800" s="237"/>
      <c r="G800" s="410">
        <f>G348*$C$90</f>
        <v>0</v>
      </c>
      <c r="H800" s="410">
        <f>H348*$C$90</f>
        <v>6380</v>
      </c>
      <c r="I800" s="410">
        <f>I348*$C$90</f>
        <v>6571.4</v>
      </c>
      <c r="J800" s="410">
        <f>J348*$C$90</f>
        <v>6768.542</v>
      </c>
      <c r="K800" s="410">
        <f>K348*$C$90</f>
        <v>6971.59826</v>
      </c>
      <c r="L800" s="410">
        <f>L348*$C$90</f>
        <v>7180.7462078</v>
      </c>
      <c r="M800" s="410">
        <f>M348*$C$90</f>
        <v>7396.168594034</v>
      </c>
      <c r="N800" s="237"/>
      <c r="O800" s="237"/>
      <c r="P800" s="237"/>
      <c r="Q800" s="237"/>
      <c r="R800" s="237"/>
      <c r="S800" s="559">
        <f>_xlfn.IFERROR(H800/H348,0)</f>
        <v>0.145</v>
      </c>
      <c r="T800" s="559">
        <f>_xlfn.IFERROR(I800/I348,0)</f>
        <v>0.145</v>
      </c>
      <c r="U800" s="559">
        <f>_xlfn.IFERROR(J800/J348,0)</f>
        <v>0.145</v>
      </c>
      <c r="V800" s="559">
        <f>_xlfn.IFERROR(K800/K348,0)</f>
        <v>0.145</v>
      </c>
      <c r="W800" s="559">
        <f>_xlfn.IFERROR(L800/L348,0)</f>
        <v>0.145</v>
      </c>
      <c r="X800" s="559">
        <f>_xlfn.IFERROR(M800/M348,0)</f>
        <v>0.145</v>
      </c>
      <c r="Y800" s="560"/>
      <c r="Z800" s="237"/>
      <c r="AA800" s="238"/>
    </row>
    <row r="801" ht="16" customHeight="1">
      <c r="A801" s="280">
        <f>ROW(A349)</f>
        <v>349</v>
      </c>
      <c r="B801" t="s" s="530">
        <f>$B349</f>
        <v>353</v>
      </c>
      <c r="C801" s="549"/>
      <c r="D801" s="550"/>
      <c r="E801" s="237"/>
      <c r="F801" s="237"/>
      <c r="G801" s="410">
        <f>G349*$C$90</f>
        <v>0</v>
      </c>
      <c r="H801" s="410">
        <f>H349*$C$90</f>
        <v>0</v>
      </c>
      <c r="I801" s="410">
        <f>I349*$C$90</f>
        <v>6571.4</v>
      </c>
      <c r="J801" s="410">
        <f>J349*$C$90</f>
        <v>6768.542</v>
      </c>
      <c r="K801" s="410">
        <f>K349*$C$90</f>
        <v>6971.59826</v>
      </c>
      <c r="L801" s="410">
        <f>L349*$C$90</f>
        <v>7180.7462078</v>
      </c>
      <c r="M801" s="410">
        <f>M349*$C$90</f>
        <v>7396.168594034</v>
      </c>
      <c r="N801" s="237"/>
      <c r="O801" s="237"/>
      <c r="P801" s="237"/>
      <c r="Q801" s="237"/>
      <c r="R801" s="237"/>
      <c r="S801" s="559">
        <f>_xlfn.IFERROR(H801/H349,0)</f>
        <v>0</v>
      </c>
      <c r="T801" s="559">
        <f>_xlfn.IFERROR(I801/I349,0)</f>
        <v>0.145</v>
      </c>
      <c r="U801" s="559">
        <f>_xlfn.IFERROR(J801/J349,0)</f>
        <v>0.145</v>
      </c>
      <c r="V801" s="559">
        <f>_xlfn.IFERROR(K801/K349,0)</f>
        <v>0.145</v>
      </c>
      <c r="W801" s="559">
        <f>_xlfn.IFERROR(L801/L349,0)</f>
        <v>0.145</v>
      </c>
      <c r="X801" s="559">
        <f>_xlfn.IFERROR(M801/M349,0)</f>
        <v>0.145</v>
      </c>
      <c r="Y801" s="560"/>
      <c r="Z801" s="237"/>
      <c r="AA801" s="238"/>
    </row>
    <row r="802" ht="16" customHeight="1">
      <c r="A802" s="280">
        <f>ROW(A350)</f>
        <v>350</v>
      </c>
      <c r="B802" s="526"/>
      <c r="C802" s="549"/>
      <c r="D802" s="550"/>
      <c r="E802" s="237"/>
      <c r="F802" s="237"/>
      <c r="G802" s="410"/>
      <c r="H802" s="410"/>
      <c r="I802" s="410"/>
      <c r="J802" s="410"/>
      <c r="K802" s="410"/>
      <c r="L802" s="410"/>
      <c r="M802" s="410"/>
      <c r="N802" s="237"/>
      <c r="O802" s="237"/>
      <c r="P802" s="237"/>
      <c r="Q802" s="237"/>
      <c r="R802" s="237"/>
      <c r="S802" s="559">
        <f>_xlfn.IFERROR(H802/H350,0)</f>
        <v>0</v>
      </c>
      <c r="T802" s="559">
        <f>_xlfn.IFERROR(I802/I350,0)</f>
        <v>0</v>
      </c>
      <c r="U802" s="559">
        <f>_xlfn.IFERROR(J802/J350,0)</f>
        <v>0</v>
      </c>
      <c r="V802" s="559">
        <f>_xlfn.IFERROR(K802/K350,0)</f>
        <v>0</v>
      </c>
      <c r="W802" s="559">
        <f>_xlfn.IFERROR(L802/L350,0)</f>
        <v>0</v>
      </c>
      <c r="X802" s="559">
        <f>_xlfn.IFERROR(M802/M350,0)</f>
        <v>0</v>
      </c>
      <c r="Y802" s="560"/>
      <c r="Z802" s="237"/>
      <c r="AA802" s="238"/>
    </row>
    <row r="803" ht="16" customHeight="1">
      <c r="A803" s="280">
        <f>ROW(A351)</f>
        <v>351</v>
      </c>
      <c r="B803" t="s" s="530">
        <f>$B351</f>
        <v>354</v>
      </c>
      <c r="C803" s="549"/>
      <c r="D803" s="550"/>
      <c r="E803" s="237"/>
      <c r="F803" s="237"/>
      <c r="G803" s="410">
        <f>G351*$C$90</f>
        <v>0</v>
      </c>
      <c r="H803" s="410">
        <f>H351*$C$90</f>
        <v>3770</v>
      </c>
      <c r="I803" s="410">
        <f>I351*$C$90</f>
        <v>3883.1</v>
      </c>
      <c r="J803" s="410">
        <f>J351*$C$90</f>
        <v>3999.593</v>
      </c>
      <c r="K803" s="410">
        <f>K351*$C$90</f>
        <v>4119.58079</v>
      </c>
      <c r="L803" s="410">
        <f>L351*$C$90</f>
        <v>4243.1682137</v>
      </c>
      <c r="M803" s="410">
        <f>M351*$C$90</f>
        <v>4370.463260111</v>
      </c>
      <c r="N803" s="237"/>
      <c r="O803" s="237"/>
      <c r="P803" s="237"/>
      <c r="Q803" s="237"/>
      <c r="R803" s="237"/>
      <c r="S803" s="559">
        <f>_xlfn.IFERROR(H803/H351,0)</f>
        <v>0.145</v>
      </c>
      <c r="T803" s="559">
        <f>_xlfn.IFERROR(I803/I351,0)</f>
        <v>0.145</v>
      </c>
      <c r="U803" s="559">
        <f>_xlfn.IFERROR(J803/J351,0)</f>
        <v>0.145</v>
      </c>
      <c r="V803" s="559">
        <f>_xlfn.IFERROR(K803/K351,0)</f>
        <v>0.145</v>
      </c>
      <c r="W803" s="559">
        <f>_xlfn.IFERROR(L803/L351,0)</f>
        <v>0.145</v>
      </c>
      <c r="X803" s="559">
        <f>_xlfn.IFERROR(M803/M351,0)</f>
        <v>0.145</v>
      </c>
      <c r="Y803" s="560"/>
      <c r="Z803" s="237"/>
      <c r="AA803" s="238"/>
    </row>
    <row r="804" ht="16" customHeight="1">
      <c r="A804" s="280">
        <f>ROW(A352)</f>
        <v>352</v>
      </c>
      <c r="B804" t="s" s="530">
        <f>$B352</f>
        <v>355</v>
      </c>
      <c r="C804" s="549"/>
      <c r="D804" s="550"/>
      <c r="E804" s="237"/>
      <c r="F804" s="237"/>
      <c r="G804" s="410">
        <f>G352*$C$90</f>
        <v>0</v>
      </c>
      <c r="H804" s="410">
        <f>H352*$C$90</f>
        <v>0</v>
      </c>
      <c r="I804" s="410">
        <f>I352*$C$90</f>
        <v>0</v>
      </c>
      <c r="J804" s="410">
        <f>J352*$C$90</f>
        <v>3999.593</v>
      </c>
      <c r="K804" s="410">
        <f>K352*$C$90</f>
        <v>4119.58079</v>
      </c>
      <c r="L804" s="410">
        <f>L352*$C$90</f>
        <v>4243.1682137</v>
      </c>
      <c r="M804" s="410">
        <f>M352*$C$90</f>
        <v>4370.463260111</v>
      </c>
      <c r="N804" s="237"/>
      <c r="O804" s="237"/>
      <c r="P804" s="237"/>
      <c r="Q804" s="237"/>
      <c r="R804" s="237"/>
      <c r="S804" s="559">
        <f>_xlfn.IFERROR(H804/H352,0)</f>
        <v>0</v>
      </c>
      <c r="T804" s="559">
        <f>_xlfn.IFERROR(I804/I352,0)</f>
        <v>0</v>
      </c>
      <c r="U804" s="559">
        <f>_xlfn.IFERROR(J804/J352,0)</f>
        <v>0.145</v>
      </c>
      <c r="V804" s="559">
        <f>_xlfn.IFERROR(K804/K352,0)</f>
        <v>0.145</v>
      </c>
      <c r="W804" s="559">
        <f>_xlfn.IFERROR(L804/L352,0)</f>
        <v>0.145</v>
      </c>
      <c r="X804" s="559">
        <f>_xlfn.IFERROR(M804/M352,0)</f>
        <v>0.145</v>
      </c>
      <c r="Y804" s="560"/>
      <c r="Z804" s="237"/>
      <c r="AA804" s="238"/>
    </row>
    <row r="805" ht="16" customHeight="1">
      <c r="A805" s="280">
        <f>ROW(A353)</f>
        <v>353</v>
      </c>
      <c r="B805" t="s" s="530">
        <f>$B353</f>
        <v>356</v>
      </c>
      <c r="C805" s="549"/>
      <c r="D805" s="550"/>
      <c r="E805" s="237"/>
      <c r="F805" s="237"/>
      <c r="G805" s="410">
        <f>G353*$C$90</f>
        <v>0</v>
      </c>
      <c r="H805" s="410">
        <f>H353*$C$90</f>
        <v>3770</v>
      </c>
      <c r="I805" s="410">
        <f>I353*$C$90</f>
        <v>3883.1</v>
      </c>
      <c r="J805" s="410">
        <f>J353*$C$90</f>
        <v>3999.593</v>
      </c>
      <c r="K805" s="410">
        <f>K353*$C$90</f>
        <v>4119.58079</v>
      </c>
      <c r="L805" s="410">
        <f>L353*$C$90</f>
        <v>4243.1682137</v>
      </c>
      <c r="M805" s="410">
        <f>M353*$C$90</f>
        <v>4370.463260111</v>
      </c>
      <c r="N805" s="237"/>
      <c r="O805" s="237"/>
      <c r="P805" s="237"/>
      <c r="Q805" s="237"/>
      <c r="R805" s="237"/>
      <c r="S805" s="559">
        <f>_xlfn.IFERROR(H805/H353,0)</f>
        <v>0.145</v>
      </c>
      <c r="T805" s="559">
        <f>_xlfn.IFERROR(I805/I353,0)</f>
        <v>0.145</v>
      </c>
      <c r="U805" s="559">
        <f>_xlfn.IFERROR(J805/J353,0)</f>
        <v>0.145</v>
      </c>
      <c r="V805" s="559">
        <f>_xlfn.IFERROR(K805/K353,0)</f>
        <v>0.145</v>
      </c>
      <c r="W805" s="559">
        <f>_xlfn.IFERROR(L805/L353,0)</f>
        <v>0.145</v>
      </c>
      <c r="X805" s="559">
        <f>_xlfn.IFERROR(M805/M353,0)</f>
        <v>0.145</v>
      </c>
      <c r="Y805" s="560"/>
      <c r="Z805" s="237"/>
      <c r="AA805" s="238"/>
    </row>
    <row r="806" ht="16" customHeight="1">
      <c r="A806" s="280">
        <f>ROW(A354)</f>
        <v>354</v>
      </c>
      <c r="B806" t="s" s="530">
        <f>$B354</f>
        <v>357</v>
      </c>
      <c r="C806" s="549"/>
      <c r="D806" s="550"/>
      <c r="E806" s="237"/>
      <c r="F806" s="237"/>
      <c r="G806" s="410">
        <f>G354*$C$90</f>
        <v>0</v>
      </c>
      <c r="H806" s="410">
        <f>H354*$C$90</f>
        <v>0</v>
      </c>
      <c r="I806" s="410">
        <f>I354*$C$90</f>
        <v>3883.1</v>
      </c>
      <c r="J806" s="410">
        <f>J354*$C$90</f>
        <v>3999.593</v>
      </c>
      <c r="K806" s="410">
        <f>K354*$C$90</f>
        <v>4119.58079</v>
      </c>
      <c r="L806" s="410">
        <f>L354*$C$90</f>
        <v>4243.1682137</v>
      </c>
      <c r="M806" s="410">
        <f>M354*$C$90</f>
        <v>4370.463260111</v>
      </c>
      <c r="N806" s="237"/>
      <c r="O806" s="237"/>
      <c r="P806" s="237"/>
      <c r="Q806" s="237"/>
      <c r="R806" s="237"/>
      <c r="S806" s="559">
        <f>_xlfn.IFERROR(H806/H354,0)</f>
        <v>0</v>
      </c>
      <c r="T806" s="559">
        <f>_xlfn.IFERROR(I806/I354,0)</f>
        <v>0.145</v>
      </c>
      <c r="U806" s="559">
        <f>_xlfn.IFERROR(J806/J354,0)</f>
        <v>0.145</v>
      </c>
      <c r="V806" s="559">
        <f>_xlfn.IFERROR(K806/K354,0)</f>
        <v>0.145</v>
      </c>
      <c r="W806" s="559">
        <f>_xlfn.IFERROR(L806/L354,0)</f>
        <v>0.145</v>
      </c>
      <c r="X806" s="559">
        <f>_xlfn.IFERROR(M806/M354,0)</f>
        <v>0.145</v>
      </c>
      <c r="Y806" s="560"/>
      <c r="Z806" s="237"/>
      <c r="AA806" s="238"/>
    </row>
    <row r="807" ht="16" customHeight="1">
      <c r="A807" s="280">
        <f>ROW(A355)</f>
        <v>355</v>
      </c>
      <c r="B807" t="s" s="530">
        <f>$B355</f>
        <v>358</v>
      </c>
      <c r="C807" s="549"/>
      <c r="D807" s="550"/>
      <c r="E807" s="237"/>
      <c r="F807" s="237"/>
      <c r="G807" s="410">
        <f>G355*$C$90</f>
        <v>0</v>
      </c>
      <c r="H807" s="410">
        <f>H355*$C$90</f>
        <v>0</v>
      </c>
      <c r="I807" s="410">
        <f>I355*$C$90</f>
        <v>3883.1</v>
      </c>
      <c r="J807" s="410">
        <f>J355*$C$90</f>
        <v>3999.593</v>
      </c>
      <c r="K807" s="410">
        <f>K355*$C$90</f>
        <v>4119.58079</v>
      </c>
      <c r="L807" s="410">
        <f>L355*$C$90</f>
        <v>4243.1682137</v>
      </c>
      <c r="M807" s="410">
        <f>M355*$C$90</f>
        <v>4370.463260111</v>
      </c>
      <c r="N807" s="237"/>
      <c r="O807" s="237"/>
      <c r="P807" s="237"/>
      <c r="Q807" s="237"/>
      <c r="R807" s="237"/>
      <c r="S807" s="559">
        <f>_xlfn.IFERROR(H807/H355,0)</f>
        <v>0</v>
      </c>
      <c r="T807" s="559">
        <f>_xlfn.IFERROR(I807/I355,0)</f>
        <v>0.145</v>
      </c>
      <c r="U807" s="559">
        <f>_xlfn.IFERROR(J807/J355,0)</f>
        <v>0.145</v>
      </c>
      <c r="V807" s="559">
        <f>_xlfn.IFERROR(K807/K355,0)</f>
        <v>0.145</v>
      </c>
      <c r="W807" s="559">
        <f>_xlfn.IFERROR(L807/L355,0)</f>
        <v>0.145</v>
      </c>
      <c r="X807" s="559">
        <f>_xlfn.IFERROR(M807/M355,0)</f>
        <v>0.145</v>
      </c>
      <c r="Y807" s="560"/>
      <c r="Z807" s="237"/>
      <c r="AA807" s="238"/>
    </row>
    <row r="808" ht="16" customHeight="1">
      <c r="A808" s="280">
        <f>ROW(A356)</f>
        <v>356</v>
      </c>
      <c r="B808" s="526"/>
      <c r="C808" s="547"/>
      <c r="D808" s="237"/>
      <c r="E808" s="237"/>
      <c r="F808" s="237"/>
      <c r="G808" s="410"/>
      <c r="H808" s="410"/>
      <c r="I808" s="410"/>
      <c r="J808" s="410"/>
      <c r="K808" s="410"/>
      <c r="L808" s="410"/>
      <c r="M808" s="410"/>
      <c r="N808" s="237"/>
      <c r="O808" s="237"/>
      <c r="P808" s="237"/>
      <c r="Q808" s="237"/>
      <c r="R808" s="237"/>
      <c r="S808" s="559">
        <f>_xlfn.IFERROR(H808/H356,0)</f>
        <v>0</v>
      </c>
      <c r="T808" s="559">
        <f>_xlfn.IFERROR(I808/I356,0)</f>
        <v>0</v>
      </c>
      <c r="U808" s="559">
        <f>_xlfn.IFERROR(J808/J356,0)</f>
        <v>0</v>
      </c>
      <c r="V808" s="559">
        <f>_xlfn.IFERROR(K808/K356,0)</f>
        <v>0</v>
      </c>
      <c r="W808" s="559">
        <f>_xlfn.IFERROR(L808/L356,0)</f>
        <v>0</v>
      </c>
      <c r="X808" s="559">
        <f>_xlfn.IFERROR(M808/M356,0)</f>
        <v>0</v>
      </c>
      <c r="Y808" s="560"/>
      <c r="Z808" s="237"/>
      <c r="AA808" s="238"/>
    </row>
    <row r="809" ht="16" customHeight="1">
      <c r="A809" s="280">
        <f>ROW(A357)</f>
        <v>357</v>
      </c>
      <c r="B809" t="s" s="530">
        <f>$B357</f>
        <v>359</v>
      </c>
      <c r="C809" s="549"/>
      <c r="D809" s="550"/>
      <c r="E809" s="237"/>
      <c r="F809" s="237"/>
      <c r="G809" s="410">
        <f>G357*$C$90</f>
        <v>0</v>
      </c>
      <c r="H809" s="410">
        <f>H357*$C$90</f>
        <v>0</v>
      </c>
      <c r="I809" s="410">
        <f>I357*$C$90</f>
        <v>4181.8</v>
      </c>
      <c r="J809" s="410">
        <f>J357*$C$90</f>
        <v>4307.254</v>
      </c>
      <c r="K809" s="410">
        <f>K357*$C$90</f>
        <v>4436.47162</v>
      </c>
      <c r="L809" s="410">
        <f>L357*$C$90</f>
        <v>4569.5657686</v>
      </c>
      <c r="M809" s="410">
        <f>M357*$C$90</f>
        <v>4706.652741658</v>
      </c>
      <c r="N809" s="237"/>
      <c r="O809" s="237"/>
      <c r="P809" s="237"/>
      <c r="Q809" s="237"/>
      <c r="R809" s="237"/>
      <c r="S809" s="559">
        <f>_xlfn.IFERROR(H809/H357,0)</f>
        <v>0</v>
      </c>
      <c r="T809" s="559">
        <f>_xlfn.IFERROR(I809/I357,0)</f>
        <v>0.145</v>
      </c>
      <c r="U809" s="559">
        <f>_xlfn.IFERROR(J809/J357,0)</f>
        <v>0.145</v>
      </c>
      <c r="V809" s="559">
        <f>_xlfn.IFERROR(K809/K357,0)</f>
        <v>0.145</v>
      </c>
      <c r="W809" s="559">
        <f>_xlfn.IFERROR(L809/L357,0)</f>
        <v>0.145</v>
      </c>
      <c r="X809" s="559">
        <f>_xlfn.IFERROR(M809/M357,0)</f>
        <v>0.145</v>
      </c>
      <c r="Y809" s="560"/>
      <c r="Z809" s="237"/>
      <c r="AA809" s="238"/>
    </row>
    <row r="810" ht="16" customHeight="1">
      <c r="A810" s="280">
        <f>ROW(A358)</f>
        <v>358</v>
      </c>
      <c r="B810" t="s" s="530">
        <f>$B358</f>
        <v>360</v>
      </c>
      <c r="C810" s="549"/>
      <c r="D810" s="550"/>
      <c r="E810" s="237"/>
      <c r="F810" s="237"/>
      <c r="G810" s="410">
        <f>G358*$C$90</f>
        <v>0</v>
      </c>
      <c r="H810" s="410">
        <f>H358*$C$90</f>
        <v>4060</v>
      </c>
      <c r="I810" s="410">
        <f>I358*$C$90</f>
        <v>4181.8</v>
      </c>
      <c r="J810" s="410">
        <f>J358*$C$90</f>
        <v>4307.254</v>
      </c>
      <c r="K810" s="410">
        <f>K358*$C$90</f>
        <v>4436.47162</v>
      </c>
      <c r="L810" s="410">
        <f>L358*$C$90</f>
        <v>4569.5657686</v>
      </c>
      <c r="M810" s="410">
        <f>M358*$C$90</f>
        <v>4706.652741658</v>
      </c>
      <c r="N810" s="237"/>
      <c r="O810" s="237"/>
      <c r="P810" s="237"/>
      <c r="Q810" s="237"/>
      <c r="R810" s="237"/>
      <c r="S810" s="559">
        <f>_xlfn.IFERROR(H810/H358,0)</f>
        <v>0.145</v>
      </c>
      <c r="T810" s="559">
        <f>_xlfn.IFERROR(I810/I358,0)</f>
        <v>0.145</v>
      </c>
      <c r="U810" s="559">
        <f>_xlfn.IFERROR(J810/J358,0)</f>
        <v>0.145</v>
      </c>
      <c r="V810" s="559">
        <f>_xlfn.IFERROR(K810/K358,0)</f>
        <v>0.145</v>
      </c>
      <c r="W810" s="559">
        <f>_xlfn.IFERROR(L810/L358,0)</f>
        <v>0.145</v>
      </c>
      <c r="X810" s="559">
        <f>_xlfn.IFERROR(M810/M358,0)</f>
        <v>0.145</v>
      </c>
      <c r="Y810" s="560"/>
      <c r="Z810" s="237"/>
      <c r="AA810" s="238"/>
    </row>
    <row r="811" ht="16" customHeight="1">
      <c r="A811" s="280">
        <f>ROW(A359)</f>
        <v>359</v>
      </c>
      <c r="B811" t="s" s="530">
        <f>$B359</f>
        <v>361</v>
      </c>
      <c r="C811" s="549"/>
      <c r="D811" s="550"/>
      <c r="E811" s="237"/>
      <c r="F811" s="237"/>
      <c r="G811" s="410">
        <f>G359*$C$90</f>
        <v>0</v>
      </c>
      <c r="H811" s="410">
        <f>H359*$C$90</f>
        <v>0</v>
      </c>
      <c r="I811" s="410">
        <f>I359*$C$90</f>
        <v>4181.8</v>
      </c>
      <c r="J811" s="410">
        <f>J359*$C$90</f>
        <v>4307.254</v>
      </c>
      <c r="K811" s="410">
        <f>K359*$C$90</f>
        <v>4436.47162</v>
      </c>
      <c r="L811" s="410">
        <f>L359*$C$90</f>
        <v>4569.5657686</v>
      </c>
      <c r="M811" s="410">
        <f>M359*$C$90</f>
        <v>4706.652741658</v>
      </c>
      <c r="N811" s="237"/>
      <c r="O811" s="237"/>
      <c r="P811" s="237"/>
      <c r="Q811" s="237"/>
      <c r="R811" s="237"/>
      <c r="S811" s="559">
        <f>_xlfn.IFERROR(H811/H359,0)</f>
        <v>0</v>
      </c>
      <c r="T811" s="559">
        <f>_xlfn.IFERROR(I811/I359,0)</f>
        <v>0.145</v>
      </c>
      <c r="U811" s="559">
        <f>_xlfn.IFERROR(J811/J359,0)</f>
        <v>0.145</v>
      </c>
      <c r="V811" s="559">
        <f>_xlfn.IFERROR(K811/K359,0)</f>
        <v>0.145</v>
      </c>
      <c r="W811" s="559">
        <f>_xlfn.IFERROR(L811/L359,0)</f>
        <v>0.145</v>
      </c>
      <c r="X811" s="559">
        <f>_xlfn.IFERROR(M811/M359,0)</f>
        <v>0.145</v>
      </c>
      <c r="Y811" s="560"/>
      <c r="Z811" s="237"/>
      <c r="AA811" s="238"/>
    </row>
    <row r="812" ht="16" customHeight="1">
      <c r="A812" s="280">
        <f>ROW(A360)</f>
        <v>360</v>
      </c>
      <c r="B812" t="s" s="530">
        <f>$B360</f>
        <v>362</v>
      </c>
      <c r="C812" s="549"/>
      <c r="D812" s="550"/>
      <c r="E812" s="237"/>
      <c r="F812" s="237"/>
      <c r="G812" s="410">
        <f>G360*$C$90</f>
        <v>0</v>
      </c>
      <c r="H812" s="410">
        <f>H360*$C$90</f>
        <v>0</v>
      </c>
      <c r="I812" s="410">
        <f>I360*$C$90</f>
        <v>0</v>
      </c>
      <c r="J812" s="410">
        <f>J360*$C$90</f>
        <v>0</v>
      </c>
      <c r="K812" s="410">
        <f>K360*$C$90</f>
        <v>0</v>
      </c>
      <c r="L812" s="410">
        <f>L360*$C$90</f>
        <v>0</v>
      </c>
      <c r="M812" s="410">
        <f>M360*$C$90</f>
        <v>4706.652741658</v>
      </c>
      <c r="N812" s="237"/>
      <c r="O812" s="237"/>
      <c r="P812" s="237"/>
      <c r="Q812" s="237"/>
      <c r="R812" s="237"/>
      <c r="S812" s="559">
        <f>_xlfn.IFERROR(H812/H360,0)</f>
        <v>0</v>
      </c>
      <c r="T812" s="559">
        <f>_xlfn.IFERROR(I812/I360,0)</f>
        <v>0</v>
      </c>
      <c r="U812" s="559">
        <f>_xlfn.IFERROR(J812/J360,0)</f>
        <v>0</v>
      </c>
      <c r="V812" s="559">
        <f>_xlfn.IFERROR(K812/K360,0)</f>
        <v>0</v>
      </c>
      <c r="W812" s="559">
        <f>_xlfn.IFERROR(L812/L360,0)</f>
        <v>0</v>
      </c>
      <c r="X812" s="559">
        <f>_xlfn.IFERROR(M812/M360,0)</f>
        <v>0.145</v>
      </c>
      <c r="Y812" s="560"/>
      <c r="Z812" s="237"/>
      <c r="AA812" s="238"/>
    </row>
    <row r="813" ht="16" customHeight="1">
      <c r="A813" s="280">
        <f>ROW(A361)</f>
        <v>361</v>
      </c>
      <c r="B813" s="526">
        <f>$B361</f>
        <v>0</v>
      </c>
      <c r="C813" s="549"/>
      <c r="D813" s="550"/>
      <c r="E813" s="237"/>
      <c r="F813" s="237"/>
      <c r="G813" s="410">
        <f>G361*$C$90</f>
        <v>0</v>
      </c>
      <c r="H813" s="410">
        <f>H361*$C$90</f>
        <v>0</v>
      </c>
      <c r="I813" s="410">
        <f>I361*$C$90</f>
        <v>0</v>
      </c>
      <c r="J813" s="410">
        <f>J361*$C$90</f>
        <v>0</v>
      </c>
      <c r="K813" s="410">
        <f>K361*$C$90</f>
        <v>0</v>
      </c>
      <c r="L813" s="410">
        <f>L361*$C$90</f>
        <v>0</v>
      </c>
      <c r="M813" s="410">
        <f>M361*$C$90</f>
        <v>0</v>
      </c>
      <c r="N813" s="237"/>
      <c r="O813" s="237"/>
      <c r="P813" s="237"/>
      <c r="Q813" s="237"/>
      <c r="R813" s="237"/>
      <c r="S813" s="559">
        <f>_xlfn.IFERROR(H813/H361,0)</f>
        <v>0</v>
      </c>
      <c r="T813" s="559">
        <f>_xlfn.IFERROR(I813/I361,0)</f>
        <v>0</v>
      </c>
      <c r="U813" s="559">
        <f>_xlfn.IFERROR(J813/J361,0)</f>
        <v>0</v>
      </c>
      <c r="V813" s="559">
        <f>_xlfn.IFERROR(K813/K361,0)</f>
        <v>0</v>
      </c>
      <c r="W813" s="559">
        <f>_xlfn.IFERROR(L813/L361,0)</f>
        <v>0</v>
      </c>
      <c r="X813" s="559">
        <f>_xlfn.IFERROR(M813/M361,0)</f>
        <v>0</v>
      </c>
      <c r="Y813" s="560"/>
      <c r="Z813" s="237"/>
      <c r="AA813" s="238"/>
    </row>
    <row r="814" ht="16" customHeight="1">
      <c r="A814" s="280">
        <f>ROW(A362)</f>
        <v>362</v>
      </c>
      <c r="B814" s="526"/>
      <c r="C814" s="549"/>
      <c r="D814" s="550"/>
      <c r="E814" s="237"/>
      <c r="F814" s="237"/>
      <c r="G814" s="410"/>
      <c r="H814" s="410"/>
      <c r="I814" s="410"/>
      <c r="J814" s="410"/>
      <c r="K814" s="410"/>
      <c r="L814" s="410"/>
      <c r="M814" s="410"/>
      <c r="N814" s="237"/>
      <c r="O814" s="237"/>
      <c r="P814" s="237"/>
      <c r="Q814" s="237"/>
      <c r="R814" s="237"/>
      <c r="S814" s="559">
        <f>_xlfn.IFERROR(H814/H362,0)</f>
        <v>0</v>
      </c>
      <c r="T814" s="559">
        <f>_xlfn.IFERROR(I814/I362,0)</f>
        <v>0</v>
      </c>
      <c r="U814" s="559">
        <f>_xlfn.IFERROR(J814/J362,0)</f>
        <v>0</v>
      </c>
      <c r="V814" s="559">
        <f>_xlfn.IFERROR(K814/K362,0)</f>
        <v>0</v>
      </c>
      <c r="W814" s="559">
        <f>_xlfn.IFERROR(L814/L362,0)</f>
        <v>0</v>
      </c>
      <c r="X814" s="559">
        <f>_xlfn.IFERROR(M814/M362,0)</f>
        <v>0</v>
      </c>
      <c r="Y814" s="560"/>
      <c r="Z814" s="237"/>
      <c r="AA814" s="238"/>
    </row>
    <row r="815" ht="16" customHeight="1">
      <c r="A815" s="280">
        <f>ROW(A363)</f>
        <v>363</v>
      </c>
      <c r="B815" t="s" s="530">
        <f>$B363</f>
        <v>354</v>
      </c>
      <c r="C815" s="549"/>
      <c r="D815" s="550"/>
      <c r="E815" s="237"/>
      <c r="F815" s="237"/>
      <c r="G815" s="410">
        <f>G363*$C$90</f>
        <v>0</v>
      </c>
      <c r="H815" s="410">
        <f>H363*$C$90</f>
        <v>0</v>
      </c>
      <c r="I815" s="410">
        <f>I363*$C$90</f>
        <v>0</v>
      </c>
      <c r="J815" s="410">
        <f>J363*$C$90</f>
        <v>0</v>
      </c>
      <c r="K815" s="410">
        <f>K363*$C$90</f>
        <v>0</v>
      </c>
      <c r="L815" s="410">
        <f>L363*$C$90</f>
        <v>0</v>
      </c>
      <c r="M815" s="410">
        <f>M363*$C$90</f>
        <v>4370.463260111</v>
      </c>
      <c r="N815" s="237"/>
      <c r="O815" s="237"/>
      <c r="P815" s="237"/>
      <c r="Q815" s="237"/>
      <c r="R815" s="237"/>
      <c r="S815" s="559">
        <f>_xlfn.IFERROR(H815/H363,0)</f>
        <v>0</v>
      </c>
      <c r="T815" s="559">
        <f>_xlfn.IFERROR(I815/I363,0)</f>
        <v>0</v>
      </c>
      <c r="U815" s="559">
        <f>_xlfn.IFERROR(J815/J363,0)</f>
        <v>0</v>
      </c>
      <c r="V815" s="559">
        <f>_xlfn.IFERROR(K815/K363,0)</f>
        <v>0</v>
      </c>
      <c r="W815" s="559">
        <f>_xlfn.IFERROR(L815/L363,0)</f>
        <v>0</v>
      </c>
      <c r="X815" s="559">
        <f>_xlfn.IFERROR(M815/M363,0)</f>
        <v>0.145</v>
      </c>
      <c r="Y815" s="560"/>
      <c r="Z815" s="237"/>
      <c r="AA815" s="238"/>
    </row>
    <row r="816" ht="16" customHeight="1">
      <c r="A816" s="280">
        <f>ROW(A364)</f>
        <v>364</v>
      </c>
      <c r="B816" t="s" s="530">
        <f>$B364</f>
        <v>355</v>
      </c>
      <c r="C816" s="549"/>
      <c r="D816" s="550"/>
      <c r="E816" s="237"/>
      <c r="F816" s="237"/>
      <c r="G816" s="410">
        <f>G364*$C$90</f>
        <v>0</v>
      </c>
      <c r="H816" s="410">
        <f>H364*$C$90</f>
        <v>0</v>
      </c>
      <c r="I816" s="410">
        <f>I364*$C$90</f>
        <v>0</v>
      </c>
      <c r="J816" s="410">
        <f>J364*$C$90</f>
        <v>0</v>
      </c>
      <c r="K816" s="410">
        <f>K364*$C$90</f>
        <v>0</v>
      </c>
      <c r="L816" s="410">
        <f>L364*$C$90</f>
        <v>0</v>
      </c>
      <c r="M816" s="410">
        <f>M364*$C$90</f>
        <v>0</v>
      </c>
      <c r="N816" s="237"/>
      <c r="O816" s="237"/>
      <c r="P816" s="237"/>
      <c r="Q816" s="237"/>
      <c r="R816" s="237"/>
      <c r="S816" s="559">
        <f>_xlfn.IFERROR(H816/H364,0)</f>
        <v>0</v>
      </c>
      <c r="T816" s="559">
        <f>_xlfn.IFERROR(I816/I364,0)</f>
        <v>0</v>
      </c>
      <c r="U816" s="559">
        <f>_xlfn.IFERROR(J816/J364,0)</f>
        <v>0</v>
      </c>
      <c r="V816" s="559">
        <f>_xlfn.IFERROR(K816/K364,0)</f>
        <v>0</v>
      </c>
      <c r="W816" s="559">
        <f>_xlfn.IFERROR(L816/L364,0)</f>
        <v>0</v>
      </c>
      <c r="X816" s="559">
        <f>_xlfn.IFERROR(M816/M364,0)</f>
        <v>0</v>
      </c>
      <c r="Y816" s="560"/>
      <c r="Z816" s="237"/>
      <c r="AA816" s="238"/>
    </row>
    <row r="817" ht="16" customHeight="1">
      <c r="A817" s="280">
        <f>ROW(A365)</f>
        <v>365</v>
      </c>
      <c r="B817" t="s" s="530">
        <f>$B365</f>
        <v>356</v>
      </c>
      <c r="C817" s="549"/>
      <c r="D817" s="550"/>
      <c r="E817" s="237"/>
      <c r="F817" s="237"/>
      <c r="G817" s="410">
        <f>G365*$C$90</f>
        <v>0</v>
      </c>
      <c r="H817" s="410">
        <f>H365*$C$90</f>
        <v>0</v>
      </c>
      <c r="I817" s="410">
        <f>I365*$C$90</f>
        <v>0</v>
      </c>
      <c r="J817" s="410">
        <f>J365*$C$90</f>
        <v>0</v>
      </c>
      <c r="K817" s="410">
        <f>K365*$C$90</f>
        <v>0</v>
      </c>
      <c r="L817" s="410">
        <f>L365*$C$90</f>
        <v>0</v>
      </c>
      <c r="M817" s="410">
        <f>M365*$C$90</f>
        <v>0</v>
      </c>
      <c r="N817" s="237"/>
      <c r="O817" s="237"/>
      <c r="P817" s="237"/>
      <c r="Q817" s="237"/>
      <c r="R817" s="237"/>
      <c r="S817" s="559">
        <f>_xlfn.IFERROR(H817/H365,0)</f>
        <v>0</v>
      </c>
      <c r="T817" s="559">
        <f>_xlfn.IFERROR(I817/I365,0)</f>
        <v>0</v>
      </c>
      <c r="U817" s="559">
        <f>_xlfn.IFERROR(J817/J365,0)</f>
        <v>0</v>
      </c>
      <c r="V817" s="559">
        <f>_xlfn.IFERROR(K817/K365,0)</f>
        <v>0</v>
      </c>
      <c r="W817" s="559">
        <f>_xlfn.IFERROR(L817/L365,0)</f>
        <v>0</v>
      </c>
      <c r="X817" s="559">
        <f>_xlfn.IFERROR(M817/M365,0)</f>
        <v>0</v>
      </c>
      <c r="Y817" s="560"/>
      <c r="Z817" s="237"/>
      <c r="AA817" s="238"/>
    </row>
    <row r="818" ht="16" customHeight="1">
      <c r="A818" s="280">
        <f>ROW(A366)</f>
        <v>366</v>
      </c>
      <c r="B818" t="s" s="530">
        <f>$B366</f>
        <v>357</v>
      </c>
      <c r="C818" s="549"/>
      <c r="D818" s="550"/>
      <c r="E818" s="237"/>
      <c r="F818" s="237"/>
      <c r="G818" s="410">
        <f>G366*$C$90</f>
        <v>0</v>
      </c>
      <c r="H818" s="410">
        <f>H366*$C$90</f>
        <v>0</v>
      </c>
      <c r="I818" s="410">
        <f>I366*$C$90</f>
        <v>0</v>
      </c>
      <c r="J818" s="410">
        <f>J366*$C$90</f>
        <v>0</v>
      </c>
      <c r="K818" s="410">
        <f>K366*$C$90</f>
        <v>0</v>
      </c>
      <c r="L818" s="410">
        <f>L366*$C$90</f>
        <v>0</v>
      </c>
      <c r="M818" s="410">
        <f>M366*$C$90</f>
        <v>0</v>
      </c>
      <c r="N818" s="237"/>
      <c r="O818" s="237"/>
      <c r="P818" s="237"/>
      <c r="Q818" s="237"/>
      <c r="R818" s="237"/>
      <c r="S818" s="559">
        <f>_xlfn.IFERROR(H818/H366,0)</f>
        <v>0</v>
      </c>
      <c r="T818" s="559">
        <f>_xlfn.IFERROR(I818/I366,0)</f>
        <v>0</v>
      </c>
      <c r="U818" s="559">
        <f>_xlfn.IFERROR(J818/J366,0)</f>
        <v>0</v>
      </c>
      <c r="V818" s="559">
        <f>_xlfn.IFERROR(K818/K366,0)</f>
        <v>0</v>
      </c>
      <c r="W818" s="559">
        <f>_xlfn.IFERROR(L818/L366,0)</f>
        <v>0</v>
      </c>
      <c r="X818" s="559">
        <f>_xlfn.IFERROR(M818/M366,0)</f>
        <v>0</v>
      </c>
      <c r="Y818" s="560"/>
      <c r="Z818" s="237"/>
      <c r="AA818" s="238"/>
    </row>
    <row r="819" ht="16" customHeight="1">
      <c r="A819" s="280">
        <f>ROW(A367)</f>
        <v>367</v>
      </c>
      <c r="B819" t="s" s="530">
        <f>$B367</f>
        <v>358</v>
      </c>
      <c r="C819" s="549"/>
      <c r="D819" s="550"/>
      <c r="E819" s="237"/>
      <c r="F819" s="237"/>
      <c r="G819" s="410">
        <f>G367*$C$90</f>
        <v>0</v>
      </c>
      <c r="H819" s="410">
        <f>H367*$C$90</f>
        <v>0</v>
      </c>
      <c r="I819" s="410">
        <f>I367*$C$90</f>
        <v>0</v>
      </c>
      <c r="J819" s="410">
        <f>J367*$C$90</f>
        <v>0</v>
      </c>
      <c r="K819" s="410">
        <f>K367*$C$90</f>
        <v>0</v>
      </c>
      <c r="L819" s="410">
        <f>L367*$C$90</f>
        <v>0</v>
      </c>
      <c r="M819" s="410">
        <f>M367*$C$90</f>
        <v>0</v>
      </c>
      <c r="N819" s="237"/>
      <c r="O819" s="237"/>
      <c r="P819" s="237"/>
      <c r="Q819" s="237"/>
      <c r="R819" s="237"/>
      <c r="S819" s="559">
        <f>_xlfn.IFERROR(H819/H367,0)</f>
        <v>0</v>
      </c>
      <c r="T819" s="559">
        <f>_xlfn.IFERROR(I819/I367,0)</f>
        <v>0</v>
      </c>
      <c r="U819" s="559">
        <f>_xlfn.IFERROR(J819/J367,0)</f>
        <v>0</v>
      </c>
      <c r="V819" s="559">
        <f>_xlfn.IFERROR(K819/K367,0)</f>
        <v>0</v>
      </c>
      <c r="W819" s="559">
        <f>_xlfn.IFERROR(L819/L367,0)</f>
        <v>0</v>
      </c>
      <c r="X819" s="559">
        <f>_xlfn.IFERROR(M819/M367,0)</f>
        <v>0</v>
      </c>
      <c r="Y819" s="560"/>
      <c r="Z819" s="237"/>
      <c r="AA819" s="238"/>
    </row>
    <row r="820" ht="16" customHeight="1">
      <c r="A820" s="280">
        <f>ROW(A368)</f>
        <v>368</v>
      </c>
      <c r="B820" s="526"/>
      <c r="C820" s="547"/>
      <c r="D820" s="237"/>
      <c r="E820" s="237"/>
      <c r="F820" s="237"/>
      <c r="G820" s="410"/>
      <c r="H820" s="410"/>
      <c r="I820" s="410"/>
      <c r="J820" s="410"/>
      <c r="K820" s="410"/>
      <c r="L820" s="410"/>
      <c r="M820" s="410"/>
      <c r="N820" s="237"/>
      <c r="O820" s="237"/>
      <c r="P820" s="237"/>
      <c r="Q820" s="237"/>
      <c r="R820" s="237"/>
      <c r="S820" s="559">
        <f>_xlfn.IFERROR(H820/H368,0)</f>
        <v>0</v>
      </c>
      <c r="T820" s="559">
        <f>_xlfn.IFERROR(I820/I368,0)</f>
        <v>0</v>
      </c>
      <c r="U820" s="559">
        <f>_xlfn.IFERROR(J820/J368,0)</f>
        <v>0</v>
      </c>
      <c r="V820" s="559">
        <f>_xlfn.IFERROR(K820/K368,0)</f>
        <v>0</v>
      </c>
      <c r="W820" s="559">
        <f>_xlfn.IFERROR(L820/L368,0)</f>
        <v>0</v>
      </c>
      <c r="X820" s="559">
        <f>_xlfn.IFERROR(M820/M368,0)</f>
        <v>0</v>
      </c>
      <c r="Y820" s="560"/>
      <c r="Z820" s="237"/>
      <c r="AA820" s="238"/>
    </row>
    <row r="821" ht="16" customHeight="1">
      <c r="A821" s="280">
        <f>ROW(A369)</f>
        <v>369</v>
      </c>
      <c r="B821" t="s" s="530">
        <f>$B369</f>
        <v>359</v>
      </c>
      <c r="C821" s="549"/>
      <c r="D821" s="550"/>
      <c r="E821" s="237"/>
      <c r="F821" s="237"/>
      <c r="G821" s="410">
        <f>G369*$C$90</f>
        <v>0</v>
      </c>
      <c r="H821" s="410">
        <f>H369*$C$90</f>
        <v>0</v>
      </c>
      <c r="I821" s="410">
        <f>I369*$C$90</f>
        <v>0</v>
      </c>
      <c r="J821" s="410">
        <f>J369*$C$90</f>
        <v>0</v>
      </c>
      <c r="K821" s="410">
        <f>K369*$C$90</f>
        <v>0</v>
      </c>
      <c r="L821" s="410">
        <f>L369*$C$90</f>
        <v>0</v>
      </c>
      <c r="M821" s="410">
        <f>M369*$C$90</f>
        <v>0</v>
      </c>
      <c r="N821" s="237"/>
      <c r="O821" s="237"/>
      <c r="P821" s="237"/>
      <c r="Q821" s="237"/>
      <c r="R821" s="237"/>
      <c r="S821" s="559">
        <f>_xlfn.IFERROR(H821/H369,0)</f>
        <v>0</v>
      </c>
      <c r="T821" s="559">
        <f>_xlfn.IFERROR(I821/I369,0)</f>
        <v>0</v>
      </c>
      <c r="U821" s="559">
        <f>_xlfn.IFERROR(J821/J369,0)</f>
        <v>0</v>
      </c>
      <c r="V821" s="559">
        <f>_xlfn.IFERROR(K821/K369,0)</f>
        <v>0</v>
      </c>
      <c r="W821" s="559">
        <f>_xlfn.IFERROR(L821/L369,0)</f>
        <v>0</v>
      </c>
      <c r="X821" s="559">
        <f>_xlfn.IFERROR(M821/M369,0)</f>
        <v>0</v>
      </c>
      <c r="Y821" s="560"/>
      <c r="Z821" s="237"/>
      <c r="AA821" s="238"/>
    </row>
    <row r="822" ht="16" customHeight="1">
      <c r="A822" s="280">
        <f>ROW(A370)</f>
        <v>370</v>
      </c>
      <c r="B822" t="s" s="530">
        <f>$B370</f>
        <v>360</v>
      </c>
      <c r="C822" s="549"/>
      <c r="D822" s="550"/>
      <c r="E822" s="237"/>
      <c r="F822" s="237"/>
      <c r="G822" s="410">
        <f>G370*$C$90</f>
        <v>0</v>
      </c>
      <c r="H822" s="410">
        <f>H370*$C$90</f>
        <v>0</v>
      </c>
      <c r="I822" s="410">
        <f>I370*$C$90</f>
        <v>0</v>
      </c>
      <c r="J822" s="410">
        <f>J370*$C$90</f>
        <v>0</v>
      </c>
      <c r="K822" s="410">
        <f>K370*$C$90</f>
        <v>0</v>
      </c>
      <c r="L822" s="410">
        <f>L370*$C$90</f>
        <v>0</v>
      </c>
      <c r="M822" s="410">
        <f>M370*$C$90</f>
        <v>0</v>
      </c>
      <c r="N822" s="237"/>
      <c r="O822" s="237"/>
      <c r="P822" s="237"/>
      <c r="Q822" s="237"/>
      <c r="R822" s="237"/>
      <c r="S822" s="559">
        <f>_xlfn.IFERROR(H822/H370,0)</f>
        <v>0</v>
      </c>
      <c r="T822" s="559">
        <f>_xlfn.IFERROR(I822/I370,0)</f>
        <v>0</v>
      </c>
      <c r="U822" s="559">
        <f>_xlfn.IFERROR(J822/J370,0)</f>
        <v>0</v>
      </c>
      <c r="V822" s="559">
        <f>_xlfn.IFERROR(K822/K370,0)</f>
        <v>0</v>
      </c>
      <c r="W822" s="559">
        <f>_xlfn.IFERROR(L822/L370,0)</f>
        <v>0</v>
      </c>
      <c r="X822" s="559">
        <f>_xlfn.IFERROR(M822/M370,0)</f>
        <v>0</v>
      </c>
      <c r="Y822" s="560"/>
      <c r="Z822" s="237"/>
      <c r="AA822" s="238"/>
    </row>
    <row r="823" ht="16" customHeight="1">
      <c r="A823" s="280">
        <f>ROW(A371)</f>
        <v>371</v>
      </c>
      <c r="B823" t="s" s="530">
        <f>$B371</f>
        <v>361</v>
      </c>
      <c r="C823" s="549"/>
      <c r="D823" s="550"/>
      <c r="E823" s="237"/>
      <c r="F823" s="237"/>
      <c r="G823" s="410">
        <f>G371*$C$90</f>
        <v>0</v>
      </c>
      <c r="H823" s="410">
        <f>H371*$C$90</f>
        <v>0</v>
      </c>
      <c r="I823" s="410">
        <f>I371*$C$90</f>
        <v>0</v>
      </c>
      <c r="J823" s="410">
        <f>J371*$C$90</f>
        <v>0</v>
      </c>
      <c r="K823" s="410">
        <f>K371*$C$90</f>
        <v>0</v>
      </c>
      <c r="L823" s="410">
        <f>L371*$C$90</f>
        <v>0</v>
      </c>
      <c r="M823" s="410">
        <f>M371*$C$90</f>
        <v>0</v>
      </c>
      <c r="N823" s="237"/>
      <c r="O823" s="237"/>
      <c r="P823" s="237"/>
      <c r="Q823" s="237"/>
      <c r="R823" s="237"/>
      <c r="S823" s="559">
        <f>_xlfn.IFERROR(H823/H371,0)</f>
        <v>0</v>
      </c>
      <c r="T823" s="559">
        <f>_xlfn.IFERROR(I823/I371,0)</f>
        <v>0</v>
      </c>
      <c r="U823" s="559">
        <f>_xlfn.IFERROR(J823/J371,0)</f>
        <v>0</v>
      </c>
      <c r="V823" s="559">
        <f>_xlfn.IFERROR(K823/K371,0)</f>
        <v>0</v>
      </c>
      <c r="W823" s="559">
        <f>_xlfn.IFERROR(L823/L371,0)</f>
        <v>0</v>
      </c>
      <c r="X823" s="559">
        <f>_xlfn.IFERROR(M823/M371,0)</f>
        <v>0</v>
      </c>
      <c r="Y823" s="560"/>
      <c r="Z823" s="237"/>
      <c r="AA823" s="238"/>
    </row>
    <row r="824" ht="16" customHeight="1">
      <c r="A824" s="280">
        <f>ROW(A372)</f>
        <v>372</v>
      </c>
      <c r="B824" t="s" s="530">
        <f>$B372</f>
        <v>362</v>
      </c>
      <c r="C824" s="549"/>
      <c r="D824" s="550"/>
      <c r="E824" s="237"/>
      <c r="F824" s="237"/>
      <c r="G824" s="410">
        <f>G372*$C$90</f>
        <v>0</v>
      </c>
      <c r="H824" s="410">
        <f>H372*$C$90</f>
        <v>0</v>
      </c>
      <c r="I824" s="410">
        <f>I372*$C$90</f>
        <v>0</v>
      </c>
      <c r="J824" s="410">
        <f>J372*$C$90</f>
        <v>0</v>
      </c>
      <c r="K824" s="410">
        <f>K372*$C$90</f>
        <v>0</v>
      </c>
      <c r="L824" s="410">
        <f>L372*$C$90</f>
        <v>0</v>
      </c>
      <c r="M824" s="410">
        <f>M372*$C$90</f>
        <v>0</v>
      </c>
      <c r="N824" s="237"/>
      <c r="O824" s="237"/>
      <c r="P824" s="237"/>
      <c r="Q824" s="237"/>
      <c r="R824" s="237"/>
      <c r="S824" s="559">
        <f>_xlfn.IFERROR(H824/H372,0)</f>
        <v>0</v>
      </c>
      <c r="T824" s="559">
        <f>_xlfn.IFERROR(I824/I372,0)</f>
        <v>0</v>
      </c>
      <c r="U824" s="559">
        <f>_xlfn.IFERROR(J824/J372,0)</f>
        <v>0</v>
      </c>
      <c r="V824" s="559">
        <f>_xlfn.IFERROR(K824/K372,0)</f>
        <v>0</v>
      </c>
      <c r="W824" s="559">
        <f>_xlfn.IFERROR(L824/L372,0)</f>
        <v>0</v>
      </c>
      <c r="X824" s="559">
        <f>_xlfn.IFERROR(M824/M372,0)</f>
        <v>0</v>
      </c>
      <c r="Y824" s="560"/>
      <c r="Z824" s="237"/>
      <c r="AA824" s="238"/>
    </row>
    <row r="825" ht="16" customHeight="1">
      <c r="A825" s="280">
        <f>ROW(A373)</f>
        <v>373</v>
      </c>
      <c r="B825" s="526">
        <f>$B373</f>
        <v>0</v>
      </c>
      <c r="C825" s="549"/>
      <c r="D825" s="550"/>
      <c r="E825" s="237"/>
      <c r="F825" s="237"/>
      <c r="G825" s="410">
        <f>G373*$C$90</f>
        <v>0</v>
      </c>
      <c r="H825" s="410">
        <f>H373*$C$90</f>
        <v>0</v>
      </c>
      <c r="I825" s="410">
        <f>I373*$C$90</f>
        <v>0</v>
      </c>
      <c r="J825" s="410">
        <f>J373*$C$90</f>
        <v>0</v>
      </c>
      <c r="K825" s="410">
        <f>K373*$C$90</f>
        <v>0</v>
      </c>
      <c r="L825" s="410">
        <f>L373*$C$90</f>
        <v>0</v>
      </c>
      <c r="M825" s="410">
        <f>M373*$C$90</f>
        <v>0</v>
      </c>
      <c r="N825" s="237"/>
      <c r="O825" s="237"/>
      <c r="P825" s="237"/>
      <c r="Q825" s="237"/>
      <c r="R825" s="237"/>
      <c r="S825" s="559">
        <f>_xlfn.IFERROR(H825/H373,0)</f>
        <v>0</v>
      </c>
      <c r="T825" s="559">
        <f>_xlfn.IFERROR(I825/I373,0)</f>
        <v>0</v>
      </c>
      <c r="U825" s="559">
        <f>_xlfn.IFERROR(J825/J373,0)</f>
        <v>0</v>
      </c>
      <c r="V825" s="559">
        <f>_xlfn.IFERROR(K825/K373,0)</f>
        <v>0</v>
      </c>
      <c r="W825" s="559">
        <f>_xlfn.IFERROR(L825/L373,0)</f>
        <v>0</v>
      </c>
      <c r="X825" s="559">
        <f>_xlfn.IFERROR(M825/M373,0)</f>
        <v>0</v>
      </c>
      <c r="Y825" s="560"/>
      <c r="Z825" s="237"/>
      <c r="AA825" s="238"/>
    </row>
    <row r="826" ht="16" customHeight="1">
      <c r="A826" s="280">
        <f>ROW(A374)</f>
        <v>374</v>
      </c>
      <c r="B826" s="526">
        <f>$B374</f>
        <v>0</v>
      </c>
      <c r="C826" s="549"/>
      <c r="D826" s="550"/>
      <c r="E826" s="237"/>
      <c r="F826" s="237"/>
      <c r="G826" s="410">
        <f>G374*$C$90</f>
        <v>0</v>
      </c>
      <c r="H826" s="410">
        <f>H374*$C$90</f>
        <v>0</v>
      </c>
      <c r="I826" s="410">
        <f>I374*$C$90</f>
        <v>0</v>
      </c>
      <c r="J826" s="410">
        <f>J374*$C$90</f>
        <v>0</v>
      </c>
      <c r="K826" s="410">
        <f>K374*$C$90</f>
        <v>0</v>
      </c>
      <c r="L826" s="410">
        <f>L374*$C$90</f>
        <v>0</v>
      </c>
      <c r="M826" s="410">
        <f>M374*$C$90</f>
        <v>0</v>
      </c>
      <c r="N826" s="237"/>
      <c r="O826" s="237"/>
      <c r="P826" s="237"/>
      <c r="Q826" s="237"/>
      <c r="R826" s="237"/>
      <c r="S826" s="559">
        <f>_xlfn.IFERROR(H826/H374,0)</f>
        <v>0</v>
      </c>
      <c r="T826" s="559">
        <f>_xlfn.IFERROR(I826/I374,0)</f>
        <v>0</v>
      </c>
      <c r="U826" s="559">
        <f>_xlfn.IFERROR(J826/J374,0)</f>
        <v>0</v>
      </c>
      <c r="V826" s="559">
        <f>_xlfn.IFERROR(K826/K374,0)</f>
        <v>0</v>
      </c>
      <c r="W826" s="559">
        <f>_xlfn.IFERROR(L826/L374,0)</f>
        <v>0</v>
      </c>
      <c r="X826" s="559">
        <f>_xlfn.IFERROR(M826/M374,0)</f>
        <v>0</v>
      </c>
      <c r="Y826" s="560"/>
      <c r="Z826" s="237"/>
      <c r="AA826" s="238"/>
    </row>
    <row r="827" ht="16" customHeight="1">
      <c r="A827" s="280">
        <f>ROW(A375)</f>
        <v>375</v>
      </c>
      <c r="B827" s="526"/>
      <c r="C827" s="547"/>
      <c r="D827" s="237"/>
      <c r="E827" s="237"/>
      <c r="F827" s="237"/>
      <c r="G827" s="410"/>
      <c r="H827" s="410"/>
      <c r="I827" s="410"/>
      <c r="J827" s="410"/>
      <c r="K827" s="410"/>
      <c r="L827" s="410"/>
      <c r="M827" s="410"/>
      <c r="N827" s="237"/>
      <c r="O827" s="237"/>
      <c r="P827" s="237"/>
      <c r="Q827" s="237"/>
      <c r="R827" s="237"/>
      <c r="S827" s="559">
        <f>_xlfn.IFERROR(H827/H375,0)</f>
        <v>0</v>
      </c>
      <c r="T827" s="559">
        <f>_xlfn.IFERROR(I827/I375,0)</f>
        <v>0</v>
      </c>
      <c r="U827" s="559">
        <f>_xlfn.IFERROR(J827/J375,0)</f>
        <v>0</v>
      </c>
      <c r="V827" s="559">
        <f>_xlfn.IFERROR(K827/K375,0)</f>
        <v>0</v>
      </c>
      <c r="W827" s="559">
        <f>_xlfn.IFERROR(L827/L375,0)</f>
        <v>0</v>
      </c>
      <c r="X827" s="559">
        <f>_xlfn.IFERROR(M827/M375,0)</f>
        <v>0</v>
      </c>
      <c r="Y827" s="560"/>
      <c r="Z827" s="237"/>
      <c r="AA827" s="238"/>
    </row>
    <row r="828" ht="16" customHeight="1">
      <c r="A828" s="280">
        <f>ROW(A376)</f>
        <v>376</v>
      </c>
      <c r="B828" s="526">
        <f>$B376</f>
        <v>0</v>
      </c>
      <c r="C828" s="549"/>
      <c r="D828" s="550"/>
      <c r="E828" s="237"/>
      <c r="F828" s="237"/>
      <c r="G828" s="410">
        <f>G376*$C$90</f>
        <v>0</v>
      </c>
      <c r="H828" s="410">
        <f>H376*$C$90</f>
        <v>0</v>
      </c>
      <c r="I828" s="410">
        <f>I376*$C$90</f>
        <v>0</v>
      </c>
      <c r="J828" s="410">
        <f>J376*$C$90</f>
        <v>0</v>
      </c>
      <c r="K828" s="410">
        <f>K376*$C$90</f>
        <v>0</v>
      </c>
      <c r="L828" s="410">
        <f>L376*$C$90</f>
        <v>0</v>
      </c>
      <c r="M828" s="410">
        <f>M376*$C$90</f>
        <v>0</v>
      </c>
      <c r="N828" s="237"/>
      <c r="O828" s="237"/>
      <c r="P828" s="237"/>
      <c r="Q828" s="237"/>
      <c r="R828" s="237"/>
      <c r="S828" s="559">
        <f>_xlfn.IFERROR(H828/H376,0)</f>
        <v>0</v>
      </c>
      <c r="T828" s="559">
        <f>_xlfn.IFERROR(I828/I376,0)</f>
        <v>0</v>
      </c>
      <c r="U828" s="559">
        <f>_xlfn.IFERROR(J828/J376,0)</f>
        <v>0</v>
      </c>
      <c r="V828" s="559">
        <f>_xlfn.IFERROR(K828/K376,0)</f>
        <v>0</v>
      </c>
      <c r="W828" s="559">
        <f>_xlfn.IFERROR(L828/L376,0)</f>
        <v>0</v>
      </c>
      <c r="X828" s="559">
        <f>_xlfn.IFERROR(M828/M376,0)</f>
        <v>0</v>
      </c>
      <c r="Y828" s="560"/>
      <c r="Z828" s="237"/>
      <c r="AA828" s="238"/>
    </row>
    <row r="829" ht="16" customHeight="1">
      <c r="A829" s="280">
        <f>ROW(A377)</f>
        <v>377</v>
      </c>
      <c r="B829" s="526">
        <f>$B377</f>
        <v>0</v>
      </c>
      <c r="C829" s="549"/>
      <c r="D829" s="550"/>
      <c r="E829" s="237"/>
      <c r="F829" s="237"/>
      <c r="G829" s="410">
        <f>G377*$C$90</f>
        <v>0</v>
      </c>
      <c r="H829" s="410">
        <f>H377*$C$90</f>
        <v>0</v>
      </c>
      <c r="I829" s="410">
        <f>I377*$C$90</f>
        <v>0</v>
      </c>
      <c r="J829" s="410">
        <f>J377*$C$90</f>
        <v>0</v>
      </c>
      <c r="K829" s="410">
        <f>K377*$C$90</f>
        <v>0</v>
      </c>
      <c r="L829" s="410">
        <f>L377*$C$90</f>
        <v>0</v>
      </c>
      <c r="M829" s="410">
        <f>M377*$C$90</f>
        <v>0</v>
      </c>
      <c r="N829" s="237"/>
      <c r="O829" s="237"/>
      <c r="P829" s="237"/>
      <c r="Q829" s="237"/>
      <c r="R829" s="237"/>
      <c r="S829" s="559">
        <f>_xlfn.IFERROR(H829/H377,0)</f>
        <v>0</v>
      </c>
      <c r="T829" s="559">
        <f>_xlfn.IFERROR(I829/I377,0)</f>
        <v>0</v>
      </c>
      <c r="U829" s="559">
        <f>_xlfn.IFERROR(J829/J377,0)</f>
        <v>0</v>
      </c>
      <c r="V829" s="559">
        <f>_xlfn.IFERROR(K829/K377,0)</f>
        <v>0</v>
      </c>
      <c r="W829" s="559">
        <f>_xlfn.IFERROR(L829/L377,0)</f>
        <v>0</v>
      </c>
      <c r="X829" s="559">
        <f>_xlfn.IFERROR(M829/M377,0)</f>
        <v>0</v>
      </c>
      <c r="Y829" s="560"/>
      <c r="Z829" s="237"/>
      <c r="AA829" s="238"/>
    </row>
    <row r="830" ht="16" customHeight="1">
      <c r="A830" s="280">
        <f>ROW(A378)</f>
        <v>378</v>
      </c>
      <c r="B830" s="526">
        <f>$B378</f>
        <v>0</v>
      </c>
      <c r="C830" s="549"/>
      <c r="D830" s="550"/>
      <c r="E830" s="237"/>
      <c r="F830" s="237"/>
      <c r="G830" s="410">
        <f>G378*$C$90</f>
        <v>0</v>
      </c>
      <c r="H830" s="410">
        <f>H378*$C$90</f>
        <v>0</v>
      </c>
      <c r="I830" s="410">
        <f>I378*$C$90</f>
        <v>0</v>
      </c>
      <c r="J830" s="410">
        <f>J378*$C$90</f>
        <v>0</v>
      </c>
      <c r="K830" s="410">
        <f>K378*$C$90</f>
        <v>0</v>
      </c>
      <c r="L830" s="410">
        <f>L378*$C$90</f>
        <v>0</v>
      </c>
      <c r="M830" s="410">
        <f>M378*$C$90</f>
        <v>0</v>
      </c>
      <c r="N830" s="237"/>
      <c r="O830" s="237"/>
      <c r="P830" s="237"/>
      <c r="Q830" s="237"/>
      <c r="R830" s="237"/>
      <c r="S830" s="559">
        <f>_xlfn.IFERROR(H830/H378,0)</f>
        <v>0</v>
      </c>
      <c r="T830" s="559">
        <f>_xlfn.IFERROR(I830/I378,0)</f>
        <v>0</v>
      </c>
      <c r="U830" s="559">
        <f>_xlfn.IFERROR(J830/J378,0)</f>
        <v>0</v>
      </c>
      <c r="V830" s="559">
        <f>_xlfn.IFERROR(K830/K378,0)</f>
        <v>0</v>
      </c>
      <c r="W830" s="559">
        <f>_xlfn.IFERROR(L830/L378,0)</f>
        <v>0</v>
      </c>
      <c r="X830" s="559">
        <f>_xlfn.IFERROR(M830/M378,0)</f>
        <v>0</v>
      </c>
      <c r="Y830" s="560"/>
      <c r="Z830" s="237"/>
      <c r="AA830" s="238"/>
    </row>
    <row r="831" ht="16" customHeight="1">
      <c r="A831" s="280">
        <f>ROW(A379)</f>
        <v>379</v>
      </c>
      <c r="B831" s="526">
        <f>$B379</f>
        <v>0</v>
      </c>
      <c r="C831" s="549"/>
      <c r="D831" s="550"/>
      <c r="E831" s="237"/>
      <c r="F831" s="237"/>
      <c r="G831" s="410">
        <f>G379*$C$90</f>
        <v>0</v>
      </c>
      <c r="H831" s="410">
        <f>H379*$C$90</f>
        <v>0</v>
      </c>
      <c r="I831" s="410">
        <f>I379*$C$90</f>
        <v>0</v>
      </c>
      <c r="J831" s="410">
        <f>J379*$C$90</f>
        <v>0</v>
      </c>
      <c r="K831" s="410">
        <f>K379*$C$90</f>
        <v>0</v>
      </c>
      <c r="L831" s="410">
        <f>L379*$C$90</f>
        <v>0</v>
      </c>
      <c r="M831" s="410">
        <f>M379*$C$90</f>
        <v>0</v>
      </c>
      <c r="N831" s="237"/>
      <c r="O831" s="237"/>
      <c r="P831" s="237"/>
      <c r="Q831" s="237"/>
      <c r="R831" s="237"/>
      <c r="S831" s="559">
        <f>_xlfn.IFERROR(H831/H379,0)</f>
        <v>0</v>
      </c>
      <c r="T831" s="559">
        <f>_xlfn.IFERROR(I831/I379,0)</f>
        <v>0</v>
      </c>
      <c r="U831" s="559">
        <f>_xlfn.IFERROR(J831/J379,0)</f>
        <v>0</v>
      </c>
      <c r="V831" s="559">
        <f>_xlfn.IFERROR(K831/K379,0)</f>
        <v>0</v>
      </c>
      <c r="W831" s="559">
        <f>_xlfn.IFERROR(L831/L379,0)</f>
        <v>0</v>
      </c>
      <c r="X831" s="559">
        <f>_xlfn.IFERROR(M831/M379,0)</f>
        <v>0</v>
      </c>
      <c r="Y831" s="560"/>
      <c r="Z831" s="237"/>
      <c r="AA831" s="238"/>
    </row>
    <row r="832" ht="16" customHeight="1">
      <c r="A832" s="280">
        <f>ROW(A380)</f>
        <v>380</v>
      </c>
      <c r="B832" s="526">
        <f>$B380</f>
        <v>0</v>
      </c>
      <c r="C832" s="549"/>
      <c r="D832" s="550"/>
      <c r="E832" s="237"/>
      <c r="F832" s="237"/>
      <c r="G832" s="410">
        <f>G380*$C$90</f>
        <v>0</v>
      </c>
      <c r="H832" s="410">
        <f>H380*$C$90</f>
        <v>0</v>
      </c>
      <c r="I832" s="410">
        <f>I380*$C$90</f>
        <v>0</v>
      </c>
      <c r="J832" s="410">
        <f>J380*$C$90</f>
        <v>0</v>
      </c>
      <c r="K832" s="410">
        <f>K380*$C$90</f>
        <v>0</v>
      </c>
      <c r="L832" s="410">
        <f>L380*$C$90</f>
        <v>0</v>
      </c>
      <c r="M832" s="410">
        <f>M380*$C$90</f>
        <v>0</v>
      </c>
      <c r="N832" s="237"/>
      <c r="O832" s="237"/>
      <c r="P832" s="237"/>
      <c r="Q832" s="237"/>
      <c r="R832" s="237"/>
      <c r="S832" s="559">
        <f>_xlfn.IFERROR(H832/H380,0)</f>
        <v>0</v>
      </c>
      <c r="T832" s="559">
        <f>_xlfn.IFERROR(I832/I380,0)</f>
        <v>0</v>
      </c>
      <c r="U832" s="559">
        <f>_xlfn.IFERROR(J832/J380,0)</f>
        <v>0</v>
      </c>
      <c r="V832" s="559">
        <f>_xlfn.IFERROR(K832/K380,0)</f>
        <v>0</v>
      </c>
      <c r="W832" s="559">
        <f>_xlfn.IFERROR(L832/L380,0)</f>
        <v>0</v>
      </c>
      <c r="X832" s="559">
        <f>_xlfn.IFERROR(M832/M380,0)</f>
        <v>0</v>
      </c>
      <c r="Y832" s="560"/>
      <c r="Z832" s="237"/>
      <c r="AA832" s="238"/>
    </row>
    <row r="833" ht="16" customHeight="1">
      <c r="A833" s="280">
        <f>ROW(A381)</f>
        <v>381</v>
      </c>
      <c r="B833" s="526"/>
      <c r="C833" s="549"/>
      <c r="D833" s="550"/>
      <c r="E833" s="237"/>
      <c r="F833" s="237"/>
      <c r="G833" s="410"/>
      <c r="H833" s="410"/>
      <c r="I833" s="410"/>
      <c r="J833" s="410"/>
      <c r="K833" s="410"/>
      <c r="L833" s="410"/>
      <c r="M833" s="410"/>
      <c r="N833" s="237"/>
      <c r="O833" s="237"/>
      <c r="P833" s="237"/>
      <c r="Q833" s="237"/>
      <c r="R833" s="237"/>
      <c r="S833" s="559">
        <f>_xlfn.IFERROR(H833/H381,0)</f>
        <v>0</v>
      </c>
      <c r="T833" s="559">
        <f>_xlfn.IFERROR(I833/I381,0)</f>
        <v>0</v>
      </c>
      <c r="U833" s="559">
        <f>_xlfn.IFERROR(J833/J381,0)</f>
        <v>0</v>
      </c>
      <c r="V833" s="559">
        <f>_xlfn.IFERROR(K833/K381,0)</f>
        <v>0</v>
      </c>
      <c r="W833" s="559">
        <f>_xlfn.IFERROR(L833/L381,0)</f>
        <v>0</v>
      </c>
      <c r="X833" s="559">
        <f>_xlfn.IFERROR(M833/M381,0)</f>
        <v>0</v>
      </c>
      <c r="Y833" s="560"/>
      <c r="Z833" s="237"/>
      <c r="AA833" s="238"/>
    </row>
    <row r="834" ht="16" customHeight="1">
      <c r="A834" s="280">
        <f>ROW(A382)</f>
        <v>382</v>
      </c>
      <c r="B834" s="526">
        <f>$B382</f>
        <v>0</v>
      </c>
      <c r="C834" s="549"/>
      <c r="D834" s="550"/>
      <c r="E834" s="237"/>
      <c r="F834" s="237"/>
      <c r="G834" s="410">
        <f>G382*$C$90</f>
        <v>0</v>
      </c>
      <c r="H834" s="410">
        <f>H382*$C$90</f>
        <v>0</v>
      </c>
      <c r="I834" s="410">
        <f>I382*$C$90</f>
        <v>0</v>
      </c>
      <c r="J834" s="410">
        <f>J382*$C$90</f>
        <v>0</v>
      </c>
      <c r="K834" s="410">
        <f>K382*$C$90</f>
        <v>0</v>
      </c>
      <c r="L834" s="410">
        <f>L382*$C$90</f>
        <v>0</v>
      </c>
      <c r="M834" s="410">
        <f>M382*$C$90</f>
        <v>0</v>
      </c>
      <c r="N834" s="237"/>
      <c r="O834" s="237"/>
      <c r="P834" s="237"/>
      <c r="Q834" s="237"/>
      <c r="R834" s="237"/>
      <c r="S834" s="559">
        <f>_xlfn.IFERROR(H834/H382,0)</f>
        <v>0</v>
      </c>
      <c r="T834" s="559">
        <f>_xlfn.IFERROR(I834/I382,0)</f>
        <v>0</v>
      </c>
      <c r="U834" s="559">
        <f>_xlfn.IFERROR(J834/J382,0)</f>
        <v>0</v>
      </c>
      <c r="V834" s="559">
        <f>_xlfn.IFERROR(K834/K382,0)</f>
        <v>0</v>
      </c>
      <c r="W834" s="559">
        <f>_xlfn.IFERROR(L834/L382,0)</f>
        <v>0</v>
      </c>
      <c r="X834" s="559">
        <f>_xlfn.IFERROR(M834/M382,0)</f>
        <v>0</v>
      </c>
      <c r="Y834" s="560"/>
      <c r="Z834" s="237"/>
      <c r="AA834" s="238"/>
    </row>
    <row r="835" ht="16" customHeight="1">
      <c r="A835" s="280">
        <f>ROW(A383)</f>
        <v>383</v>
      </c>
      <c r="B835" s="526">
        <f>$B383</f>
        <v>0</v>
      </c>
      <c r="C835" s="549"/>
      <c r="D835" s="550"/>
      <c r="E835" s="237"/>
      <c r="F835" s="237"/>
      <c r="G835" s="410">
        <f>G383*$C$90</f>
        <v>0</v>
      </c>
      <c r="H835" s="410">
        <f>H383*$C$90</f>
        <v>0</v>
      </c>
      <c r="I835" s="410">
        <f>I383*$C$90</f>
        <v>0</v>
      </c>
      <c r="J835" s="410">
        <f>J383*$C$90</f>
        <v>0</v>
      </c>
      <c r="K835" s="410">
        <f>K383*$C$90</f>
        <v>0</v>
      </c>
      <c r="L835" s="410">
        <f>L383*$C$90</f>
        <v>0</v>
      </c>
      <c r="M835" s="410">
        <f>M383*$C$90</f>
        <v>0</v>
      </c>
      <c r="N835" s="237"/>
      <c r="O835" s="237"/>
      <c r="P835" s="237"/>
      <c r="Q835" s="237"/>
      <c r="R835" s="237"/>
      <c r="S835" s="559">
        <f>_xlfn.IFERROR(H835/H383,0)</f>
        <v>0</v>
      </c>
      <c r="T835" s="559">
        <f>_xlfn.IFERROR(I835/I383,0)</f>
        <v>0</v>
      </c>
      <c r="U835" s="559">
        <f>_xlfn.IFERROR(J835/J383,0)</f>
        <v>0</v>
      </c>
      <c r="V835" s="559">
        <f>_xlfn.IFERROR(K835/K383,0)</f>
        <v>0</v>
      </c>
      <c r="W835" s="559">
        <f>_xlfn.IFERROR(L835/L383,0)</f>
        <v>0</v>
      </c>
      <c r="X835" s="559">
        <f>_xlfn.IFERROR(M835/M383,0)</f>
        <v>0</v>
      </c>
      <c r="Y835" s="560"/>
      <c r="Z835" s="237"/>
      <c r="AA835" s="238"/>
    </row>
    <row r="836" ht="16" customHeight="1">
      <c r="A836" s="280">
        <f>ROW(A384)</f>
        <v>384</v>
      </c>
      <c r="B836" s="526">
        <f>$B384</f>
        <v>0</v>
      </c>
      <c r="C836" s="549"/>
      <c r="D836" s="550"/>
      <c r="E836" s="237"/>
      <c r="F836" s="237"/>
      <c r="G836" s="410">
        <f>G384*$C$90</f>
        <v>0</v>
      </c>
      <c r="H836" s="410">
        <f>H384*$C$90</f>
        <v>0</v>
      </c>
      <c r="I836" s="410">
        <f>I384*$C$90</f>
        <v>0</v>
      </c>
      <c r="J836" s="410">
        <f>J384*$C$90</f>
        <v>0</v>
      </c>
      <c r="K836" s="410">
        <f>K384*$C$90</f>
        <v>0</v>
      </c>
      <c r="L836" s="410">
        <f>L384*$C$90</f>
        <v>0</v>
      </c>
      <c r="M836" s="410">
        <f>M384*$C$90</f>
        <v>0</v>
      </c>
      <c r="N836" s="237"/>
      <c r="O836" s="237"/>
      <c r="P836" s="237"/>
      <c r="Q836" s="237"/>
      <c r="R836" s="237"/>
      <c r="S836" s="559">
        <f>_xlfn.IFERROR(H836/H384,0)</f>
        <v>0</v>
      </c>
      <c r="T836" s="559">
        <f>_xlfn.IFERROR(I836/I384,0)</f>
        <v>0</v>
      </c>
      <c r="U836" s="559">
        <f>_xlfn.IFERROR(J836/J384,0)</f>
        <v>0</v>
      </c>
      <c r="V836" s="559">
        <f>_xlfn.IFERROR(K836/K384,0)</f>
        <v>0</v>
      </c>
      <c r="W836" s="559">
        <f>_xlfn.IFERROR(L836/L384,0)</f>
        <v>0</v>
      </c>
      <c r="X836" s="559">
        <f>_xlfn.IFERROR(M836/M384,0)</f>
        <v>0</v>
      </c>
      <c r="Y836" s="560"/>
      <c r="Z836" s="237"/>
      <c r="AA836" s="238"/>
    </row>
    <row r="837" ht="16" customHeight="1">
      <c r="A837" s="280">
        <f>ROW(A385)</f>
        <v>385</v>
      </c>
      <c r="B837" s="526">
        <f>$B385</f>
        <v>0</v>
      </c>
      <c r="C837" s="549"/>
      <c r="D837" s="550"/>
      <c r="E837" s="237"/>
      <c r="F837" s="237"/>
      <c r="G837" s="410">
        <f>G385*$C$90</f>
        <v>0</v>
      </c>
      <c r="H837" s="410">
        <f>H385*$C$90</f>
        <v>0</v>
      </c>
      <c r="I837" s="410">
        <f>I385*$C$90</f>
        <v>0</v>
      </c>
      <c r="J837" s="410">
        <f>J385*$C$90</f>
        <v>0</v>
      </c>
      <c r="K837" s="410">
        <f>K385*$C$90</f>
        <v>0</v>
      </c>
      <c r="L837" s="410">
        <f>L385*$C$90</f>
        <v>0</v>
      </c>
      <c r="M837" s="410">
        <f>M385*$C$90</f>
        <v>0</v>
      </c>
      <c r="N837" s="237"/>
      <c r="O837" s="237"/>
      <c r="P837" s="237"/>
      <c r="Q837" s="237"/>
      <c r="R837" s="237"/>
      <c r="S837" s="559">
        <f>_xlfn.IFERROR(H837/H385,0)</f>
        <v>0</v>
      </c>
      <c r="T837" s="559">
        <f>_xlfn.IFERROR(I837/I385,0)</f>
        <v>0</v>
      </c>
      <c r="U837" s="559">
        <f>_xlfn.IFERROR(J837/J385,0)</f>
        <v>0</v>
      </c>
      <c r="V837" s="559">
        <f>_xlfn.IFERROR(K837/K385,0)</f>
        <v>0</v>
      </c>
      <c r="W837" s="559">
        <f>_xlfn.IFERROR(L837/L385,0)</f>
        <v>0</v>
      </c>
      <c r="X837" s="559">
        <f>_xlfn.IFERROR(M837/M385,0)</f>
        <v>0</v>
      </c>
      <c r="Y837" s="560"/>
      <c r="Z837" s="237"/>
      <c r="AA837" s="238"/>
    </row>
    <row r="838" ht="16" customHeight="1">
      <c r="A838" s="280">
        <f>ROW(A386)</f>
        <v>386</v>
      </c>
      <c r="B838" s="526">
        <f>$B386</f>
        <v>0</v>
      </c>
      <c r="C838" s="549"/>
      <c r="D838" s="550"/>
      <c r="E838" s="237"/>
      <c r="F838" s="237"/>
      <c r="G838" s="410">
        <f>G386*$C$90</f>
        <v>0</v>
      </c>
      <c r="H838" s="410">
        <f>H386*$C$90</f>
        <v>0</v>
      </c>
      <c r="I838" s="410">
        <f>I386*$C$90</f>
        <v>0</v>
      </c>
      <c r="J838" s="410">
        <f>J386*$C$90</f>
        <v>0</v>
      </c>
      <c r="K838" s="410">
        <f>K386*$C$90</f>
        <v>0</v>
      </c>
      <c r="L838" s="410">
        <f>L386*$C$90</f>
        <v>0</v>
      </c>
      <c r="M838" s="410">
        <f>M386*$C$90</f>
        <v>0</v>
      </c>
      <c r="N838" s="237"/>
      <c r="O838" s="237"/>
      <c r="P838" s="237"/>
      <c r="Q838" s="237"/>
      <c r="R838" s="237"/>
      <c r="S838" s="559">
        <f>_xlfn.IFERROR(H838/H386,0)</f>
        <v>0</v>
      </c>
      <c r="T838" s="559">
        <f>_xlfn.IFERROR(I838/I386,0)</f>
        <v>0</v>
      </c>
      <c r="U838" s="559">
        <f>_xlfn.IFERROR(J838/J386,0)</f>
        <v>0</v>
      </c>
      <c r="V838" s="559">
        <f>_xlfn.IFERROR(K838/K386,0)</f>
        <v>0</v>
      </c>
      <c r="W838" s="559">
        <f>_xlfn.IFERROR(L838/L386,0)</f>
        <v>0</v>
      </c>
      <c r="X838" s="559">
        <f>_xlfn.IFERROR(M838/M386,0)</f>
        <v>0</v>
      </c>
      <c r="Y838" s="560"/>
      <c r="Z838" s="237"/>
      <c r="AA838" s="238"/>
    </row>
    <row r="839" ht="16" customHeight="1">
      <c r="A839" s="280">
        <f>ROW(A387)</f>
        <v>387</v>
      </c>
      <c r="B839" s="526"/>
      <c r="C839" s="549"/>
      <c r="D839" s="550"/>
      <c r="E839" s="237"/>
      <c r="F839" s="237"/>
      <c r="G839" s="410"/>
      <c r="H839" s="410"/>
      <c r="I839" s="410"/>
      <c r="J839" s="410"/>
      <c r="K839" s="410"/>
      <c r="L839" s="410"/>
      <c r="M839" s="410"/>
      <c r="N839" s="237"/>
      <c r="O839" s="237"/>
      <c r="P839" s="237"/>
      <c r="Q839" s="237"/>
      <c r="R839" s="237"/>
      <c r="S839" s="559">
        <f>_xlfn.IFERROR(H839/H387,0)</f>
        <v>0</v>
      </c>
      <c r="T839" s="559">
        <f>_xlfn.IFERROR(I839/I387,0)</f>
        <v>0</v>
      </c>
      <c r="U839" s="559">
        <f>_xlfn.IFERROR(J839/J387,0)</f>
        <v>0</v>
      </c>
      <c r="V839" s="559">
        <f>_xlfn.IFERROR(K839/K387,0)</f>
        <v>0</v>
      </c>
      <c r="W839" s="559">
        <f>_xlfn.IFERROR(L839/L387,0)</f>
        <v>0</v>
      </c>
      <c r="X839" s="559">
        <f>_xlfn.IFERROR(M839/M387,0)</f>
        <v>0</v>
      </c>
      <c r="Y839" s="560"/>
      <c r="Z839" s="237"/>
      <c r="AA839" s="238"/>
    </row>
    <row r="840" ht="16" customHeight="1">
      <c r="A840" s="280">
        <f>ROW(A388)</f>
        <v>388</v>
      </c>
      <c r="B840" s="526">
        <f>$B388</f>
        <v>0</v>
      </c>
      <c r="C840" s="549"/>
      <c r="D840" s="550"/>
      <c r="E840" s="237"/>
      <c r="F840" s="237"/>
      <c r="G840" s="410">
        <f>G388*$C$90</f>
        <v>0</v>
      </c>
      <c r="H840" s="410">
        <f>H388*$C$90</f>
        <v>0</v>
      </c>
      <c r="I840" s="410">
        <f>I388*$C$90</f>
        <v>0</v>
      </c>
      <c r="J840" s="410">
        <f>J388*$C$90</f>
        <v>0</v>
      </c>
      <c r="K840" s="410">
        <f>K388*$C$90</f>
        <v>0</v>
      </c>
      <c r="L840" s="410">
        <f>L388*$C$90</f>
        <v>0</v>
      </c>
      <c r="M840" s="410">
        <f>M388*$C$90</f>
        <v>0</v>
      </c>
      <c r="N840" s="237"/>
      <c r="O840" s="237"/>
      <c r="P840" s="237"/>
      <c r="Q840" s="237"/>
      <c r="R840" s="237"/>
      <c r="S840" s="559">
        <f>_xlfn.IFERROR(H840/H388,0)</f>
        <v>0</v>
      </c>
      <c r="T840" s="559">
        <f>_xlfn.IFERROR(I840/I388,0)</f>
        <v>0</v>
      </c>
      <c r="U840" s="559">
        <f>_xlfn.IFERROR(J840/J388,0)</f>
        <v>0</v>
      </c>
      <c r="V840" s="559">
        <f>_xlfn.IFERROR(K840/K388,0)</f>
        <v>0</v>
      </c>
      <c r="W840" s="559">
        <f>_xlfn.IFERROR(L840/L388,0)</f>
        <v>0</v>
      </c>
      <c r="X840" s="559">
        <f>_xlfn.IFERROR(M840/M388,0)</f>
        <v>0</v>
      </c>
      <c r="Y840" s="560"/>
      <c r="Z840" s="237"/>
      <c r="AA840" s="238"/>
    </row>
    <row r="841" ht="16" customHeight="1">
      <c r="A841" s="280">
        <f>ROW(A389)</f>
        <v>389</v>
      </c>
      <c r="B841" s="526">
        <f>$B389</f>
        <v>0</v>
      </c>
      <c r="C841" s="549"/>
      <c r="D841" s="550"/>
      <c r="E841" s="237"/>
      <c r="F841" s="237"/>
      <c r="G841" s="410">
        <f>G389*$C$90</f>
        <v>0</v>
      </c>
      <c r="H841" s="410">
        <f>H389*$C$90</f>
        <v>0</v>
      </c>
      <c r="I841" s="410">
        <f>I389*$C$90</f>
        <v>0</v>
      </c>
      <c r="J841" s="410">
        <f>J389*$C$90</f>
        <v>0</v>
      </c>
      <c r="K841" s="410">
        <f>K389*$C$90</f>
        <v>0</v>
      </c>
      <c r="L841" s="410">
        <f>L389*$C$90</f>
        <v>0</v>
      </c>
      <c r="M841" s="410">
        <f>M389*$C$90</f>
        <v>0</v>
      </c>
      <c r="N841" s="237"/>
      <c r="O841" s="237"/>
      <c r="P841" s="237"/>
      <c r="Q841" s="237"/>
      <c r="R841" s="237"/>
      <c r="S841" s="559">
        <f>_xlfn.IFERROR(H841/H389,0)</f>
        <v>0</v>
      </c>
      <c r="T841" s="559">
        <f>_xlfn.IFERROR(I841/I389,0)</f>
        <v>0</v>
      </c>
      <c r="U841" s="559">
        <f>_xlfn.IFERROR(J841/J389,0)</f>
        <v>0</v>
      </c>
      <c r="V841" s="559">
        <f>_xlfn.IFERROR(K841/K389,0)</f>
        <v>0</v>
      </c>
      <c r="W841" s="559">
        <f>_xlfn.IFERROR(L841/L389,0)</f>
        <v>0</v>
      </c>
      <c r="X841" s="559">
        <f>_xlfn.IFERROR(M841/M389,0)</f>
        <v>0</v>
      </c>
      <c r="Y841" s="560"/>
      <c r="Z841" s="237"/>
      <c r="AA841" s="238"/>
    </row>
    <row r="842" ht="16" customHeight="1">
      <c r="A842" s="280">
        <f>ROW(A390)</f>
        <v>390</v>
      </c>
      <c r="B842" s="526">
        <f>$B390</f>
        <v>0</v>
      </c>
      <c r="C842" s="549"/>
      <c r="D842" s="550"/>
      <c r="E842" s="237"/>
      <c r="F842" s="237"/>
      <c r="G842" s="410">
        <f>G390*$C$90</f>
        <v>0</v>
      </c>
      <c r="H842" s="410">
        <f>H390*$C$90</f>
        <v>0</v>
      </c>
      <c r="I842" s="410">
        <f>I390*$C$90</f>
        <v>0</v>
      </c>
      <c r="J842" s="410">
        <f>J390*$C$90</f>
        <v>0</v>
      </c>
      <c r="K842" s="410">
        <f>K390*$C$90</f>
        <v>0</v>
      </c>
      <c r="L842" s="410">
        <f>L390*$C$90</f>
        <v>0</v>
      </c>
      <c r="M842" s="410">
        <f>M390*$C$90</f>
        <v>0</v>
      </c>
      <c r="N842" s="237"/>
      <c r="O842" s="237"/>
      <c r="P842" s="237"/>
      <c r="Q842" s="237"/>
      <c r="R842" s="237"/>
      <c r="S842" s="559">
        <f>_xlfn.IFERROR(H842/H390,0)</f>
        <v>0</v>
      </c>
      <c r="T842" s="559">
        <f>_xlfn.IFERROR(I842/I390,0)</f>
        <v>0</v>
      </c>
      <c r="U842" s="559">
        <f>_xlfn.IFERROR(J842/J390,0)</f>
        <v>0</v>
      </c>
      <c r="V842" s="559">
        <f>_xlfn.IFERROR(K842/K390,0)</f>
        <v>0</v>
      </c>
      <c r="W842" s="559">
        <f>_xlfn.IFERROR(L842/L390,0)</f>
        <v>0</v>
      </c>
      <c r="X842" s="559">
        <f>_xlfn.IFERROR(M842/M390,0)</f>
        <v>0</v>
      </c>
      <c r="Y842" s="560"/>
      <c r="Z842" s="237"/>
      <c r="AA842" s="238"/>
    </row>
    <row r="843" ht="16" customHeight="1">
      <c r="A843" s="280">
        <f>ROW(A391)</f>
        <v>391</v>
      </c>
      <c r="B843" s="526">
        <f>$B391</f>
        <v>0</v>
      </c>
      <c r="C843" s="549"/>
      <c r="D843" s="550"/>
      <c r="E843" s="237"/>
      <c r="F843" s="237"/>
      <c r="G843" s="410">
        <f>G391*$C$90</f>
        <v>0</v>
      </c>
      <c r="H843" s="410">
        <f>H391*$C$90</f>
        <v>0</v>
      </c>
      <c r="I843" s="410">
        <f>I391*$C$90</f>
        <v>0</v>
      </c>
      <c r="J843" s="410">
        <f>J391*$C$90</f>
        <v>0</v>
      </c>
      <c r="K843" s="410">
        <f>K391*$C$90</f>
        <v>0</v>
      </c>
      <c r="L843" s="410">
        <f>L391*$C$90</f>
        <v>0</v>
      </c>
      <c r="M843" s="410">
        <f>M391*$C$90</f>
        <v>0</v>
      </c>
      <c r="N843" s="237"/>
      <c r="O843" s="237"/>
      <c r="P843" s="237"/>
      <c r="Q843" s="237"/>
      <c r="R843" s="237"/>
      <c r="S843" s="559">
        <f>_xlfn.IFERROR(H843/H391,0)</f>
        <v>0</v>
      </c>
      <c r="T843" s="559">
        <f>_xlfn.IFERROR(I843/I391,0)</f>
        <v>0</v>
      </c>
      <c r="U843" s="559">
        <f>_xlfn.IFERROR(J843/J391,0)</f>
        <v>0</v>
      </c>
      <c r="V843" s="559">
        <f>_xlfn.IFERROR(K843/K391,0)</f>
        <v>0</v>
      </c>
      <c r="W843" s="559">
        <f>_xlfn.IFERROR(L843/L391,0)</f>
        <v>0</v>
      </c>
      <c r="X843" s="559">
        <f>_xlfn.IFERROR(M843/M391,0)</f>
        <v>0</v>
      </c>
      <c r="Y843" s="560"/>
      <c r="Z843" s="237"/>
      <c r="AA843" s="238"/>
    </row>
    <row r="844" ht="16" customHeight="1">
      <c r="A844" s="280">
        <f>ROW(A392)</f>
        <v>392</v>
      </c>
      <c r="B844" s="526">
        <f>$B392</f>
        <v>0</v>
      </c>
      <c r="C844" s="549"/>
      <c r="D844" s="550"/>
      <c r="E844" s="237"/>
      <c r="F844" s="237"/>
      <c r="G844" s="410">
        <f>G392*$C$90</f>
        <v>0</v>
      </c>
      <c r="H844" s="410">
        <f>H392*$C$90</f>
        <v>0</v>
      </c>
      <c r="I844" s="410">
        <f>I392*$C$90</f>
        <v>0</v>
      </c>
      <c r="J844" s="410">
        <f>J392*$C$90</f>
        <v>0</v>
      </c>
      <c r="K844" s="410">
        <f>K392*$C$90</f>
        <v>0</v>
      </c>
      <c r="L844" s="410">
        <f>L392*$C$90</f>
        <v>0</v>
      </c>
      <c r="M844" s="410">
        <f>M392*$C$90</f>
        <v>0</v>
      </c>
      <c r="N844" s="237"/>
      <c r="O844" s="237"/>
      <c r="P844" s="237"/>
      <c r="Q844" s="237"/>
      <c r="R844" s="237"/>
      <c r="S844" s="559">
        <f>_xlfn.IFERROR(H844/H392,0)</f>
        <v>0</v>
      </c>
      <c r="T844" s="559">
        <f>_xlfn.IFERROR(I844/I392,0)</f>
        <v>0</v>
      </c>
      <c r="U844" s="559">
        <f>_xlfn.IFERROR(J844/J392,0)</f>
        <v>0</v>
      </c>
      <c r="V844" s="559">
        <f>_xlfn.IFERROR(K844/K392,0)</f>
        <v>0</v>
      </c>
      <c r="W844" s="559">
        <f>_xlfn.IFERROR(L844/L392,0)</f>
        <v>0</v>
      </c>
      <c r="X844" s="559">
        <f>_xlfn.IFERROR(M844/M392,0)</f>
        <v>0</v>
      </c>
      <c r="Y844" s="560"/>
      <c r="Z844" s="237"/>
      <c r="AA844" s="238"/>
    </row>
    <row r="845" ht="16" customHeight="1">
      <c r="A845" s="280">
        <f>ROW(A393)</f>
        <v>393</v>
      </c>
      <c r="B845" s="526"/>
      <c r="C845" s="547"/>
      <c r="D845" s="237"/>
      <c r="E845" s="237"/>
      <c r="F845" s="237"/>
      <c r="G845" s="410"/>
      <c r="H845" s="410"/>
      <c r="I845" s="410"/>
      <c r="J845" s="410"/>
      <c r="K845" s="410"/>
      <c r="L845" s="410"/>
      <c r="M845" s="410"/>
      <c r="N845" s="237"/>
      <c r="O845" s="237"/>
      <c r="P845" s="237"/>
      <c r="Q845" s="237"/>
      <c r="R845" s="237"/>
      <c r="S845" s="559">
        <f>_xlfn.IFERROR(H845/H393,0)</f>
        <v>0</v>
      </c>
      <c r="T845" s="559">
        <f>_xlfn.IFERROR(I845/I393,0)</f>
        <v>0</v>
      </c>
      <c r="U845" s="559">
        <f>_xlfn.IFERROR(J845/J393,0)</f>
        <v>0</v>
      </c>
      <c r="V845" s="559">
        <f>_xlfn.IFERROR(K845/K393,0)</f>
        <v>0</v>
      </c>
      <c r="W845" s="559">
        <f>_xlfn.IFERROR(L845/L393,0)</f>
        <v>0</v>
      </c>
      <c r="X845" s="559">
        <f>_xlfn.IFERROR(M845/M393,0)</f>
        <v>0</v>
      </c>
      <c r="Y845" s="560"/>
      <c r="Z845" s="237"/>
      <c r="AA845" s="238"/>
    </row>
    <row r="846" ht="16" customHeight="1">
      <c r="A846" s="280">
        <f>ROW(A394)</f>
        <v>394</v>
      </c>
      <c r="B846" s="526">
        <f>$B394</f>
        <v>0</v>
      </c>
      <c r="C846" s="549"/>
      <c r="D846" s="550"/>
      <c r="E846" s="237"/>
      <c r="F846" s="237"/>
      <c r="G846" s="410">
        <f>G394*$C$90</f>
        <v>0</v>
      </c>
      <c r="H846" s="410">
        <f>H394*$C$90</f>
        <v>0</v>
      </c>
      <c r="I846" s="410">
        <f>I394*$C$90</f>
        <v>0</v>
      </c>
      <c r="J846" s="410">
        <f>J394*$C$90</f>
        <v>0</v>
      </c>
      <c r="K846" s="410">
        <f>K394*$C$90</f>
        <v>0</v>
      </c>
      <c r="L846" s="410">
        <f>L394*$C$90</f>
        <v>0</v>
      </c>
      <c r="M846" s="410">
        <f>M394*$C$90</f>
        <v>0</v>
      </c>
      <c r="N846" s="237"/>
      <c r="O846" s="237"/>
      <c r="P846" s="237"/>
      <c r="Q846" s="237"/>
      <c r="R846" s="237"/>
      <c r="S846" s="559">
        <f>_xlfn.IFERROR(H846/H394,0)</f>
        <v>0</v>
      </c>
      <c r="T846" s="559">
        <f>_xlfn.IFERROR(I846/I394,0)</f>
        <v>0</v>
      </c>
      <c r="U846" s="559">
        <f>_xlfn.IFERROR(J846/J394,0)</f>
        <v>0</v>
      </c>
      <c r="V846" s="559">
        <f>_xlfn.IFERROR(K846/K394,0)</f>
        <v>0</v>
      </c>
      <c r="W846" s="559">
        <f>_xlfn.IFERROR(L846/L394,0)</f>
        <v>0</v>
      </c>
      <c r="X846" s="559">
        <f>_xlfn.IFERROR(M846/M394,0)</f>
        <v>0</v>
      </c>
      <c r="Y846" s="560"/>
      <c r="Z846" s="237"/>
      <c r="AA846" s="238"/>
    </row>
    <row r="847" ht="16" customHeight="1">
      <c r="A847" s="280">
        <f>ROW(A395)</f>
        <v>395</v>
      </c>
      <c r="B847" s="526">
        <f>$B395</f>
        <v>0</v>
      </c>
      <c r="C847" s="549"/>
      <c r="D847" s="550"/>
      <c r="E847" s="237"/>
      <c r="F847" s="237"/>
      <c r="G847" s="410">
        <f>G395*$C$90</f>
        <v>0</v>
      </c>
      <c r="H847" s="410">
        <f>H395*$C$90</f>
        <v>0</v>
      </c>
      <c r="I847" s="410">
        <f>I395*$C$90</f>
        <v>0</v>
      </c>
      <c r="J847" s="410">
        <f>J395*$C$90</f>
        <v>0</v>
      </c>
      <c r="K847" s="410">
        <f>K395*$C$90</f>
        <v>0</v>
      </c>
      <c r="L847" s="410">
        <f>L395*$C$90</f>
        <v>0</v>
      </c>
      <c r="M847" s="410">
        <f>M395*$C$90</f>
        <v>0</v>
      </c>
      <c r="N847" s="237"/>
      <c r="O847" s="237"/>
      <c r="P847" s="237"/>
      <c r="Q847" s="237"/>
      <c r="R847" s="237"/>
      <c r="S847" s="559">
        <f>_xlfn.IFERROR(H847/H395,0)</f>
        <v>0</v>
      </c>
      <c r="T847" s="559">
        <f>_xlfn.IFERROR(I847/I395,0)</f>
        <v>0</v>
      </c>
      <c r="U847" s="559">
        <f>_xlfn.IFERROR(J847/J395,0)</f>
        <v>0</v>
      </c>
      <c r="V847" s="559">
        <f>_xlfn.IFERROR(K847/K395,0)</f>
        <v>0</v>
      </c>
      <c r="W847" s="559">
        <f>_xlfn.IFERROR(L847/L395,0)</f>
        <v>0</v>
      </c>
      <c r="X847" s="559">
        <f>_xlfn.IFERROR(M847/M395,0)</f>
        <v>0</v>
      </c>
      <c r="Y847" s="560"/>
      <c r="Z847" s="237"/>
      <c r="AA847" s="238"/>
    </row>
    <row r="848" ht="16" customHeight="1">
      <c r="A848" s="280">
        <f>ROW(A396)</f>
        <v>396</v>
      </c>
      <c r="B848" s="526">
        <f>$B396</f>
        <v>0</v>
      </c>
      <c r="C848" s="549"/>
      <c r="D848" s="550"/>
      <c r="E848" s="237"/>
      <c r="F848" s="237"/>
      <c r="G848" s="410">
        <f>G396*$C$90</f>
        <v>0</v>
      </c>
      <c r="H848" s="410">
        <f>H396*$C$90</f>
        <v>0</v>
      </c>
      <c r="I848" s="410">
        <f>I396*$C$90</f>
        <v>0</v>
      </c>
      <c r="J848" s="410">
        <f>J396*$C$90</f>
        <v>0</v>
      </c>
      <c r="K848" s="410">
        <f>K396*$C$90</f>
        <v>0</v>
      </c>
      <c r="L848" s="410">
        <f>L396*$C$90</f>
        <v>0</v>
      </c>
      <c r="M848" s="410">
        <f>M396*$C$90</f>
        <v>0</v>
      </c>
      <c r="N848" s="237"/>
      <c r="O848" s="237"/>
      <c r="P848" s="237"/>
      <c r="Q848" s="237"/>
      <c r="R848" s="237"/>
      <c r="S848" s="559">
        <f>_xlfn.IFERROR(H848/H396,0)</f>
        <v>0</v>
      </c>
      <c r="T848" s="559">
        <f>_xlfn.IFERROR(I848/I396,0)</f>
        <v>0</v>
      </c>
      <c r="U848" s="559">
        <f>_xlfn.IFERROR(J848/J396,0)</f>
        <v>0</v>
      </c>
      <c r="V848" s="559">
        <f>_xlfn.IFERROR(K848/K396,0)</f>
        <v>0</v>
      </c>
      <c r="W848" s="559">
        <f>_xlfn.IFERROR(L848/L396,0)</f>
        <v>0</v>
      </c>
      <c r="X848" s="559">
        <f>_xlfn.IFERROR(M848/M396,0)</f>
        <v>0</v>
      </c>
      <c r="Y848" s="560"/>
      <c r="Z848" s="237"/>
      <c r="AA848" s="238"/>
    </row>
    <row r="849" ht="16" customHeight="1">
      <c r="A849" s="280">
        <f>ROW(A397)</f>
        <v>397</v>
      </c>
      <c r="B849" s="526">
        <f>$B397</f>
        <v>0</v>
      </c>
      <c r="C849" s="549"/>
      <c r="D849" s="550"/>
      <c r="E849" s="237"/>
      <c r="F849" s="237"/>
      <c r="G849" s="410">
        <f>G397*$C$90</f>
        <v>0</v>
      </c>
      <c r="H849" s="410">
        <f>H397*$C$90</f>
        <v>0</v>
      </c>
      <c r="I849" s="410">
        <f>I397*$C$90</f>
        <v>0</v>
      </c>
      <c r="J849" s="410">
        <f>J397*$C$90</f>
        <v>0</v>
      </c>
      <c r="K849" s="410">
        <f>K397*$C$90</f>
        <v>0</v>
      </c>
      <c r="L849" s="410">
        <f>L397*$C$90</f>
        <v>0</v>
      </c>
      <c r="M849" s="410">
        <f>M397*$C$90</f>
        <v>0</v>
      </c>
      <c r="N849" s="237"/>
      <c r="O849" s="237"/>
      <c r="P849" s="237"/>
      <c r="Q849" s="237"/>
      <c r="R849" s="237"/>
      <c r="S849" s="559">
        <f>_xlfn.IFERROR(H849/H397,0)</f>
        <v>0</v>
      </c>
      <c r="T849" s="559">
        <f>_xlfn.IFERROR(I849/I397,0)</f>
        <v>0</v>
      </c>
      <c r="U849" s="559">
        <f>_xlfn.IFERROR(J849/J397,0)</f>
        <v>0</v>
      </c>
      <c r="V849" s="559">
        <f>_xlfn.IFERROR(K849/K397,0)</f>
        <v>0</v>
      </c>
      <c r="W849" s="559">
        <f>_xlfn.IFERROR(L849/L397,0)</f>
        <v>0</v>
      </c>
      <c r="X849" s="559">
        <f>_xlfn.IFERROR(M849/M397,0)</f>
        <v>0</v>
      </c>
      <c r="Y849" s="560"/>
      <c r="Z849" s="237"/>
      <c r="AA849" s="238"/>
    </row>
    <row r="850" ht="16" customHeight="1">
      <c r="A850" s="280">
        <f>ROW(A398)</f>
        <v>398</v>
      </c>
      <c r="B850" s="526">
        <f>$B398</f>
        <v>0</v>
      </c>
      <c r="C850" s="549"/>
      <c r="D850" s="550"/>
      <c r="E850" s="237"/>
      <c r="F850" s="237"/>
      <c r="G850" s="410">
        <f>G398*$C$90</f>
        <v>0</v>
      </c>
      <c r="H850" s="410">
        <f>H398*$C$90</f>
        <v>0</v>
      </c>
      <c r="I850" s="410">
        <f>I398*$C$90</f>
        <v>0</v>
      </c>
      <c r="J850" s="410">
        <f>J398*$C$90</f>
        <v>0</v>
      </c>
      <c r="K850" s="410">
        <f>K398*$C$90</f>
        <v>0</v>
      </c>
      <c r="L850" s="410">
        <f>L398*$C$90</f>
        <v>0</v>
      </c>
      <c r="M850" s="410">
        <f>M398*$C$90</f>
        <v>0</v>
      </c>
      <c r="N850" s="237"/>
      <c r="O850" s="237"/>
      <c r="P850" s="237"/>
      <c r="Q850" s="237"/>
      <c r="R850" s="237"/>
      <c r="S850" s="559">
        <f>_xlfn.IFERROR(H850/H398,0)</f>
        <v>0</v>
      </c>
      <c r="T850" s="559">
        <f>_xlfn.IFERROR(I850/I398,0)</f>
        <v>0</v>
      </c>
      <c r="U850" s="559">
        <f>_xlfn.IFERROR(J850/J398,0)</f>
        <v>0</v>
      </c>
      <c r="V850" s="559">
        <f>_xlfn.IFERROR(K850/K398,0)</f>
        <v>0</v>
      </c>
      <c r="W850" s="559">
        <f>_xlfn.IFERROR(L850/L398,0)</f>
        <v>0</v>
      </c>
      <c r="X850" s="559">
        <f>_xlfn.IFERROR(M850/M398,0)</f>
        <v>0</v>
      </c>
      <c r="Y850" s="560"/>
      <c r="Z850" s="237"/>
      <c r="AA850" s="238"/>
    </row>
    <row r="851" ht="16" customHeight="1">
      <c r="A851" s="280">
        <f>ROW(A399)</f>
        <v>399</v>
      </c>
      <c r="B851" s="526"/>
      <c r="C851" s="547"/>
      <c r="D851" s="237"/>
      <c r="E851" s="237"/>
      <c r="F851" s="237"/>
      <c r="G851" s="410"/>
      <c r="H851" s="410"/>
      <c r="I851" s="410"/>
      <c r="J851" s="410"/>
      <c r="K851" s="410"/>
      <c r="L851" s="410"/>
      <c r="M851" s="410"/>
      <c r="N851" s="237"/>
      <c r="O851" s="237"/>
      <c r="P851" s="237"/>
      <c r="Q851" s="237"/>
      <c r="R851" s="237"/>
      <c r="S851" s="559">
        <f>_xlfn.IFERROR(H851/H399,0)</f>
        <v>0</v>
      </c>
      <c r="T851" s="559">
        <f>_xlfn.IFERROR(I851/I399,0)</f>
        <v>0</v>
      </c>
      <c r="U851" s="559">
        <f>_xlfn.IFERROR(J851/J399,0)</f>
        <v>0</v>
      </c>
      <c r="V851" s="559">
        <f>_xlfn.IFERROR(K851/K399,0)</f>
        <v>0</v>
      </c>
      <c r="W851" s="559">
        <f>_xlfn.IFERROR(L851/L399,0)</f>
        <v>0</v>
      </c>
      <c r="X851" s="559">
        <f>_xlfn.IFERROR(M851/M399,0)</f>
        <v>0</v>
      </c>
      <c r="Y851" s="560"/>
      <c r="Z851" s="237"/>
      <c r="AA851" s="238"/>
    </row>
    <row r="852" ht="16" customHeight="1">
      <c r="A852" s="280">
        <f>ROW(A400)</f>
        <v>400</v>
      </c>
      <c r="B852" s="526">
        <f>$B400</f>
        <v>0</v>
      </c>
      <c r="C852" s="549"/>
      <c r="D852" s="550"/>
      <c r="E852" s="237"/>
      <c r="F852" s="237"/>
      <c r="G852" s="410">
        <f>G400*$C$90</f>
        <v>0</v>
      </c>
      <c r="H852" s="410">
        <f>H400*$C$90</f>
        <v>0</v>
      </c>
      <c r="I852" s="410">
        <f>I400*$C$90</f>
        <v>0</v>
      </c>
      <c r="J852" s="410">
        <f>J400*$C$90</f>
        <v>0</v>
      </c>
      <c r="K852" s="410">
        <f>K400*$C$90</f>
        <v>0</v>
      </c>
      <c r="L852" s="410">
        <f>L400*$C$90</f>
        <v>0</v>
      </c>
      <c r="M852" s="410">
        <f>M400*$C$90</f>
        <v>0</v>
      </c>
      <c r="N852" s="237"/>
      <c r="O852" s="237"/>
      <c r="P852" s="237"/>
      <c r="Q852" s="237"/>
      <c r="R852" s="237"/>
      <c r="S852" s="559">
        <f>_xlfn.IFERROR(H852/H400,0)</f>
        <v>0</v>
      </c>
      <c r="T852" s="559">
        <f>_xlfn.IFERROR(I852/I400,0)</f>
        <v>0</v>
      </c>
      <c r="U852" s="559">
        <f>_xlfn.IFERROR(J852/J400,0)</f>
        <v>0</v>
      </c>
      <c r="V852" s="559">
        <f>_xlfn.IFERROR(K852/K400,0)</f>
        <v>0</v>
      </c>
      <c r="W852" s="559">
        <f>_xlfn.IFERROR(L852/L400,0)</f>
        <v>0</v>
      </c>
      <c r="X852" s="559">
        <f>_xlfn.IFERROR(M852/M400,0)</f>
        <v>0</v>
      </c>
      <c r="Y852" s="560"/>
      <c r="Z852" s="237"/>
      <c r="AA852" s="238"/>
    </row>
    <row r="853" ht="16" customHeight="1">
      <c r="A853" s="280">
        <f>ROW(A401)</f>
        <v>401</v>
      </c>
      <c r="B853" s="526">
        <f>$B401</f>
        <v>0</v>
      </c>
      <c r="C853" s="549"/>
      <c r="D853" s="550"/>
      <c r="E853" s="237"/>
      <c r="F853" s="237"/>
      <c r="G853" s="410">
        <f>G401*$C$90</f>
        <v>0</v>
      </c>
      <c r="H853" s="410">
        <f>H401*$C$90</f>
        <v>0</v>
      </c>
      <c r="I853" s="410">
        <f>I401*$C$90</f>
        <v>0</v>
      </c>
      <c r="J853" s="410">
        <f>J401*$C$90</f>
        <v>0</v>
      </c>
      <c r="K853" s="410">
        <f>K401*$C$90</f>
        <v>0</v>
      </c>
      <c r="L853" s="410">
        <f>L401*$C$90</f>
        <v>0</v>
      </c>
      <c r="M853" s="410">
        <f>M401*$C$90</f>
        <v>0</v>
      </c>
      <c r="N853" s="237"/>
      <c r="O853" s="237"/>
      <c r="P853" s="237"/>
      <c r="Q853" s="237"/>
      <c r="R853" s="237"/>
      <c r="S853" s="559">
        <f>_xlfn.IFERROR(H853/H401,0)</f>
        <v>0</v>
      </c>
      <c r="T853" s="559">
        <f>_xlfn.IFERROR(I853/I401,0)</f>
        <v>0</v>
      </c>
      <c r="U853" s="559">
        <f>_xlfn.IFERROR(J853/J401,0)</f>
        <v>0</v>
      </c>
      <c r="V853" s="559">
        <f>_xlfn.IFERROR(K853/K401,0)</f>
        <v>0</v>
      </c>
      <c r="W853" s="559">
        <f>_xlfn.IFERROR(L853/L401,0)</f>
        <v>0</v>
      </c>
      <c r="X853" s="559">
        <f>_xlfn.IFERROR(M853/M401,0)</f>
        <v>0</v>
      </c>
      <c r="Y853" s="560"/>
      <c r="Z853" s="237"/>
      <c r="AA853" s="238"/>
    </row>
    <row r="854" ht="16" customHeight="1">
      <c r="A854" s="280">
        <f>ROW(A402)</f>
        <v>402</v>
      </c>
      <c r="B854" s="526">
        <f>$B402</f>
        <v>0</v>
      </c>
      <c r="C854" s="549"/>
      <c r="D854" s="550"/>
      <c r="E854" s="237"/>
      <c r="F854" s="237"/>
      <c r="G854" s="410">
        <f>G402*$C$90</f>
        <v>0</v>
      </c>
      <c r="H854" s="410">
        <f>H402*$C$90</f>
        <v>0</v>
      </c>
      <c r="I854" s="410">
        <f>I402*$C$90</f>
        <v>0</v>
      </c>
      <c r="J854" s="410">
        <f>J402*$C$90</f>
        <v>0</v>
      </c>
      <c r="K854" s="410">
        <f>K402*$C$90</f>
        <v>0</v>
      </c>
      <c r="L854" s="410">
        <f>L402*$C$90</f>
        <v>0</v>
      </c>
      <c r="M854" s="410">
        <f>M402*$C$90</f>
        <v>0</v>
      </c>
      <c r="N854" s="237"/>
      <c r="O854" s="237"/>
      <c r="P854" s="237"/>
      <c r="Q854" s="237"/>
      <c r="R854" s="237"/>
      <c r="S854" s="559">
        <f>_xlfn.IFERROR(H854/H402,0)</f>
        <v>0</v>
      </c>
      <c r="T854" s="559">
        <f>_xlfn.IFERROR(I854/I402,0)</f>
        <v>0</v>
      </c>
      <c r="U854" s="559">
        <f>_xlfn.IFERROR(J854/J402,0)</f>
        <v>0</v>
      </c>
      <c r="V854" s="559">
        <f>_xlfn.IFERROR(K854/K402,0)</f>
        <v>0</v>
      </c>
      <c r="W854" s="559">
        <f>_xlfn.IFERROR(L854/L402,0)</f>
        <v>0</v>
      </c>
      <c r="X854" s="559">
        <f>_xlfn.IFERROR(M854/M402,0)</f>
        <v>0</v>
      </c>
      <c r="Y854" s="560"/>
      <c r="Z854" s="237"/>
      <c r="AA854" s="238"/>
    </row>
    <row r="855" ht="16" customHeight="1">
      <c r="A855" s="280">
        <f>ROW(A403)</f>
        <v>403</v>
      </c>
      <c r="B855" s="526">
        <f>$B403</f>
        <v>0</v>
      </c>
      <c r="C855" s="549"/>
      <c r="D855" s="550"/>
      <c r="E855" s="237"/>
      <c r="F855" s="237"/>
      <c r="G855" s="410">
        <f>G403*$C$90</f>
        <v>0</v>
      </c>
      <c r="H855" s="410">
        <f>H403*$C$90</f>
        <v>0</v>
      </c>
      <c r="I855" s="410">
        <f>I403*$C$90</f>
        <v>0</v>
      </c>
      <c r="J855" s="410">
        <f>J403*$C$90</f>
        <v>0</v>
      </c>
      <c r="K855" s="410">
        <f>K403*$C$90</f>
        <v>0</v>
      </c>
      <c r="L855" s="410">
        <f>L403*$C$90</f>
        <v>0</v>
      </c>
      <c r="M855" s="410">
        <f>M403*$C$90</f>
        <v>0</v>
      </c>
      <c r="N855" s="237"/>
      <c r="O855" s="237"/>
      <c r="P855" s="237"/>
      <c r="Q855" s="237"/>
      <c r="R855" s="237"/>
      <c r="S855" s="559">
        <f>_xlfn.IFERROR(H855/H403,0)</f>
        <v>0</v>
      </c>
      <c r="T855" s="559">
        <f>_xlfn.IFERROR(I855/I403,0)</f>
        <v>0</v>
      </c>
      <c r="U855" s="559">
        <f>_xlfn.IFERROR(J855/J403,0)</f>
        <v>0</v>
      </c>
      <c r="V855" s="559">
        <f>_xlfn.IFERROR(K855/K403,0)</f>
        <v>0</v>
      </c>
      <c r="W855" s="559">
        <f>_xlfn.IFERROR(L855/L403,0)</f>
        <v>0</v>
      </c>
      <c r="X855" s="559">
        <f>_xlfn.IFERROR(M855/M403,0)</f>
        <v>0</v>
      </c>
      <c r="Y855" s="560"/>
      <c r="Z855" s="237"/>
      <c r="AA855" s="238"/>
    </row>
    <row r="856" ht="16" customHeight="1">
      <c r="A856" s="280">
        <f>ROW(A404)</f>
        <v>404</v>
      </c>
      <c r="B856" s="526">
        <f>$B404</f>
        <v>0</v>
      </c>
      <c r="C856" s="549"/>
      <c r="D856" s="550"/>
      <c r="E856" s="237"/>
      <c r="F856" s="237"/>
      <c r="G856" s="410">
        <f>G404*$C$90</f>
        <v>0</v>
      </c>
      <c r="H856" s="410">
        <f>H404*$C$90</f>
        <v>0</v>
      </c>
      <c r="I856" s="410">
        <f>I404*$C$90</f>
        <v>0</v>
      </c>
      <c r="J856" s="410">
        <f>J404*$C$90</f>
        <v>0</v>
      </c>
      <c r="K856" s="410">
        <f>K404*$C$90</f>
        <v>0</v>
      </c>
      <c r="L856" s="410">
        <f>L404*$C$90</f>
        <v>0</v>
      </c>
      <c r="M856" s="410">
        <f>M404*$C$90</f>
        <v>0</v>
      </c>
      <c r="N856" s="237"/>
      <c r="O856" s="237"/>
      <c r="P856" s="237"/>
      <c r="Q856" s="237"/>
      <c r="R856" s="237"/>
      <c r="S856" s="559">
        <f>_xlfn.IFERROR(H856/H404,0)</f>
        <v>0</v>
      </c>
      <c r="T856" s="559">
        <f>_xlfn.IFERROR(I856/I404,0)</f>
        <v>0</v>
      </c>
      <c r="U856" s="559">
        <f>_xlfn.IFERROR(J856/J404,0)</f>
        <v>0</v>
      </c>
      <c r="V856" s="559">
        <f>_xlfn.IFERROR(K856/K404,0)</f>
        <v>0</v>
      </c>
      <c r="W856" s="559">
        <f>_xlfn.IFERROR(L856/L404,0)</f>
        <v>0</v>
      </c>
      <c r="X856" s="559">
        <f>_xlfn.IFERROR(M856/M404,0)</f>
        <v>0</v>
      </c>
      <c r="Y856" s="560"/>
      <c r="Z856" s="237"/>
      <c r="AA856" s="238"/>
    </row>
    <row r="857" ht="16" customHeight="1">
      <c r="A857" s="280">
        <f>ROW(A405)</f>
        <v>405</v>
      </c>
      <c r="B857" s="526"/>
      <c r="C857" s="549"/>
      <c r="D857" s="550"/>
      <c r="E857" s="237"/>
      <c r="F857" s="237"/>
      <c r="G857" s="410"/>
      <c r="H857" s="410"/>
      <c r="I857" s="410"/>
      <c r="J857" s="410"/>
      <c r="K857" s="410"/>
      <c r="L857" s="410"/>
      <c r="M857" s="410"/>
      <c r="N857" s="237"/>
      <c r="O857" s="237"/>
      <c r="P857" s="237"/>
      <c r="Q857" s="237"/>
      <c r="R857" s="237"/>
      <c r="S857" s="559">
        <f>_xlfn.IFERROR(H857/H405,0)</f>
        <v>0</v>
      </c>
      <c r="T857" s="559">
        <f>_xlfn.IFERROR(I857/I405,0)</f>
        <v>0</v>
      </c>
      <c r="U857" s="559">
        <f>_xlfn.IFERROR(J857/J405,0)</f>
        <v>0</v>
      </c>
      <c r="V857" s="559">
        <f>_xlfn.IFERROR(K857/K405,0)</f>
        <v>0</v>
      </c>
      <c r="W857" s="559">
        <f>_xlfn.IFERROR(L857/L405,0)</f>
        <v>0</v>
      </c>
      <c r="X857" s="559">
        <f>_xlfn.IFERROR(M857/M405,0)</f>
        <v>0</v>
      </c>
      <c r="Y857" s="560"/>
      <c r="Z857" s="237"/>
      <c r="AA857" s="238"/>
    </row>
    <row r="858" ht="16" customHeight="1">
      <c r="A858" s="280">
        <f>ROW(A406)</f>
        <v>406</v>
      </c>
      <c r="B858" s="526">
        <f>$B406</f>
        <v>0</v>
      </c>
      <c r="C858" s="549"/>
      <c r="D858" s="550"/>
      <c r="E858" s="237"/>
      <c r="F858" s="237"/>
      <c r="G858" s="410">
        <f>G406*$C$90</f>
        <v>0</v>
      </c>
      <c r="H858" s="410">
        <f>H406*$C$90</f>
        <v>0</v>
      </c>
      <c r="I858" s="410">
        <f>I406*$C$90</f>
        <v>0</v>
      </c>
      <c r="J858" s="410">
        <f>J406*$C$90</f>
        <v>0</v>
      </c>
      <c r="K858" s="410">
        <f>K406*$C$90</f>
        <v>0</v>
      </c>
      <c r="L858" s="410">
        <f>L406*$C$90</f>
        <v>0</v>
      </c>
      <c r="M858" s="410">
        <f>M406*$C$90</f>
        <v>0</v>
      </c>
      <c r="N858" s="237"/>
      <c r="O858" s="237"/>
      <c r="P858" s="237"/>
      <c r="Q858" s="237"/>
      <c r="R858" s="237"/>
      <c r="S858" s="559">
        <f>_xlfn.IFERROR(H858/H406,0)</f>
        <v>0</v>
      </c>
      <c r="T858" s="559">
        <f>_xlfn.IFERROR(I858/I406,0)</f>
        <v>0</v>
      </c>
      <c r="U858" s="559">
        <f>_xlfn.IFERROR(J858/J406,0)</f>
        <v>0</v>
      </c>
      <c r="V858" s="559">
        <f>_xlfn.IFERROR(K858/K406,0)</f>
        <v>0</v>
      </c>
      <c r="W858" s="559">
        <f>_xlfn.IFERROR(L858/L406,0)</f>
        <v>0</v>
      </c>
      <c r="X858" s="559">
        <f>_xlfn.IFERROR(M858/M406,0)</f>
        <v>0</v>
      </c>
      <c r="Y858" s="560"/>
      <c r="Z858" s="237"/>
      <c r="AA858" s="238"/>
    </row>
    <row r="859" ht="16" customHeight="1">
      <c r="A859" s="280">
        <f>ROW(A407)</f>
        <v>407</v>
      </c>
      <c r="B859" s="526">
        <f>$B407</f>
        <v>0</v>
      </c>
      <c r="C859" s="549"/>
      <c r="D859" s="550"/>
      <c r="E859" s="237"/>
      <c r="F859" s="237"/>
      <c r="G859" s="410">
        <f>G407*$C$90</f>
        <v>0</v>
      </c>
      <c r="H859" s="410">
        <f>H407*$C$90</f>
        <v>0</v>
      </c>
      <c r="I859" s="410">
        <f>I407*$C$90</f>
        <v>0</v>
      </c>
      <c r="J859" s="410">
        <f>J407*$C$90</f>
        <v>0</v>
      </c>
      <c r="K859" s="410">
        <f>K407*$C$90</f>
        <v>0</v>
      </c>
      <c r="L859" s="410">
        <f>L407*$C$90</f>
        <v>0</v>
      </c>
      <c r="M859" s="410">
        <f>M407*$C$90</f>
        <v>0</v>
      </c>
      <c r="N859" s="237"/>
      <c r="O859" s="237"/>
      <c r="P859" s="237"/>
      <c r="Q859" s="237"/>
      <c r="R859" s="237"/>
      <c r="S859" s="559">
        <f>_xlfn.IFERROR(H859/H407,0)</f>
        <v>0</v>
      </c>
      <c r="T859" s="559">
        <f>_xlfn.IFERROR(I859/I407,0)</f>
        <v>0</v>
      </c>
      <c r="U859" s="559">
        <f>_xlfn.IFERROR(J859/J407,0)</f>
        <v>0</v>
      </c>
      <c r="V859" s="559">
        <f>_xlfn.IFERROR(K859/K407,0)</f>
        <v>0</v>
      </c>
      <c r="W859" s="559">
        <f>_xlfn.IFERROR(L859/L407,0)</f>
        <v>0</v>
      </c>
      <c r="X859" s="559">
        <f>_xlfn.IFERROR(M859/M407,0)</f>
        <v>0</v>
      </c>
      <c r="Y859" s="560"/>
      <c r="Z859" s="237"/>
      <c r="AA859" s="238"/>
    </row>
    <row r="860" ht="16" customHeight="1">
      <c r="A860" s="280">
        <f>ROW(A408)</f>
        <v>408</v>
      </c>
      <c r="B860" s="526">
        <f>$B408</f>
        <v>0</v>
      </c>
      <c r="C860" s="549"/>
      <c r="D860" s="550"/>
      <c r="E860" s="237"/>
      <c r="F860" s="237"/>
      <c r="G860" s="410">
        <f>G408*$C$90</f>
        <v>0</v>
      </c>
      <c r="H860" s="410">
        <f>H408*$C$90</f>
        <v>0</v>
      </c>
      <c r="I860" s="410">
        <f>I408*$C$90</f>
        <v>0</v>
      </c>
      <c r="J860" s="410">
        <f>J408*$C$90</f>
        <v>0</v>
      </c>
      <c r="K860" s="410">
        <f>K408*$C$90</f>
        <v>0</v>
      </c>
      <c r="L860" s="410">
        <f>L408*$C$90</f>
        <v>0</v>
      </c>
      <c r="M860" s="410">
        <f>M408*$C$90</f>
        <v>0</v>
      </c>
      <c r="N860" s="237"/>
      <c r="O860" s="237"/>
      <c r="P860" s="237"/>
      <c r="Q860" s="237"/>
      <c r="R860" s="237"/>
      <c r="S860" s="559">
        <f>_xlfn.IFERROR(H860/H408,0)</f>
        <v>0</v>
      </c>
      <c r="T860" s="559">
        <f>_xlfn.IFERROR(I860/I408,0)</f>
        <v>0</v>
      </c>
      <c r="U860" s="559">
        <f>_xlfn.IFERROR(J860/J408,0)</f>
        <v>0</v>
      </c>
      <c r="V860" s="559">
        <f>_xlfn.IFERROR(K860/K408,0)</f>
        <v>0</v>
      </c>
      <c r="W860" s="559">
        <f>_xlfn.IFERROR(L860/L408,0)</f>
        <v>0</v>
      </c>
      <c r="X860" s="559">
        <f>_xlfn.IFERROR(M860/M408,0)</f>
        <v>0</v>
      </c>
      <c r="Y860" s="560"/>
      <c r="Z860" s="237"/>
      <c r="AA860" s="238"/>
    </row>
    <row r="861" ht="16" customHeight="1">
      <c r="A861" s="280">
        <f>ROW(A409)</f>
        <v>409</v>
      </c>
      <c r="B861" s="526">
        <f>$B409</f>
        <v>0</v>
      </c>
      <c r="C861" s="549"/>
      <c r="D861" s="550"/>
      <c r="E861" s="237"/>
      <c r="F861" s="237"/>
      <c r="G861" s="410">
        <f>G409*$C$90</f>
        <v>0</v>
      </c>
      <c r="H861" s="410">
        <f>H409*$C$90</f>
        <v>0</v>
      </c>
      <c r="I861" s="410">
        <f>I409*$C$90</f>
        <v>0</v>
      </c>
      <c r="J861" s="410">
        <f>J409*$C$90</f>
        <v>0</v>
      </c>
      <c r="K861" s="410">
        <f>K409*$C$90</f>
        <v>0</v>
      </c>
      <c r="L861" s="410">
        <f>L409*$C$90</f>
        <v>0</v>
      </c>
      <c r="M861" s="410">
        <f>M409*$C$90</f>
        <v>0</v>
      </c>
      <c r="N861" s="237"/>
      <c r="O861" s="237"/>
      <c r="P861" s="237"/>
      <c r="Q861" s="237"/>
      <c r="R861" s="237"/>
      <c r="S861" s="559">
        <f>_xlfn.IFERROR(H861/H409,0)</f>
        <v>0</v>
      </c>
      <c r="T861" s="559">
        <f>_xlfn.IFERROR(I861/I409,0)</f>
        <v>0</v>
      </c>
      <c r="U861" s="559">
        <f>_xlfn.IFERROR(J861/J409,0)</f>
        <v>0</v>
      </c>
      <c r="V861" s="559">
        <f>_xlfn.IFERROR(K861/K409,0)</f>
        <v>0</v>
      </c>
      <c r="W861" s="559">
        <f>_xlfn.IFERROR(L861/L409,0)</f>
        <v>0</v>
      </c>
      <c r="X861" s="559">
        <f>_xlfn.IFERROR(M861/M409,0)</f>
        <v>0</v>
      </c>
      <c r="Y861" s="560"/>
      <c r="Z861" s="237"/>
      <c r="AA861" s="238"/>
    </row>
    <row r="862" ht="16" customHeight="1">
      <c r="A862" s="280">
        <f>ROW(A410)</f>
        <v>410</v>
      </c>
      <c r="B862" s="526">
        <f>$B410</f>
        <v>0</v>
      </c>
      <c r="C862" s="549"/>
      <c r="D862" s="550"/>
      <c r="E862" s="237"/>
      <c r="F862" s="237"/>
      <c r="G862" s="410">
        <f>G410*$C$90</f>
        <v>0</v>
      </c>
      <c r="H862" s="410">
        <f>H410*$C$90</f>
        <v>0</v>
      </c>
      <c r="I862" s="410">
        <f>I410*$C$90</f>
        <v>0</v>
      </c>
      <c r="J862" s="410">
        <f>J410*$C$90</f>
        <v>0</v>
      </c>
      <c r="K862" s="410">
        <f>K410*$C$90</f>
        <v>0</v>
      </c>
      <c r="L862" s="410">
        <f>L410*$C$90</f>
        <v>0</v>
      </c>
      <c r="M862" s="410">
        <f>M410*$C$90</f>
        <v>0</v>
      </c>
      <c r="N862" s="237"/>
      <c r="O862" s="237"/>
      <c r="P862" s="237"/>
      <c r="Q862" s="237"/>
      <c r="R862" s="237"/>
      <c r="S862" s="559">
        <f>_xlfn.IFERROR(H862/H410,0)</f>
        <v>0</v>
      </c>
      <c r="T862" s="559">
        <f>_xlfn.IFERROR(I862/I410,0)</f>
        <v>0</v>
      </c>
      <c r="U862" s="559">
        <f>_xlfn.IFERROR(J862/J410,0)</f>
        <v>0</v>
      </c>
      <c r="V862" s="559">
        <f>_xlfn.IFERROR(K862/K410,0)</f>
        <v>0</v>
      </c>
      <c r="W862" s="559">
        <f>_xlfn.IFERROR(L862/L410,0)</f>
        <v>0</v>
      </c>
      <c r="X862" s="559">
        <f>_xlfn.IFERROR(M862/M410,0)</f>
        <v>0</v>
      </c>
      <c r="Y862" s="560"/>
      <c r="Z862" s="237"/>
      <c r="AA862" s="238"/>
    </row>
    <row r="863" ht="16" customHeight="1">
      <c r="A863" s="280">
        <f>ROW(A411)</f>
        <v>411</v>
      </c>
      <c r="B863" s="526"/>
      <c r="C863" s="549"/>
      <c r="D863" s="550"/>
      <c r="E863" s="237"/>
      <c r="F863" s="237"/>
      <c r="G863" s="410"/>
      <c r="H863" s="410"/>
      <c r="I863" s="410"/>
      <c r="J863" s="410"/>
      <c r="K863" s="410"/>
      <c r="L863" s="410"/>
      <c r="M863" s="410"/>
      <c r="N863" s="237"/>
      <c r="O863" s="237"/>
      <c r="P863" s="237"/>
      <c r="Q863" s="237"/>
      <c r="R863" s="237"/>
      <c r="S863" s="559">
        <f>_xlfn.IFERROR(H863/H411,0)</f>
        <v>0</v>
      </c>
      <c r="T863" s="559">
        <f>_xlfn.IFERROR(I863/I411,0)</f>
        <v>0</v>
      </c>
      <c r="U863" s="559">
        <f>_xlfn.IFERROR(J863/J411,0)</f>
        <v>0</v>
      </c>
      <c r="V863" s="559">
        <f>_xlfn.IFERROR(K863/K411,0)</f>
        <v>0</v>
      </c>
      <c r="W863" s="559">
        <f>_xlfn.IFERROR(L863/L411,0)</f>
        <v>0</v>
      </c>
      <c r="X863" s="559">
        <f>_xlfn.IFERROR(M863/M411,0)</f>
        <v>0</v>
      </c>
      <c r="Y863" s="560"/>
      <c r="Z863" s="237"/>
      <c r="AA863" s="238"/>
    </row>
    <row r="864" ht="16" customHeight="1">
      <c r="A864" s="280">
        <f>ROW(A412)</f>
        <v>412</v>
      </c>
      <c r="B864" s="526">
        <f>$B412</f>
        <v>0</v>
      </c>
      <c r="C864" s="549"/>
      <c r="D864" s="550"/>
      <c r="E864" s="237"/>
      <c r="F864" s="237"/>
      <c r="G864" s="410">
        <f>G412*$C$90</f>
        <v>0</v>
      </c>
      <c r="H864" s="410">
        <f>H412*$C$90</f>
        <v>0</v>
      </c>
      <c r="I864" s="410">
        <f>I412*$C$90</f>
        <v>0</v>
      </c>
      <c r="J864" s="410">
        <f>J412*$C$90</f>
        <v>0</v>
      </c>
      <c r="K864" s="410">
        <f>K412*$C$90</f>
        <v>0</v>
      </c>
      <c r="L864" s="410">
        <f>L412*$C$90</f>
        <v>0</v>
      </c>
      <c r="M864" s="410">
        <f>M412*$C$90</f>
        <v>0</v>
      </c>
      <c r="N864" s="237"/>
      <c r="O864" s="237"/>
      <c r="P864" s="237"/>
      <c r="Q864" s="237"/>
      <c r="R864" s="237"/>
      <c r="S864" s="559">
        <f>_xlfn.IFERROR(H864/H412,0)</f>
        <v>0</v>
      </c>
      <c r="T864" s="559">
        <f>_xlfn.IFERROR(I864/I412,0)</f>
        <v>0</v>
      </c>
      <c r="U864" s="559">
        <f>_xlfn.IFERROR(J864/J412,0)</f>
        <v>0</v>
      </c>
      <c r="V864" s="559">
        <f>_xlfn.IFERROR(K864/K412,0)</f>
        <v>0</v>
      </c>
      <c r="W864" s="559">
        <f>_xlfn.IFERROR(L864/L412,0)</f>
        <v>0</v>
      </c>
      <c r="X864" s="559">
        <f>_xlfn.IFERROR(M864/M412,0)</f>
        <v>0</v>
      </c>
      <c r="Y864" s="560"/>
      <c r="Z864" s="237"/>
      <c r="AA864" s="238"/>
    </row>
    <row r="865" ht="16" customHeight="1">
      <c r="A865" s="280">
        <f>ROW(A413)</f>
        <v>413</v>
      </c>
      <c r="B865" s="526">
        <f>$B413</f>
        <v>0</v>
      </c>
      <c r="C865" s="549"/>
      <c r="D865" s="550"/>
      <c r="E865" s="237"/>
      <c r="F865" s="237"/>
      <c r="G865" s="410">
        <f>G413*$C$90</f>
        <v>0</v>
      </c>
      <c r="H865" s="410">
        <f>H413*$C$90</f>
        <v>0</v>
      </c>
      <c r="I865" s="410">
        <f>I413*$C$90</f>
        <v>0</v>
      </c>
      <c r="J865" s="410">
        <f>J413*$C$90</f>
        <v>0</v>
      </c>
      <c r="K865" s="410">
        <f>K413*$C$90</f>
        <v>0</v>
      </c>
      <c r="L865" s="410">
        <f>L413*$C$90</f>
        <v>0</v>
      </c>
      <c r="M865" s="410">
        <f>M413*$C$90</f>
        <v>0</v>
      </c>
      <c r="N865" s="237"/>
      <c r="O865" s="237"/>
      <c r="P865" s="237"/>
      <c r="Q865" s="237"/>
      <c r="R865" s="237"/>
      <c r="S865" s="559">
        <f>_xlfn.IFERROR(H865/H413,0)</f>
        <v>0</v>
      </c>
      <c r="T865" s="559">
        <f>_xlfn.IFERROR(I865/I413,0)</f>
        <v>0</v>
      </c>
      <c r="U865" s="559">
        <f>_xlfn.IFERROR(J865/J413,0)</f>
        <v>0</v>
      </c>
      <c r="V865" s="559">
        <f>_xlfn.IFERROR(K865/K413,0)</f>
        <v>0</v>
      </c>
      <c r="W865" s="559">
        <f>_xlfn.IFERROR(L865/L413,0)</f>
        <v>0</v>
      </c>
      <c r="X865" s="559">
        <f>_xlfn.IFERROR(M865/M413,0)</f>
        <v>0</v>
      </c>
      <c r="Y865" s="560"/>
      <c r="Z865" s="237"/>
      <c r="AA865" s="238"/>
    </row>
    <row r="866" ht="16" customHeight="1">
      <c r="A866" s="280">
        <f>ROW(A414)</f>
        <v>414</v>
      </c>
      <c r="B866" s="526">
        <f>$B414</f>
        <v>0</v>
      </c>
      <c r="C866" s="549"/>
      <c r="D866" s="550"/>
      <c r="E866" s="237"/>
      <c r="F866" s="237"/>
      <c r="G866" s="410">
        <f>G414*$C$90</f>
        <v>0</v>
      </c>
      <c r="H866" t="s" s="562">
        <v>373</v>
      </c>
      <c r="I866" s="410">
        <f>I414*$C$90</f>
        <v>0</v>
      </c>
      <c r="J866" s="410">
        <f>J414*$C$90</f>
        <v>0</v>
      </c>
      <c r="K866" s="410">
        <f>K414*$C$90</f>
        <v>0</v>
      </c>
      <c r="L866" s="410">
        <f>L414*$C$90</f>
        <v>0</v>
      </c>
      <c r="M866" s="410">
        <f>M414*$C$90</f>
        <v>0</v>
      </c>
      <c r="N866" s="237"/>
      <c r="O866" s="237"/>
      <c r="P866" s="237"/>
      <c r="Q866" s="237"/>
      <c r="R866" s="237"/>
      <c r="S866" s="559">
        <f>_xlfn.IFERROR(H866/H414,0)</f>
        <v>0</v>
      </c>
      <c r="T866" s="559">
        <f>_xlfn.IFERROR(I866/I414,0)</f>
        <v>0</v>
      </c>
      <c r="U866" s="559">
        <f>_xlfn.IFERROR(J866/J414,0)</f>
        <v>0</v>
      </c>
      <c r="V866" s="559">
        <f>_xlfn.IFERROR(K866/K414,0)</f>
        <v>0</v>
      </c>
      <c r="W866" s="559">
        <f>_xlfn.IFERROR(L866/L414,0)</f>
        <v>0</v>
      </c>
      <c r="X866" s="559">
        <f>_xlfn.IFERROR(M866/M414,0)</f>
        <v>0</v>
      </c>
      <c r="Y866" s="560"/>
      <c r="Z866" s="237"/>
      <c r="AA866" s="238"/>
    </row>
    <row r="867" ht="16" customHeight="1">
      <c r="A867" s="280">
        <f>ROW(A415)</f>
        <v>415</v>
      </c>
      <c r="B867" s="526">
        <f>$B415</f>
        <v>0</v>
      </c>
      <c r="C867" s="549"/>
      <c r="D867" s="550"/>
      <c r="E867" s="237"/>
      <c r="F867" s="237"/>
      <c r="G867" s="410">
        <f>G415*$C$90</f>
        <v>0</v>
      </c>
      <c r="H867" s="410">
        <f>H415*$C$90</f>
        <v>0</v>
      </c>
      <c r="I867" s="410">
        <f>I415*$C$90</f>
        <v>0</v>
      </c>
      <c r="J867" s="410">
        <f>J415*$C$90</f>
        <v>0</v>
      </c>
      <c r="K867" s="410">
        <f>K415*$C$90</f>
        <v>0</v>
      </c>
      <c r="L867" s="410">
        <f>L415*$C$90</f>
        <v>0</v>
      </c>
      <c r="M867" s="410">
        <f>M415*$C$90</f>
        <v>0</v>
      </c>
      <c r="N867" s="237"/>
      <c r="O867" s="237"/>
      <c r="P867" s="237"/>
      <c r="Q867" s="237"/>
      <c r="R867" s="237"/>
      <c r="S867" s="559">
        <f>_xlfn.IFERROR(H867/H415,0)</f>
        <v>0</v>
      </c>
      <c r="T867" s="559">
        <f>_xlfn.IFERROR(I867/I415,0)</f>
        <v>0</v>
      </c>
      <c r="U867" s="559">
        <f>_xlfn.IFERROR(J867/J415,0)</f>
        <v>0</v>
      </c>
      <c r="V867" s="559">
        <f>_xlfn.IFERROR(K867/K415,0)</f>
        <v>0</v>
      </c>
      <c r="W867" s="559">
        <f>_xlfn.IFERROR(L867/L415,0)</f>
        <v>0</v>
      </c>
      <c r="X867" s="559">
        <f>_xlfn.IFERROR(M867/M415,0)</f>
        <v>0</v>
      </c>
      <c r="Y867" s="560"/>
      <c r="Z867" s="237"/>
      <c r="AA867" s="238"/>
    </row>
    <row r="868" ht="16" customHeight="1">
      <c r="A868" s="280">
        <f>ROW(A416)</f>
        <v>416</v>
      </c>
      <c r="B868" s="526">
        <f>$B416</f>
        <v>0</v>
      </c>
      <c r="C868" s="549"/>
      <c r="D868" s="550"/>
      <c r="E868" s="237"/>
      <c r="F868" s="237"/>
      <c r="G868" s="410">
        <f>G416*$C$90</f>
        <v>0</v>
      </c>
      <c r="H868" s="410">
        <f>H416*$C$90</f>
        <v>0</v>
      </c>
      <c r="I868" s="410">
        <f>I416*$C$90</f>
        <v>0</v>
      </c>
      <c r="J868" s="410">
        <f>J416*$C$90</f>
        <v>0</v>
      </c>
      <c r="K868" s="410">
        <f>K416*$C$90</f>
        <v>0</v>
      </c>
      <c r="L868" s="410">
        <f>L416*$C$90</f>
        <v>0</v>
      </c>
      <c r="M868" s="410">
        <f>M416*$C$90</f>
        <v>0</v>
      </c>
      <c r="N868" s="237"/>
      <c r="O868" s="237"/>
      <c r="P868" s="237"/>
      <c r="Q868" s="237"/>
      <c r="R868" s="237"/>
      <c r="S868" s="559">
        <f>_xlfn.IFERROR(H868/H416,0)</f>
        <v>0</v>
      </c>
      <c r="T868" s="559">
        <f>_xlfn.IFERROR(I868/I416,0)</f>
        <v>0</v>
      </c>
      <c r="U868" s="559">
        <f>_xlfn.IFERROR(J868/J416,0)</f>
        <v>0</v>
      </c>
      <c r="V868" s="559">
        <f>_xlfn.IFERROR(K868/K416,0)</f>
        <v>0</v>
      </c>
      <c r="W868" s="559">
        <f>_xlfn.IFERROR(L868/L416,0)</f>
        <v>0</v>
      </c>
      <c r="X868" s="559">
        <f>_xlfn.IFERROR(M868/M416,0)</f>
        <v>0</v>
      </c>
      <c r="Y868" s="560"/>
      <c r="Z868" s="237"/>
      <c r="AA868" s="238"/>
    </row>
    <row r="869" ht="16" customHeight="1">
      <c r="A869" s="280">
        <f>ROW(A417)</f>
        <v>417</v>
      </c>
      <c r="B869" s="252"/>
      <c r="C869" s="542"/>
      <c r="D869" s="252"/>
      <c r="E869" s="252"/>
      <c r="F869" s="252"/>
      <c r="G869" s="517"/>
      <c r="H869" s="517"/>
      <c r="I869" s="517"/>
      <c r="J869" s="517"/>
      <c r="K869" s="517"/>
      <c r="L869" s="517"/>
      <c r="M869" s="517"/>
      <c r="N869" s="237"/>
      <c r="O869" s="237"/>
      <c r="P869" s="237"/>
      <c r="Q869" s="237"/>
      <c r="R869" s="237"/>
      <c r="S869" s="559">
        <f>_xlfn.IFERROR(H869/H417,0)</f>
        <v>0</v>
      </c>
      <c r="T869" s="559">
        <f>_xlfn.IFERROR(I869/I417,0)</f>
        <v>0</v>
      </c>
      <c r="U869" s="559">
        <f>_xlfn.IFERROR(J869/J417,0)</f>
        <v>0</v>
      </c>
      <c r="V869" s="559">
        <f>_xlfn.IFERROR(K869/K417,0)</f>
        <v>0</v>
      </c>
      <c r="W869" s="559">
        <f>_xlfn.IFERROR(L869/L417,0)</f>
        <v>0</v>
      </c>
      <c r="X869" s="559">
        <f>_xlfn.IFERROR(M869/M417,0)</f>
        <v>0</v>
      </c>
      <c r="Y869" s="560"/>
      <c r="Z869" s="237"/>
      <c r="AA869" s="238"/>
    </row>
    <row r="870" ht="16" customHeight="1">
      <c r="A870" s="280">
        <f>ROW(A418)</f>
        <v>418</v>
      </c>
      <c r="B870" t="s" s="257">
        <v>374</v>
      </c>
      <c r="C870" s="528"/>
      <c r="D870" s="405"/>
      <c r="E870" s="258"/>
      <c r="F870" s="258"/>
      <c r="G870" s="307">
        <f>SUM(G775:G868)</f>
        <v>0</v>
      </c>
      <c r="H870" s="307">
        <f>SUM(H775:H868)</f>
        <v>58580</v>
      </c>
      <c r="I870" s="307">
        <f>SUM(I775:I868)</f>
        <v>83038.600000000006</v>
      </c>
      <c r="J870" s="307">
        <f>SUM(J775:J868)</f>
        <v>89529.351</v>
      </c>
      <c r="K870" s="307">
        <f>SUM(K775:K868)</f>
        <v>117566.49793</v>
      </c>
      <c r="L870" s="307">
        <f>SUM(L775:L868)</f>
        <v>140677.3461619</v>
      </c>
      <c r="M870" s="307">
        <f>SUM(M775:M868)</f>
        <v>167086.172328859</v>
      </c>
      <c r="N870" s="237"/>
      <c r="O870" s="237"/>
      <c r="P870" s="237"/>
      <c r="Q870" s="237"/>
      <c r="R870" s="237"/>
      <c r="S870" s="559">
        <f>H870/H418</f>
        <v>0.145</v>
      </c>
      <c r="T870" s="559">
        <f>I870/I418</f>
        <v>0.145</v>
      </c>
      <c r="U870" s="559">
        <f>J870/J418</f>
        <v>0.145</v>
      </c>
      <c r="V870" s="559">
        <f>K870/K418</f>
        <v>0.145</v>
      </c>
      <c r="W870" s="559">
        <f>L870/L418</f>
        <v>0.145</v>
      </c>
      <c r="X870" s="559">
        <f>M870/M418</f>
        <v>0.145</v>
      </c>
      <c r="Y870" s="237"/>
      <c r="Z870" s="237"/>
      <c r="AA870" s="238"/>
    </row>
    <row r="871" ht="16" customHeight="1">
      <c r="A871" s="280">
        <f>ROW(A419)</f>
        <v>419</v>
      </c>
      <c r="B871" s="237"/>
      <c r="C871" s="549"/>
      <c r="D871" s="550"/>
      <c r="E871" s="237"/>
      <c r="F871" s="237"/>
      <c r="G871" s="237"/>
      <c r="H871" s="355"/>
      <c r="I871" s="355"/>
      <c r="J871" s="355"/>
      <c r="K871" s="355"/>
      <c r="L871" s="355"/>
      <c r="M871" s="355"/>
      <c r="N871" s="237"/>
      <c r="O871" s="237"/>
      <c r="P871" s="237"/>
      <c r="Q871" s="237"/>
      <c r="R871" s="237"/>
      <c r="S871" s="346">
        <f>H870/0.14625</f>
        <v>400547.008547009</v>
      </c>
      <c r="T871" s="346">
        <f>I870/0.14625</f>
        <v>567785.299145299</v>
      </c>
      <c r="U871" s="346">
        <f>J870/0.14625</f>
        <v>612166.502564103</v>
      </c>
      <c r="V871" s="346">
        <f>K870/0.14625</f>
        <v>803873.4901196579</v>
      </c>
      <c r="W871" s="346">
        <f>L870/0.14625</f>
        <v>961896.384012992</v>
      </c>
      <c r="X871" s="346">
        <f>M870/0.14625</f>
        <v>1142469.55438536</v>
      </c>
      <c r="Y871" s="237"/>
      <c r="Z871" s="237"/>
      <c r="AA871" s="238"/>
    </row>
    <row r="872" ht="16" customHeight="1">
      <c r="A872" s="280">
        <f>ROW(A420)</f>
        <v>420</v>
      </c>
      <c r="B872" s="252"/>
      <c r="C872" s="551"/>
      <c r="D872" s="552"/>
      <c r="E872" s="252"/>
      <c r="F872" s="252"/>
      <c r="G872" s="252"/>
      <c r="H872" s="404"/>
      <c r="I872" s="404"/>
      <c r="J872" s="404"/>
      <c r="K872" s="404"/>
      <c r="L872" s="404"/>
      <c r="M872" s="404"/>
      <c r="N872" s="237"/>
      <c r="O872" s="237"/>
      <c r="P872" s="237"/>
      <c r="Q872" s="237"/>
      <c r="R872" s="237"/>
      <c r="S872" s="346">
        <f>H418-S871</f>
        <v>3452.991452991</v>
      </c>
      <c r="T872" s="346">
        <f>I418-T871</f>
        <v>4894.700854701</v>
      </c>
      <c r="U872" s="346">
        <f>J418-U871</f>
        <v>5277.297435897</v>
      </c>
      <c r="V872" s="346">
        <f>K418-V871</f>
        <v>6929.943880342</v>
      </c>
      <c r="W872" s="346">
        <f>L418-W871</f>
        <v>8292.210207008</v>
      </c>
      <c r="X872" s="346">
        <f>M418-X871</f>
        <v>9848.87546884</v>
      </c>
      <c r="Y872" s="237"/>
      <c r="Z872" s="237"/>
      <c r="AA872" s="238"/>
    </row>
    <row r="873" ht="16" customHeight="1">
      <c r="A873" s="280">
        <f>ROW(A421)</f>
        <v>421</v>
      </c>
      <c r="B873" t="s" s="257">
        <v>375</v>
      </c>
      <c r="C873" s="528"/>
      <c r="D873" s="405"/>
      <c r="E873" s="258"/>
      <c r="F873" s="258"/>
      <c r="G873" s="307">
        <f>G870+G772+G736</f>
        <v>0</v>
      </c>
      <c r="H873" s="307">
        <f>H870+H772+H736+H748</f>
        <v>84245</v>
      </c>
      <c r="I873" s="307">
        <f>I870+I772+I736+I748</f>
        <v>122168.3</v>
      </c>
      <c r="J873" s="307">
        <f>J870+J772+J736+J748</f>
        <v>140601.077</v>
      </c>
      <c r="K873" s="307">
        <f>K870+K772+K736+K748</f>
        <v>170170.37571</v>
      </c>
      <c r="L873" s="307">
        <f>L870+L772+L736+L748</f>
        <v>194859.3402753</v>
      </c>
      <c r="M873" s="307">
        <f>M870+M772+M736+M748</f>
        <v>222893.626265661</v>
      </c>
      <c r="N873" s="237"/>
      <c r="O873" s="237"/>
      <c r="P873" s="237"/>
      <c r="Q873" s="237"/>
      <c r="R873" s="237"/>
      <c r="S873" s="559">
        <f>H873/H421</f>
        <v>0.145</v>
      </c>
      <c r="T873" s="559">
        <f>I873/I421</f>
        <v>0.145</v>
      </c>
      <c r="U873" s="559">
        <f>J873/J421</f>
        <v>0.145</v>
      </c>
      <c r="V873" s="559">
        <f>K873/K421</f>
        <v>0.145</v>
      </c>
      <c r="W873" s="559">
        <f>L873/L421</f>
        <v>0.145</v>
      </c>
      <c r="X873" s="559">
        <f>M873/M421</f>
        <v>0.145</v>
      </c>
      <c r="Y873" s="237"/>
      <c r="Z873" s="237"/>
      <c r="AA873" s="238"/>
    </row>
    <row r="874" ht="16" customHeight="1">
      <c r="A874" s="280">
        <f>ROW(A422)</f>
        <v>422</v>
      </c>
      <c r="B874" s="252"/>
      <c r="C874" s="551"/>
      <c r="D874" s="552"/>
      <c r="E874" s="252"/>
      <c r="F874" s="252"/>
      <c r="G874" s="252"/>
      <c r="H874" s="404"/>
      <c r="I874" s="404"/>
      <c r="J874" s="404"/>
      <c r="K874" s="404"/>
      <c r="L874" s="404"/>
      <c r="M874" s="404"/>
      <c r="N874" s="237"/>
      <c r="O874" s="237"/>
      <c r="P874" s="237"/>
      <c r="Q874" s="237"/>
      <c r="R874" s="237"/>
      <c r="S874" s="343">
        <f>0.14625*H421</f>
        <v>84971.25</v>
      </c>
      <c r="T874" s="343">
        <f>0.14625*I421</f>
        <v>123221.475</v>
      </c>
      <c r="U874" s="343">
        <f>0.14625*J421</f>
        <v>141813.15525</v>
      </c>
      <c r="V874" s="343">
        <f>0.14625*K421</f>
        <v>171637.3617075</v>
      </c>
      <c r="W874" s="343">
        <f>0.14625*L421</f>
        <v>196539.162174225</v>
      </c>
      <c r="X874" s="343">
        <f>0.14625*M421</f>
        <v>224815.123043813</v>
      </c>
      <c r="Y874" s="343"/>
      <c r="Z874" s="237"/>
      <c r="AA874" s="238"/>
    </row>
    <row r="875" ht="16" customHeight="1">
      <c r="A875" s="280">
        <f>ROW(A423)</f>
        <v>423</v>
      </c>
      <c r="B875" t="s" s="543">
        <v>376</v>
      </c>
      <c r="C875" s="563"/>
      <c r="D875" s="564"/>
      <c r="E875" s="294"/>
      <c r="F875" s="294"/>
      <c r="G875" s="565"/>
      <c r="H875" s="565"/>
      <c r="I875" s="565"/>
      <c r="J875" s="565"/>
      <c r="K875" s="565"/>
      <c r="L875" s="565"/>
      <c r="M875" s="565"/>
      <c r="N875" s="237"/>
      <c r="O875" s="237"/>
      <c r="P875" s="237"/>
      <c r="Q875" s="237"/>
      <c r="R875" s="237"/>
      <c r="S875" s="343">
        <f>H873-S874</f>
        <v>-726.25</v>
      </c>
      <c r="T875" s="343">
        <f>I873-T874</f>
        <v>-1053.175</v>
      </c>
      <c r="U875" s="343">
        <f>J873-U874</f>
        <v>-1212.07825</v>
      </c>
      <c r="V875" s="343">
        <f>K873-V874</f>
        <v>-1466.9859975</v>
      </c>
      <c r="W875" s="343">
        <f>L873-W874</f>
        <v>-1679.821898925</v>
      </c>
      <c r="X875" s="343">
        <f>M873-X874</f>
        <v>-1921.496778152</v>
      </c>
      <c r="Y875" s="343"/>
      <c r="Z875" s="237"/>
      <c r="AA875" s="238"/>
    </row>
    <row r="876" ht="16" customHeight="1">
      <c r="A876" s="280">
        <f>ROW(A424)</f>
        <v>424</v>
      </c>
      <c r="B876" s="258"/>
      <c r="C876" s="528"/>
      <c r="D876" s="509"/>
      <c r="E876" s="258"/>
      <c r="F876" s="258"/>
      <c r="G876" s="406"/>
      <c r="H876" s="406"/>
      <c r="I876" s="406"/>
      <c r="J876" s="406"/>
      <c r="K876" s="406"/>
      <c r="L876" s="406"/>
      <c r="M876" s="406"/>
      <c r="N876" s="237"/>
      <c r="O876" s="237"/>
      <c r="P876" s="237"/>
      <c r="Q876" s="237"/>
      <c r="R876" s="237"/>
      <c r="S876" s="343">
        <f>S875/$S$873</f>
        <v>-5008.620689655170</v>
      </c>
      <c r="T876" s="343">
        <f>T875/$S$873</f>
        <v>-7263.275862068970</v>
      </c>
      <c r="U876" s="343">
        <f>U875/$S$873</f>
        <v>-8359.160344827589</v>
      </c>
      <c r="V876" s="343">
        <f>V875/$S$873</f>
        <v>-10117.1448103448</v>
      </c>
      <c r="W876" s="343">
        <f>W875/$S$873</f>
        <v>-11584.9786132759</v>
      </c>
      <c r="X876" s="343">
        <f>X875/$S$873</f>
        <v>-13251.7019182897</v>
      </c>
      <c r="Y876" s="343"/>
      <c r="Z876" s="237"/>
      <c r="AA876" s="238"/>
    </row>
    <row r="877" ht="16" customHeight="1">
      <c r="A877" s="280">
        <f>ROW(A425)</f>
        <v>425</v>
      </c>
      <c r="B877" t="s" s="426">
        <f>$B$113</f>
        <v>327</v>
      </c>
      <c r="C877" s="542"/>
      <c r="D877" s="252"/>
      <c r="E877" s="252"/>
      <c r="F877" s="252"/>
      <c r="G877" s="517"/>
      <c r="H877" s="517"/>
      <c r="I877" s="517"/>
      <c r="J877" s="517"/>
      <c r="K877" s="517"/>
      <c r="L877" s="517"/>
      <c r="M877" s="517"/>
      <c r="N877" s="237"/>
      <c r="O877" s="237"/>
      <c r="P877" s="237"/>
      <c r="Q877" s="237"/>
      <c r="R877" s="237"/>
      <c r="S877" s="237"/>
      <c r="T877" s="237"/>
      <c r="U877" s="237"/>
      <c r="V877" s="237"/>
      <c r="W877" s="237"/>
      <c r="X877" s="237"/>
      <c r="Y877" s="237"/>
      <c r="Z877" s="237"/>
      <c r="AA877" s="238"/>
    </row>
    <row r="878" ht="16" customHeight="1">
      <c r="A878" s="280">
        <f>ROW(A426)</f>
        <v>426</v>
      </c>
      <c r="B878" t="s" s="508">
        <f>$B$114</f>
        <v>328</v>
      </c>
      <c r="C878" s="518"/>
      <c r="D878" s="258"/>
      <c r="E878" s="258"/>
      <c r="F878" s="258"/>
      <c r="G878" s="520">
        <f>G273*$C$92</f>
        <v>0</v>
      </c>
      <c r="H878" s="520">
        <f>H273*$C$92</f>
        <v>273.6</v>
      </c>
      <c r="I878" s="520">
        <f>I273*$C$92</f>
        <v>281.808</v>
      </c>
      <c r="J878" s="520">
        <f>J273*$C$92</f>
        <v>290.26224</v>
      </c>
      <c r="K878" s="520">
        <f>K273*$C$92</f>
        <v>298.9701072</v>
      </c>
      <c r="L878" s="520">
        <f>L273*$C$92</f>
        <v>307.939210416</v>
      </c>
      <c r="M878" s="520">
        <f>M273*$C$92</f>
        <v>317.177386728480</v>
      </c>
      <c r="N878" s="237"/>
      <c r="O878" s="237"/>
      <c r="P878" s="237"/>
      <c r="Q878" s="237"/>
      <c r="R878" s="237"/>
      <c r="S878" s="237"/>
      <c r="T878" s="237"/>
      <c r="U878" s="237"/>
      <c r="V878" s="237"/>
      <c r="W878" s="237"/>
      <c r="X878" s="237"/>
      <c r="Y878" s="237"/>
      <c r="Z878" s="237"/>
      <c r="AA878" s="238"/>
    </row>
    <row r="879" ht="16" customHeight="1">
      <c r="A879" s="280">
        <f>ROW(A427)</f>
        <v>427</v>
      </c>
      <c r="B879" t="s" s="286">
        <f>$B$115</f>
        <v>329</v>
      </c>
      <c r="C879" s="547"/>
      <c r="D879" s="237"/>
      <c r="E879" s="237"/>
      <c r="F879" s="237"/>
      <c r="G879" s="410">
        <f>G274*$C$92</f>
        <v>0</v>
      </c>
      <c r="H879" s="410">
        <f>H274*$C$92</f>
        <v>0</v>
      </c>
      <c r="I879" s="410">
        <f>I274*$C$92</f>
        <v>222.48</v>
      </c>
      <c r="J879" s="410">
        <f>J274*$C$92</f>
        <v>229.1544</v>
      </c>
      <c r="K879" s="410">
        <f>K274*$C$92</f>
        <v>236.029032</v>
      </c>
      <c r="L879" s="410">
        <f>L274*$C$92</f>
        <v>243.10990296</v>
      </c>
      <c r="M879" s="410">
        <f>M274*$C$92</f>
        <v>250.4032000488</v>
      </c>
      <c r="N879" s="237"/>
      <c r="O879" s="237"/>
      <c r="P879" s="237"/>
      <c r="Q879" s="237"/>
      <c r="R879" s="237"/>
      <c r="S879" s="237"/>
      <c r="T879" s="237"/>
      <c r="U879" s="237"/>
      <c r="V879" s="237"/>
      <c r="W879" s="237"/>
      <c r="X879" s="237"/>
      <c r="Y879" s="237"/>
      <c r="Z879" s="237"/>
      <c r="AA879" s="238"/>
    </row>
    <row r="880" ht="16" customHeight="1">
      <c r="A880" s="280">
        <f>ROW(A428)</f>
        <v>428</v>
      </c>
      <c r="B880" t="s" s="286">
        <f>$B$116</f>
        <v>330</v>
      </c>
      <c r="C880" s="547"/>
      <c r="D880" s="237"/>
      <c r="E880" s="237"/>
      <c r="F880" s="237"/>
      <c r="G880" s="410">
        <f>G275*$C$92</f>
        <v>0</v>
      </c>
      <c r="H880" s="410">
        <f>H275*$C$92</f>
        <v>0</v>
      </c>
      <c r="I880" s="410">
        <f>I275*$C$92</f>
        <v>0</v>
      </c>
      <c r="J880" s="410">
        <f>J275*$C$92</f>
        <v>106.93872</v>
      </c>
      <c r="K880" s="410">
        <f>K275*$C$92</f>
        <v>110.1468816</v>
      </c>
      <c r="L880" s="410">
        <f>L275*$C$92</f>
        <v>113.451288048</v>
      </c>
      <c r="M880" s="410">
        <f>M275*$C$92</f>
        <v>116.854826689440</v>
      </c>
      <c r="N880" s="237"/>
      <c r="O880" s="237"/>
      <c r="P880" s="237"/>
      <c r="Q880" s="237"/>
      <c r="R880" s="237"/>
      <c r="S880" s="237"/>
      <c r="T880" s="237"/>
      <c r="U880" s="237"/>
      <c r="V880" s="237"/>
      <c r="W880" s="237"/>
      <c r="X880" s="237"/>
      <c r="Y880" s="237"/>
      <c r="Z880" s="237"/>
      <c r="AA880" s="238"/>
    </row>
    <row r="881" ht="16" customHeight="1">
      <c r="A881" s="280">
        <f>ROW(A429)</f>
        <v>429</v>
      </c>
      <c r="B881" t="s" s="286">
        <f>$B$117</f>
        <v>331</v>
      </c>
      <c r="C881" s="547"/>
      <c r="D881" s="237"/>
      <c r="E881" s="237"/>
      <c r="F881" s="237"/>
      <c r="G881" s="410">
        <f>G276*$C$92</f>
        <v>0</v>
      </c>
      <c r="H881" s="410">
        <f>H276*$C$92</f>
        <v>0</v>
      </c>
      <c r="I881" s="410">
        <f>I276*$C$92</f>
        <v>0</v>
      </c>
      <c r="J881" s="410">
        <f>J276*$C$92</f>
        <v>160.40808</v>
      </c>
      <c r="K881" s="410">
        <f>K276*$C$92</f>
        <v>165.2203224</v>
      </c>
      <c r="L881" s="410">
        <f>L276*$C$92</f>
        <v>170.176932072</v>
      </c>
      <c r="M881" s="410">
        <f>M276*$C$92</f>
        <v>175.282240034160</v>
      </c>
      <c r="N881" s="237"/>
      <c r="O881" s="237"/>
      <c r="P881" s="237"/>
      <c r="Q881" s="237"/>
      <c r="R881" s="237"/>
      <c r="S881" s="237"/>
      <c r="T881" s="237"/>
      <c r="U881" s="237"/>
      <c r="V881" s="237"/>
      <c r="W881" s="237"/>
      <c r="X881" s="237"/>
      <c r="Y881" s="237"/>
      <c r="Z881" s="237"/>
      <c r="AA881" s="238"/>
    </row>
    <row r="882" ht="16" customHeight="1">
      <c r="A882" s="280">
        <f>ROW(A430)</f>
        <v>430</v>
      </c>
      <c r="B882" s="548">
        <f>$B$118</f>
        <v>0</v>
      </c>
      <c r="C882" s="547"/>
      <c r="D882" s="237"/>
      <c r="E882" s="237"/>
      <c r="F882" s="237"/>
      <c r="G882" s="410">
        <f>G277*$C$92</f>
        <v>0</v>
      </c>
      <c r="H882" s="410">
        <f>H277*$C$92</f>
        <v>0</v>
      </c>
      <c r="I882" s="410">
        <f>I277*$C$92</f>
        <v>0</v>
      </c>
      <c r="J882" s="410">
        <f>J277*$C$92</f>
        <v>0</v>
      </c>
      <c r="K882" s="410">
        <f>K277*$C$92</f>
        <v>0</v>
      </c>
      <c r="L882" s="410">
        <f>L277*$C$92</f>
        <v>0</v>
      </c>
      <c r="M882" s="410">
        <f>M277*$C$92</f>
        <v>0</v>
      </c>
      <c r="N882" s="237"/>
      <c r="O882" s="237"/>
      <c r="P882" s="237"/>
      <c r="Q882" s="237"/>
      <c r="R882" s="237"/>
      <c r="S882" s="237"/>
      <c r="T882" s="237"/>
      <c r="U882" s="237"/>
      <c r="V882" s="237"/>
      <c r="W882" s="237"/>
      <c r="X882" s="237"/>
      <c r="Y882" s="237"/>
      <c r="Z882" s="237"/>
      <c r="AA882" s="238"/>
    </row>
    <row r="883" ht="16" customHeight="1">
      <c r="A883" s="280">
        <f>ROW(A431)</f>
        <v>431</v>
      </c>
      <c r="B883" s="237"/>
      <c r="C883" s="547"/>
      <c r="D883" s="237"/>
      <c r="E883" s="237"/>
      <c r="F883" s="237"/>
      <c r="G883" s="410"/>
      <c r="H883" s="410"/>
      <c r="I883" s="410"/>
      <c r="J883" s="410"/>
      <c r="K883" s="410"/>
      <c r="L883" s="410"/>
      <c r="M883" s="410"/>
      <c r="N883" s="237"/>
      <c r="O883" s="237"/>
      <c r="P883" s="237"/>
      <c r="Q883" s="237"/>
      <c r="R883" s="237"/>
      <c r="S883" s="237"/>
      <c r="T883" s="237"/>
      <c r="U883" s="237"/>
      <c r="V883" s="237"/>
      <c r="W883" s="237"/>
      <c r="X883" s="237"/>
      <c r="Y883" s="237"/>
      <c r="Z883" s="237"/>
      <c r="AA883" s="238"/>
    </row>
    <row r="884" ht="16" customHeight="1">
      <c r="A884" s="280">
        <f>ROW(A432)</f>
        <v>432</v>
      </c>
      <c r="B884" t="s" s="426">
        <f>$B279</f>
        <v>333</v>
      </c>
      <c r="C884" s="542"/>
      <c r="D884" s="252"/>
      <c r="E884" s="252"/>
      <c r="F884" s="252"/>
      <c r="G884" s="517"/>
      <c r="H884" s="517"/>
      <c r="I884" s="517"/>
      <c r="J884" s="517"/>
      <c r="K884" s="517"/>
      <c r="L884" s="517"/>
      <c r="M884" s="517"/>
      <c r="N884" s="237"/>
      <c r="O884" s="237"/>
      <c r="P884" s="237"/>
      <c r="Q884" s="237"/>
      <c r="R884" s="237"/>
      <c r="S884" s="237"/>
      <c r="T884" s="237"/>
      <c r="U884" s="237"/>
      <c r="V884" s="237"/>
      <c r="W884" s="237"/>
      <c r="X884" s="237"/>
      <c r="Y884" s="237"/>
      <c r="Z884" s="237"/>
      <c r="AA884" s="238"/>
    </row>
    <row r="885" ht="16" customHeight="1">
      <c r="A885" s="280">
        <f>ROW(A433)</f>
        <v>433</v>
      </c>
      <c r="B885" t="s" s="508">
        <f>$B280</f>
        <v>334</v>
      </c>
      <c r="C885" s="518"/>
      <c r="D885" s="258"/>
      <c r="E885" s="258"/>
      <c r="F885" s="258"/>
      <c r="G885" s="520">
        <f>G280*$C$92</f>
        <v>0</v>
      </c>
      <c r="H885" s="520">
        <f>H280*$C$92</f>
        <v>144</v>
      </c>
      <c r="I885" s="520">
        <f>I280*$C$92</f>
        <v>148.32</v>
      </c>
      <c r="J885" s="520">
        <f>J280*$C$92</f>
        <v>152.7696</v>
      </c>
      <c r="K885" s="520">
        <f>K280*$C$92</f>
        <v>157.352688</v>
      </c>
      <c r="L885" s="520">
        <f>L280*$C$92</f>
        <v>162.07326864</v>
      </c>
      <c r="M885" s="520">
        <f>M280*$C$92</f>
        <v>166.9354666992</v>
      </c>
      <c r="N885" s="237"/>
      <c r="O885" s="237"/>
      <c r="P885" s="237"/>
      <c r="Q885" s="237"/>
      <c r="R885" s="237"/>
      <c r="S885" s="237"/>
      <c r="T885" s="237"/>
      <c r="U885" s="237"/>
      <c r="V885" s="237"/>
      <c r="W885" s="237"/>
      <c r="X885" s="237"/>
      <c r="Y885" s="237"/>
      <c r="Z885" s="237"/>
      <c r="AA885" s="238"/>
    </row>
    <row r="886" ht="16" customHeight="1">
      <c r="A886" s="280">
        <f>ROW(A434)</f>
        <v>434</v>
      </c>
      <c r="B886" t="s" s="286">
        <f>$B281</f>
        <v>335</v>
      </c>
      <c r="C886" s="547"/>
      <c r="D886" s="237"/>
      <c r="E886" s="237"/>
      <c r="F886" s="237"/>
      <c r="G886" s="410">
        <f>G281*$C$92</f>
        <v>0</v>
      </c>
      <c r="H886" s="410">
        <f>H281*$C$92</f>
        <v>129.6</v>
      </c>
      <c r="I886" s="410">
        <f>I281*$C$92</f>
        <v>133.488</v>
      </c>
      <c r="J886" s="410">
        <f>J281*$C$92</f>
        <v>137.49264</v>
      </c>
      <c r="K886" s="410">
        <f>K281*$C$92</f>
        <v>141.6174192</v>
      </c>
      <c r="L886" s="410">
        <f>L281*$C$92</f>
        <v>145.865941776</v>
      </c>
      <c r="M886" s="410">
        <f>M281*$C$92</f>
        <v>150.241920029280</v>
      </c>
      <c r="N886" s="237"/>
      <c r="O886" s="237"/>
      <c r="P886" s="237"/>
      <c r="Q886" s="237"/>
      <c r="R886" s="237"/>
      <c r="S886" s="237"/>
      <c r="T886" s="237"/>
      <c r="U886" s="237"/>
      <c r="V886" s="237"/>
      <c r="W886" s="237"/>
      <c r="X886" s="237"/>
      <c r="Y886" s="237"/>
      <c r="Z886" s="237"/>
      <c r="AA886" s="238"/>
    </row>
    <row r="887" ht="16" customHeight="1">
      <c r="A887" s="280">
        <f>ROW(A435)</f>
        <v>435</v>
      </c>
      <c r="B887" s="548">
        <f>$B282</f>
        <v>0</v>
      </c>
      <c r="C887" s="547"/>
      <c r="D887" s="237"/>
      <c r="E887" s="237"/>
      <c r="F887" s="237"/>
      <c r="G887" s="410">
        <f>G282*$C$92</f>
        <v>0</v>
      </c>
      <c r="H887" s="410">
        <f>H282*$C$92</f>
        <v>0</v>
      </c>
      <c r="I887" s="410">
        <f>I282*$C$92</f>
        <v>0</v>
      </c>
      <c r="J887" s="410">
        <f>J282*$C$92</f>
        <v>0</v>
      </c>
      <c r="K887" s="410">
        <f>K282*$C$92</f>
        <v>0</v>
      </c>
      <c r="L887" s="410">
        <f>L282*$C$92</f>
        <v>0</v>
      </c>
      <c r="M887" s="410">
        <f>M282*$C$92</f>
        <v>0</v>
      </c>
      <c r="N887" s="237"/>
      <c r="O887" s="237"/>
      <c r="P887" s="237"/>
      <c r="Q887" s="237"/>
      <c r="R887" s="237"/>
      <c r="S887" s="237"/>
      <c r="T887" s="237"/>
      <c r="U887" s="237"/>
      <c r="V887" s="237"/>
      <c r="W887" s="237"/>
      <c r="X887" s="237"/>
      <c r="Y887" s="237"/>
      <c r="Z887" s="237"/>
      <c r="AA887" s="238"/>
    </row>
    <row r="888" ht="16" customHeight="1">
      <c r="A888" s="280">
        <f>ROW(A436)</f>
        <v>436</v>
      </c>
      <c r="B888" s="237"/>
      <c r="C888" s="547"/>
      <c r="D888" s="237"/>
      <c r="E888" s="237"/>
      <c r="F888" s="237"/>
      <c r="G888" s="410"/>
      <c r="H888" s="410"/>
      <c r="I888" s="410"/>
      <c r="J888" s="410"/>
      <c r="K888" s="410"/>
      <c r="L888" s="410"/>
      <c r="M888" s="410"/>
      <c r="N888" s="237"/>
      <c r="O888" s="237"/>
      <c r="P888" s="237"/>
      <c r="Q888" s="237"/>
      <c r="R888" s="237"/>
      <c r="S888" s="237"/>
      <c r="T888" s="237"/>
      <c r="U888" s="237"/>
      <c r="V888" s="237"/>
      <c r="W888" s="237"/>
      <c r="X888" s="237"/>
      <c r="Y888" s="237"/>
      <c r="Z888" s="237"/>
      <c r="AA888" s="238"/>
    </row>
    <row r="889" ht="16" customHeight="1">
      <c r="A889" s="280">
        <f>ROW(A437)</f>
        <v>437</v>
      </c>
      <c r="B889" s="427"/>
      <c r="C889" s="542"/>
      <c r="D889" s="252"/>
      <c r="E889" s="252"/>
      <c r="F889" s="252"/>
      <c r="G889" s="517"/>
      <c r="H889" s="517"/>
      <c r="I889" s="517"/>
      <c r="J889" s="517"/>
      <c r="K889" s="517"/>
      <c r="L889" s="517"/>
      <c r="M889" s="517"/>
      <c r="N889" s="237"/>
      <c r="O889" s="237"/>
      <c r="P889" s="237"/>
      <c r="Q889" s="237"/>
      <c r="R889" s="237"/>
      <c r="S889" s="237"/>
      <c r="T889" s="237"/>
      <c r="U889" s="237"/>
      <c r="V889" s="237"/>
      <c r="W889" s="237"/>
      <c r="X889" s="237"/>
      <c r="Y889" s="237"/>
      <c r="Z889" s="237"/>
      <c r="AA889" s="238"/>
    </row>
    <row r="890" ht="16" customHeight="1">
      <c r="A890" s="280">
        <f>ROW(A438)</f>
        <v>438</v>
      </c>
      <c r="B890" t="s" s="257">
        <f>$B$285</f>
        <v>336</v>
      </c>
      <c r="C890" s="528"/>
      <c r="D890" s="405"/>
      <c r="E890" s="258"/>
      <c r="F890" s="258"/>
      <c r="G890" s="307">
        <f>SUM(G878:G888)</f>
        <v>0</v>
      </c>
      <c r="H890" s="307">
        <f>SUM(H878:H888)</f>
        <v>547.2</v>
      </c>
      <c r="I890" s="307">
        <f>SUM(I878:I888)</f>
        <v>786.096</v>
      </c>
      <c r="J890" s="307">
        <f>SUM(J878:J888)</f>
        <v>1077.02568</v>
      </c>
      <c r="K890" s="307">
        <f>SUM(K878:K888)</f>
        <v>1109.3364504</v>
      </c>
      <c r="L890" s="307">
        <f>SUM(L878:L888)</f>
        <v>1142.616543912</v>
      </c>
      <c r="M890" s="307">
        <f>SUM(M878:M888)</f>
        <v>1176.895040229360</v>
      </c>
      <c r="N890" s="237"/>
      <c r="O890" s="237"/>
      <c r="P890" s="237"/>
      <c r="Q890" s="237"/>
      <c r="R890" s="237"/>
      <c r="S890" s="237"/>
      <c r="T890" s="237"/>
      <c r="U890" s="237"/>
      <c r="V890" s="237"/>
      <c r="W890" s="237"/>
      <c r="X890" s="237"/>
      <c r="Y890" s="237"/>
      <c r="Z890" s="237"/>
      <c r="AA890" s="238"/>
    </row>
    <row r="891" ht="16" customHeight="1">
      <c r="A891" s="280">
        <f>ROW(A439)</f>
        <v>439</v>
      </c>
      <c r="B891" s="240"/>
      <c r="C891" s="547"/>
      <c r="D891" s="237"/>
      <c r="E891" s="237"/>
      <c r="F891" s="237"/>
      <c r="G891" s="410"/>
      <c r="H891" s="410"/>
      <c r="I891" s="410"/>
      <c r="J891" s="410"/>
      <c r="K891" s="410"/>
      <c r="L891" s="410"/>
      <c r="M891" s="410"/>
      <c r="N891" s="237"/>
      <c r="O891" s="237"/>
      <c r="P891" s="237"/>
      <c r="Q891" s="237"/>
      <c r="R891" s="237"/>
      <c r="S891" s="237"/>
      <c r="T891" s="237"/>
      <c r="U891" s="237"/>
      <c r="V891" s="237"/>
      <c r="W891" s="237"/>
      <c r="X891" s="237"/>
      <c r="Y891" s="237"/>
      <c r="Z891" s="237"/>
      <c r="AA891" s="238"/>
    </row>
    <row r="892" ht="16" customHeight="1">
      <c r="A892" s="280">
        <f>ROW(A440)</f>
        <v>440</v>
      </c>
      <c r="B892" t="s" s="426">
        <f>$B287</f>
        <v>337</v>
      </c>
      <c r="C892" s="542"/>
      <c r="D892" s="252"/>
      <c r="E892" s="252"/>
      <c r="F892" s="252"/>
      <c r="G892" s="517"/>
      <c r="H892" s="517"/>
      <c r="I892" s="517"/>
      <c r="J892" s="517"/>
      <c r="K892" s="517"/>
      <c r="L892" s="517"/>
      <c r="M892" s="517"/>
      <c r="N892" s="237"/>
      <c r="O892" s="237"/>
      <c r="P892" s="237"/>
      <c r="Q892" s="237"/>
      <c r="R892" s="237"/>
      <c r="S892" s="237"/>
      <c r="T892" s="237"/>
      <c r="U892" s="237"/>
      <c r="V892" s="237"/>
      <c r="W892" s="237"/>
      <c r="X892" s="237"/>
      <c r="Y892" s="237"/>
      <c r="Z892" s="237"/>
      <c r="AA892" s="238"/>
    </row>
    <row r="893" ht="16" customHeight="1">
      <c r="A893" s="280">
        <f>ROW(A441)</f>
        <v>441</v>
      </c>
      <c r="B893" s="525">
        <f>$B288</f>
        <v>0</v>
      </c>
      <c r="C893" s="518"/>
      <c r="D893" s="258"/>
      <c r="E893" s="258"/>
      <c r="F893" s="258"/>
      <c r="G893" s="520">
        <f>G288*$C$92</f>
        <v>0</v>
      </c>
      <c r="H893" s="520">
        <f>H288*$C$92</f>
        <v>0</v>
      </c>
      <c r="I893" s="520">
        <f>I288*$C$92</f>
        <v>0</v>
      </c>
      <c r="J893" s="520">
        <f>J288*$C$92</f>
        <v>0</v>
      </c>
      <c r="K893" s="520">
        <f>K288*$C$92</f>
        <v>0</v>
      </c>
      <c r="L893" s="520">
        <f>L288*$C$92</f>
        <v>0</v>
      </c>
      <c r="M893" s="520">
        <f>M288*$C$92</f>
        <v>0</v>
      </c>
      <c r="N893" s="237"/>
      <c r="O893" s="237"/>
      <c r="P893" s="237"/>
      <c r="Q893" s="237"/>
      <c r="R893" s="237"/>
      <c r="S893" s="237"/>
      <c r="T893" s="237"/>
      <c r="U893" s="237"/>
      <c r="V893" s="237"/>
      <c r="W893" s="237"/>
      <c r="X893" s="237"/>
      <c r="Y893" s="237"/>
      <c r="Z893" s="237"/>
      <c r="AA893" s="238"/>
    </row>
    <row r="894" ht="16" customHeight="1">
      <c r="A894" s="280">
        <f>ROW(A442)</f>
        <v>442</v>
      </c>
      <c r="B894" s="526">
        <f>$B289</f>
        <v>0</v>
      </c>
      <c r="C894" s="547"/>
      <c r="D894" s="237"/>
      <c r="E894" s="237"/>
      <c r="F894" s="237"/>
      <c r="G894" s="410">
        <f>G289*$C$92</f>
        <v>0</v>
      </c>
      <c r="H894" s="410">
        <f>H289*$C$92</f>
        <v>0</v>
      </c>
      <c r="I894" s="410">
        <f>I289*$C$92</f>
        <v>0</v>
      </c>
      <c r="J894" s="410">
        <f>J289*$C$92</f>
        <v>0</v>
      </c>
      <c r="K894" s="410">
        <f>K289*$C$92</f>
        <v>0</v>
      </c>
      <c r="L894" s="410">
        <f>L289*$C$92</f>
        <v>0</v>
      </c>
      <c r="M894" s="410">
        <f>M289*$C$92</f>
        <v>0</v>
      </c>
      <c r="N894" s="237"/>
      <c r="O894" s="237"/>
      <c r="P894" s="237"/>
      <c r="Q894" s="237"/>
      <c r="R894" s="237"/>
      <c r="S894" s="237"/>
      <c r="T894" s="237"/>
      <c r="U894" s="237"/>
      <c r="V894" s="237"/>
      <c r="W894" s="237"/>
      <c r="X894" s="237"/>
      <c r="Y894" s="237"/>
      <c r="Z894" s="237"/>
      <c r="AA894" s="238"/>
    </row>
    <row r="895" ht="16" customHeight="1">
      <c r="A895" s="280">
        <f>ROW(A443)</f>
        <v>443</v>
      </c>
      <c r="B895" s="526">
        <f>$B290</f>
        <v>0</v>
      </c>
      <c r="C895" s="547"/>
      <c r="D895" s="237"/>
      <c r="E895" s="237"/>
      <c r="F895" s="237"/>
      <c r="G895" s="410">
        <f>G290*$C$92</f>
        <v>0</v>
      </c>
      <c r="H895" s="410">
        <f>H290*$C$92</f>
        <v>0</v>
      </c>
      <c r="I895" s="410">
        <f>I290*$C$92</f>
        <v>0</v>
      </c>
      <c r="J895" s="410">
        <f>J290*$C$92</f>
        <v>0</v>
      </c>
      <c r="K895" s="410">
        <f>K290*$C$92</f>
        <v>0</v>
      </c>
      <c r="L895" s="410">
        <f>L290*$C$92</f>
        <v>0</v>
      </c>
      <c r="M895" s="410">
        <f>M290*$C$92</f>
        <v>0</v>
      </c>
      <c r="N895" s="237"/>
      <c r="O895" s="237"/>
      <c r="P895" s="237"/>
      <c r="Q895" s="237"/>
      <c r="R895" s="237"/>
      <c r="S895" s="237"/>
      <c r="T895" s="237"/>
      <c r="U895" s="237"/>
      <c r="V895" s="237"/>
      <c r="W895" s="237"/>
      <c r="X895" s="237"/>
      <c r="Y895" s="237"/>
      <c r="Z895" s="237"/>
      <c r="AA895" s="238"/>
    </row>
    <row r="896" ht="16" customHeight="1">
      <c r="A896" s="280">
        <f>ROW(A444)</f>
        <v>444</v>
      </c>
      <c r="B896" s="526">
        <f>$B291</f>
        <v>0</v>
      </c>
      <c r="C896" s="547"/>
      <c r="D896" s="237"/>
      <c r="E896" s="237"/>
      <c r="F896" s="237"/>
      <c r="G896" s="410">
        <f>G291*$C$92</f>
        <v>0</v>
      </c>
      <c r="H896" s="410">
        <f>H291*$C$92</f>
        <v>0</v>
      </c>
      <c r="I896" s="410">
        <f>I291*$C$92</f>
        <v>0</v>
      </c>
      <c r="J896" s="410">
        <f>J291*$C$92</f>
        <v>0</v>
      </c>
      <c r="K896" s="410">
        <f>K291*$C$92</f>
        <v>0</v>
      </c>
      <c r="L896" s="410">
        <f>L291*$C$92</f>
        <v>0</v>
      </c>
      <c r="M896" s="410">
        <f>M291*$C$92</f>
        <v>0</v>
      </c>
      <c r="N896" s="237"/>
      <c r="O896" s="237"/>
      <c r="P896" s="237"/>
      <c r="Q896" s="237"/>
      <c r="R896" s="237"/>
      <c r="S896" s="237"/>
      <c r="T896" s="237"/>
      <c r="U896" s="237"/>
      <c r="V896" s="237"/>
      <c r="W896" s="237"/>
      <c r="X896" s="237"/>
      <c r="Y896" s="237"/>
      <c r="Z896" s="237"/>
      <c r="AA896" s="238"/>
    </row>
    <row r="897" ht="16" customHeight="1">
      <c r="A897" s="280">
        <f>ROW(A445)</f>
        <v>445</v>
      </c>
      <c r="B897" s="526">
        <f>$B292</f>
        <v>0</v>
      </c>
      <c r="C897" s="547"/>
      <c r="D897" s="237"/>
      <c r="E897" s="237"/>
      <c r="F897" s="237"/>
      <c r="G897" s="410">
        <f>G292*$C$92</f>
        <v>0</v>
      </c>
      <c r="H897" s="410">
        <f>H292*$C$92</f>
        <v>0</v>
      </c>
      <c r="I897" s="410">
        <f>I292*$C$92</f>
        <v>0</v>
      </c>
      <c r="J897" s="410">
        <f>J292*$C$92</f>
        <v>0</v>
      </c>
      <c r="K897" s="410">
        <f>K292*$C$92</f>
        <v>0</v>
      </c>
      <c r="L897" s="410">
        <f>L292*$C$92</f>
        <v>0</v>
      </c>
      <c r="M897" s="410">
        <f>M292*$C$92</f>
        <v>0</v>
      </c>
      <c r="N897" s="237"/>
      <c r="O897" s="237"/>
      <c r="P897" s="237"/>
      <c r="Q897" s="237"/>
      <c r="R897" s="237"/>
      <c r="S897" s="237"/>
      <c r="T897" s="237"/>
      <c r="U897" s="237"/>
      <c r="V897" s="237"/>
      <c r="W897" s="237"/>
      <c r="X897" s="237"/>
      <c r="Y897" s="237"/>
      <c r="Z897" s="237"/>
      <c r="AA897" s="238"/>
    </row>
    <row r="898" ht="16" customHeight="1">
      <c r="A898" s="280">
        <f>ROW(A446)</f>
        <v>446</v>
      </c>
      <c r="B898" s="526">
        <f>$B293</f>
        <v>0</v>
      </c>
      <c r="C898" s="547"/>
      <c r="D898" s="237"/>
      <c r="E898" s="237"/>
      <c r="F898" s="237"/>
      <c r="G898" s="410">
        <f>G293*$C$92</f>
        <v>0</v>
      </c>
      <c r="H898" s="410">
        <f>H293*$C$92</f>
        <v>0</v>
      </c>
      <c r="I898" s="410">
        <f>I293*$C$92</f>
        <v>0</v>
      </c>
      <c r="J898" s="410">
        <f>J293*$C$92</f>
        <v>0</v>
      </c>
      <c r="K898" s="410">
        <f>K293*$C$92</f>
        <v>0</v>
      </c>
      <c r="L898" s="410">
        <f>L293*$C$92</f>
        <v>0</v>
      </c>
      <c r="M898" s="410">
        <f>M293*$C$92</f>
        <v>0</v>
      </c>
      <c r="N898" s="237"/>
      <c r="O898" s="237"/>
      <c r="P898" s="237"/>
      <c r="Q898" s="237"/>
      <c r="R898" s="237"/>
      <c r="S898" s="237"/>
      <c r="T898" s="237"/>
      <c r="U898" s="237"/>
      <c r="V898" s="237"/>
      <c r="W898" s="237"/>
      <c r="X898" s="237"/>
      <c r="Y898" s="237"/>
      <c r="Z898" s="237"/>
      <c r="AA898" s="238"/>
    </row>
    <row r="899" ht="16" customHeight="1">
      <c r="A899" s="280">
        <f>ROW(A447)</f>
        <v>447</v>
      </c>
      <c r="B899" s="526">
        <f>$B294</f>
        <v>0</v>
      </c>
      <c r="C899" s="547"/>
      <c r="D899" s="237"/>
      <c r="E899" s="237"/>
      <c r="F899" s="237"/>
      <c r="G899" s="410">
        <f>G294*$C$92</f>
        <v>0</v>
      </c>
      <c r="H899" s="410">
        <f>H294*$C$92</f>
        <v>0</v>
      </c>
      <c r="I899" s="410">
        <f>I294*$C$92</f>
        <v>0</v>
      </c>
      <c r="J899" s="410">
        <f>J294*$C$92</f>
        <v>0</v>
      </c>
      <c r="K899" s="410">
        <f>K294*$C$92</f>
        <v>0</v>
      </c>
      <c r="L899" s="410">
        <f>L294*$C$92</f>
        <v>0</v>
      </c>
      <c r="M899" s="410">
        <f>M294*$C$92</f>
        <v>0</v>
      </c>
      <c r="N899" s="237"/>
      <c r="O899" s="237"/>
      <c r="P899" s="237"/>
      <c r="Q899" s="237"/>
      <c r="R899" s="237"/>
      <c r="S899" s="237"/>
      <c r="T899" s="237"/>
      <c r="U899" s="237"/>
      <c r="V899" s="237"/>
      <c r="W899" s="237"/>
      <c r="X899" s="237"/>
      <c r="Y899" s="237"/>
      <c r="Z899" s="237"/>
      <c r="AA899" s="238"/>
    </row>
    <row r="900" ht="16" customHeight="1">
      <c r="A900" s="280">
        <f>ROW(A448)</f>
        <v>448</v>
      </c>
      <c r="B900" s="526">
        <f>$B295</f>
        <v>0</v>
      </c>
      <c r="C900" s="547"/>
      <c r="D900" s="237"/>
      <c r="E900" s="237"/>
      <c r="F900" s="237"/>
      <c r="G900" s="410">
        <f>G295*$C$92</f>
        <v>0</v>
      </c>
      <c r="H900" s="410">
        <f>H295*$C$92</f>
        <v>0</v>
      </c>
      <c r="I900" s="410">
        <f>I295*$C$92</f>
        <v>0</v>
      </c>
      <c r="J900" s="410">
        <f>J295*$C$92</f>
        <v>0</v>
      </c>
      <c r="K900" s="410">
        <f>K295*$C$92</f>
        <v>0</v>
      </c>
      <c r="L900" s="410">
        <f>L295*$C$92</f>
        <v>0</v>
      </c>
      <c r="M900" s="410">
        <f>M295*$C$92</f>
        <v>0</v>
      </c>
      <c r="N900" s="237"/>
      <c r="O900" s="237"/>
      <c r="P900" s="237"/>
      <c r="Q900" s="237"/>
      <c r="R900" s="237"/>
      <c r="S900" s="237"/>
      <c r="T900" s="237"/>
      <c r="U900" s="237"/>
      <c r="V900" s="237"/>
      <c r="W900" s="237"/>
      <c r="X900" s="237"/>
      <c r="Y900" s="237"/>
      <c r="Z900" s="237"/>
      <c r="AA900" s="238"/>
    </row>
    <row r="901" ht="16" customHeight="1">
      <c r="A901" s="280">
        <f>ROW(A449)</f>
        <v>449</v>
      </c>
      <c r="B901" s="527">
        <f>$B296</f>
        <v>0</v>
      </c>
      <c r="C901" s="542"/>
      <c r="D901" s="252"/>
      <c r="E901" s="252"/>
      <c r="F901" s="252"/>
      <c r="G901" s="517">
        <f>G296*$C$92</f>
        <v>0</v>
      </c>
      <c r="H901" s="517">
        <f>H296*$C$92</f>
        <v>0</v>
      </c>
      <c r="I901" s="517">
        <f>I296*$C$92</f>
        <v>0</v>
      </c>
      <c r="J901" s="517">
        <f>J296*$C$92</f>
        <v>0</v>
      </c>
      <c r="K901" s="517">
        <f>K296*$C$92</f>
        <v>0</v>
      </c>
      <c r="L901" s="517">
        <f>L296*$C$92</f>
        <v>0</v>
      </c>
      <c r="M901" s="517">
        <f>M296*$C$92</f>
        <v>0</v>
      </c>
      <c r="N901" s="237"/>
      <c r="O901" s="237"/>
      <c r="P901" s="237"/>
      <c r="Q901" s="237"/>
      <c r="R901" s="237"/>
      <c r="S901" s="237"/>
      <c r="T901" s="237"/>
      <c r="U901" s="237"/>
      <c r="V901" s="237"/>
      <c r="W901" s="237"/>
      <c r="X901" s="237"/>
      <c r="Y901" s="237"/>
      <c r="Z901" s="237"/>
      <c r="AA901" s="238"/>
    </row>
    <row r="902" ht="16" customHeight="1">
      <c r="A902" s="280">
        <f>ROW(A450)</f>
        <v>450</v>
      </c>
      <c r="B902" t="s" s="508">
        <f>$B297</f>
        <v>338</v>
      </c>
      <c r="C902" s="518"/>
      <c r="D902" s="258"/>
      <c r="E902" s="258"/>
      <c r="F902" s="258"/>
      <c r="G902" s="520">
        <f>G297*$C$92</f>
        <v>0</v>
      </c>
      <c r="H902" s="520">
        <f>H297*$C$92</f>
        <v>0</v>
      </c>
      <c r="I902" s="520">
        <f>I297*$C$92</f>
        <v>0</v>
      </c>
      <c r="J902" s="520">
        <f>J297*$C$92</f>
        <v>0</v>
      </c>
      <c r="K902" s="520">
        <f>K297*$C$92</f>
        <v>0</v>
      </c>
      <c r="L902" s="520">
        <f>L297*$C$92</f>
        <v>0</v>
      </c>
      <c r="M902" s="520">
        <f>M297*$C$92</f>
        <v>0</v>
      </c>
      <c r="N902" s="237"/>
      <c r="O902" s="237"/>
      <c r="P902" s="237"/>
      <c r="Q902" s="237"/>
      <c r="R902" s="237"/>
      <c r="S902" s="237"/>
      <c r="T902" s="237"/>
      <c r="U902" s="237"/>
      <c r="V902" s="237"/>
      <c r="W902" s="237"/>
      <c r="X902" s="237"/>
      <c r="Y902" s="237"/>
      <c r="Z902" s="237"/>
      <c r="AA902" s="238"/>
    </row>
    <row r="903" ht="16" customHeight="1">
      <c r="A903" s="280">
        <f>ROW(A451)</f>
        <v>451</v>
      </c>
      <c r="B903" s="237"/>
      <c r="C903" s="547"/>
      <c r="D903" s="237"/>
      <c r="E903" s="237"/>
      <c r="F903" s="237"/>
      <c r="G903" s="410"/>
      <c r="H903" s="410"/>
      <c r="I903" s="410"/>
      <c r="J903" s="410"/>
      <c r="K903" s="410"/>
      <c r="L903" s="410"/>
      <c r="M903" s="410"/>
      <c r="N903" s="237"/>
      <c r="O903" s="237"/>
      <c r="P903" s="237"/>
      <c r="Q903" s="237"/>
      <c r="R903" s="237"/>
      <c r="S903" s="237"/>
      <c r="T903" s="237"/>
      <c r="U903" s="237"/>
      <c r="V903" s="237"/>
      <c r="W903" s="237"/>
      <c r="X903" s="237"/>
      <c r="Y903" s="237"/>
      <c r="Z903" s="237"/>
      <c r="AA903" s="238"/>
    </row>
    <row r="904" ht="16" customHeight="1">
      <c r="A904" s="280">
        <f>ROW(A452)</f>
        <v>452</v>
      </c>
      <c r="B904" t="s" s="426">
        <f>$B299</f>
        <v>339</v>
      </c>
      <c r="C904" s="542"/>
      <c r="D904" s="252"/>
      <c r="E904" s="252"/>
      <c r="F904" s="252"/>
      <c r="G904" s="517"/>
      <c r="H904" s="517"/>
      <c r="I904" s="517"/>
      <c r="J904" s="517"/>
      <c r="K904" s="517"/>
      <c r="L904" s="517"/>
      <c r="M904" s="517"/>
      <c r="N904" s="237"/>
      <c r="O904" s="237"/>
      <c r="P904" s="237"/>
      <c r="Q904" s="237"/>
      <c r="R904" s="237"/>
      <c r="S904" s="237"/>
      <c r="T904" s="237"/>
      <c r="U904" s="237"/>
      <c r="V904" s="237"/>
      <c r="W904" s="237"/>
      <c r="X904" s="237"/>
      <c r="Y904" s="237"/>
      <c r="Z904" s="237"/>
      <c r="AA904" s="238"/>
    </row>
    <row r="905" ht="16" customHeight="1">
      <c r="A905" s="280">
        <f>ROW(A453)</f>
        <v>453</v>
      </c>
      <c r="B905" s="525">
        <f>$B300</f>
        <v>0</v>
      </c>
      <c r="C905" s="518"/>
      <c r="D905" s="258"/>
      <c r="E905" s="258"/>
      <c r="F905" s="258"/>
      <c r="G905" s="520">
        <f>G300*$C$92</f>
        <v>0</v>
      </c>
      <c r="H905" s="520">
        <f>H300*$C$92</f>
        <v>0</v>
      </c>
      <c r="I905" s="520">
        <f>I300*$C$92</f>
        <v>0</v>
      </c>
      <c r="J905" s="520">
        <f>J300*$C$92</f>
        <v>0</v>
      </c>
      <c r="K905" s="520">
        <f>K300*$C$92</f>
        <v>0</v>
      </c>
      <c r="L905" s="520">
        <f>L300*$C$92</f>
        <v>0</v>
      </c>
      <c r="M905" s="520">
        <f>M300*$C$92</f>
        <v>0</v>
      </c>
      <c r="N905" s="237"/>
      <c r="O905" s="237"/>
      <c r="P905" s="237"/>
      <c r="Q905" s="237"/>
      <c r="R905" s="237"/>
      <c r="S905" s="237"/>
      <c r="T905" s="237"/>
      <c r="U905" s="237"/>
      <c r="V905" s="237"/>
      <c r="W905" s="237"/>
      <c r="X905" s="237"/>
      <c r="Y905" s="237"/>
      <c r="Z905" s="237"/>
      <c r="AA905" s="238"/>
    </row>
    <row r="906" ht="16" customHeight="1">
      <c r="A906" s="280">
        <f>ROW(A454)</f>
        <v>454</v>
      </c>
      <c r="B906" s="526">
        <f>$B301</f>
        <v>0</v>
      </c>
      <c r="C906" s="547"/>
      <c r="D906" s="237"/>
      <c r="E906" s="237"/>
      <c r="F906" s="237"/>
      <c r="G906" s="410">
        <f>G301*$C$92</f>
        <v>0</v>
      </c>
      <c r="H906" s="410">
        <f>H301*$C$92</f>
        <v>0</v>
      </c>
      <c r="I906" s="410">
        <f>I301*$C$92</f>
        <v>0</v>
      </c>
      <c r="J906" s="410">
        <f>J301*$C$92</f>
        <v>0</v>
      </c>
      <c r="K906" s="410">
        <f>K301*$C$92</f>
        <v>0</v>
      </c>
      <c r="L906" s="410">
        <f>L301*$C$92</f>
        <v>0</v>
      </c>
      <c r="M906" s="410">
        <f>M301*$C$92</f>
        <v>0</v>
      </c>
      <c r="N906" s="237"/>
      <c r="O906" s="237"/>
      <c r="P906" s="237"/>
      <c r="Q906" s="237"/>
      <c r="R906" s="237"/>
      <c r="S906" s="237"/>
      <c r="T906" s="237"/>
      <c r="U906" s="237"/>
      <c r="V906" s="237"/>
      <c r="W906" s="237"/>
      <c r="X906" s="237"/>
      <c r="Y906" s="237"/>
      <c r="Z906" s="237"/>
      <c r="AA906" s="238"/>
    </row>
    <row r="907" ht="16" customHeight="1">
      <c r="A907" s="280">
        <f>ROW(A455)</f>
        <v>455</v>
      </c>
      <c r="B907" s="526">
        <f>$B302</f>
        <v>0</v>
      </c>
      <c r="C907" s="547"/>
      <c r="D907" s="237"/>
      <c r="E907" s="237"/>
      <c r="F907" s="237"/>
      <c r="G907" s="410">
        <f>G302*$C$92</f>
        <v>0</v>
      </c>
      <c r="H907" s="410">
        <f>H302*$C$92</f>
        <v>0</v>
      </c>
      <c r="I907" s="410">
        <f>I302*$C$92</f>
        <v>0</v>
      </c>
      <c r="J907" s="410">
        <f>J302*$C$92</f>
        <v>0</v>
      </c>
      <c r="K907" s="410">
        <f>K302*$C$92</f>
        <v>0</v>
      </c>
      <c r="L907" s="410">
        <f>L302*$C$92</f>
        <v>0</v>
      </c>
      <c r="M907" s="410">
        <f>M302*$C$92</f>
        <v>0</v>
      </c>
      <c r="N907" s="237"/>
      <c r="O907" s="237"/>
      <c r="P907" s="237"/>
      <c r="Q907" s="237"/>
      <c r="R907" s="237"/>
      <c r="S907" s="237"/>
      <c r="T907" s="237"/>
      <c r="U907" s="237"/>
      <c r="V907" s="237"/>
      <c r="W907" s="237"/>
      <c r="X907" s="237"/>
      <c r="Y907" s="237"/>
      <c r="Z907" s="237"/>
      <c r="AA907" s="238"/>
    </row>
    <row r="908" ht="16" customHeight="1">
      <c r="A908" s="280">
        <f>ROW(A456)</f>
        <v>456</v>
      </c>
      <c r="B908" s="526">
        <f>$B303</f>
        <v>0</v>
      </c>
      <c r="C908" s="547"/>
      <c r="D908" s="237"/>
      <c r="E908" s="237"/>
      <c r="F908" s="237"/>
      <c r="G908" s="410">
        <f>G303*$C$92</f>
        <v>0</v>
      </c>
      <c r="H908" s="410">
        <f>H303*$C$92</f>
        <v>0</v>
      </c>
      <c r="I908" s="410">
        <f>I303*$C$92</f>
        <v>0</v>
      </c>
      <c r="J908" s="410">
        <f>J303*$C$92</f>
        <v>0</v>
      </c>
      <c r="K908" s="410">
        <f>K303*$C$92</f>
        <v>0</v>
      </c>
      <c r="L908" s="410">
        <f>L303*$C$92</f>
        <v>0</v>
      </c>
      <c r="M908" s="410">
        <f>M303*$C$92</f>
        <v>0</v>
      </c>
      <c r="N908" s="237"/>
      <c r="O908" s="237"/>
      <c r="P908" s="237"/>
      <c r="Q908" s="237"/>
      <c r="R908" s="237"/>
      <c r="S908" s="237"/>
      <c r="T908" s="237"/>
      <c r="U908" s="237"/>
      <c r="V908" s="237"/>
      <c r="W908" s="237"/>
      <c r="X908" s="237"/>
      <c r="Y908" s="237"/>
      <c r="Z908" s="237"/>
      <c r="AA908" s="238"/>
    </row>
    <row r="909" ht="16" customHeight="1">
      <c r="A909" s="280">
        <f>ROW(A457)</f>
        <v>457</v>
      </c>
      <c r="B909" s="526">
        <f>$B304</f>
        <v>0</v>
      </c>
      <c r="C909" s="547"/>
      <c r="D909" s="237"/>
      <c r="E909" s="237"/>
      <c r="F909" s="237"/>
      <c r="G909" s="410">
        <f>G304*$C$92</f>
        <v>0</v>
      </c>
      <c r="H909" s="410">
        <f>H304*$C$92</f>
        <v>0</v>
      </c>
      <c r="I909" s="410">
        <f>I304*$C$92</f>
        <v>0</v>
      </c>
      <c r="J909" s="410">
        <f>J304*$C$92</f>
        <v>0</v>
      </c>
      <c r="K909" s="410">
        <f>K304*$C$92</f>
        <v>0</v>
      </c>
      <c r="L909" s="410">
        <f>L304*$C$92</f>
        <v>0</v>
      </c>
      <c r="M909" s="410">
        <f>M304*$C$92</f>
        <v>0</v>
      </c>
      <c r="N909" s="237"/>
      <c r="O909" s="237"/>
      <c r="P909" s="237"/>
      <c r="Q909" s="237"/>
      <c r="R909" s="237"/>
      <c r="S909" s="237"/>
      <c r="T909" s="237"/>
      <c r="U909" s="237"/>
      <c r="V909" s="237"/>
      <c r="W909" s="237"/>
      <c r="X909" s="237"/>
      <c r="Y909" s="237"/>
      <c r="Z909" s="237"/>
      <c r="AA909" s="238"/>
    </row>
    <row r="910" ht="16" customHeight="1">
      <c r="A910" s="280">
        <f>ROW(A458)</f>
        <v>458</v>
      </c>
      <c r="B910" s="526">
        <f>$B305</f>
        <v>0</v>
      </c>
      <c r="C910" s="547"/>
      <c r="D910" s="237"/>
      <c r="E910" s="237"/>
      <c r="F910" s="237"/>
      <c r="G910" s="410">
        <f>G305*$C$92</f>
        <v>0</v>
      </c>
      <c r="H910" s="410">
        <f>H305*$C$92</f>
        <v>0</v>
      </c>
      <c r="I910" s="410">
        <f>I305*$C$92</f>
        <v>0</v>
      </c>
      <c r="J910" s="410">
        <f>J305*$C$92</f>
        <v>0</v>
      </c>
      <c r="K910" s="410">
        <f>K305*$C$92</f>
        <v>0</v>
      </c>
      <c r="L910" s="410">
        <f>L305*$C$92</f>
        <v>0</v>
      </c>
      <c r="M910" s="410">
        <f>M305*$C$92</f>
        <v>0</v>
      </c>
      <c r="N910" s="237"/>
      <c r="O910" s="237"/>
      <c r="P910" s="237"/>
      <c r="Q910" s="237"/>
      <c r="R910" s="237"/>
      <c r="S910" s="237"/>
      <c r="T910" s="237"/>
      <c r="U910" s="237"/>
      <c r="V910" s="237"/>
      <c r="W910" s="237"/>
      <c r="X910" s="237"/>
      <c r="Y910" s="237"/>
      <c r="Z910" s="237"/>
      <c r="AA910" s="238"/>
    </row>
    <row r="911" ht="16" customHeight="1">
      <c r="A911" s="280">
        <f>ROW(A459)</f>
        <v>459</v>
      </c>
      <c r="B911" s="526">
        <f>$B306</f>
        <v>0</v>
      </c>
      <c r="C911" s="547"/>
      <c r="D911" s="237"/>
      <c r="E911" s="237"/>
      <c r="F911" s="237"/>
      <c r="G911" s="410">
        <f>G306*$C$92</f>
        <v>0</v>
      </c>
      <c r="H911" s="410">
        <f>H306*$C$92</f>
        <v>0</v>
      </c>
      <c r="I911" s="410">
        <f>I306*$C$92</f>
        <v>0</v>
      </c>
      <c r="J911" s="410">
        <f>J306*$C$92</f>
        <v>0</v>
      </c>
      <c r="K911" s="410">
        <f>K306*$C$92</f>
        <v>0</v>
      </c>
      <c r="L911" s="410">
        <f>L306*$C$92</f>
        <v>0</v>
      </c>
      <c r="M911" s="410">
        <f>M306*$C$92</f>
        <v>0</v>
      </c>
      <c r="N911" s="237"/>
      <c r="O911" s="237"/>
      <c r="P911" s="237"/>
      <c r="Q911" s="237"/>
      <c r="R911" s="237"/>
      <c r="S911" s="237"/>
      <c r="T911" s="237"/>
      <c r="U911" s="237"/>
      <c r="V911" s="237"/>
      <c r="W911" s="237"/>
      <c r="X911" s="237"/>
      <c r="Y911" s="237"/>
      <c r="Z911" s="237"/>
      <c r="AA911" s="238"/>
    </row>
    <row r="912" ht="16" customHeight="1">
      <c r="A912" s="280">
        <f>ROW(A460)</f>
        <v>460</v>
      </c>
      <c r="B912" s="526">
        <f>$B307</f>
        <v>0</v>
      </c>
      <c r="C912" s="547"/>
      <c r="D912" s="237"/>
      <c r="E912" s="237"/>
      <c r="F912" s="237"/>
      <c r="G912" s="410">
        <f>G307*$C$92</f>
        <v>0</v>
      </c>
      <c r="H912" s="410">
        <f>H307*$C$92</f>
        <v>0</v>
      </c>
      <c r="I912" s="410">
        <f>I307*$C$92</f>
        <v>0</v>
      </c>
      <c r="J912" s="410">
        <f>J307*$C$92</f>
        <v>0</v>
      </c>
      <c r="K912" s="410">
        <f>K307*$C$92</f>
        <v>0</v>
      </c>
      <c r="L912" s="410">
        <f>L307*$C$92</f>
        <v>0</v>
      </c>
      <c r="M912" s="410">
        <f>M307*$C$92</f>
        <v>0</v>
      </c>
      <c r="N912" s="237"/>
      <c r="O912" s="237"/>
      <c r="P912" s="237"/>
      <c r="Q912" s="237"/>
      <c r="R912" s="237"/>
      <c r="S912" s="237"/>
      <c r="T912" s="237"/>
      <c r="U912" s="237"/>
      <c r="V912" s="237"/>
      <c r="W912" s="237"/>
      <c r="X912" s="237"/>
      <c r="Y912" s="237"/>
      <c r="Z912" s="237"/>
      <c r="AA912" s="238"/>
    </row>
    <row r="913" ht="16" customHeight="1">
      <c r="A913" s="280">
        <f>ROW(A461)</f>
        <v>461</v>
      </c>
      <c r="B913" s="527">
        <f>$B308</f>
        <v>0</v>
      </c>
      <c r="C913" s="542"/>
      <c r="D913" s="252"/>
      <c r="E913" s="252"/>
      <c r="F913" s="252"/>
      <c r="G913" s="517">
        <f>G308*$C$92</f>
        <v>0</v>
      </c>
      <c r="H913" s="517">
        <f>H308*$C$92</f>
        <v>0</v>
      </c>
      <c r="I913" s="517">
        <f>I308*$C$92</f>
        <v>0</v>
      </c>
      <c r="J913" s="517">
        <f>J308*$C$92</f>
        <v>0</v>
      </c>
      <c r="K913" s="517">
        <f>K308*$C$92</f>
        <v>0</v>
      </c>
      <c r="L913" s="517">
        <f>L308*$C$92</f>
        <v>0</v>
      </c>
      <c r="M913" s="517">
        <f>M308*$C$92</f>
        <v>0</v>
      </c>
      <c r="N913" s="237"/>
      <c r="O913" s="237"/>
      <c r="P913" s="237"/>
      <c r="Q913" s="237"/>
      <c r="R913" s="237"/>
      <c r="S913" s="237"/>
      <c r="T913" s="237"/>
      <c r="U913" s="237"/>
      <c r="V913" s="237"/>
      <c r="W913" s="237"/>
      <c r="X913" s="237"/>
      <c r="Y913" s="237"/>
      <c r="Z913" s="237"/>
      <c r="AA913" s="238"/>
    </row>
    <row r="914" ht="16" customHeight="1">
      <c r="A914" s="280">
        <f>ROW(A462)</f>
        <v>462</v>
      </c>
      <c r="B914" t="s" s="508">
        <f>$B309</f>
        <v>340</v>
      </c>
      <c r="C914" s="528"/>
      <c r="D914" s="405"/>
      <c r="E914" s="258"/>
      <c r="F914" s="258"/>
      <c r="G914" s="307">
        <f>SUM(G893:G913)</f>
        <v>0</v>
      </c>
      <c r="H914" s="307">
        <f>SUM(H893:H913)</f>
        <v>0</v>
      </c>
      <c r="I914" s="307">
        <f>SUM(I893:I913)</f>
        <v>0</v>
      </c>
      <c r="J914" s="307">
        <f>SUM(J893:J913)</f>
        <v>0</v>
      </c>
      <c r="K914" s="307">
        <f>SUM(K893:K913)</f>
        <v>0</v>
      </c>
      <c r="L914" s="307">
        <f>SUM(L893:L913)</f>
        <v>0</v>
      </c>
      <c r="M914" s="307">
        <f>SUM(M893:M913)</f>
        <v>0</v>
      </c>
      <c r="N914" s="237"/>
      <c r="O914" s="237"/>
      <c r="P914" s="237"/>
      <c r="Q914" s="237"/>
      <c r="R914" s="237"/>
      <c r="S914" s="237"/>
      <c r="T914" s="237"/>
      <c r="U914" s="237"/>
      <c r="V914" s="237"/>
      <c r="W914" s="237"/>
      <c r="X914" s="237"/>
      <c r="Y914" s="237"/>
      <c r="Z914" s="237"/>
      <c r="AA914" s="238"/>
    </row>
    <row r="915" ht="16" customHeight="1">
      <c r="A915" s="280">
        <f>ROW(A464)</f>
        <v>464</v>
      </c>
      <c r="B915" s="237"/>
      <c r="C915" s="547"/>
      <c r="D915" s="237"/>
      <c r="E915" s="237"/>
      <c r="F915" s="237"/>
      <c r="G915" s="410"/>
      <c r="H915" s="410"/>
      <c r="I915" s="410"/>
      <c r="J915" s="410"/>
      <c r="K915" s="410"/>
      <c r="L915" s="410"/>
      <c r="M915" s="410"/>
      <c r="N915" s="237"/>
      <c r="O915" s="237"/>
      <c r="P915" s="237"/>
      <c r="Q915" s="237"/>
      <c r="R915" s="237"/>
      <c r="S915" s="237"/>
      <c r="T915" s="237"/>
      <c r="U915" s="237"/>
      <c r="V915" s="237"/>
      <c r="W915" s="237"/>
      <c r="X915" s="237"/>
      <c r="Y915" s="237"/>
      <c r="Z915" s="237"/>
      <c r="AA915" s="238"/>
    </row>
    <row r="916" ht="16" customHeight="1">
      <c r="A916" s="280">
        <f>ROW(A467)</f>
        <v>467</v>
      </c>
      <c r="B916" t="s" s="426">
        <f>$B311</f>
        <v>341</v>
      </c>
      <c r="C916" s="551"/>
      <c r="D916" s="552"/>
      <c r="E916" s="252"/>
      <c r="F916" s="252"/>
      <c r="G916" s="517"/>
      <c r="H916" s="517"/>
      <c r="I916" s="517"/>
      <c r="J916" s="517"/>
      <c r="K916" s="517"/>
      <c r="L916" s="517"/>
      <c r="M916" s="517"/>
      <c r="N916" s="237"/>
      <c r="O916" s="237"/>
      <c r="P916" s="237"/>
      <c r="Q916" s="237"/>
      <c r="R916" s="237"/>
      <c r="S916" s="237"/>
      <c r="T916" s="237"/>
      <c r="U916" s="237"/>
      <c r="V916" s="237"/>
      <c r="W916" s="237"/>
      <c r="X916" s="237"/>
      <c r="Y916" s="237"/>
      <c r="Z916" s="237"/>
      <c r="AA916" s="238"/>
    </row>
    <row r="917" ht="16" customHeight="1">
      <c r="A917" s="280">
        <f>ROW(A468)</f>
        <v>468</v>
      </c>
      <c r="B917" t="s" s="529">
        <f>$B312</f>
        <v>342</v>
      </c>
      <c r="C917" s="528"/>
      <c r="D917" s="509"/>
      <c r="E917" s="258"/>
      <c r="F917" s="258"/>
      <c r="G917" s="520">
        <f>G312*$C$92</f>
        <v>0</v>
      </c>
      <c r="H917" s="520">
        <f>H312*$C$92</f>
        <v>90</v>
      </c>
      <c r="I917" s="520">
        <f>I312*$C$92</f>
        <v>92.7</v>
      </c>
      <c r="J917" s="520">
        <f>J312*$C$92</f>
        <v>95.48099999999999</v>
      </c>
      <c r="K917" s="520">
        <f>K312*$C$92</f>
        <v>98.34542999999999</v>
      </c>
      <c r="L917" s="520">
        <f>L312*$C$92</f>
        <v>101.2957929</v>
      </c>
      <c r="M917" s="520">
        <f>M312*$C$92</f>
        <v>104.334666687</v>
      </c>
      <c r="N917" s="237"/>
      <c r="O917" s="237"/>
      <c r="P917" s="237"/>
      <c r="Q917" s="237"/>
      <c r="R917" s="237"/>
      <c r="S917" s="237"/>
      <c r="T917" s="237"/>
      <c r="U917" s="237"/>
      <c r="V917" s="237"/>
      <c r="W917" s="237"/>
      <c r="X917" s="237"/>
      <c r="Y917" s="237"/>
      <c r="Z917" s="237"/>
      <c r="AA917" s="238"/>
    </row>
    <row r="918" ht="16" customHeight="1">
      <c r="A918" s="280">
        <f>ROW(A469)</f>
        <v>469</v>
      </c>
      <c r="B918" t="s" s="530">
        <f>$B313</f>
        <v>342</v>
      </c>
      <c r="C918" s="549"/>
      <c r="D918" s="550"/>
      <c r="E918" s="237"/>
      <c r="F918" s="237"/>
      <c r="G918" s="410">
        <f>G313*$C$92</f>
        <v>0</v>
      </c>
      <c r="H918" s="410">
        <f>H313*$C$92</f>
        <v>0</v>
      </c>
      <c r="I918" s="410">
        <f>I313*$C$92</f>
        <v>92.7</v>
      </c>
      <c r="J918" s="410">
        <f>J313*$C$92</f>
        <v>95.48099999999999</v>
      </c>
      <c r="K918" s="410">
        <f>K313*$C$92</f>
        <v>98.34542999999999</v>
      </c>
      <c r="L918" s="410">
        <f>L313*$C$92</f>
        <v>101.2957929</v>
      </c>
      <c r="M918" s="410">
        <f>M313*$C$92</f>
        <v>104.334666687</v>
      </c>
      <c r="N918" s="237"/>
      <c r="O918" s="237"/>
      <c r="P918" s="237"/>
      <c r="Q918" s="237"/>
      <c r="R918" s="237"/>
      <c r="S918" s="237"/>
      <c r="T918" s="237"/>
      <c r="U918" s="237"/>
      <c r="V918" s="237"/>
      <c r="W918" s="237"/>
      <c r="X918" s="237"/>
      <c r="Y918" s="237"/>
      <c r="Z918" s="237"/>
      <c r="AA918" s="238"/>
    </row>
    <row r="919" ht="16" customHeight="1">
      <c r="A919" s="280">
        <f>ROW(A470)</f>
        <v>470</v>
      </c>
      <c r="B919" s="526">
        <f>$B314</f>
        <v>0</v>
      </c>
      <c r="C919" s="549"/>
      <c r="D919" s="550"/>
      <c r="E919" s="237"/>
      <c r="F919" s="237"/>
      <c r="G919" s="410">
        <f>G314*$C$92</f>
        <v>0</v>
      </c>
      <c r="H919" s="410">
        <f>H314*$C$92</f>
        <v>0</v>
      </c>
      <c r="I919" s="410">
        <f>I314*$C$92</f>
        <v>0</v>
      </c>
      <c r="J919" s="410">
        <f>J314*$C$92</f>
        <v>0</v>
      </c>
      <c r="K919" s="410">
        <f>K314*$C$92</f>
        <v>0</v>
      </c>
      <c r="L919" s="410">
        <f>L314*$C$92</f>
        <v>0</v>
      </c>
      <c r="M919" s="410">
        <f>M314*$C$92</f>
        <v>0</v>
      </c>
      <c r="N919" s="237"/>
      <c r="O919" s="237"/>
      <c r="P919" s="237"/>
      <c r="Q919" s="237"/>
      <c r="R919" s="237"/>
      <c r="S919" s="237"/>
      <c r="T919" s="237"/>
      <c r="U919" s="237"/>
      <c r="V919" s="237"/>
      <c r="W919" s="237"/>
      <c r="X919" s="237"/>
      <c r="Y919" s="237"/>
      <c r="Z919" s="237"/>
      <c r="AA919" s="238"/>
    </row>
    <row r="920" ht="16" customHeight="1">
      <c r="A920" s="280">
        <f>ROW(A471)</f>
        <v>471</v>
      </c>
      <c r="B920" s="526">
        <f>$B315</f>
        <v>0</v>
      </c>
      <c r="C920" s="549"/>
      <c r="D920" s="550"/>
      <c r="E920" s="237"/>
      <c r="F920" s="237"/>
      <c r="G920" s="410">
        <f>G315*$C$92</f>
        <v>0</v>
      </c>
      <c r="H920" s="410">
        <f>H315*$C$92</f>
        <v>0</v>
      </c>
      <c r="I920" s="410">
        <f>I315*$C$92</f>
        <v>0</v>
      </c>
      <c r="J920" s="410">
        <f>J315*$C$92</f>
        <v>0</v>
      </c>
      <c r="K920" s="410">
        <f>K315*$C$92</f>
        <v>0</v>
      </c>
      <c r="L920" s="410">
        <f>L315*$C$92</f>
        <v>0</v>
      </c>
      <c r="M920" s="410">
        <f>M315*$C$92</f>
        <v>0</v>
      </c>
      <c r="N920" s="237"/>
      <c r="O920" s="237"/>
      <c r="P920" s="237"/>
      <c r="Q920" s="237"/>
      <c r="R920" s="237"/>
      <c r="S920" s="237"/>
      <c r="T920" s="237"/>
      <c r="U920" s="237"/>
      <c r="V920" s="237"/>
      <c r="W920" s="237"/>
      <c r="X920" s="237"/>
      <c r="Y920" s="237"/>
      <c r="Z920" s="237"/>
      <c r="AA920" s="238"/>
    </row>
    <row r="921" ht="16" customHeight="1">
      <c r="A921" s="280">
        <f>ROW(A472)</f>
        <v>472</v>
      </c>
      <c r="B921" s="526">
        <f>$B316</f>
        <v>0</v>
      </c>
      <c r="C921" s="549"/>
      <c r="D921" s="550"/>
      <c r="E921" s="237"/>
      <c r="F921" s="237"/>
      <c r="G921" s="410">
        <f>G316*$C$92</f>
        <v>0</v>
      </c>
      <c r="H921" s="410">
        <f>H316*$C$92</f>
        <v>0</v>
      </c>
      <c r="I921" s="410">
        <f>I316*$C$92</f>
        <v>0</v>
      </c>
      <c r="J921" s="410">
        <f>J316*$C$92</f>
        <v>0</v>
      </c>
      <c r="K921" s="410">
        <f>K316*$C$92</f>
        <v>0</v>
      </c>
      <c r="L921" s="410">
        <f>L316*$C$92</f>
        <v>0</v>
      </c>
      <c r="M921" s="410">
        <f>M316*$C$92</f>
        <v>0</v>
      </c>
      <c r="N921" s="237"/>
      <c r="O921" s="237"/>
      <c r="P921" s="237"/>
      <c r="Q921" s="237"/>
      <c r="R921" s="237"/>
      <c r="S921" s="237"/>
      <c r="T921" s="237"/>
      <c r="U921" s="237"/>
      <c r="V921" s="237"/>
      <c r="W921" s="237"/>
      <c r="X921" s="237"/>
      <c r="Y921" s="237"/>
      <c r="Z921" s="237"/>
      <c r="AA921" s="238"/>
    </row>
    <row r="922" ht="16" customHeight="1">
      <c r="A922" s="280">
        <f>ROW(A473)</f>
        <v>473</v>
      </c>
      <c r="B922" s="526">
        <f>$B317</f>
        <v>0</v>
      </c>
      <c r="C922" s="549"/>
      <c r="D922" s="550"/>
      <c r="E922" s="237"/>
      <c r="F922" s="237"/>
      <c r="G922" s="410">
        <f>G317*$C$92</f>
        <v>0</v>
      </c>
      <c r="H922" s="410">
        <f>H317*$C$92</f>
        <v>0</v>
      </c>
      <c r="I922" s="410">
        <f>I317*$C$92</f>
        <v>0</v>
      </c>
      <c r="J922" s="410">
        <f>J317*$C$92</f>
        <v>0</v>
      </c>
      <c r="K922" s="410">
        <f>K317*$C$92</f>
        <v>0</v>
      </c>
      <c r="L922" s="410">
        <f>L317*$C$92</f>
        <v>0</v>
      </c>
      <c r="M922" s="410">
        <f>M317*$C$92</f>
        <v>0</v>
      </c>
      <c r="N922" s="237"/>
      <c r="O922" s="237"/>
      <c r="P922" s="237"/>
      <c r="Q922" s="237"/>
      <c r="R922" s="237"/>
      <c r="S922" s="237"/>
      <c r="T922" s="237"/>
      <c r="U922" s="237"/>
      <c r="V922" s="237"/>
      <c r="W922" s="237"/>
      <c r="X922" s="237"/>
      <c r="Y922" s="237"/>
      <c r="Z922" s="237"/>
      <c r="AA922" s="238"/>
    </row>
    <row r="923" ht="16" customHeight="1">
      <c r="A923" s="280">
        <f>ROW(A474)</f>
        <v>474</v>
      </c>
      <c r="B923" s="526">
        <f>$B318</f>
        <v>0</v>
      </c>
      <c r="C923" s="549"/>
      <c r="D923" s="550"/>
      <c r="E923" s="237"/>
      <c r="F923" s="237"/>
      <c r="G923" s="410">
        <f>G318*$C$92</f>
        <v>0</v>
      </c>
      <c r="H923" s="410">
        <f>H318*$C$92</f>
        <v>0</v>
      </c>
      <c r="I923" s="410">
        <f>I318*$C$92</f>
        <v>0</v>
      </c>
      <c r="J923" s="410">
        <f>J318*$C$92</f>
        <v>0</v>
      </c>
      <c r="K923" s="410">
        <f>K318*$C$92</f>
        <v>0</v>
      </c>
      <c r="L923" s="410">
        <f>L318*$C$92</f>
        <v>0</v>
      </c>
      <c r="M923" s="410">
        <f>M318*$C$92</f>
        <v>0</v>
      </c>
      <c r="N923" s="237"/>
      <c r="O923" s="237"/>
      <c r="P923" s="237"/>
      <c r="Q923" s="237"/>
      <c r="R923" s="237"/>
      <c r="S923" s="237"/>
      <c r="T923" s="237"/>
      <c r="U923" s="237"/>
      <c r="V923" s="237"/>
      <c r="W923" s="237"/>
      <c r="X923" s="237"/>
      <c r="Y923" s="237"/>
      <c r="Z923" s="237"/>
      <c r="AA923" s="238"/>
    </row>
    <row r="924" ht="16" customHeight="1">
      <c r="A924" s="280">
        <f>ROW(A475)</f>
        <v>475</v>
      </c>
      <c r="B924" s="526">
        <f>$B319</f>
        <v>0</v>
      </c>
      <c r="C924" s="549"/>
      <c r="D924" s="550"/>
      <c r="E924" s="237"/>
      <c r="F924" s="237"/>
      <c r="G924" s="410">
        <f>G319*$C$92</f>
        <v>0</v>
      </c>
      <c r="H924" s="410">
        <f>H319*$C$92</f>
        <v>0</v>
      </c>
      <c r="I924" s="410">
        <f>I319*$C$92</f>
        <v>0</v>
      </c>
      <c r="J924" s="410">
        <f>J319*$C$92</f>
        <v>0</v>
      </c>
      <c r="K924" s="410">
        <f>K319*$C$92</f>
        <v>0</v>
      </c>
      <c r="L924" s="410">
        <f>L319*$C$92</f>
        <v>0</v>
      </c>
      <c r="M924" s="410">
        <f>M319*$C$92</f>
        <v>0</v>
      </c>
      <c r="N924" s="237"/>
      <c r="O924" s="237"/>
      <c r="P924" s="237"/>
      <c r="Q924" s="237"/>
      <c r="R924" s="237"/>
      <c r="S924" s="237"/>
      <c r="T924" s="237"/>
      <c r="U924" s="237"/>
      <c r="V924" s="237"/>
      <c r="W924" s="237"/>
      <c r="X924" s="237"/>
      <c r="Y924" s="237"/>
      <c r="Z924" s="237"/>
      <c r="AA924" s="238"/>
    </row>
    <row r="925" ht="16" customHeight="1">
      <c r="A925" s="280">
        <f>ROW(A476)</f>
        <v>476</v>
      </c>
      <c r="B925" s="527">
        <f>$B320</f>
        <v>0</v>
      </c>
      <c r="C925" s="551"/>
      <c r="D925" s="552"/>
      <c r="E925" s="252"/>
      <c r="F925" s="252"/>
      <c r="G925" s="517">
        <f>G320*$C$92</f>
        <v>0</v>
      </c>
      <c r="H925" s="517">
        <f>H320*$C$92</f>
        <v>0</v>
      </c>
      <c r="I925" s="517">
        <f>I320*$C$92</f>
        <v>0</v>
      </c>
      <c r="J925" s="517">
        <f>J320*$C$92</f>
        <v>0</v>
      </c>
      <c r="K925" s="517">
        <f>K320*$C$92</f>
        <v>0</v>
      </c>
      <c r="L925" s="517">
        <f>L320*$C$92</f>
        <v>0</v>
      </c>
      <c r="M925" s="517">
        <f>M320*$C$92</f>
        <v>0</v>
      </c>
      <c r="N925" s="237"/>
      <c r="O925" s="237"/>
      <c r="P925" s="237"/>
      <c r="Q925" s="237"/>
      <c r="R925" s="237"/>
      <c r="S925" s="237"/>
      <c r="T925" s="237"/>
      <c r="U925" s="237"/>
      <c r="V925" s="237"/>
      <c r="W925" s="237"/>
      <c r="X925" s="237"/>
      <c r="Y925" s="237"/>
      <c r="Z925" s="237"/>
      <c r="AA925" s="238"/>
    </row>
    <row r="926" ht="16" customHeight="1">
      <c r="A926" s="280">
        <f>ROW(A477)</f>
        <v>477</v>
      </c>
      <c r="B926" t="s" s="480">
        <f>$B321</f>
        <v>343</v>
      </c>
      <c r="C926" s="528"/>
      <c r="D926" s="509"/>
      <c r="E926" s="258"/>
      <c r="F926" s="258"/>
      <c r="G926" s="520">
        <f>G321*$C$92</f>
        <v>0</v>
      </c>
      <c r="H926" s="520">
        <f>H321*$C$92</f>
        <v>90</v>
      </c>
      <c r="I926" s="520">
        <f>I321*$C$92</f>
        <v>185.4</v>
      </c>
      <c r="J926" s="520">
        <f>J321*$C$92</f>
        <v>190.962</v>
      </c>
      <c r="K926" s="520">
        <f>K321*$C$92</f>
        <v>196.69086</v>
      </c>
      <c r="L926" s="520">
        <f>L321*$C$92</f>
        <v>202.5915858</v>
      </c>
      <c r="M926" s="520">
        <f>M321*$C$92</f>
        <v>208.669333374</v>
      </c>
      <c r="N926" s="237"/>
      <c r="O926" s="237"/>
      <c r="P926" s="237"/>
      <c r="Q926" s="237"/>
      <c r="R926" s="237"/>
      <c r="S926" s="237"/>
      <c r="T926" s="237"/>
      <c r="U926" s="237"/>
      <c r="V926" s="237"/>
      <c r="W926" s="237"/>
      <c r="X926" s="237"/>
      <c r="Y926" s="237"/>
      <c r="Z926" s="237"/>
      <c r="AA926" s="238"/>
    </row>
    <row r="927" ht="16" customHeight="1">
      <c r="A927" s="280">
        <f>ROW(A478)</f>
        <v>478</v>
      </c>
      <c r="B927" s="526"/>
      <c r="C927" s="549"/>
      <c r="D927" s="550"/>
      <c r="E927" s="237"/>
      <c r="F927" s="237"/>
      <c r="G927" s="410"/>
      <c r="H927" s="410"/>
      <c r="I927" s="410"/>
      <c r="J927" s="410"/>
      <c r="K927" s="410"/>
      <c r="L927" s="410"/>
      <c r="M927" s="410"/>
      <c r="N927" s="237"/>
      <c r="O927" s="237"/>
      <c r="P927" s="237"/>
      <c r="Q927" s="237"/>
      <c r="R927" s="237"/>
      <c r="S927" s="237"/>
      <c r="T927" s="237"/>
      <c r="U927" s="237"/>
      <c r="V927" s="237"/>
      <c r="W927" s="237"/>
      <c r="X927" s="237"/>
      <c r="Y927" s="237"/>
      <c r="Z927" s="237"/>
      <c r="AA927" s="238"/>
    </row>
    <row r="928" ht="16" customHeight="1">
      <c r="A928" s="280">
        <f>ROW(A479)</f>
        <v>479</v>
      </c>
      <c r="B928" t="s" s="530">
        <f>$B323</f>
        <v>344</v>
      </c>
      <c r="C928" s="549"/>
      <c r="D928" s="550"/>
      <c r="E928" s="237"/>
      <c r="F928" s="237"/>
      <c r="G928" s="410">
        <f>G323*$C$92</f>
        <v>0</v>
      </c>
      <c r="H928" s="410">
        <f>H323*$C$92</f>
        <v>136.8</v>
      </c>
      <c r="I928" s="410">
        <f>I323*$C$92</f>
        <v>140.904</v>
      </c>
      <c r="J928" s="410">
        <f>J323*$C$92</f>
        <v>145.13112</v>
      </c>
      <c r="K928" s="410">
        <f>K323*$C$92</f>
        <v>149.4850536</v>
      </c>
      <c r="L928" s="410">
        <f>L323*$C$92</f>
        <v>153.969605208</v>
      </c>
      <c r="M928" s="410">
        <f>M323*$C$92</f>
        <v>158.588693364240</v>
      </c>
      <c r="N928" s="237"/>
      <c r="O928" s="237"/>
      <c r="P928" s="237"/>
      <c r="Q928" s="237"/>
      <c r="R928" s="237"/>
      <c r="S928" s="237"/>
      <c r="T928" s="237"/>
      <c r="U928" s="237"/>
      <c r="V928" s="237"/>
      <c r="W928" s="237"/>
      <c r="X928" s="237"/>
      <c r="Y928" s="237"/>
      <c r="Z928" s="237"/>
      <c r="AA928" s="238"/>
    </row>
    <row r="929" ht="16" customHeight="1">
      <c r="A929" s="280">
        <f>ROW(A480)</f>
        <v>480</v>
      </c>
      <c r="B929" t="s" s="530">
        <f>$B324</f>
        <v>344</v>
      </c>
      <c r="C929" s="549"/>
      <c r="D929" s="550"/>
      <c r="E929" s="237"/>
      <c r="F929" s="237"/>
      <c r="G929" s="410">
        <f>G324*$C$92</f>
        <v>0</v>
      </c>
      <c r="H929" s="410">
        <f>H324*$C$92</f>
        <v>0</v>
      </c>
      <c r="I929" s="410">
        <f>I324*$C$92</f>
        <v>0</v>
      </c>
      <c r="J929" s="410">
        <f>J324*$C$92</f>
        <v>0</v>
      </c>
      <c r="K929" s="410">
        <f>K324*$C$92</f>
        <v>0</v>
      </c>
      <c r="L929" s="410">
        <f>L324*$C$92</f>
        <v>153.969605208</v>
      </c>
      <c r="M929" s="410">
        <f>M324*$C$92</f>
        <v>158.588693364240</v>
      </c>
      <c r="N929" s="237"/>
      <c r="O929" s="237"/>
      <c r="P929" s="237"/>
      <c r="Q929" s="237"/>
      <c r="R929" s="237"/>
      <c r="S929" s="237"/>
      <c r="T929" s="237"/>
      <c r="U929" s="237"/>
      <c r="V929" s="237"/>
      <c r="W929" s="237"/>
      <c r="X929" s="237"/>
      <c r="Y929" s="237"/>
      <c r="Z929" s="237"/>
      <c r="AA929" s="238"/>
    </row>
    <row r="930" ht="16" customHeight="1">
      <c r="A930" s="280">
        <f>ROW(A481)</f>
        <v>481</v>
      </c>
      <c r="B930" s="526">
        <f>$B325</f>
        <v>0</v>
      </c>
      <c r="C930" s="549"/>
      <c r="D930" s="550"/>
      <c r="E930" s="237"/>
      <c r="F930" s="237"/>
      <c r="G930" s="410">
        <f>G325*$C$92</f>
        <v>0</v>
      </c>
      <c r="H930" s="410">
        <f>H325*$C$92</f>
        <v>0</v>
      </c>
      <c r="I930" s="410">
        <f>I325*$C$92</f>
        <v>0</v>
      </c>
      <c r="J930" s="410">
        <f>J325*$C$92</f>
        <v>0</v>
      </c>
      <c r="K930" s="410">
        <f>K325*$C$92</f>
        <v>0</v>
      </c>
      <c r="L930" s="410">
        <f>L325*$C$92</f>
        <v>0</v>
      </c>
      <c r="M930" s="410">
        <f>M325*$C$92</f>
        <v>0</v>
      </c>
      <c r="N930" s="237"/>
      <c r="O930" s="237"/>
      <c r="P930" s="237"/>
      <c r="Q930" s="237"/>
      <c r="R930" s="237"/>
      <c r="S930" s="237"/>
      <c r="T930" s="237"/>
      <c r="U930" s="237"/>
      <c r="V930" s="237"/>
      <c r="W930" s="237"/>
      <c r="X930" s="237"/>
      <c r="Y930" s="237"/>
      <c r="Z930" s="237"/>
      <c r="AA930" s="238"/>
    </row>
    <row r="931" ht="16" customHeight="1">
      <c r="A931" s="280">
        <f>ROW(A482)</f>
        <v>482</v>
      </c>
      <c r="B931" s="526"/>
      <c r="C931" s="549"/>
      <c r="D931" s="550"/>
      <c r="E931" s="237"/>
      <c r="F931" s="237"/>
      <c r="G931" s="410"/>
      <c r="H931" s="410"/>
      <c r="I931" s="410"/>
      <c r="J931" s="410"/>
      <c r="K931" s="410"/>
      <c r="L931" s="410"/>
      <c r="M931" s="410"/>
      <c r="N931" s="237"/>
      <c r="O931" s="237"/>
      <c r="P931" s="237"/>
      <c r="Q931" s="237"/>
      <c r="R931" s="237"/>
      <c r="S931" s="237"/>
      <c r="T931" s="237"/>
      <c r="U931" s="237"/>
      <c r="V931" s="237"/>
      <c r="W931" s="237"/>
      <c r="X931" s="237"/>
      <c r="Y931" s="237"/>
      <c r="Z931" s="237"/>
      <c r="AA931" s="238"/>
    </row>
    <row r="932" ht="16" customHeight="1">
      <c r="A932" s="280">
        <f>ROW(A483)</f>
        <v>483</v>
      </c>
      <c r="B932" t="s" s="530">
        <f>$B327</f>
        <v>345</v>
      </c>
      <c r="C932" s="549"/>
      <c r="D932" s="550"/>
      <c r="E932" s="237"/>
      <c r="F932" s="237"/>
      <c r="G932" s="410">
        <f>G327*$C$92</f>
        <v>0</v>
      </c>
      <c r="H932" s="410">
        <f>H327*$C$92</f>
        <v>136.8</v>
      </c>
      <c r="I932" s="410">
        <f>I327*$C$92</f>
        <v>140.904</v>
      </c>
      <c r="J932" s="410">
        <f>J327*$C$92</f>
        <v>145.13112</v>
      </c>
      <c r="K932" s="410">
        <f>K327*$C$92</f>
        <v>149.4850536</v>
      </c>
      <c r="L932" s="410">
        <f>L327*$C$92</f>
        <v>153.969605208</v>
      </c>
      <c r="M932" s="410">
        <f>M327*$C$92</f>
        <v>158.588693364240</v>
      </c>
      <c r="N932" s="237"/>
      <c r="O932" s="237"/>
      <c r="P932" s="237"/>
      <c r="Q932" s="237"/>
      <c r="R932" s="237"/>
      <c r="S932" s="237"/>
      <c r="T932" s="237"/>
      <c r="U932" s="237"/>
      <c r="V932" s="237"/>
      <c r="W932" s="237"/>
      <c r="X932" s="237"/>
      <c r="Y932" s="237"/>
      <c r="Z932" s="237"/>
      <c r="AA932" s="238"/>
    </row>
    <row r="933" ht="16" customHeight="1">
      <c r="A933" s="280">
        <f>ROW(A484)</f>
        <v>484</v>
      </c>
      <c r="B933" t="s" s="530">
        <f>$B328</f>
        <v>345</v>
      </c>
      <c r="C933" s="549"/>
      <c r="D933" s="550"/>
      <c r="E933" s="237"/>
      <c r="F933" s="237"/>
      <c r="G933" s="410">
        <f>G328*$C$92</f>
        <v>0</v>
      </c>
      <c r="H933" s="410">
        <f>H328*$C$92</f>
        <v>0</v>
      </c>
      <c r="I933" s="410">
        <f>I328*$C$92</f>
        <v>0</v>
      </c>
      <c r="J933" s="410">
        <f>J328*$C$92</f>
        <v>0</v>
      </c>
      <c r="K933" s="410">
        <f>K328*$C$92</f>
        <v>149.4850536</v>
      </c>
      <c r="L933" s="410">
        <f>L328*$C$92</f>
        <v>153.969605208</v>
      </c>
      <c r="M933" s="410">
        <f>M328*$C$92</f>
        <v>158.588693364240</v>
      </c>
      <c r="N933" s="237"/>
      <c r="O933" s="237"/>
      <c r="P933" s="237"/>
      <c r="Q933" s="237"/>
      <c r="R933" s="237"/>
      <c r="S933" s="237"/>
      <c r="T933" s="237"/>
      <c r="U933" s="237"/>
      <c r="V933" s="237"/>
      <c r="W933" s="237"/>
      <c r="X933" s="237"/>
      <c r="Y933" s="237"/>
      <c r="Z933" s="237"/>
      <c r="AA933" s="238"/>
    </row>
    <row r="934" ht="16" customHeight="1">
      <c r="A934" s="280">
        <f>ROW(A485)</f>
        <v>485</v>
      </c>
      <c r="B934" t="s" s="530">
        <f>$B329</f>
        <v>345</v>
      </c>
      <c r="C934" s="549"/>
      <c r="D934" s="550"/>
      <c r="E934" s="237"/>
      <c r="F934" s="237"/>
      <c r="G934" s="410">
        <f>G329*$C$92</f>
        <v>0</v>
      </c>
      <c r="H934" s="410">
        <f>H329*$C$92</f>
        <v>0</v>
      </c>
      <c r="I934" s="410">
        <f>I329*$C$92</f>
        <v>0</v>
      </c>
      <c r="J934" s="410">
        <f>J329*$C$92</f>
        <v>0</v>
      </c>
      <c r="K934" s="410">
        <f>K329*$C$92</f>
        <v>0</v>
      </c>
      <c r="L934" s="410">
        <f>L329*$C$92</f>
        <v>0</v>
      </c>
      <c r="M934" s="410">
        <f>M329*$C$92</f>
        <v>158.588693364240</v>
      </c>
      <c r="N934" s="237"/>
      <c r="O934" s="237"/>
      <c r="P934" s="237"/>
      <c r="Q934" s="237"/>
      <c r="R934" s="237"/>
      <c r="S934" s="237"/>
      <c r="T934" s="237"/>
      <c r="U934" s="237"/>
      <c r="V934" s="237"/>
      <c r="W934" s="237"/>
      <c r="X934" s="237"/>
      <c r="Y934" s="237"/>
      <c r="Z934" s="237"/>
      <c r="AA934" s="238"/>
    </row>
    <row r="935" ht="16" customHeight="1">
      <c r="A935" s="280">
        <f>ROW(A486)</f>
        <v>486</v>
      </c>
      <c r="B935" s="526">
        <f>$B330</f>
        <v>0</v>
      </c>
      <c r="C935" s="549"/>
      <c r="D935" s="550"/>
      <c r="E935" s="237"/>
      <c r="F935" s="237"/>
      <c r="G935" s="410">
        <f>G330*$C$92</f>
        <v>0</v>
      </c>
      <c r="H935" s="410">
        <f>H330*$C$92</f>
        <v>0</v>
      </c>
      <c r="I935" s="410">
        <f>I330*$C$92</f>
        <v>0</v>
      </c>
      <c r="J935" s="410">
        <f>J330*$C$92</f>
        <v>0</v>
      </c>
      <c r="K935" s="410">
        <f>K330*$C$92</f>
        <v>0</v>
      </c>
      <c r="L935" s="410">
        <f>L330*$C$92</f>
        <v>0</v>
      </c>
      <c r="M935" s="410">
        <f>M330*$C$92</f>
        <v>0</v>
      </c>
      <c r="N935" s="237"/>
      <c r="O935" s="237"/>
      <c r="P935" s="237"/>
      <c r="Q935" s="237"/>
      <c r="R935" s="237"/>
      <c r="S935" s="237"/>
      <c r="T935" s="237"/>
      <c r="U935" s="237"/>
      <c r="V935" s="237"/>
      <c r="W935" s="237"/>
      <c r="X935" s="237"/>
      <c r="Y935" s="237"/>
      <c r="Z935" s="237"/>
      <c r="AA935" s="238"/>
    </row>
    <row r="936" ht="16" customHeight="1">
      <c r="A936" s="280">
        <f>ROW(A487)</f>
        <v>487</v>
      </c>
      <c r="B936" s="526">
        <f>$B331</f>
        <v>0</v>
      </c>
      <c r="C936" s="549"/>
      <c r="D936" s="550"/>
      <c r="E936" s="237"/>
      <c r="F936" s="237"/>
      <c r="G936" s="410">
        <f>G331*$C$92</f>
        <v>0</v>
      </c>
      <c r="H936" s="410">
        <f>H331*$C$92</f>
        <v>0</v>
      </c>
      <c r="I936" s="410">
        <f>I331*$C$92</f>
        <v>0</v>
      </c>
      <c r="J936" s="410">
        <f>J331*$C$92</f>
        <v>0</v>
      </c>
      <c r="K936" s="410">
        <f>K331*$C$92</f>
        <v>0</v>
      </c>
      <c r="L936" s="410">
        <f>L331*$C$92</f>
        <v>0</v>
      </c>
      <c r="M936" s="410">
        <f>M331*$C$92</f>
        <v>0</v>
      </c>
      <c r="N936" s="237"/>
      <c r="O936" s="237"/>
      <c r="P936" s="237"/>
      <c r="Q936" s="237"/>
      <c r="R936" s="237"/>
      <c r="S936" s="237"/>
      <c r="T936" s="237"/>
      <c r="U936" s="237"/>
      <c r="V936" s="237"/>
      <c r="W936" s="237"/>
      <c r="X936" s="237"/>
      <c r="Y936" s="237"/>
      <c r="Z936" s="237"/>
      <c r="AA936" s="238"/>
    </row>
    <row r="937" ht="16" customHeight="1">
      <c r="A937" s="280">
        <f>ROW(A488)</f>
        <v>488</v>
      </c>
      <c r="B937" s="526"/>
      <c r="C937" s="547"/>
      <c r="D937" s="237"/>
      <c r="E937" s="237"/>
      <c r="F937" s="237"/>
      <c r="G937" s="410"/>
      <c r="H937" s="410"/>
      <c r="I937" s="410"/>
      <c r="J937" s="410"/>
      <c r="K937" s="410"/>
      <c r="L937" s="410"/>
      <c r="M937" s="410"/>
      <c r="N937" s="237"/>
      <c r="O937" s="237"/>
      <c r="P937" s="237"/>
      <c r="Q937" s="237"/>
      <c r="R937" s="237"/>
      <c r="S937" s="237"/>
      <c r="T937" s="237"/>
      <c r="U937" s="237"/>
      <c r="V937" s="237"/>
      <c r="W937" s="237"/>
      <c r="X937" s="237"/>
      <c r="Y937" s="237"/>
      <c r="Z937" s="237"/>
      <c r="AA937" s="238"/>
    </row>
    <row r="938" ht="16" customHeight="1">
      <c r="A938" s="280">
        <f>ROW(A489)</f>
        <v>489</v>
      </c>
      <c r="B938" t="s" s="530">
        <f>$B333</f>
        <v>346</v>
      </c>
      <c r="C938" s="549"/>
      <c r="D938" s="550"/>
      <c r="E938" s="237"/>
      <c r="F938" s="237"/>
      <c r="G938" s="410">
        <f>G333*$C$92</f>
        <v>0</v>
      </c>
      <c r="H938" s="410">
        <f>H333*$C$92</f>
        <v>136.8</v>
      </c>
      <c r="I938" s="410">
        <f>I333*$C$92</f>
        <v>140.904</v>
      </c>
      <c r="J938" s="410">
        <f>J333*$C$92</f>
        <v>145.13112</v>
      </c>
      <c r="K938" s="410">
        <f>K333*$C$92</f>
        <v>149.4850536</v>
      </c>
      <c r="L938" s="410">
        <f>L333*$C$92</f>
        <v>153.969605208</v>
      </c>
      <c r="M938" s="410">
        <f>M333*$C$92</f>
        <v>158.588693364240</v>
      </c>
      <c r="N938" s="237"/>
      <c r="O938" s="237"/>
      <c r="P938" s="237"/>
      <c r="Q938" s="237"/>
      <c r="R938" s="237"/>
      <c r="S938" s="237"/>
      <c r="T938" s="237"/>
      <c r="U938" s="237"/>
      <c r="V938" s="237"/>
      <c r="W938" s="237"/>
      <c r="X938" s="237"/>
      <c r="Y938" s="237"/>
      <c r="Z938" s="237"/>
      <c r="AA938" s="238"/>
    </row>
    <row r="939" ht="16" customHeight="1">
      <c r="A939" s="280">
        <f>ROW(A490)</f>
        <v>490</v>
      </c>
      <c r="B939" t="s" s="530">
        <f>$B334</f>
        <v>346</v>
      </c>
      <c r="C939" s="549"/>
      <c r="D939" s="550"/>
      <c r="E939" s="237"/>
      <c r="F939" s="237"/>
      <c r="G939" s="410">
        <f>G334*$C$92</f>
        <v>0</v>
      </c>
      <c r="H939" s="410">
        <f>H334*$C$92</f>
        <v>0</v>
      </c>
      <c r="I939" s="410">
        <f>I334*$C$92</f>
        <v>0</v>
      </c>
      <c r="J939" s="410">
        <f>J334*$C$92</f>
        <v>0</v>
      </c>
      <c r="K939" s="410">
        <f>K334*$C$92</f>
        <v>0</v>
      </c>
      <c r="L939" s="410">
        <f>L334*$C$92</f>
        <v>153.969605208</v>
      </c>
      <c r="M939" s="410">
        <f>M334*$C$92</f>
        <v>158.588693364240</v>
      </c>
      <c r="N939" s="237"/>
      <c r="O939" s="237"/>
      <c r="P939" s="237"/>
      <c r="Q939" s="237"/>
      <c r="R939" s="237"/>
      <c r="S939" s="237"/>
      <c r="T939" s="237"/>
      <c r="U939" s="237"/>
      <c r="V939" s="237"/>
      <c r="W939" s="237"/>
      <c r="X939" s="237"/>
      <c r="Y939" s="237"/>
      <c r="Z939" s="237"/>
      <c r="AA939" s="238"/>
    </row>
    <row r="940" ht="16" customHeight="1">
      <c r="A940" s="280">
        <f>ROW(A491)</f>
        <v>491</v>
      </c>
      <c r="B940" s="526">
        <f>$B335</f>
        <v>0</v>
      </c>
      <c r="C940" s="549"/>
      <c r="D940" s="550"/>
      <c r="E940" s="237"/>
      <c r="F940" s="237"/>
      <c r="G940" s="410">
        <f>G335*$C$92</f>
        <v>0</v>
      </c>
      <c r="H940" s="410">
        <f>H335*$C$92</f>
        <v>0</v>
      </c>
      <c r="I940" s="410">
        <f>I335*$C$92</f>
        <v>0</v>
      </c>
      <c r="J940" s="410">
        <f>J335*$C$92</f>
        <v>0</v>
      </c>
      <c r="K940" s="410">
        <f>K335*$C$92</f>
        <v>0</v>
      </c>
      <c r="L940" s="410">
        <f>L335*$C$92</f>
        <v>0</v>
      </c>
      <c r="M940" s="410">
        <f>M335*$C$92</f>
        <v>0</v>
      </c>
      <c r="N940" s="237"/>
      <c r="O940" s="237"/>
      <c r="P940" s="237"/>
      <c r="Q940" s="237"/>
      <c r="R940" s="237"/>
      <c r="S940" s="237"/>
      <c r="T940" s="237"/>
      <c r="U940" s="237"/>
      <c r="V940" s="237"/>
      <c r="W940" s="237"/>
      <c r="X940" s="237"/>
      <c r="Y940" s="237"/>
      <c r="Z940" s="237"/>
      <c r="AA940" s="238"/>
    </row>
    <row r="941" ht="16" customHeight="1">
      <c r="A941" s="280">
        <f>ROW(A492)</f>
        <v>492</v>
      </c>
      <c r="B941" t="s" s="530">
        <f>$B336</f>
        <v>347</v>
      </c>
      <c r="C941" s="549"/>
      <c r="D941" s="550"/>
      <c r="E941" s="237"/>
      <c r="F941" s="237"/>
      <c r="G941" s="410">
        <f>G336*$C$92</f>
        <v>0</v>
      </c>
      <c r="H941" s="410">
        <f>H336*$C$92</f>
        <v>144</v>
      </c>
      <c r="I941" s="410">
        <f>I336*$C$92</f>
        <v>148.32</v>
      </c>
      <c r="J941" s="410">
        <f>J336*$C$92</f>
        <v>152.7696</v>
      </c>
      <c r="K941" s="410">
        <f>K336*$C$92</f>
        <v>157.352688</v>
      </c>
      <c r="L941" s="410">
        <f>L336*$C$92</f>
        <v>162.07326864</v>
      </c>
      <c r="M941" s="410">
        <f>M336*$C$92</f>
        <v>166.9354666992</v>
      </c>
      <c r="N941" s="237"/>
      <c r="O941" s="237"/>
      <c r="P941" s="237"/>
      <c r="Q941" s="237"/>
      <c r="R941" s="237"/>
      <c r="S941" s="237"/>
      <c r="T941" s="237"/>
      <c r="U941" s="237"/>
      <c r="V941" s="237"/>
      <c r="W941" s="237"/>
      <c r="X941" s="237"/>
      <c r="Y941" s="237"/>
      <c r="Z941" s="237"/>
      <c r="AA941" s="238"/>
    </row>
    <row r="942" ht="16" customHeight="1">
      <c r="A942" s="280">
        <f>ROW(A493)</f>
        <v>493</v>
      </c>
      <c r="B942" t="s" s="530">
        <f>$B337</f>
        <v>347</v>
      </c>
      <c r="C942" s="549"/>
      <c r="D942" s="550"/>
      <c r="E942" s="237"/>
      <c r="F942" s="237"/>
      <c r="G942" s="410">
        <f>G337*$C$92</f>
        <v>0</v>
      </c>
      <c r="H942" s="410">
        <f>H337*$C$92</f>
        <v>0</v>
      </c>
      <c r="I942" s="410">
        <f>I337*$C$92</f>
        <v>0</v>
      </c>
      <c r="J942" s="410">
        <f>J337*$C$92</f>
        <v>0</v>
      </c>
      <c r="K942" s="410">
        <f>K337*$C$92</f>
        <v>157.352688</v>
      </c>
      <c r="L942" s="410">
        <f>L337*$C$92</f>
        <v>162.07326864</v>
      </c>
      <c r="M942" s="410">
        <f>M337*$C$92</f>
        <v>166.9354666992</v>
      </c>
      <c r="N942" s="237"/>
      <c r="O942" s="237"/>
      <c r="P942" s="237"/>
      <c r="Q942" s="237"/>
      <c r="R942" s="237"/>
      <c r="S942" s="237"/>
      <c r="T942" s="237"/>
      <c r="U942" s="237"/>
      <c r="V942" s="237"/>
      <c r="W942" s="237"/>
      <c r="X942" s="237"/>
      <c r="Y942" s="237"/>
      <c r="Z942" s="237"/>
      <c r="AA942" s="238"/>
    </row>
    <row r="943" ht="16" customHeight="1">
      <c r="A943" s="280">
        <f>ROW(A494)</f>
        <v>494</v>
      </c>
      <c r="B943" s="526"/>
      <c r="C943" s="549"/>
      <c r="D943" s="550"/>
      <c r="E943" s="237"/>
      <c r="F943" s="237"/>
      <c r="G943" s="410"/>
      <c r="H943" s="410"/>
      <c r="I943" s="410"/>
      <c r="J943" s="410"/>
      <c r="K943" s="410"/>
      <c r="L943" s="410"/>
      <c r="M943" s="410"/>
      <c r="N943" s="237"/>
      <c r="O943" s="237"/>
      <c r="P943" s="237"/>
      <c r="Q943" s="237"/>
      <c r="R943" s="237"/>
      <c r="S943" s="237"/>
      <c r="T943" s="237"/>
      <c r="U943" s="237"/>
      <c r="V943" s="237"/>
      <c r="W943" s="237"/>
      <c r="X943" s="237"/>
      <c r="Y943" s="237"/>
      <c r="Z943" s="237"/>
      <c r="AA943" s="238"/>
    </row>
    <row r="944" ht="16" customHeight="1">
      <c r="A944" s="280">
        <f>ROW(A495)</f>
        <v>495</v>
      </c>
      <c r="B944" t="s" s="530">
        <f>$B339</f>
        <v>348</v>
      </c>
      <c r="C944" s="549"/>
      <c r="D944" s="550"/>
      <c r="E944" s="237"/>
      <c r="F944" s="237"/>
      <c r="G944" s="410">
        <f>G339*$C$92</f>
        <v>0</v>
      </c>
      <c r="H944" s="410">
        <f>H339*$C$92</f>
        <v>144</v>
      </c>
      <c r="I944" s="410">
        <f>I339*$C$92</f>
        <v>148.32</v>
      </c>
      <c r="J944" s="410">
        <f>J339*$C$92</f>
        <v>152.7696</v>
      </c>
      <c r="K944" s="410">
        <f>K339*$C$92</f>
        <v>157.352688</v>
      </c>
      <c r="L944" s="410">
        <f>L339*$C$92</f>
        <v>162.07326864</v>
      </c>
      <c r="M944" s="410">
        <f>M339*$C$92</f>
        <v>166.9354666992</v>
      </c>
      <c r="N944" s="237"/>
      <c r="O944" s="237"/>
      <c r="P944" s="237"/>
      <c r="Q944" s="237"/>
      <c r="R944" s="237"/>
      <c r="S944" s="237"/>
      <c r="T944" s="237"/>
      <c r="U944" s="237"/>
      <c r="V944" s="237"/>
      <c r="W944" s="237"/>
      <c r="X944" s="237"/>
      <c r="Y944" s="237"/>
      <c r="Z944" s="237"/>
      <c r="AA944" s="238"/>
    </row>
    <row r="945" ht="16" customHeight="1">
      <c r="A945" s="280">
        <f>ROW(A496)</f>
        <v>496</v>
      </c>
      <c r="B945" t="s" s="530">
        <f>$B340</f>
        <v>348</v>
      </c>
      <c r="C945" s="549"/>
      <c r="D945" s="550"/>
      <c r="E945" s="237"/>
      <c r="F945" s="237"/>
      <c r="G945" s="410">
        <f>G340*$C$92</f>
        <v>0</v>
      </c>
      <c r="H945" s="410">
        <f>H340*$C$92</f>
        <v>0</v>
      </c>
      <c r="I945" s="410">
        <f>I340*$C$92</f>
        <v>0</v>
      </c>
      <c r="J945" s="410">
        <f>J340*$C$92</f>
        <v>0</v>
      </c>
      <c r="K945" s="410">
        <f>K340*$C$92</f>
        <v>157.352688</v>
      </c>
      <c r="L945" s="410">
        <f>L340*$C$92</f>
        <v>162.07326864</v>
      </c>
      <c r="M945" s="410">
        <f>M340*$C$92</f>
        <v>166.9354666992</v>
      </c>
      <c r="N945" s="237"/>
      <c r="O945" s="237"/>
      <c r="P945" s="237"/>
      <c r="Q945" s="237"/>
      <c r="R945" s="237"/>
      <c r="S945" s="237"/>
      <c r="T945" s="237"/>
      <c r="U945" s="237"/>
      <c r="V945" s="237"/>
      <c r="W945" s="237"/>
      <c r="X945" s="237"/>
      <c r="Y945" s="237"/>
      <c r="Z945" s="237"/>
      <c r="AA945" s="238"/>
    </row>
    <row r="946" ht="16" customHeight="1">
      <c r="A946" s="280">
        <f>ROW(A497)</f>
        <v>497</v>
      </c>
      <c r="B946" t="s" s="530">
        <f>$B341</f>
        <v>349</v>
      </c>
      <c r="C946" s="549"/>
      <c r="D946" s="550"/>
      <c r="E946" s="237"/>
      <c r="F946" s="237"/>
      <c r="G946" s="410">
        <f>G341*$C$92</f>
        <v>0</v>
      </c>
      <c r="H946" s="410">
        <f>H341*$C$92</f>
        <v>0</v>
      </c>
      <c r="I946" s="410">
        <f>I341*$C$92</f>
        <v>0</v>
      </c>
      <c r="J946" s="410">
        <f>J341*$C$92</f>
        <v>0</v>
      </c>
      <c r="K946" s="410">
        <f>K341*$C$92</f>
        <v>0</v>
      </c>
      <c r="L946" s="410">
        <f>L341*$C$92</f>
        <v>0</v>
      </c>
      <c r="M946" s="410">
        <f>M341*$C$92</f>
        <v>166.9354666992</v>
      </c>
      <c r="N946" s="237"/>
      <c r="O946" s="237"/>
      <c r="P946" s="237"/>
      <c r="Q946" s="237"/>
      <c r="R946" s="237"/>
      <c r="S946" s="237"/>
      <c r="T946" s="237"/>
      <c r="U946" s="237"/>
      <c r="V946" s="237"/>
      <c r="W946" s="237"/>
      <c r="X946" s="237"/>
      <c r="Y946" s="237"/>
      <c r="Z946" s="237"/>
      <c r="AA946" s="238"/>
    </row>
    <row r="947" ht="16" customHeight="1">
      <c r="A947" s="280">
        <f>ROW(A498)</f>
        <v>498</v>
      </c>
      <c r="B947" t="s" s="530">
        <f>$B342</f>
        <v>350</v>
      </c>
      <c r="C947" s="549"/>
      <c r="D947" s="550"/>
      <c r="E947" s="237"/>
      <c r="F947" s="237"/>
      <c r="G947" s="410">
        <f>G342*$C$92</f>
        <v>0</v>
      </c>
      <c r="H947" s="410">
        <f>H342*$C$92</f>
        <v>151.2</v>
      </c>
      <c r="I947" s="410">
        <f>I342*$C$92</f>
        <v>155.736</v>
      </c>
      <c r="J947" s="410">
        <f>J342*$C$92</f>
        <v>160.40808</v>
      </c>
      <c r="K947" s="410">
        <f>K342*$C$92</f>
        <v>165.2203224</v>
      </c>
      <c r="L947" s="410">
        <f>L342*$C$92</f>
        <v>170.176932072</v>
      </c>
      <c r="M947" s="410">
        <f>M342*$C$92</f>
        <v>175.282240034160</v>
      </c>
      <c r="N947" s="237"/>
      <c r="O947" s="237"/>
      <c r="P947" s="237"/>
      <c r="Q947" s="237"/>
      <c r="R947" s="237"/>
      <c r="S947" s="237"/>
      <c r="T947" s="237"/>
      <c r="U947" s="237"/>
      <c r="V947" s="237"/>
      <c r="W947" s="237"/>
      <c r="X947" s="237"/>
      <c r="Y947" s="237"/>
      <c r="Z947" s="237"/>
      <c r="AA947" s="238"/>
    </row>
    <row r="948" ht="16" customHeight="1">
      <c r="A948" s="280">
        <f>ROW(A499)</f>
        <v>499</v>
      </c>
      <c r="B948" t="s" s="530">
        <f>$B343</f>
        <v>350</v>
      </c>
      <c r="C948" s="549"/>
      <c r="D948" s="550"/>
      <c r="E948" s="237"/>
      <c r="F948" s="237"/>
      <c r="G948" s="410">
        <f>G343*$C$92</f>
        <v>0</v>
      </c>
      <c r="H948" s="410">
        <f>H343*$C$92</f>
        <v>0</v>
      </c>
      <c r="I948" s="410">
        <f>I343*$C$92</f>
        <v>0</v>
      </c>
      <c r="J948" s="410">
        <f>J343*$C$92</f>
        <v>0</v>
      </c>
      <c r="K948" s="410">
        <f>K343*$C$92</f>
        <v>165.2203224</v>
      </c>
      <c r="L948" s="410">
        <f>L343*$C$92</f>
        <v>170.176932072</v>
      </c>
      <c r="M948" s="410">
        <f>M343*$C$92</f>
        <v>175.282240034160</v>
      </c>
      <c r="N948" s="237"/>
      <c r="O948" s="237"/>
      <c r="P948" s="237"/>
      <c r="Q948" s="237"/>
      <c r="R948" s="237"/>
      <c r="S948" s="237"/>
      <c r="T948" s="237"/>
      <c r="U948" s="237"/>
      <c r="V948" s="237"/>
      <c r="W948" s="237"/>
      <c r="X948" s="237"/>
      <c r="Y948" s="237"/>
      <c r="Z948" s="237"/>
      <c r="AA948" s="238"/>
    </row>
    <row r="949" ht="16" customHeight="1">
      <c r="A949" s="280">
        <f>ROW(A500)</f>
        <v>500</v>
      </c>
      <c r="B949" s="526"/>
      <c r="C949" s="547"/>
      <c r="D949" s="237"/>
      <c r="E949" s="237"/>
      <c r="F949" s="237"/>
      <c r="G949" s="410"/>
      <c r="H949" s="410"/>
      <c r="I949" s="410"/>
      <c r="J949" s="410"/>
      <c r="K949" s="410"/>
      <c r="L949" s="410"/>
      <c r="M949" s="410"/>
      <c r="N949" s="237"/>
      <c r="O949" s="237"/>
      <c r="P949" s="237"/>
      <c r="Q949" s="237"/>
      <c r="R949" s="237"/>
      <c r="S949" s="237"/>
      <c r="T949" s="237"/>
      <c r="U949" s="237"/>
      <c r="V949" s="237"/>
      <c r="W949" s="237"/>
      <c r="X949" s="237"/>
      <c r="Y949" s="237"/>
      <c r="Z949" s="237"/>
      <c r="AA949" s="238"/>
    </row>
    <row r="950" ht="16" customHeight="1">
      <c r="A950" s="280">
        <f>ROW(A501)</f>
        <v>501</v>
      </c>
      <c r="B950" t="s" s="530">
        <f>$B345</f>
        <v>351</v>
      </c>
      <c r="C950" s="549"/>
      <c r="D950" s="550"/>
      <c r="E950" s="237"/>
      <c r="F950" s="237"/>
      <c r="G950" s="410">
        <f>G345*$C$92</f>
        <v>0</v>
      </c>
      <c r="H950" s="410">
        <f>H345*$C$92</f>
        <v>158.4</v>
      </c>
      <c r="I950" s="410">
        <f>I345*$C$92</f>
        <v>163.152</v>
      </c>
      <c r="J950" s="410">
        <f>J345*$C$92</f>
        <v>168.04656</v>
      </c>
      <c r="K950" s="410">
        <f>K345*$C$92</f>
        <v>173.0879568</v>
      </c>
      <c r="L950" s="410">
        <f>L345*$C$92</f>
        <v>178.280595504</v>
      </c>
      <c r="M950" s="410">
        <f>M345*$C$92</f>
        <v>183.629013369120</v>
      </c>
      <c r="N950" s="237"/>
      <c r="O950" s="237"/>
      <c r="P950" s="237"/>
      <c r="Q950" s="237"/>
      <c r="R950" s="237"/>
      <c r="S950" s="237"/>
      <c r="T950" s="237"/>
      <c r="U950" s="237"/>
      <c r="V950" s="237"/>
      <c r="W950" s="237"/>
      <c r="X950" s="237"/>
      <c r="Y950" s="237"/>
      <c r="Z950" s="237"/>
      <c r="AA950" s="238"/>
    </row>
    <row r="951" ht="16" customHeight="1">
      <c r="A951" s="280">
        <f>ROW(A502)</f>
        <v>502</v>
      </c>
      <c r="B951" t="s" s="530">
        <f>$B346</f>
        <v>351</v>
      </c>
      <c r="C951" s="549"/>
      <c r="D951" s="550"/>
      <c r="E951" s="237"/>
      <c r="F951" s="237"/>
      <c r="G951" s="410">
        <f>G346*$C$92</f>
        <v>0</v>
      </c>
      <c r="H951" s="410">
        <f>H346*$C$92</f>
        <v>0</v>
      </c>
      <c r="I951" s="410">
        <f>I346*$C$92</f>
        <v>0</v>
      </c>
      <c r="J951" s="410">
        <f>J346*$C$92</f>
        <v>0</v>
      </c>
      <c r="K951" s="410">
        <f>K346*$C$92</f>
        <v>0</v>
      </c>
      <c r="L951" s="410">
        <f>L346*$C$92</f>
        <v>178.280595504</v>
      </c>
      <c r="M951" s="410">
        <f>M346*$C$92</f>
        <v>183.629013369120</v>
      </c>
      <c r="N951" s="237"/>
      <c r="O951" s="237"/>
      <c r="P951" s="237"/>
      <c r="Q951" s="237"/>
      <c r="R951" s="237"/>
      <c r="S951" s="237"/>
      <c r="T951" s="237"/>
      <c r="U951" s="237"/>
      <c r="V951" s="237"/>
      <c r="W951" s="237"/>
      <c r="X951" s="237"/>
      <c r="Y951" s="237"/>
      <c r="Z951" s="237"/>
      <c r="AA951" s="238"/>
    </row>
    <row r="952" ht="16" customHeight="1">
      <c r="A952" s="280">
        <f>ROW(A503)</f>
        <v>503</v>
      </c>
      <c r="B952" s="526">
        <f>$B347</f>
        <v>0</v>
      </c>
      <c r="C952" s="549"/>
      <c r="D952" s="550"/>
      <c r="E952" s="237"/>
      <c r="F952" s="237"/>
      <c r="G952" s="410">
        <f>G347*$C$92</f>
        <v>0</v>
      </c>
      <c r="H952" s="410">
        <f>H347*$C$92</f>
        <v>0</v>
      </c>
      <c r="I952" s="410">
        <f>I347*$C$92</f>
        <v>0</v>
      </c>
      <c r="J952" s="410">
        <f>J347*$C$92</f>
        <v>0</v>
      </c>
      <c r="K952" s="410">
        <f>K347*$C$92</f>
        <v>0</v>
      </c>
      <c r="L952" s="410">
        <f>L347*$C$92</f>
        <v>0</v>
      </c>
      <c r="M952" s="410">
        <f>M347*$C$92</f>
        <v>0</v>
      </c>
      <c r="N952" s="237"/>
      <c r="O952" s="237"/>
      <c r="P952" s="237"/>
      <c r="Q952" s="237"/>
      <c r="R952" s="237"/>
      <c r="S952" s="237"/>
      <c r="T952" s="237"/>
      <c r="U952" s="237"/>
      <c r="V952" s="237"/>
      <c r="W952" s="237"/>
      <c r="X952" s="237"/>
      <c r="Y952" s="237"/>
      <c r="Z952" s="237"/>
      <c r="AA952" s="238"/>
    </row>
    <row r="953" ht="16" customHeight="1">
      <c r="A953" s="280">
        <f>ROW(A504)</f>
        <v>504</v>
      </c>
      <c r="B953" t="s" s="530">
        <f>$B348</f>
        <v>352</v>
      </c>
      <c r="C953" s="549"/>
      <c r="D953" s="550"/>
      <c r="E953" s="237"/>
      <c r="F953" s="237"/>
      <c r="G953" s="410">
        <f>G348*$C$92</f>
        <v>0</v>
      </c>
      <c r="H953" s="410">
        <f>H348*$C$92</f>
        <v>158.4</v>
      </c>
      <c r="I953" s="410">
        <f>I348*$C$92</f>
        <v>163.152</v>
      </c>
      <c r="J953" s="410">
        <f>J348*$C$92</f>
        <v>168.04656</v>
      </c>
      <c r="K953" s="410">
        <f>K348*$C$92</f>
        <v>173.0879568</v>
      </c>
      <c r="L953" s="410">
        <f>L348*$C$92</f>
        <v>178.280595504</v>
      </c>
      <c r="M953" s="410">
        <f>M348*$C$92</f>
        <v>183.629013369120</v>
      </c>
      <c r="N953" s="237"/>
      <c r="O953" s="237"/>
      <c r="P953" s="237"/>
      <c r="Q953" s="237"/>
      <c r="R953" s="237"/>
      <c r="S953" s="237"/>
      <c r="T953" s="237"/>
      <c r="U953" s="237"/>
      <c r="V953" s="237"/>
      <c r="W953" s="237"/>
      <c r="X953" s="237"/>
      <c r="Y953" s="237"/>
      <c r="Z953" s="237"/>
      <c r="AA953" s="238"/>
    </row>
    <row r="954" ht="16" customHeight="1">
      <c r="A954" s="280">
        <f>ROW(A505)</f>
        <v>505</v>
      </c>
      <c r="B954" t="s" s="530">
        <f>$B349</f>
        <v>353</v>
      </c>
      <c r="C954" s="549"/>
      <c r="D954" s="550"/>
      <c r="E954" s="237"/>
      <c r="F954" s="237"/>
      <c r="G954" s="410">
        <f>G349*$C$92</f>
        <v>0</v>
      </c>
      <c r="H954" s="410">
        <f>H349*$C$92</f>
        <v>0</v>
      </c>
      <c r="I954" s="410">
        <f>I349*$C$92</f>
        <v>163.152</v>
      </c>
      <c r="J954" s="410">
        <f>J349*$C$92</f>
        <v>168.04656</v>
      </c>
      <c r="K954" s="410">
        <f>K349*$C$92</f>
        <v>173.0879568</v>
      </c>
      <c r="L954" s="410">
        <f>L349*$C$92</f>
        <v>178.280595504</v>
      </c>
      <c r="M954" s="410">
        <f>M349*$C$92</f>
        <v>183.629013369120</v>
      </c>
      <c r="N954" s="237"/>
      <c r="O954" s="237"/>
      <c r="P954" s="237"/>
      <c r="Q954" s="237"/>
      <c r="R954" s="237"/>
      <c r="S954" s="237"/>
      <c r="T954" s="237"/>
      <c r="U954" s="237"/>
      <c r="V954" s="237"/>
      <c r="W954" s="237"/>
      <c r="X954" s="237"/>
      <c r="Y954" s="237"/>
      <c r="Z954" s="237"/>
      <c r="AA954" s="238"/>
    </row>
    <row r="955" ht="16" customHeight="1">
      <c r="A955" s="280">
        <f>ROW(A506)</f>
        <v>506</v>
      </c>
      <c r="B955" s="526"/>
      <c r="C955" s="549"/>
      <c r="D955" s="550"/>
      <c r="E955" s="237"/>
      <c r="F955" s="237"/>
      <c r="G955" s="410"/>
      <c r="H955" s="410"/>
      <c r="I955" s="410"/>
      <c r="J955" s="410"/>
      <c r="K955" s="410"/>
      <c r="L955" s="410"/>
      <c r="M955" s="410"/>
      <c r="N955" s="237"/>
      <c r="O955" s="237"/>
      <c r="P955" s="237"/>
      <c r="Q955" s="237"/>
      <c r="R955" s="237"/>
      <c r="S955" s="237"/>
      <c r="T955" s="237"/>
      <c r="U955" s="237"/>
      <c r="V955" s="237"/>
      <c r="W955" s="237"/>
      <c r="X955" s="237"/>
      <c r="Y955" s="237"/>
      <c r="Z955" s="237"/>
      <c r="AA955" s="238"/>
    </row>
    <row r="956" ht="16" customHeight="1">
      <c r="A956" s="280">
        <f>ROW(A507)</f>
        <v>507</v>
      </c>
      <c r="B956" t="s" s="530">
        <f>$B351</f>
        <v>354</v>
      </c>
      <c r="C956" s="549"/>
      <c r="D956" s="550"/>
      <c r="E956" s="237"/>
      <c r="F956" s="237"/>
      <c r="G956" s="410">
        <f>G351*$C$92</f>
        <v>0</v>
      </c>
      <c r="H956" s="410">
        <f>H351*$C$92</f>
        <v>93.59999999999999</v>
      </c>
      <c r="I956" s="410">
        <f>I351*$C$92</f>
        <v>96.408</v>
      </c>
      <c r="J956" s="410">
        <f>J351*$C$92</f>
        <v>99.30024</v>
      </c>
      <c r="K956" s="410">
        <f>K351*$C$92</f>
        <v>102.2792472</v>
      </c>
      <c r="L956" s="410">
        <f>L351*$C$92</f>
        <v>105.347624616</v>
      </c>
      <c r="M956" s="410">
        <f>M351*$C$92</f>
        <v>108.508053354480</v>
      </c>
      <c r="N956" s="237"/>
      <c r="O956" s="237"/>
      <c r="P956" s="237"/>
      <c r="Q956" s="237"/>
      <c r="R956" s="237"/>
      <c r="S956" s="237"/>
      <c r="T956" s="237"/>
      <c r="U956" s="237"/>
      <c r="V956" s="237"/>
      <c r="W956" s="237"/>
      <c r="X956" s="237"/>
      <c r="Y956" s="237"/>
      <c r="Z956" s="237"/>
      <c r="AA956" s="238"/>
    </row>
    <row r="957" ht="16" customHeight="1">
      <c r="A957" s="280">
        <f>ROW(A508)</f>
        <v>508</v>
      </c>
      <c r="B957" t="s" s="530">
        <f>$B352</f>
        <v>355</v>
      </c>
      <c r="C957" s="549"/>
      <c r="D957" s="550"/>
      <c r="E957" s="237"/>
      <c r="F957" s="237"/>
      <c r="G957" s="410">
        <f>G352*$C$92</f>
        <v>0</v>
      </c>
      <c r="H957" s="410">
        <f>H352*$C$92</f>
        <v>0</v>
      </c>
      <c r="I957" s="410">
        <f>I352*$C$92</f>
        <v>0</v>
      </c>
      <c r="J957" s="410">
        <f>J352*$C$92</f>
        <v>99.30024</v>
      </c>
      <c r="K957" s="410">
        <f>K352*$C$92</f>
        <v>102.2792472</v>
      </c>
      <c r="L957" s="410">
        <f>L352*$C$92</f>
        <v>105.347624616</v>
      </c>
      <c r="M957" s="410">
        <f>M352*$C$92</f>
        <v>108.508053354480</v>
      </c>
      <c r="N957" s="237"/>
      <c r="O957" s="237"/>
      <c r="P957" s="237"/>
      <c r="Q957" s="237"/>
      <c r="R957" s="237"/>
      <c r="S957" s="237"/>
      <c r="T957" s="237"/>
      <c r="U957" s="237"/>
      <c r="V957" s="237"/>
      <c r="W957" s="237"/>
      <c r="X957" s="237"/>
      <c r="Y957" s="237"/>
      <c r="Z957" s="237"/>
      <c r="AA957" s="238"/>
    </row>
    <row r="958" ht="16" customHeight="1">
      <c r="A958" s="280">
        <f>ROW(A509)</f>
        <v>509</v>
      </c>
      <c r="B958" t="s" s="530">
        <f>$B353</f>
        <v>356</v>
      </c>
      <c r="C958" s="549"/>
      <c r="D958" s="550"/>
      <c r="E958" s="237"/>
      <c r="F958" s="237"/>
      <c r="G958" s="410">
        <f>G353*$C$92</f>
        <v>0</v>
      </c>
      <c r="H958" s="410">
        <f>H353*$C$92</f>
        <v>93.59999999999999</v>
      </c>
      <c r="I958" s="410">
        <f>I353*$C$92</f>
        <v>96.408</v>
      </c>
      <c r="J958" s="410">
        <f>J353*$C$92</f>
        <v>99.30024</v>
      </c>
      <c r="K958" s="410">
        <f>K353*$C$92</f>
        <v>102.2792472</v>
      </c>
      <c r="L958" s="410">
        <f>L353*$C$92</f>
        <v>105.347624616</v>
      </c>
      <c r="M958" s="410">
        <f>M353*$C$92</f>
        <v>108.508053354480</v>
      </c>
      <c r="N958" s="237"/>
      <c r="O958" s="237"/>
      <c r="P958" s="237"/>
      <c r="Q958" s="237"/>
      <c r="R958" s="237"/>
      <c r="S958" s="237"/>
      <c r="T958" s="237"/>
      <c r="U958" s="237"/>
      <c r="V958" s="237"/>
      <c r="W958" s="237"/>
      <c r="X958" s="237"/>
      <c r="Y958" s="237"/>
      <c r="Z958" s="237"/>
      <c r="AA958" s="238"/>
    </row>
    <row r="959" ht="16" customHeight="1">
      <c r="A959" s="280">
        <f>ROW(A510)</f>
        <v>510</v>
      </c>
      <c r="B959" t="s" s="530">
        <f>$B354</f>
        <v>357</v>
      </c>
      <c r="C959" s="549"/>
      <c r="D959" s="550"/>
      <c r="E959" s="237"/>
      <c r="F959" s="237"/>
      <c r="G959" s="410">
        <f>G354*$C$92</f>
        <v>0</v>
      </c>
      <c r="H959" s="410">
        <f>H354*$C$92</f>
        <v>0</v>
      </c>
      <c r="I959" s="410">
        <f>I354*$C$92</f>
        <v>96.408</v>
      </c>
      <c r="J959" s="410">
        <f>J354*$C$92</f>
        <v>99.30024</v>
      </c>
      <c r="K959" s="410">
        <f>K354*$C$92</f>
        <v>102.2792472</v>
      </c>
      <c r="L959" s="410">
        <f>L354*$C$92</f>
        <v>105.347624616</v>
      </c>
      <c r="M959" s="410">
        <f>M354*$C$92</f>
        <v>108.508053354480</v>
      </c>
      <c r="N959" s="237"/>
      <c r="O959" s="237"/>
      <c r="P959" s="237"/>
      <c r="Q959" s="237"/>
      <c r="R959" s="237"/>
      <c r="S959" s="237"/>
      <c r="T959" s="237"/>
      <c r="U959" s="237"/>
      <c r="V959" s="237"/>
      <c r="W959" s="237"/>
      <c r="X959" s="237"/>
      <c r="Y959" s="237"/>
      <c r="Z959" s="237"/>
      <c r="AA959" s="238"/>
    </row>
    <row r="960" ht="16" customHeight="1">
      <c r="A960" s="280">
        <f>ROW(A511)</f>
        <v>511</v>
      </c>
      <c r="B960" t="s" s="530">
        <f>$B355</f>
        <v>358</v>
      </c>
      <c r="C960" s="549"/>
      <c r="D960" s="550"/>
      <c r="E960" s="237"/>
      <c r="F960" s="237"/>
      <c r="G960" s="410">
        <f>G355*$C$92</f>
        <v>0</v>
      </c>
      <c r="H960" s="410">
        <f>H355*$C$92</f>
        <v>0</v>
      </c>
      <c r="I960" s="410">
        <f>I355*$C$92</f>
        <v>96.408</v>
      </c>
      <c r="J960" s="410">
        <f>J355*$C$92</f>
        <v>99.30024</v>
      </c>
      <c r="K960" s="410">
        <f>K355*$C$92</f>
        <v>102.2792472</v>
      </c>
      <c r="L960" s="410">
        <f>L355*$C$92</f>
        <v>105.347624616</v>
      </c>
      <c r="M960" s="410">
        <f>M355*$C$92</f>
        <v>108.508053354480</v>
      </c>
      <c r="N960" s="237"/>
      <c r="O960" s="237"/>
      <c r="P960" s="237"/>
      <c r="Q960" s="237"/>
      <c r="R960" s="237"/>
      <c r="S960" s="237"/>
      <c r="T960" s="237"/>
      <c r="U960" s="237"/>
      <c r="V960" s="237"/>
      <c r="W960" s="237"/>
      <c r="X960" s="237"/>
      <c r="Y960" s="237"/>
      <c r="Z960" s="237"/>
      <c r="AA960" s="238"/>
    </row>
    <row r="961" ht="16" customHeight="1">
      <c r="A961" s="280">
        <f>ROW(A512)</f>
        <v>512</v>
      </c>
      <c r="B961" s="526"/>
      <c r="C961" s="547"/>
      <c r="D961" s="237"/>
      <c r="E961" s="237"/>
      <c r="F961" s="237"/>
      <c r="G961" s="410"/>
      <c r="H961" s="410"/>
      <c r="I961" s="410"/>
      <c r="J961" s="410"/>
      <c r="K961" s="410"/>
      <c r="L961" s="410"/>
      <c r="M961" s="410"/>
      <c r="N961" s="237"/>
      <c r="O961" s="237"/>
      <c r="P961" s="237"/>
      <c r="Q961" s="237"/>
      <c r="R961" s="237"/>
      <c r="S961" s="237"/>
      <c r="T961" s="237"/>
      <c r="U961" s="237"/>
      <c r="V961" s="237"/>
      <c r="W961" s="237"/>
      <c r="X961" s="237"/>
      <c r="Y961" s="237"/>
      <c r="Z961" s="237"/>
      <c r="AA961" s="238"/>
    </row>
    <row r="962" ht="16" customHeight="1">
      <c r="A962" s="280">
        <f>ROW(A513)</f>
        <v>513</v>
      </c>
      <c r="B962" t="s" s="530">
        <f>$B357</f>
        <v>359</v>
      </c>
      <c r="C962" s="549"/>
      <c r="D962" s="550"/>
      <c r="E962" s="237"/>
      <c r="F962" s="237"/>
      <c r="G962" s="410">
        <f>G357*$C$92</f>
        <v>0</v>
      </c>
      <c r="H962" s="410">
        <f>H357*$C$92</f>
        <v>0</v>
      </c>
      <c r="I962" s="410">
        <f>I357*$C$92</f>
        <v>103.824</v>
      </c>
      <c r="J962" s="410">
        <f>J357*$C$92</f>
        <v>106.93872</v>
      </c>
      <c r="K962" s="410">
        <f>K357*$C$92</f>
        <v>110.1468816</v>
      </c>
      <c r="L962" s="410">
        <f>L357*$C$92</f>
        <v>113.451288048</v>
      </c>
      <c r="M962" s="410">
        <f>M357*$C$92</f>
        <v>116.854826689440</v>
      </c>
      <c r="N962" s="237"/>
      <c r="O962" s="237"/>
      <c r="P962" s="237"/>
      <c r="Q962" s="237"/>
      <c r="R962" s="237"/>
      <c r="S962" s="237"/>
      <c r="T962" s="237"/>
      <c r="U962" s="237"/>
      <c r="V962" s="237"/>
      <c r="W962" s="237"/>
      <c r="X962" s="237"/>
      <c r="Y962" s="237"/>
      <c r="Z962" s="237"/>
      <c r="AA962" s="238"/>
    </row>
    <row r="963" ht="16" customHeight="1">
      <c r="A963" s="280">
        <f>ROW(A514)</f>
        <v>514</v>
      </c>
      <c r="B963" t="s" s="530">
        <f>$B358</f>
        <v>360</v>
      </c>
      <c r="C963" s="549"/>
      <c r="D963" s="550"/>
      <c r="E963" s="237"/>
      <c r="F963" s="237"/>
      <c r="G963" s="410">
        <f>G358*$C$92</f>
        <v>0</v>
      </c>
      <c r="H963" s="410">
        <f>H358*$C$92</f>
        <v>100.8</v>
      </c>
      <c r="I963" s="410">
        <f>I358*$C$92</f>
        <v>103.824</v>
      </c>
      <c r="J963" s="410">
        <f>J358*$C$92</f>
        <v>106.93872</v>
      </c>
      <c r="K963" s="410">
        <f>K358*$C$92</f>
        <v>110.1468816</v>
      </c>
      <c r="L963" s="410">
        <f>L358*$C$92</f>
        <v>113.451288048</v>
      </c>
      <c r="M963" s="410">
        <f>M358*$C$92</f>
        <v>116.854826689440</v>
      </c>
      <c r="N963" s="237"/>
      <c r="O963" s="237"/>
      <c r="P963" s="237"/>
      <c r="Q963" s="237"/>
      <c r="R963" s="237"/>
      <c r="S963" s="237"/>
      <c r="T963" s="237"/>
      <c r="U963" s="237"/>
      <c r="V963" s="237"/>
      <c r="W963" s="237"/>
      <c r="X963" s="237"/>
      <c r="Y963" s="237"/>
      <c r="Z963" s="237"/>
      <c r="AA963" s="238"/>
    </row>
    <row r="964" ht="16" customHeight="1">
      <c r="A964" s="280">
        <f>ROW(A515)</f>
        <v>515</v>
      </c>
      <c r="B964" t="s" s="530">
        <f>$B359</f>
        <v>361</v>
      </c>
      <c r="C964" s="549"/>
      <c r="D964" s="550"/>
      <c r="E964" s="237"/>
      <c r="F964" s="237"/>
      <c r="G964" s="410">
        <f>G359*$C$92</f>
        <v>0</v>
      </c>
      <c r="H964" s="410">
        <f>H359*$C$92</f>
        <v>0</v>
      </c>
      <c r="I964" s="410">
        <f>I359*$C$92</f>
        <v>103.824</v>
      </c>
      <c r="J964" s="410">
        <f>J359*$C$92</f>
        <v>106.93872</v>
      </c>
      <c r="K964" s="410">
        <f>K359*$C$92</f>
        <v>110.1468816</v>
      </c>
      <c r="L964" s="410">
        <f>L359*$C$92</f>
        <v>113.451288048</v>
      </c>
      <c r="M964" s="410">
        <f>M359*$C$92</f>
        <v>116.854826689440</v>
      </c>
      <c r="N964" s="237"/>
      <c r="O964" s="237"/>
      <c r="P964" s="237"/>
      <c r="Q964" s="237"/>
      <c r="R964" s="237"/>
      <c r="S964" s="237"/>
      <c r="T964" s="237"/>
      <c r="U964" s="237"/>
      <c r="V964" s="237"/>
      <c r="W964" s="237"/>
      <c r="X964" s="237"/>
      <c r="Y964" s="237"/>
      <c r="Z964" s="237"/>
      <c r="AA964" s="238"/>
    </row>
    <row r="965" ht="16" customHeight="1">
      <c r="A965" s="280">
        <f>ROW(A516)</f>
        <v>516</v>
      </c>
      <c r="B965" t="s" s="530">
        <f>$B360</f>
        <v>362</v>
      </c>
      <c r="C965" s="549"/>
      <c r="D965" s="550"/>
      <c r="E965" s="237"/>
      <c r="F965" s="237"/>
      <c r="G965" s="410">
        <f>G360*$C$92</f>
        <v>0</v>
      </c>
      <c r="H965" s="410">
        <f>H360*$C$92</f>
        <v>0</v>
      </c>
      <c r="I965" s="410">
        <f>I360*$C$92</f>
        <v>0</v>
      </c>
      <c r="J965" s="410">
        <f>J360*$C$92</f>
        <v>0</v>
      </c>
      <c r="K965" s="410">
        <f>K360*$C$92</f>
        <v>0</v>
      </c>
      <c r="L965" s="410">
        <f>L360*$C$92</f>
        <v>0</v>
      </c>
      <c r="M965" s="410">
        <f>M360*$C$92</f>
        <v>116.854826689440</v>
      </c>
      <c r="N965" s="237"/>
      <c r="O965" s="237"/>
      <c r="P965" s="237"/>
      <c r="Q965" s="237"/>
      <c r="R965" s="237"/>
      <c r="S965" s="237"/>
      <c r="T965" s="237"/>
      <c r="U965" s="237"/>
      <c r="V965" s="237"/>
      <c r="W965" s="237"/>
      <c r="X965" s="237"/>
      <c r="Y965" s="237"/>
      <c r="Z965" s="237"/>
      <c r="AA965" s="238"/>
    </row>
    <row r="966" ht="16" customHeight="1">
      <c r="A966" s="280">
        <f>ROW(A517)</f>
        <v>517</v>
      </c>
      <c r="B966" s="526">
        <f>$B361</f>
        <v>0</v>
      </c>
      <c r="C966" s="549"/>
      <c r="D966" s="550"/>
      <c r="E966" s="237"/>
      <c r="F966" s="237"/>
      <c r="G966" s="410">
        <f>G361*$C$92</f>
        <v>0</v>
      </c>
      <c r="H966" s="410">
        <f>H361*$C$92</f>
        <v>0</v>
      </c>
      <c r="I966" s="410">
        <f>I361*$C$92</f>
        <v>0</v>
      </c>
      <c r="J966" s="410">
        <f>J361*$C$92</f>
        <v>0</v>
      </c>
      <c r="K966" s="410">
        <f>K361*$C$92</f>
        <v>0</v>
      </c>
      <c r="L966" s="410">
        <f>L361*$C$92</f>
        <v>0</v>
      </c>
      <c r="M966" s="410">
        <f>M361*$C$92</f>
        <v>0</v>
      </c>
      <c r="N966" s="237"/>
      <c r="O966" s="237"/>
      <c r="P966" s="237"/>
      <c r="Q966" s="237"/>
      <c r="R966" s="237"/>
      <c r="S966" s="237"/>
      <c r="T966" s="237"/>
      <c r="U966" s="237"/>
      <c r="V966" s="237"/>
      <c r="W966" s="237"/>
      <c r="X966" s="237"/>
      <c r="Y966" s="237"/>
      <c r="Z966" s="237"/>
      <c r="AA966" s="238"/>
    </row>
    <row r="967" ht="16" customHeight="1">
      <c r="A967" s="280">
        <f>ROW(A518)</f>
        <v>518</v>
      </c>
      <c r="B967" s="526"/>
      <c r="C967" s="549"/>
      <c r="D967" s="550"/>
      <c r="E967" s="237"/>
      <c r="F967" s="237"/>
      <c r="G967" s="410"/>
      <c r="H967" s="410"/>
      <c r="I967" s="410"/>
      <c r="J967" s="410"/>
      <c r="K967" s="410"/>
      <c r="L967" s="410"/>
      <c r="M967" s="410"/>
      <c r="N967" s="237"/>
      <c r="O967" s="237"/>
      <c r="P967" s="237"/>
      <c r="Q967" s="237"/>
      <c r="R967" s="237"/>
      <c r="S967" s="237"/>
      <c r="T967" s="237"/>
      <c r="U967" s="237"/>
      <c r="V967" s="237"/>
      <c r="W967" s="237"/>
      <c r="X967" s="237"/>
      <c r="Y967" s="237"/>
      <c r="Z967" s="237"/>
      <c r="AA967" s="238"/>
    </row>
    <row r="968" ht="16" customHeight="1">
      <c r="A968" s="280">
        <f>ROW(A519)</f>
        <v>519</v>
      </c>
      <c r="B968" t="s" s="530">
        <f>$B363</f>
        <v>354</v>
      </c>
      <c r="C968" s="549"/>
      <c r="D968" s="550"/>
      <c r="E968" s="237"/>
      <c r="F968" s="237"/>
      <c r="G968" s="410">
        <f>G363*$C$92</f>
        <v>0</v>
      </c>
      <c r="H968" s="410">
        <f>H363*$C$92</f>
        <v>0</v>
      </c>
      <c r="I968" s="410">
        <f>I363*$C$92</f>
        <v>0</v>
      </c>
      <c r="J968" s="410">
        <f>J363*$C$92</f>
        <v>0</v>
      </c>
      <c r="K968" s="410">
        <f>K363*$C$92</f>
        <v>0</v>
      </c>
      <c r="L968" s="410">
        <f>L363*$C$92</f>
        <v>0</v>
      </c>
      <c r="M968" s="410">
        <f>M363*$C$92</f>
        <v>108.508053354480</v>
      </c>
      <c r="N968" s="237"/>
      <c r="O968" s="237"/>
      <c r="P968" s="237"/>
      <c r="Q968" s="237"/>
      <c r="R968" s="237"/>
      <c r="S968" s="237"/>
      <c r="T968" s="237"/>
      <c r="U968" s="237"/>
      <c r="V968" s="237"/>
      <c r="W968" s="237"/>
      <c r="X968" s="237"/>
      <c r="Y968" s="237"/>
      <c r="Z968" s="237"/>
      <c r="AA968" s="238"/>
    </row>
    <row r="969" ht="16" customHeight="1">
      <c r="A969" s="280">
        <f>ROW(A520)</f>
        <v>520</v>
      </c>
      <c r="B969" t="s" s="530">
        <f>$B364</f>
        <v>355</v>
      </c>
      <c r="C969" s="549"/>
      <c r="D969" s="550"/>
      <c r="E969" s="237"/>
      <c r="F969" s="237"/>
      <c r="G969" s="410">
        <f>G364*$C$92</f>
        <v>0</v>
      </c>
      <c r="H969" s="410">
        <f>H364*$C$92</f>
        <v>0</v>
      </c>
      <c r="I969" s="410">
        <f>I364*$C$92</f>
        <v>0</v>
      </c>
      <c r="J969" s="410">
        <f>J364*$C$92</f>
        <v>0</v>
      </c>
      <c r="K969" s="410">
        <f>K364*$C$92</f>
        <v>0</v>
      </c>
      <c r="L969" s="410">
        <f>L364*$C$92</f>
        <v>0</v>
      </c>
      <c r="M969" s="410">
        <f>M364*$C$92</f>
        <v>0</v>
      </c>
      <c r="N969" s="237"/>
      <c r="O969" s="237"/>
      <c r="P969" s="237"/>
      <c r="Q969" s="237"/>
      <c r="R969" s="237"/>
      <c r="S969" s="237"/>
      <c r="T969" s="237"/>
      <c r="U969" s="237"/>
      <c r="V969" s="237"/>
      <c r="W969" s="237"/>
      <c r="X969" s="237"/>
      <c r="Y969" s="237"/>
      <c r="Z969" s="237"/>
      <c r="AA969" s="238"/>
    </row>
    <row r="970" ht="16" customHeight="1">
      <c r="A970" s="280">
        <f>ROW(A521)</f>
        <v>521</v>
      </c>
      <c r="B970" t="s" s="530">
        <f>$B365</f>
        <v>356</v>
      </c>
      <c r="C970" s="549"/>
      <c r="D970" s="550"/>
      <c r="E970" s="237"/>
      <c r="F970" s="237"/>
      <c r="G970" s="410">
        <f>G365*$C$92</f>
        <v>0</v>
      </c>
      <c r="H970" s="410">
        <f>H365*$C$92</f>
        <v>0</v>
      </c>
      <c r="I970" s="410">
        <f>I365*$C$92</f>
        <v>0</v>
      </c>
      <c r="J970" s="410">
        <f>J365*$C$92</f>
        <v>0</v>
      </c>
      <c r="K970" s="410">
        <f>K365*$C$92</f>
        <v>0</v>
      </c>
      <c r="L970" s="410">
        <f>L365*$C$92</f>
        <v>0</v>
      </c>
      <c r="M970" s="410">
        <f>M365*$C$92</f>
        <v>0</v>
      </c>
      <c r="N970" s="237"/>
      <c r="O970" s="237"/>
      <c r="P970" s="237"/>
      <c r="Q970" s="237"/>
      <c r="R970" s="237"/>
      <c r="S970" s="237"/>
      <c r="T970" s="237"/>
      <c r="U970" s="237"/>
      <c r="V970" s="237"/>
      <c r="W970" s="237"/>
      <c r="X970" s="237"/>
      <c r="Y970" s="237"/>
      <c r="Z970" s="237"/>
      <c r="AA970" s="238"/>
    </row>
    <row r="971" ht="16" customHeight="1">
      <c r="A971" s="280">
        <f>ROW(A522)</f>
        <v>522</v>
      </c>
      <c r="B971" t="s" s="530">
        <f>$B366</f>
        <v>357</v>
      </c>
      <c r="C971" s="549"/>
      <c r="D971" s="550"/>
      <c r="E971" s="237"/>
      <c r="F971" s="237"/>
      <c r="G971" s="410">
        <f>G366*$C$92</f>
        <v>0</v>
      </c>
      <c r="H971" s="410">
        <f>H366*$C$92</f>
        <v>0</v>
      </c>
      <c r="I971" s="410">
        <f>I366*$C$92</f>
        <v>0</v>
      </c>
      <c r="J971" s="410">
        <f>J366*$C$92</f>
        <v>0</v>
      </c>
      <c r="K971" s="410">
        <f>K366*$C$92</f>
        <v>0</v>
      </c>
      <c r="L971" s="410">
        <f>L366*$C$92</f>
        <v>0</v>
      </c>
      <c r="M971" s="410">
        <f>M366*$C$92</f>
        <v>0</v>
      </c>
      <c r="N971" s="237"/>
      <c r="O971" s="237"/>
      <c r="P971" s="237"/>
      <c r="Q971" s="237"/>
      <c r="R971" s="237"/>
      <c r="S971" s="237"/>
      <c r="T971" s="237"/>
      <c r="U971" s="237"/>
      <c r="V971" s="237"/>
      <c r="W971" s="237"/>
      <c r="X971" s="237"/>
      <c r="Y971" s="237"/>
      <c r="Z971" s="237"/>
      <c r="AA971" s="238"/>
    </row>
    <row r="972" ht="16" customHeight="1">
      <c r="A972" s="280">
        <f>ROW(A523)</f>
        <v>523</v>
      </c>
      <c r="B972" t="s" s="530">
        <f>$B367</f>
        <v>358</v>
      </c>
      <c r="C972" s="549"/>
      <c r="D972" s="550"/>
      <c r="E972" s="237"/>
      <c r="F972" s="237"/>
      <c r="G972" s="410">
        <f>G367*$C$92</f>
        <v>0</v>
      </c>
      <c r="H972" s="410">
        <f>H367*$C$92</f>
        <v>0</v>
      </c>
      <c r="I972" s="410">
        <f>I367*$C$92</f>
        <v>0</v>
      </c>
      <c r="J972" s="410">
        <f>J367*$C$92</f>
        <v>0</v>
      </c>
      <c r="K972" s="410">
        <f>K367*$C$92</f>
        <v>0</v>
      </c>
      <c r="L972" s="410">
        <f>L367*$C$92</f>
        <v>0</v>
      </c>
      <c r="M972" s="410">
        <f>M367*$C$92</f>
        <v>0</v>
      </c>
      <c r="N972" s="237"/>
      <c r="O972" s="237"/>
      <c r="P972" s="237"/>
      <c r="Q972" s="237"/>
      <c r="R972" s="237"/>
      <c r="S972" s="237"/>
      <c r="T972" s="237"/>
      <c r="U972" s="237"/>
      <c r="V972" s="237"/>
      <c r="W972" s="237"/>
      <c r="X972" s="237"/>
      <c r="Y972" s="237"/>
      <c r="Z972" s="237"/>
      <c r="AA972" s="238"/>
    </row>
    <row r="973" ht="16" customHeight="1">
      <c r="A973" s="280">
        <f>ROW(A524)</f>
        <v>524</v>
      </c>
      <c r="B973" s="526"/>
      <c r="C973" s="547"/>
      <c r="D973" s="237"/>
      <c r="E973" s="237"/>
      <c r="F973" s="237"/>
      <c r="G973" s="410"/>
      <c r="H973" s="410"/>
      <c r="I973" s="410"/>
      <c r="J973" s="410"/>
      <c r="K973" s="410"/>
      <c r="L973" s="410"/>
      <c r="M973" s="410"/>
      <c r="N973" s="237"/>
      <c r="O973" s="237"/>
      <c r="P973" s="237"/>
      <c r="Q973" s="237"/>
      <c r="R973" s="237"/>
      <c r="S973" s="237"/>
      <c r="T973" s="237"/>
      <c r="U973" s="237"/>
      <c r="V973" s="237"/>
      <c r="W973" s="237"/>
      <c r="X973" s="237"/>
      <c r="Y973" s="237"/>
      <c r="Z973" s="237"/>
      <c r="AA973" s="238"/>
    </row>
    <row r="974" ht="16" customHeight="1">
      <c r="A974" s="280">
        <f>ROW(A525)</f>
        <v>525</v>
      </c>
      <c r="B974" t="s" s="530">
        <f>$B369</f>
        <v>359</v>
      </c>
      <c r="C974" s="549"/>
      <c r="D974" s="550"/>
      <c r="E974" s="237"/>
      <c r="F974" s="237"/>
      <c r="G974" s="410">
        <f>G369*$C$92</f>
        <v>0</v>
      </c>
      <c r="H974" s="410">
        <f>H369*$C$92</f>
        <v>0</v>
      </c>
      <c r="I974" s="410">
        <f>I369*$C$92</f>
        <v>0</v>
      </c>
      <c r="J974" s="410">
        <f>J369*$C$92</f>
        <v>0</v>
      </c>
      <c r="K974" s="410">
        <f>K369*$C$92</f>
        <v>0</v>
      </c>
      <c r="L974" s="410">
        <f>L369*$C$92</f>
        <v>0</v>
      </c>
      <c r="M974" s="410">
        <f>M369*$C$92</f>
        <v>0</v>
      </c>
      <c r="N974" s="237"/>
      <c r="O974" s="237"/>
      <c r="P974" s="237"/>
      <c r="Q974" s="237"/>
      <c r="R974" s="237"/>
      <c r="S974" s="237"/>
      <c r="T974" s="237"/>
      <c r="U974" s="237"/>
      <c r="V974" s="237"/>
      <c r="W974" s="237"/>
      <c r="X974" s="237"/>
      <c r="Y974" s="237"/>
      <c r="Z974" s="237"/>
      <c r="AA974" s="238"/>
    </row>
    <row r="975" ht="16" customHeight="1">
      <c r="A975" s="280">
        <f>ROW(A526)</f>
        <v>526</v>
      </c>
      <c r="B975" t="s" s="530">
        <f>$B370</f>
        <v>360</v>
      </c>
      <c r="C975" s="549"/>
      <c r="D975" s="550"/>
      <c r="E975" s="237"/>
      <c r="F975" s="237"/>
      <c r="G975" s="410">
        <f>G370*$C$92</f>
        <v>0</v>
      </c>
      <c r="H975" s="410">
        <f>H370*$C$92</f>
        <v>0</v>
      </c>
      <c r="I975" s="410">
        <f>I370*$C$92</f>
        <v>0</v>
      </c>
      <c r="J975" s="410">
        <f>J370*$C$92</f>
        <v>0</v>
      </c>
      <c r="K975" s="410">
        <f>K370*$C$92</f>
        <v>0</v>
      </c>
      <c r="L975" s="410">
        <f>L370*$C$92</f>
        <v>0</v>
      </c>
      <c r="M975" s="410">
        <f>M370*$C$92</f>
        <v>0</v>
      </c>
      <c r="N975" s="237"/>
      <c r="O975" s="237"/>
      <c r="P975" s="237"/>
      <c r="Q975" s="237"/>
      <c r="R975" s="237"/>
      <c r="S975" s="237"/>
      <c r="T975" s="237"/>
      <c r="U975" s="237"/>
      <c r="V975" s="237"/>
      <c r="W975" s="237"/>
      <c r="X975" s="237"/>
      <c r="Y975" s="237"/>
      <c r="Z975" s="237"/>
      <c r="AA975" s="238"/>
    </row>
    <row r="976" ht="16" customHeight="1">
      <c r="A976" s="280">
        <f>ROW(A527)</f>
        <v>527</v>
      </c>
      <c r="B976" t="s" s="530">
        <f>$B371</f>
        <v>361</v>
      </c>
      <c r="C976" s="549"/>
      <c r="D976" s="550"/>
      <c r="E976" s="237"/>
      <c r="F976" s="237"/>
      <c r="G976" s="410">
        <f>G371*$C$92</f>
        <v>0</v>
      </c>
      <c r="H976" s="410">
        <f>H371*$C$92</f>
        <v>0</v>
      </c>
      <c r="I976" s="410">
        <f>I371*$C$92</f>
        <v>0</v>
      </c>
      <c r="J976" s="410">
        <f>J371*$C$92</f>
        <v>0</v>
      </c>
      <c r="K976" s="410">
        <f>K371*$C$92</f>
        <v>0</v>
      </c>
      <c r="L976" s="410">
        <f>L371*$C$92</f>
        <v>0</v>
      </c>
      <c r="M976" s="410">
        <f>M371*$C$92</f>
        <v>0</v>
      </c>
      <c r="N976" s="237"/>
      <c r="O976" s="237"/>
      <c r="P976" s="237"/>
      <c r="Q976" s="237"/>
      <c r="R976" s="237"/>
      <c r="S976" s="237"/>
      <c r="T976" s="237"/>
      <c r="U976" s="237"/>
      <c r="V976" s="237"/>
      <c r="W976" s="237"/>
      <c r="X976" s="237"/>
      <c r="Y976" s="237"/>
      <c r="Z976" s="237"/>
      <c r="AA976" s="238"/>
    </row>
    <row r="977" ht="16" customHeight="1">
      <c r="A977" s="280">
        <f>ROW(A528)</f>
        <v>528</v>
      </c>
      <c r="B977" t="s" s="530">
        <f>$B372</f>
        <v>362</v>
      </c>
      <c r="C977" s="549"/>
      <c r="D977" s="550"/>
      <c r="E977" s="237"/>
      <c r="F977" s="237"/>
      <c r="G977" s="410">
        <f>G372*$C$92</f>
        <v>0</v>
      </c>
      <c r="H977" s="410">
        <f>H372*$C$92</f>
        <v>0</v>
      </c>
      <c r="I977" s="410">
        <f>I372*$C$92</f>
        <v>0</v>
      </c>
      <c r="J977" s="410">
        <f>J372*$C$92</f>
        <v>0</v>
      </c>
      <c r="K977" s="410">
        <f>K372*$C$92</f>
        <v>0</v>
      </c>
      <c r="L977" s="410">
        <f>L372*$C$92</f>
        <v>0</v>
      </c>
      <c r="M977" s="410">
        <f>M372*$C$92</f>
        <v>0</v>
      </c>
      <c r="N977" s="237"/>
      <c r="O977" s="237"/>
      <c r="P977" s="237"/>
      <c r="Q977" s="237"/>
      <c r="R977" s="237"/>
      <c r="S977" s="237"/>
      <c r="T977" s="237"/>
      <c r="U977" s="237"/>
      <c r="V977" s="237"/>
      <c r="W977" s="237"/>
      <c r="X977" s="237"/>
      <c r="Y977" s="237"/>
      <c r="Z977" s="237"/>
      <c r="AA977" s="238"/>
    </row>
    <row r="978" ht="16" customHeight="1">
      <c r="A978" s="280">
        <f>ROW(A529)</f>
        <v>529</v>
      </c>
      <c r="B978" s="526">
        <f>$B373</f>
        <v>0</v>
      </c>
      <c r="C978" s="549"/>
      <c r="D978" s="550"/>
      <c r="E978" s="237"/>
      <c r="F978" s="237"/>
      <c r="G978" s="410">
        <f>G373*$C$92</f>
        <v>0</v>
      </c>
      <c r="H978" s="410">
        <f>H373*$C$92</f>
        <v>0</v>
      </c>
      <c r="I978" s="410">
        <f>I373*$C$92</f>
        <v>0</v>
      </c>
      <c r="J978" s="410">
        <f>J373*$C$92</f>
        <v>0</v>
      </c>
      <c r="K978" s="410">
        <f>K373*$C$92</f>
        <v>0</v>
      </c>
      <c r="L978" s="410">
        <f>L373*$C$92</f>
        <v>0</v>
      </c>
      <c r="M978" s="410">
        <f>M373*$C$92</f>
        <v>0</v>
      </c>
      <c r="N978" s="237"/>
      <c r="O978" s="237"/>
      <c r="P978" s="237"/>
      <c r="Q978" s="237"/>
      <c r="R978" s="237"/>
      <c r="S978" s="237"/>
      <c r="T978" s="237"/>
      <c r="U978" s="237"/>
      <c r="V978" s="237"/>
      <c r="W978" s="237"/>
      <c r="X978" s="237"/>
      <c r="Y978" s="237"/>
      <c r="Z978" s="237"/>
      <c r="AA978" s="238"/>
    </row>
    <row r="979" ht="16" customHeight="1">
      <c r="A979" s="280">
        <f>ROW(A530)</f>
        <v>530</v>
      </c>
      <c r="B979" s="526">
        <f>$B374</f>
        <v>0</v>
      </c>
      <c r="C979" s="549"/>
      <c r="D979" s="550"/>
      <c r="E979" s="237"/>
      <c r="F979" s="237"/>
      <c r="G979" s="410">
        <f>G374*$C$92</f>
        <v>0</v>
      </c>
      <c r="H979" s="410">
        <f>H374*$C$92</f>
        <v>0</v>
      </c>
      <c r="I979" s="410">
        <f>I374*$C$92</f>
        <v>0</v>
      </c>
      <c r="J979" s="410">
        <f>J374*$C$92</f>
        <v>0</v>
      </c>
      <c r="K979" s="410">
        <f>K374*$C$92</f>
        <v>0</v>
      </c>
      <c r="L979" s="410">
        <f>L374*$C$92</f>
        <v>0</v>
      </c>
      <c r="M979" s="410">
        <f>M374*$C$92</f>
        <v>0</v>
      </c>
      <c r="N979" s="237"/>
      <c r="O979" s="237"/>
      <c r="P979" s="237"/>
      <c r="Q979" s="237"/>
      <c r="R979" s="237"/>
      <c r="S979" s="237"/>
      <c r="T979" s="237"/>
      <c r="U979" s="237"/>
      <c r="V979" s="237"/>
      <c r="W979" s="237"/>
      <c r="X979" s="237"/>
      <c r="Y979" s="237"/>
      <c r="Z979" s="237"/>
      <c r="AA979" s="238"/>
    </row>
    <row r="980" ht="16" customHeight="1">
      <c r="A980" s="280">
        <f>ROW(A531)</f>
        <v>531</v>
      </c>
      <c r="B980" s="526"/>
      <c r="C980" s="547"/>
      <c r="D980" s="237"/>
      <c r="E980" s="237"/>
      <c r="F980" s="237"/>
      <c r="G980" s="410"/>
      <c r="H980" s="410"/>
      <c r="I980" s="410"/>
      <c r="J980" s="410"/>
      <c r="K980" s="410"/>
      <c r="L980" s="410"/>
      <c r="M980" s="410"/>
      <c r="N980" s="237"/>
      <c r="O980" s="237"/>
      <c r="P980" s="237"/>
      <c r="Q980" s="237"/>
      <c r="R980" s="237"/>
      <c r="S980" s="237"/>
      <c r="T980" s="237"/>
      <c r="U980" s="237"/>
      <c r="V980" s="237"/>
      <c r="W980" s="237"/>
      <c r="X980" s="237"/>
      <c r="Y980" s="237"/>
      <c r="Z980" s="237"/>
      <c r="AA980" s="238"/>
    </row>
    <row r="981" ht="16" customHeight="1">
      <c r="A981" s="280">
        <f>ROW(A532)</f>
        <v>532</v>
      </c>
      <c r="B981" s="526">
        <f>$B376</f>
        <v>0</v>
      </c>
      <c r="C981" s="549"/>
      <c r="D981" s="550"/>
      <c r="E981" s="237"/>
      <c r="F981" s="237"/>
      <c r="G981" s="410">
        <f>G376*$C$92</f>
        <v>0</v>
      </c>
      <c r="H981" s="410">
        <f>H376*$C$92</f>
        <v>0</v>
      </c>
      <c r="I981" s="410">
        <f>I376*$C$92</f>
        <v>0</v>
      </c>
      <c r="J981" s="410">
        <f>J376*$C$92</f>
        <v>0</v>
      </c>
      <c r="K981" s="410">
        <f>K376*$C$92</f>
        <v>0</v>
      </c>
      <c r="L981" s="410">
        <f>L376*$C$92</f>
        <v>0</v>
      </c>
      <c r="M981" s="410">
        <f>M376*$C$92</f>
        <v>0</v>
      </c>
      <c r="N981" s="237"/>
      <c r="O981" s="237"/>
      <c r="P981" s="237"/>
      <c r="Q981" s="237"/>
      <c r="R981" s="237"/>
      <c r="S981" s="237"/>
      <c r="T981" s="237"/>
      <c r="U981" s="237"/>
      <c r="V981" s="237"/>
      <c r="W981" s="237"/>
      <c r="X981" s="237"/>
      <c r="Y981" s="237"/>
      <c r="Z981" s="237"/>
      <c r="AA981" s="238"/>
    </row>
    <row r="982" ht="16" customHeight="1">
      <c r="A982" s="280">
        <f>ROW(A533)</f>
        <v>533</v>
      </c>
      <c r="B982" s="526">
        <f>$B377</f>
        <v>0</v>
      </c>
      <c r="C982" s="549"/>
      <c r="D982" s="550"/>
      <c r="E982" s="237"/>
      <c r="F982" s="237"/>
      <c r="G982" s="410">
        <f>G377*$C$92</f>
        <v>0</v>
      </c>
      <c r="H982" s="410">
        <f>H377*$C$92</f>
        <v>0</v>
      </c>
      <c r="I982" s="410">
        <f>I377*$C$92</f>
        <v>0</v>
      </c>
      <c r="J982" s="410">
        <f>J377*$C$92</f>
        <v>0</v>
      </c>
      <c r="K982" s="410">
        <f>K377*$C$92</f>
        <v>0</v>
      </c>
      <c r="L982" s="410">
        <f>L377*$C$92</f>
        <v>0</v>
      </c>
      <c r="M982" s="410">
        <f>M377*$C$92</f>
        <v>0</v>
      </c>
      <c r="N982" s="237"/>
      <c r="O982" s="237"/>
      <c r="P982" s="237"/>
      <c r="Q982" s="237"/>
      <c r="R982" s="237"/>
      <c r="S982" s="237"/>
      <c r="T982" s="237"/>
      <c r="U982" s="237"/>
      <c r="V982" s="237"/>
      <c r="W982" s="237"/>
      <c r="X982" s="237"/>
      <c r="Y982" s="237"/>
      <c r="Z982" s="237"/>
      <c r="AA982" s="238"/>
    </row>
    <row r="983" ht="16" customHeight="1">
      <c r="A983" s="280">
        <f>ROW(A534)</f>
        <v>534</v>
      </c>
      <c r="B983" s="526">
        <f>$B378</f>
        <v>0</v>
      </c>
      <c r="C983" s="549"/>
      <c r="D983" s="550"/>
      <c r="E983" s="237"/>
      <c r="F983" s="237"/>
      <c r="G983" s="410">
        <f>G378*$C$92</f>
        <v>0</v>
      </c>
      <c r="H983" s="410">
        <f>H378*$C$92</f>
        <v>0</v>
      </c>
      <c r="I983" s="410">
        <f>I378*$C$92</f>
        <v>0</v>
      </c>
      <c r="J983" s="410">
        <f>J378*$C$92</f>
        <v>0</v>
      </c>
      <c r="K983" s="410">
        <f>K378*$C$92</f>
        <v>0</v>
      </c>
      <c r="L983" s="410">
        <f>L378*$C$92</f>
        <v>0</v>
      </c>
      <c r="M983" s="410">
        <f>M378*$C$92</f>
        <v>0</v>
      </c>
      <c r="N983" s="237"/>
      <c r="O983" s="237"/>
      <c r="P983" s="237"/>
      <c r="Q983" s="237"/>
      <c r="R983" s="237"/>
      <c r="S983" s="237"/>
      <c r="T983" s="237"/>
      <c r="U983" s="237"/>
      <c r="V983" s="237"/>
      <c r="W983" s="237"/>
      <c r="X983" s="237"/>
      <c r="Y983" s="237"/>
      <c r="Z983" s="237"/>
      <c r="AA983" s="238"/>
    </row>
    <row r="984" ht="16" customHeight="1">
      <c r="A984" s="280">
        <f>ROW(A535)</f>
        <v>535</v>
      </c>
      <c r="B984" s="526">
        <f>$B379</f>
        <v>0</v>
      </c>
      <c r="C984" s="549"/>
      <c r="D984" s="550"/>
      <c r="E984" s="237"/>
      <c r="F984" s="237"/>
      <c r="G984" s="410">
        <f>G379*$C$92</f>
        <v>0</v>
      </c>
      <c r="H984" s="410">
        <f>H379*$C$92</f>
        <v>0</v>
      </c>
      <c r="I984" s="410">
        <f>I379*$C$92</f>
        <v>0</v>
      </c>
      <c r="J984" s="410">
        <f>J379*$C$92</f>
        <v>0</v>
      </c>
      <c r="K984" s="410">
        <f>K379*$C$92</f>
        <v>0</v>
      </c>
      <c r="L984" s="410">
        <f>L379*$C$92</f>
        <v>0</v>
      </c>
      <c r="M984" s="410">
        <f>M379*$C$92</f>
        <v>0</v>
      </c>
      <c r="N984" s="237"/>
      <c r="O984" s="237"/>
      <c r="P984" s="237"/>
      <c r="Q984" s="237"/>
      <c r="R984" s="237"/>
      <c r="S984" s="237"/>
      <c r="T984" s="237"/>
      <c r="U984" s="237"/>
      <c r="V984" s="237"/>
      <c r="W984" s="237"/>
      <c r="X984" s="237"/>
      <c r="Y984" s="237"/>
      <c r="Z984" s="237"/>
      <c r="AA984" s="238"/>
    </row>
    <row r="985" ht="16" customHeight="1">
      <c r="A985" s="280">
        <f>ROW(A536)</f>
        <v>536</v>
      </c>
      <c r="B985" s="526">
        <f>$B380</f>
        <v>0</v>
      </c>
      <c r="C985" s="549"/>
      <c r="D985" s="550"/>
      <c r="E985" s="237"/>
      <c r="F985" s="237"/>
      <c r="G985" s="410">
        <f>G380*$C$92</f>
        <v>0</v>
      </c>
      <c r="H985" s="410">
        <f>H380*$C$92</f>
        <v>0</v>
      </c>
      <c r="I985" s="410">
        <f>I380*$C$92</f>
        <v>0</v>
      </c>
      <c r="J985" s="410">
        <f>J380*$C$92</f>
        <v>0</v>
      </c>
      <c r="K985" s="410">
        <f>K380*$C$92</f>
        <v>0</v>
      </c>
      <c r="L985" s="410">
        <f>L380*$C$92</f>
        <v>0</v>
      </c>
      <c r="M985" s="410">
        <f>M380*$C$92</f>
        <v>0</v>
      </c>
      <c r="N985" s="237"/>
      <c r="O985" s="237"/>
      <c r="P985" s="237"/>
      <c r="Q985" s="237"/>
      <c r="R985" s="237"/>
      <c r="S985" s="237"/>
      <c r="T985" s="237"/>
      <c r="U985" s="237"/>
      <c r="V985" s="237"/>
      <c r="W985" s="237"/>
      <c r="X985" s="237"/>
      <c r="Y985" s="237"/>
      <c r="Z985" s="237"/>
      <c r="AA985" s="238"/>
    </row>
    <row r="986" ht="16" customHeight="1">
      <c r="A986" s="280">
        <f>ROW(A537)</f>
        <v>537</v>
      </c>
      <c r="B986" s="526"/>
      <c r="C986" s="549"/>
      <c r="D986" s="550"/>
      <c r="E986" s="237"/>
      <c r="F986" s="237"/>
      <c r="G986" s="410"/>
      <c r="H986" s="410"/>
      <c r="I986" s="410"/>
      <c r="J986" s="410"/>
      <c r="K986" s="410"/>
      <c r="L986" s="410"/>
      <c r="M986" s="410"/>
      <c r="N986" s="237"/>
      <c r="O986" s="237"/>
      <c r="P986" s="237"/>
      <c r="Q986" s="237"/>
      <c r="R986" s="237"/>
      <c r="S986" s="237"/>
      <c r="T986" s="237"/>
      <c r="U986" s="237"/>
      <c r="V986" s="237"/>
      <c r="W986" s="237"/>
      <c r="X986" s="237"/>
      <c r="Y986" s="237"/>
      <c r="Z986" s="237"/>
      <c r="AA986" s="238"/>
    </row>
    <row r="987" ht="16" customHeight="1">
      <c r="A987" s="280">
        <f>ROW(A538)</f>
        <v>538</v>
      </c>
      <c r="B987" s="526">
        <f>$B382</f>
        <v>0</v>
      </c>
      <c r="C987" s="549"/>
      <c r="D987" s="550"/>
      <c r="E987" s="237"/>
      <c r="F987" s="237"/>
      <c r="G987" s="410">
        <f>G382*$C$92</f>
        <v>0</v>
      </c>
      <c r="H987" s="410">
        <f>H382*$C$92</f>
        <v>0</v>
      </c>
      <c r="I987" s="410">
        <f>I382*$C$92</f>
        <v>0</v>
      </c>
      <c r="J987" s="410">
        <f>J382*$C$92</f>
        <v>0</v>
      </c>
      <c r="K987" s="410">
        <f>K382*$C$92</f>
        <v>0</v>
      </c>
      <c r="L987" s="410">
        <f>L382*$C$92</f>
        <v>0</v>
      </c>
      <c r="M987" s="410">
        <f>M382*$C$92</f>
        <v>0</v>
      </c>
      <c r="N987" s="237"/>
      <c r="O987" s="237"/>
      <c r="P987" s="237"/>
      <c r="Q987" s="237"/>
      <c r="R987" s="237"/>
      <c r="S987" s="237"/>
      <c r="T987" s="237"/>
      <c r="U987" s="237"/>
      <c r="V987" s="237"/>
      <c r="W987" s="237"/>
      <c r="X987" s="237"/>
      <c r="Y987" s="237"/>
      <c r="Z987" s="237"/>
      <c r="AA987" s="238"/>
    </row>
    <row r="988" ht="16" customHeight="1">
      <c r="A988" s="280">
        <f>ROW(A539)</f>
        <v>539</v>
      </c>
      <c r="B988" s="526">
        <f>$B383</f>
        <v>0</v>
      </c>
      <c r="C988" s="549"/>
      <c r="D988" s="550"/>
      <c r="E988" s="237"/>
      <c r="F988" s="237"/>
      <c r="G988" s="410">
        <f>G383*$C$92</f>
        <v>0</v>
      </c>
      <c r="H988" s="410">
        <f>H383*$C$92</f>
        <v>0</v>
      </c>
      <c r="I988" s="410">
        <f>I383*$C$92</f>
        <v>0</v>
      </c>
      <c r="J988" s="410">
        <f>J383*$C$92</f>
        <v>0</v>
      </c>
      <c r="K988" s="410">
        <f>K383*$C$92</f>
        <v>0</v>
      </c>
      <c r="L988" s="410">
        <f>L383*$C$92</f>
        <v>0</v>
      </c>
      <c r="M988" s="410">
        <f>M383*$C$92</f>
        <v>0</v>
      </c>
      <c r="N988" s="237"/>
      <c r="O988" s="237"/>
      <c r="P988" s="237"/>
      <c r="Q988" s="237"/>
      <c r="R988" s="237"/>
      <c r="S988" s="237"/>
      <c r="T988" s="237"/>
      <c r="U988" s="237"/>
      <c r="V988" s="237"/>
      <c r="W988" s="237"/>
      <c r="X988" s="237"/>
      <c r="Y988" s="237"/>
      <c r="Z988" s="237"/>
      <c r="AA988" s="238"/>
    </row>
    <row r="989" ht="16" customHeight="1">
      <c r="A989" s="280">
        <f>ROW(A540)</f>
        <v>540</v>
      </c>
      <c r="B989" s="526">
        <f>$B384</f>
        <v>0</v>
      </c>
      <c r="C989" s="549"/>
      <c r="D989" s="550"/>
      <c r="E989" s="237"/>
      <c r="F989" s="237"/>
      <c r="G989" s="410">
        <f>G384*$C$92</f>
        <v>0</v>
      </c>
      <c r="H989" s="410">
        <f>H384*$C$92</f>
        <v>0</v>
      </c>
      <c r="I989" s="410">
        <f>I384*$C$92</f>
        <v>0</v>
      </c>
      <c r="J989" s="410">
        <f>J384*$C$92</f>
        <v>0</v>
      </c>
      <c r="K989" s="410">
        <f>K384*$C$92</f>
        <v>0</v>
      </c>
      <c r="L989" s="410">
        <f>L384*$C$92</f>
        <v>0</v>
      </c>
      <c r="M989" s="410">
        <f>M384*$C$92</f>
        <v>0</v>
      </c>
      <c r="N989" s="237"/>
      <c r="O989" s="237"/>
      <c r="P989" s="237"/>
      <c r="Q989" s="237"/>
      <c r="R989" s="237"/>
      <c r="S989" s="237"/>
      <c r="T989" s="237"/>
      <c r="U989" s="237"/>
      <c r="V989" s="237"/>
      <c r="W989" s="237"/>
      <c r="X989" s="237"/>
      <c r="Y989" s="237"/>
      <c r="Z989" s="237"/>
      <c r="AA989" s="238"/>
    </row>
    <row r="990" ht="16" customHeight="1">
      <c r="A990" s="280">
        <f>ROW(A541)</f>
        <v>541</v>
      </c>
      <c r="B990" s="526">
        <f>$B385</f>
        <v>0</v>
      </c>
      <c r="C990" s="549"/>
      <c r="D990" s="550"/>
      <c r="E990" s="237"/>
      <c r="F990" s="237"/>
      <c r="G990" s="410">
        <f>G385*$C$92</f>
        <v>0</v>
      </c>
      <c r="H990" s="410">
        <f>H385*$C$92</f>
        <v>0</v>
      </c>
      <c r="I990" s="410">
        <f>I385*$C$92</f>
        <v>0</v>
      </c>
      <c r="J990" s="410">
        <f>J385*$C$92</f>
        <v>0</v>
      </c>
      <c r="K990" s="410">
        <f>K385*$C$92</f>
        <v>0</v>
      </c>
      <c r="L990" s="410">
        <f>L385*$C$92</f>
        <v>0</v>
      </c>
      <c r="M990" s="410">
        <f>M385*$C$92</f>
        <v>0</v>
      </c>
      <c r="N990" s="237"/>
      <c r="O990" s="237"/>
      <c r="P990" s="237"/>
      <c r="Q990" s="237"/>
      <c r="R990" s="237"/>
      <c r="S990" s="237"/>
      <c r="T990" s="237"/>
      <c r="U990" s="237"/>
      <c r="V990" s="237"/>
      <c r="W990" s="237"/>
      <c r="X990" s="237"/>
      <c r="Y990" s="237"/>
      <c r="Z990" s="237"/>
      <c r="AA990" s="238"/>
    </row>
    <row r="991" ht="16" customHeight="1">
      <c r="A991" s="280">
        <f>ROW(A542)</f>
        <v>542</v>
      </c>
      <c r="B991" s="526">
        <f>$B386</f>
        <v>0</v>
      </c>
      <c r="C991" s="549"/>
      <c r="D991" s="550"/>
      <c r="E991" s="237"/>
      <c r="F991" s="237"/>
      <c r="G991" s="410">
        <f>G386*$C$92</f>
        <v>0</v>
      </c>
      <c r="H991" s="410">
        <f>H386*$C$92</f>
        <v>0</v>
      </c>
      <c r="I991" s="410">
        <f>I386*$C$92</f>
        <v>0</v>
      </c>
      <c r="J991" s="410">
        <f>J386*$C$92</f>
        <v>0</v>
      </c>
      <c r="K991" s="410">
        <f>K386*$C$92</f>
        <v>0</v>
      </c>
      <c r="L991" s="410">
        <f>L386*$C$92</f>
        <v>0</v>
      </c>
      <c r="M991" s="410">
        <f>M386*$C$92</f>
        <v>0</v>
      </c>
      <c r="N991" s="237"/>
      <c r="O991" s="237"/>
      <c r="P991" s="237"/>
      <c r="Q991" s="237"/>
      <c r="R991" s="237"/>
      <c r="S991" s="237"/>
      <c r="T991" s="237"/>
      <c r="U991" s="237"/>
      <c r="V991" s="237"/>
      <c r="W991" s="237"/>
      <c r="X991" s="237"/>
      <c r="Y991" s="237"/>
      <c r="Z991" s="237"/>
      <c r="AA991" s="238"/>
    </row>
    <row r="992" ht="16" customHeight="1">
      <c r="A992" s="280">
        <f>ROW(A543)</f>
        <v>543</v>
      </c>
      <c r="B992" s="526"/>
      <c r="C992" s="549"/>
      <c r="D992" s="550"/>
      <c r="E992" s="237"/>
      <c r="F992" s="237"/>
      <c r="G992" s="410"/>
      <c r="H992" s="410"/>
      <c r="I992" s="410"/>
      <c r="J992" s="410"/>
      <c r="K992" s="410"/>
      <c r="L992" s="410"/>
      <c r="M992" s="410"/>
      <c r="N992" s="237"/>
      <c r="O992" s="237"/>
      <c r="P992" s="237"/>
      <c r="Q992" s="237"/>
      <c r="R992" s="237"/>
      <c r="S992" s="237"/>
      <c r="T992" s="237"/>
      <c r="U992" s="237"/>
      <c r="V992" s="237"/>
      <c r="W992" s="237"/>
      <c r="X992" s="237"/>
      <c r="Y992" s="237"/>
      <c r="Z992" s="237"/>
      <c r="AA992" s="238"/>
    </row>
    <row r="993" ht="16" customHeight="1">
      <c r="A993" s="280">
        <f>ROW(A544)</f>
        <v>544</v>
      </c>
      <c r="B993" s="526">
        <f>$B388</f>
        <v>0</v>
      </c>
      <c r="C993" s="549"/>
      <c r="D993" s="550"/>
      <c r="E993" s="237"/>
      <c r="F993" s="237"/>
      <c r="G993" s="410">
        <f>G388*$C$92</f>
        <v>0</v>
      </c>
      <c r="H993" s="410">
        <f>H388*$C$92</f>
        <v>0</v>
      </c>
      <c r="I993" s="410">
        <f>I388*$C$92</f>
        <v>0</v>
      </c>
      <c r="J993" s="410">
        <f>J388*$C$92</f>
        <v>0</v>
      </c>
      <c r="K993" s="410">
        <f>K388*$C$92</f>
        <v>0</v>
      </c>
      <c r="L993" s="410">
        <f>L388*$C$92</f>
        <v>0</v>
      </c>
      <c r="M993" s="410">
        <f>M388*$C$92</f>
        <v>0</v>
      </c>
      <c r="N993" s="237"/>
      <c r="O993" s="237"/>
      <c r="P993" s="237"/>
      <c r="Q993" s="237"/>
      <c r="R993" s="237"/>
      <c r="S993" s="237"/>
      <c r="T993" s="237"/>
      <c r="U993" s="237"/>
      <c r="V993" s="237"/>
      <c r="W993" s="237"/>
      <c r="X993" s="237"/>
      <c r="Y993" s="237"/>
      <c r="Z993" s="237"/>
      <c r="AA993" s="238"/>
    </row>
    <row r="994" ht="16" customHeight="1">
      <c r="A994" s="280">
        <f>ROW(A545)</f>
        <v>545</v>
      </c>
      <c r="B994" s="526">
        <f>$B389</f>
        <v>0</v>
      </c>
      <c r="C994" s="549"/>
      <c r="D994" s="550"/>
      <c r="E994" s="237"/>
      <c r="F994" s="237"/>
      <c r="G994" s="410">
        <f>G389*$C$92</f>
        <v>0</v>
      </c>
      <c r="H994" s="410">
        <f>H389*$C$92</f>
        <v>0</v>
      </c>
      <c r="I994" s="410">
        <f>I389*$C$92</f>
        <v>0</v>
      </c>
      <c r="J994" s="410">
        <f>J389*$C$92</f>
        <v>0</v>
      </c>
      <c r="K994" s="410">
        <f>K389*$C$92</f>
        <v>0</v>
      </c>
      <c r="L994" s="410">
        <f>L389*$C$92</f>
        <v>0</v>
      </c>
      <c r="M994" s="410">
        <f>M389*$C$92</f>
        <v>0</v>
      </c>
      <c r="N994" s="237"/>
      <c r="O994" s="237"/>
      <c r="P994" s="237"/>
      <c r="Q994" s="237"/>
      <c r="R994" s="237"/>
      <c r="S994" s="237"/>
      <c r="T994" s="237"/>
      <c r="U994" s="237"/>
      <c r="V994" s="237"/>
      <c r="W994" s="237"/>
      <c r="X994" s="237"/>
      <c r="Y994" s="237"/>
      <c r="Z994" s="237"/>
      <c r="AA994" s="238"/>
    </row>
    <row r="995" ht="16" customHeight="1">
      <c r="A995" s="280">
        <f>ROW(A546)</f>
        <v>546</v>
      </c>
      <c r="B995" s="526">
        <f>$B390</f>
        <v>0</v>
      </c>
      <c r="C995" s="549"/>
      <c r="D995" s="550"/>
      <c r="E995" s="237"/>
      <c r="F995" s="237"/>
      <c r="G995" s="410">
        <f>G390*$C$92</f>
        <v>0</v>
      </c>
      <c r="H995" s="410">
        <f>H390*$C$92</f>
        <v>0</v>
      </c>
      <c r="I995" s="410">
        <f>I390*$C$92</f>
        <v>0</v>
      </c>
      <c r="J995" s="410">
        <f>J390*$C$92</f>
        <v>0</v>
      </c>
      <c r="K995" s="410">
        <f>K390*$C$92</f>
        <v>0</v>
      </c>
      <c r="L995" s="410">
        <f>L390*$C$92</f>
        <v>0</v>
      </c>
      <c r="M995" s="410">
        <f>M390*$C$92</f>
        <v>0</v>
      </c>
      <c r="N995" s="237"/>
      <c r="O995" s="237"/>
      <c r="P995" s="237"/>
      <c r="Q995" s="237"/>
      <c r="R995" s="237"/>
      <c r="S995" s="237"/>
      <c r="T995" s="237"/>
      <c r="U995" s="237"/>
      <c r="V995" s="237"/>
      <c r="W995" s="237"/>
      <c r="X995" s="237"/>
      <c r="Y995" s="237"/>
      <c r="Z995" s="237"/>
      <c r="AA995" s="238"/>
    </row>
    <row r="996" ht="16" customHeight="1">
      <c r="A996" s="280">
        <f>ROW(A547)</f>
        <v>547</v>
      </c>
      <c r="B996" s="526">
        <f>$B391</f>
        <v>0</v>
      </c>
      <c r="C996" s="549"/>
      <c r="D996" s="550"/>
      <c r="E996" s="237"/>
      <c r="F996" s="237"/>
      <c r="G996" s="410">
        <f>G391*$C$92</f>
        <v>0</v>
      </c>
      <c r="H996" s="410">
        <f>H391*$C$92</f>
        <v>0</v>
      </c>
      <c r="I996" s="410">
        <f>I391*$C$92</f>
        <v>0</v>
      </c>
      <c r="J996" s="410">
        <f>J391*$C$92</f>
        <v>0</v>
      </c>
      <c r="K996" s="410">
        <f>K391*$C$92</f>
        <v>0</v>
      </c>
      <c r="L996" s="410">
        <f>L391*$C$92</f>
        <v>0</v>
      </c>
      <c r="M996" s="410">
        <f>M391*$C$92</f>
        <v>0</v>
      </c>
      <c r="N996" s="237"/>
      <c r="O996" s="237"/>
      <c r="P996" s="237"/>
      <c r="Q996" s="237"/>
      <c r="R996" s="237"/>
      <c r="S996" s="237"/>
      <c r="T996" s="237"/>
      <c r="U996" s="237"/>
      <c r="V996" s="237"/>
      <c r="W996" s="237"/>
      <c r="X996" s="237"/>
      <c r="Y996" s="237"/>
      <c r="Z996" s="237"/>
      <c r="AA996" s="238"/>
    </row>
    <row r="997" ht="16" customHeight="1">
      <c r="A997" s="280">
        <f>ROW(A548)</f>
        <v>548</v>
      </c>
      <c r="B997" s="526">
        <f>$B392</f>
        <v>0</v>
      </c>
      <c r="C997" s="549"/>
      <c r="D997" s="550"/>
      <c r="E997" s="237"/>
      <c r="F997" s="237"/>
      <c r="G997" s="410">
        <f>G392*$C$92</f>
        <v>0</v>
      </c>
      <c r="H997" s="410">
        <f>H392*$C$92</f>
        <v>0</v>
      </c>
      <c r="I997" s="410">
        <f>I392*$C$92</f>
        <v>0</v>
      </c>
      <c r="J997" s="410">
        <f>J392*$C$92</f>
        <v>0</v>
      </c>
      <c r="K997" s="410">
        <f>K392*$C$92</f>
        <v>0</v>
      </c>
      <c r="L997" s="410">
        <f>L392*$C$92</f>
        <v>0</v>
      </c>
      <c r="M997" s="410">
        <f>M392*$C$92</f>
        <v>0</v>
      </c>
      <c r="N997" s="237"/>
      <c r="O997" s="237"/>
      <c r="P997" s="237"/>
      <c r="Q997" s="237"/>
      <c r="R997" s="237"/>
      <c r="S997" s="237"/>
      <c r="T997" s="237"/>
      <c r="U997" s="237"/>
      <c r="V997" s="237"/>
      <c r="W997" s="237"/>
      <c r="X997" s="237"/>
      <c r="Y997" s="237"/>
      <c r="Z997" s="237"/>
      <c r="AA997" s="238"/>
    </row>
    <row r="998" ht="16" customHeight="1">
      <c r="A998" s="280">
        <f>ROW(A549)</f>
        <v>549</v>
      </c>
      <c r="B998" s="526"/>
      <c r="C998" s="547"/>
      <c r="D998" s="237"/>
      <c r="E998" s="237"/>
      <c r="F998" s="237"/>
      <c r="G998" s="410"/>
      <c r="H998" s="410"/>
      <c r="I998" s="410"/>
      <c r="J998" s="410"/>
      <c r="K998" s="410"/>
      <c r="L998" s="410"/>
      <c r="M998" s="410"/>
      <c r="N998" s="237"/>
      <c r="O998" s="237"/>
      <c r="P998" s="237"/>
      <c r="Q998" s="237"/>
      <c r="R998" s="237"/>
      <c r="S998" s="237"/>
      <c r="T998" s="237"/>
      <c r="U998" s="237"/>
      <c r="V998" s="237"/>
      <c r="W998" s="237"/>
      <c r="X998" s="237"/>
      <c r="Y998" s="237"/>
      <c r="Z998" s="237"/>
      <c r="AA998" s="238"/>
    </row>
    <row r="999" ht="16" customHeight="1">
      <c r="A999" s="280">
        <f>ROW(A550)</f>
        <v>550</v>
      </c>
      <c r="B999" s="526">
        <f>$B394</f>
        <v>0</v>
      </c>
      <c r="C999" s="549"/>
      <c r="D999" s="550"/>
      <c r="E999" s="237"/>
      <c r="F999" s="237"/>
      <c r="G999" s="410">
        <f>G394*$C$92</f>
        <v>0</v>
      </c>
      <c r="H999" s="410">
        <f>H394*$C$92</f>
        <v>0</v>
      </c>
      <c r="I999" s="410">
        <f>I394*$C$92</f>
        <v>0</v>
      </c>
      <c r="J999" s="410">
        <f>J394*$C$92</f>
        <v>0</v>
      </c>
      <c r="K999" s="410">
        <f>K394*$C$92</f>
        <v>0</v>
      </c>
      <c r="L999" s="410">
        <f>L394*$C$92</f>
        <v>0</v>
      </c>
      <c r="M999" s="410">
        <f>M394*$C$92</f>
        <v>0</v>
      </c>
      <c r="N999" s="237"/>
      <c r="O999" s="237"/>
      <c r="P999" s="237"/>
      <c r="Q999" s="237"/>
      <c r="R999" s="237"/>
      <c r="S999" s="237"/>
      <c r="T999" s="237"/>
      <c r="U999" s="237"/>
      <c r="V999" s="237"/>
      <c r="W999" s="237"/>
      <c r="X999" s="237"/>
      <c r="Y999" s="237"/>
      <c r="Z999" s="237"/>
      <c r="AA999" s="238"/>
    </row>
    <row r="1000" ht="16" customHeight="1">
      <c r="A1000" s="280">
        <f>ROW(A551)</f>
        <v>551</v>
      </c>
      <c r="B1000" s="526">
        <f>$B395</f>
        <v>0</v>
      </c>
      <c r="C1000" s="549"/>
      <c r="D1000" s="550"/>
      <c r="E1000" s="237"/>
      <c r="F1000" s="237"/>
      <c r="G1000" s="410">
        <f>G395*$C$92</f>
        <v>0</v>
      </c>
      <c r="H1000" s="410">
        <f>H395*$C$92</f>
        <v>0</v>
      </c>
      <c r="I1000" s="410">
        <f>I395*$C$92</f>
        <v>0</v>
      </c>
      <c r="J1000" s="410">
        <f>J395*$C$92</f>
        <v>0</v>
      </c>
      <c r="K1000" s="410">
        <f>K395*$C$92</f>
        <v>0</v>
      </c>
      <c r="L1000" s="410">
        <f>L395*$C$92</f>
        <v>0</v>
      </c>
      <c r="M1000" s="410">
        <f>M395*$C$92</f>
        <v>0</v>
      </c>
      <c r="N1000" s="237"/>
      <c r="O1000" s="237"/>
      <c r="P1000" s="237"/>
      <c r="Q1000" s="237"/>
      <c r="R1000" s="237"/>
      <c r="S1000" s="237"/>
      <c r="T1000" s="237"/>
      <c r="U1000" s="237"/>
      <c r="V1000" s="237"/>
      <c r="W1000" s="237"/>
      <c r="X1000" s="237"/>
      <c r="Y1000" s="237"/>
      <c r="Z1000" s="237"/>
      <c r="AA1000" s="238"/>
    </row>
    <row r="1001" ht="16" customHeight="1">
      <c r="A1001" s="280">
        <f>ROW(A552)</f>
        <v>552</v>
      </c>
      <c r="B1001" s="526">
        <f>$B396</f>
        <v>0</v>
      </c>
      <c r="C1001" s="549"/>
      <c r="D1001" s="550"/>
      <c r="E1001" s="237"/>
      <c r="F1001" s="237"/>
      <c r="G1001" s="410">
        <f>G396*$C$92</f>
        <v>0</v>
      </c>
      <c r="H1001" s="410">
        <f>H396*$C$92</f>
        <v>0</v>
      </c>
      <c r="I1001" s="410">
        <f>I396*$C$92</f>
        <v>0</v>
      </c>
      <c r="J1001" s="410">
        <f>J396*$C$92</f>
        <v>0</v>
      </c>
      <c r="K1001" s="410">
        <f>K396*$C$92</f>
        <v>0</v>
      </c>
      <c r="L1001" s="410">
        <f>L396*$C$92</f>
        <v>0</v>
      </c>
      <c r="M1001" s="410">
        <f>M396*$C$92</f>
        <v>0</v>
      </c>
      <c r="N1001" s="237"/>
      <c r="O1001" s="237"/>
      <c r="P1001" s="237"/>
      <c r="Q1001" s="237"/>
      <c r="R1001" s="237"/>
      <c r="S1001" s="237"/>
      <c r="T1001" s="237"/>
      <c r="U1001" s="237"/>
      <c r="V1001" s="237"/>
      <c r="W1001" s="237"/>
      <c r="X1001" s="237"/>
      <c r="Y1001" s="237"/>
      <c r="Z1001" s="237"/>
      <c r="AA1001" s="238"/>
    </row>
    <row r="1002" ht="16" customHeight="1">
      <c r="A1002" s="280">
        <f>ROW(A553)</f>
        <v>553</v>
      </c>
      <c r="B1002" s="526">
        <f>$B397</f>
        <v>0</v>
      </c>
      <c r="C1002" s="549"/>
      <c r="D1002" s="550"/>
      <c r="E1002" s="237"/>
      <c r="F1002" s="237"/>
      <c r="G1002" s="410">
        <f>G397*$C$92</f>
        <v>0</v>
      </c>
      <c r="H1002" s="410">
        <f>H397*$C$92</f>
        <v>0</v>
      </c>
      <c r="I1002" s="410">
        <f>I397*$C$92</f>
        <v>0</v>
      </c>
      <c r="J1002" s="410">
        <f>J397*$C$92</f>
        <v>0</v>
      </c>
      <c r="K1002" s="410">
        <f>K397*$C$92</f>
        <v>0</v>
      </c>
      <c r="L1002" s="410">
        <f>L397*$C$92</f>
        <v>0</v>
      </c>
      <c r="M1002" s="410">
        <f>M397*$C$92</f>
        <v>0</v>
      </c>
      <c r="N1002" s="237"/>
      <c r="O1002" s="237"/>
      <c r="P1002" s="237"/>
      <c r="Q1002" s="237"/>
      <c r="R1002" s="237"/>
      <c r="S1002" s="237"/>
      <c r="T1002" s="237"/>
      <c r="U1002" s="237"/>
      <c r="V1002" s="237"/>
      <c r="W1002" s="237"/>
      <c r="X1002" s="237"/>
      <c r="Y1002" s="237"/>
      <c r="Z1002" s="237"/>
      <c r="AA1002" s="238"/>
    </row>
    <row r="1003" ht="16" customHeight="1">
      <c r="A1003" s="280">
        <f>ROW(A554)</f>
        <v>554</v>
      </c>
      <c r="B1003" s="526">
        <f>$B398</f>
        <v>0</v>
      </c>
      <c r="C1003" s="549"/>
      <c r="D1003" s="550"/>
      <c r="E1003" s="237"/>
      <c r="F1003" s="237"/>
      <c r="G1003" s="410">
        <f>G398*$C$92</f>
        <v>0</v>
      </c>
      <c r="H1003" s="410">
        <f>H398*$C$92</f>
        <v>0</v>
      </c>
      <c r="I1003" s="410">
        <f>I398*$C$92</f>
        <v>0</v>
      </c>
      <c r="J1003" s="410">
        <f>J398*$C$92</f>
        <v>0</v>
      </c>
      <c r="K1003" s="410">
        <f>K398*$C$92</f>
        <v>0</v>
      </c>
      <c r="L1003" s="410">
        <f>L398*$C$92</f>
        <v>0</v>
      </c>
      <c r="M1003" s="410">
        <f>M398*$C$92</f>
        <v>0</v>
      </c>
      <c r="N1003" s="237"/>
      <c r="O1003" s="237"/>
      <c r="P1003" s="237"/>
      <c r="Q1003" s="237"/>
      <c r="R1003" s="237"/>
      <c r="S1003" s="237"/>
      <c r="T1003" s="237"/>
      <c r="U1003" s="237"/>
      <c r="V1003" s="237"/>
      <c r="W1003" s="237"/>
      <c r="X1003" s="237"/>
      <c r="Y1003" s="237"/>
      <c r="Z1003" s="237"/>
      <c r="AA1003" s="238"/>
    </row>
    <row r="1004" ht="16" customHeight="1">
      <c r="A1004" s="280">
        <f>ROW(A555)</f>
        <v>555</v>
      </c>
      <c r="B1004" s="526"/>
      <c r="C1004" s="547"/>
      <c r="D1004" s="237"/>
      <c r="E1004" s="237"/>
      <c r="F1004" s="237"/>
      <c r="G1004" s="410"/>
      <c r="H1004" s="410"/>
      <c r="I1004" s="410"/>
      <c r="J1004" s="410"/>
      <c r="K1004" s="410"/>
      <c r="L1004" s="410"/>
      <c r="M1004" s="410"/>
      <c r="N1004" s="237"/>
      <c r="O1004" s="237"/>
      <c r="P1004" s="237"/>
      <c r="Q1004" s="237"/>
      <c r="R1004" s="237"/>
      <c r="S1004" s="237"/>
      <c r="T1004" s="237"/>
      <c r="U1004" s="237"/>
      <c r="V1004" s="237"/>
      <c r="W1004" s="237"/>
      <c r="X1004" s="237"/>
      <c r="Y1004" s="237"/>
      <c r="Z1004" s="237"/>
      <c r="AA1004" s="238"/>
    </row>
    <row r="1005" ht="16" customHeight="1">
      <c r="A1005" s="280">
        <f>ROW(A556)</f>
        <v>556</v>
      </c>
      <c r="B1005" s="526">
        <f>$B400</f>
        <v>0</v>
      </c>
      <c r="C1005" s="549"/>
      <c r="D1005" s="550"/>
      <c r="E1005" s="237"/>
      <c r="F1005" s="237"/>
      <c r="G1005" s="410">
        <f>G400*$C$92</f>
        <v>0</v>
      </c>
      <c r="H1005" s="410">
        <f>H400*$C$92</f>
        <v>0</v>
      </c>
      <c r="I1005" s="410">
        <f>I400*$C$92</f>
        <v>0</v>
      </c>
      <c r="J1005" s="410">
        <f>J400*$C$92</f>
        <v>0</v>
      </c>
      <c r="K1005" s="410">
        <f>K400*$C$92</f>
        <v>0</v>
      </c>
      <c r="L1005" s="410">
        <f>L400*$C$92</f>
        <v>0</v>
      </c>
      <c r="M1005" s="410">
        <f>M400*$C$92</f>
        <v>0</v>
      </c>
      <c r="N1005" s="237"/>
      <c r="O1005" s="237"/>
      <c r="P1005" s="237"/>
      <c r="Q1005" s="237"/>
      <c r="R1005" s="237"/>
      <c r="S1005" s="237"/>
      <c r="T1005" s="237"/>
      <c r="U1005" s="237"/>
      <c r="V1005" s="237"/>
      <c r="W1005" s="237"/>
      <c r="X1005" s="237"/>
      <c r="Y1005" s="237"/>
      <c r="Z1005" s="237"/>
      <c r="AA1005" s="238"/>
    </row>
    <row r="1006" ht="16" customHeight="1">
      <c r="A1006" s="280">
        <f>ROW(A557)</f>
        <v>557</v>
      </c>
      <c r="B1006" s="526">
        <f>$B401</f>
        <v>0</v>
      </c>
      <c r="C1006" s="549"/>
      <c r="D1006" s="550"/>
      <c r="E1006" s="237"/>
      <c r="F1006" s="237"/>
      <c r="G1006" s="410">
        <f>G401*$C$92</f>
        <v>0</v>
      </c>
      <c r="H1006" s="410">
        <f>H401*$C$92</f>
        <v>0</v>
      </c>
      <c r="I1006" s="410">
        <f>I401*$C$92</f>
        <v>0</v>
      </c>
      <c r="J1006" s="410">
        <f>J401*$C$92</f>
        <v>0</v>
      </c>
      <c r="K1006" s="410">
        <f>K401*$C$92</f>
        <v>0</v>
      </c>
      <c r="L1006" s="410">
        <f>L401*$C$92</f>
        <v>0</v>
      </c>
      <c r="M1006" s="410">
        <f>M401*$C$92</f>
        <v>0</v>
      </c>
      <c r="N1006" s="237"/>
      <c r="O1006" s="237"/>
      <c r="P1006" s="237"/>
      <c r="Q1006" s="237"/>
      <c r="R1006" s="237"/>
      <c r="S1006" s="237"/>
      <c r="T1006" s="237"/>
      <c r="U1006" s="237"/>
      <c r="V1006" s="237"/>
      <c r="W1006" s="237"/>
      <c r="X1006" s="237"/>
      <c r="Y1006" s="237"/>
      <c r="Z1006" s="237"/>
      <c r="AA1006" s="238"/>
    </row>
    <row r="1007" ht="16" customHeight="1">
      <c r="A1007" s="280">
        <f>ROW(A558)</f>
        <v>558</v>
      </c>
      <c r="B1007" s="526">
        <f>$B402</f>
        <v>0</v>
      </c>
      <c r="C1007" s="549"/>
      <c r="D1007" s="550"/>
      <c r="E1007" s="237"/>
      <c r="F1007" s="237"/>
      <c r="G1007" s="410">
        <f>G402*$C$92</f>
        <v>0</v>
      </c>
      <c r="H1007" s="410">
        <f>H402*$C$92</f>
        <v>0</v>
      </c>
      <c r="I1007" s="410">
        <f>I402*$C$92</f>
        <v>0</v>
      </c>
      <c r="J1007" s="410">
        <f>J402*$C$92</f>
        <v>0</v>
      </c>
      <c r="K1007" s="410">
        <f>K402*$C$92</f>
        <v>0</v>
      </c>
      <c r="L1007" s="410">
        <f>L402*$C$92</f>
        <v>0</v>
      </c>
      <c r="M1007" s="410">
        <f>M402*$C$92</f>
        <v>0</v>
      </c>
      <c r="N1007" s="237"/>
      <c r="O1007" s="237"/>
      <c r="P1007" s="237"/>
      <c r="Q1007" s="237"/>
      <c r="R1007" s="237"/>
      <c r="S1007" s="237"/>
      <c r="T1007" s="237"/>
      <c r="U1007" s="237"/>
      <c r="V1007" s="237"/>
      <c r="W1007" s="237"/>
      <c r="X1007" s="237"/>
      <c r="Y1007" s="237"/>
      <c r="Z1007" s="237"/>
      <c r="AA1007" s="238"/>
    </row>
    <row r="1008" ht="16" customHeight="1">
      <c r="A1008" s="280">
        <f>ROW(A559)</f>
        <v>559</v>
      </c>
      <c r="B1008" s="526">
        <f>$B403</f>
        <v>0</v>
      </c>
      <c r="C1008" s="549"/>
      <c r="D1008" s="550"/>
      <c r="E1008" s="237"/>
      <c r="F1008" s="237"/>
      <c r="G1008" s="410">
        <f>G403*$C$92</f>
        <v>0</v>
      </c>
      <c r="H1008" s="410">
        <f>H403*$C$92</f>
        <v>0</v>
      </c>
      <c r="I1008" s="410">
        <f>I403*$C$92</f>
        <v>0</v>
      </c>
      <c r="J1008" s="410">
        <f>J403*$C$92</f>
        <v>0</v>
      </c>
      <c r="K1008" s="410">
        <f>K403*$C$92</f>
        <v>0</v>
      </c>
      <c r="L1008" s="410">
        <f>L403*$C$92</f>
        <v>0</v>
      </c>
      <c r="M1008" s="410">
        <f>M403*$C$92</f>
        <v>0</v>
      </c>
      <c r="N1008" s="237"/>
      <c r="O1008" s="237"/>
      <c r="P1008" s="237"/>
      <c r="Q1008" s="237"/>
      <c r="R1008" s="237"/>
      <c r="S1008" s="237"/>
      <c r="T1008" s="237"/>
      <c r="U1008" s="237"/>
      <c r="V1008" s="237"/>
      <c r="W1008" s="237"/>
      <c r="X1008" s="237"/>
      <c r="Y1008" s="237"/>
      <c r="Z1008" s="237"/>
      <c r="AA1008" s="238"/>
    </row>
    <row r="1009" ht="16" customHeight="1">
      <c r="A1009" s="280">
        <f>ROW(A560)</f>
        <v>560</v>
      </c>
      <c r="B1009" s="526">
        <f>$B404</f>
        <v>0</v>
      </c>
      <c r="C1009" s="549"/>
      <c r="D1009" s="550"/>
      <c r="E1009" s="237"/>
      <c r="F1009" s="237"/>
      <c r="G1009" s="410">
        <f>G404*$C$92</f>
        <v>0</v>
      </c>
      <c r="H1009" s="410">
        <f>H404*$C$92</f>
        <v>0</v>
      </c>
      <c r="I1009" s="410">
        <f>I404*$C$92</f>
        <v>0</v>
      </c>
      <c r="J1009" s="410">
        <f>J404*$C$92</f>
        <v>0</v>
      </c>
      <c r="K1009" s="410">
        <f>K404*$C$92</f>
        <v>0</v>
      </c>
      <c r="L1009" s="410">
        <f>L404*$C$92</f>
        <v>0</v>
      </c>
      <c r="M1009" s="410">
        <f>M404*$C$92</f>
        <v>0</v>
      </c>
      <c r="N1009" s="237"/>
      <c r="O1009" s="237"/>
      <c r="P1009" s="237"/>
      <c r="Q1009" s="237"/>
      <c r="R1009" s="237"/>
      <c r="S1009" s="237"/>
      <c r="T1009" s="237"/>
      <c r="U1009" s="237"/>
      <c r="V1009" s="237"/>
      <c r="W1009" s="237"/>
      <c r="X1009" s="237"/>
      <c r="Y1009" s="237"/>
      <c r="Z1009" s="237"/>
      <c r="AA1009" s="238"/>
    </row>
    <row r="1010" ht="16" customHeight="1">
      <c r="A1010" s="280">
        <f>ROW(A561)</f>
        <v>561</v>
      </c>
      <c r="B1010" s="526"/>
      <c r="C1010" s="549"/>
      <c r="D1010" s="550"/>
      <c r="E1010" s="237"/>
      <c r="F1010" s="237"/>
      <c r="G1010" s="410"/>
      <c r="H1010" s="410"/>
      <c r="I1010" s="410"/>
      <c r="J1010" s="410"/>
      <c r="K1010" s="410"/>
      <c r="L1010" s="410"/>
      <c r="M1010" s="410"/>
      <c r="N1010" s="237"/>
      <c r="O1010" s="237"/>
      <c r="P1010" s="237"/>
      <c r="Q1010" s="237"/>
      <c r="R1010" s="237"/>
      <c r="S1010" s="237"/>
      <c r="T1010" s="237"/>
      <c r="U1010" s="237"/>
      <c r="V1010" s="237"/>
      <c r="W1010" s="237"/>
      <c r="X1010" s="237"/>
      <c r="Y1010" s="237"/>
      <c r="Z1010" s="237"/>
      <c r="AA1010" s="238"/>
    </row>
    <row r="1011" ht="16" customHeight="1">
      <c r="A1011" s="280">
        <f>ROW(A562)</f>
        <v>562</v>
      </c>
      <c r="B1011" s="526">
        <f>$B406</f>
        <v>0</v>
      </c>
      <c r="C1011" s="549"/>
      <c r="D1011" s="550"/>
      <c r="E1011" s="237"/>
      <c r="F1011" s="237"/>
      <c r="G1011" s="410">
        <f>G406*$C$92</f>
        <v>0</v>
      </c>
      <c r="H1011" s="410">
        <f>H406*$C$92</f>
        <v>0</v>
      </c>
      <c r="I1011" s="410">
        <f>I406*$C$92</f>
        <v>0</v>
      </c>
      <c r="J1011" s="410">
        <f>J406*$C$92</f>
        <v>0</v>
      </c>
      <c r="K1011" s="410">
        <f>K406*$C$92</f>
        <v>0</v>
      </c>
      <c r="L1011" s="410">
        <f>L406*$C$92</f>
        <v>0</v>
      </c>
      <c r="M1011" s="410">
        <f>M406*$C$92</f>
        <v>0</v>
      </c>
      <c r="N1011" s="237"/>
      <c r="O1011" s="237"/>
      <c r="P1011" s="237"/>
      <c r="Q1011" s="237"/>
      <c r="R1011" s="237"/>
      <c r="S1011" s="237"/>
      <c r="T1011" s="237"/>
      <c r="U1011" s="237"/>
      <c r="V1011" s="237"/>
      <c r="W1011" s="237"/>
      <c r="X1011" s="237"/>
      <c r="Y1011" s="237"/>
      <c r="Z1011" s="237"/>
      <c r="AA1011" s="238"/>
    </row>
    <row r="1012" ht="16" customHeight="1">
      <c r="A1012" s="280">
        <f>ROW(A563)</f>
        <v>563</v>
      </c>
      <c r="B1012" s="526">
        <f>$B407</f>
        <v>0</v>
      </c>
      <c r="C1012" s="549"/>
      <c r="D1012" s="550"/>
      <c r="E1012" s="237"/>
      <c r="F1012" s="237"/>
      <c r="G1012" s="410">
        <f>G407*$C$92</f>
        <v>0</v>
      </c>
      <c r="H1012" s="410">
        <f>H407*$C$92</f>
        <v>0</v>
      </c>
      <c r="I1012" s="410">
        <f>I407*$C$92</f>
        <v>0</v>
      </c>
      <c r="J1012" s="410">
        <f>J407*$C$92</f>
        <v>0</v>
      </c>
      <c r="K1012" s="410">
        <f>K407*$C$92</f>
        <v>0</v>
      </c>
      <c r="L1012" s="410">
        <f>L407*$C$92</f>
        <v>0</v>
      </c>
      <c r="M1012" s="410">
        <f>M407*$C$92</f>
        <v>0</v>
      </c>
      <c r="N1012" s="237"/>
      <c r="O1012" s="237"/>
      <c r="P1012" s="237"/>
      <c r="Q1012" s="237"/>
      <c r="R1012" s="237"/>
      <c r="S1012" s="237"/>
      <c r="T1012" s="237"/>
      <c r="U1012" s="237"/>
      <c r="V1012" s="237"/>
      <c r="W1012" s="237"/>
      <c r="X1012" s="237"/>
      <c r="Y1012" s="237"/>
      <c r="Z1012" s="237"/>
      <c r="AA1012" s="238"/>
    </row>
    <row r="1013" ht="16" customHeight="1">
      <c r="A1013" s="280">
        <f>ROW(A564)</f>
        <v>564</v>
      </c>
      <c r="B1013" s="526">
        <f>$B408</f>
        <v>0</v>
      </c>
      <c r="C1013" s="549"/>
      <c r="D1013" s="550"/>
      <c r="E1013" s="237"/>
      <c r="F1013" s="237"/>
      <c r="G1013" s="410">
        <f>G408*$C$92</f>
        <v>0</v>
      </c>
      <c r="H1013" s="410">
        <f>H408*$C$92</f>
        <v>0</v>
      </c>
      <c r="I1013" s="410">
        <f>I408*$C$92</f>
        <v>0</v>
      </c>
      <c r="J1013" s="410">
        <f>J408*$C$92</f>
        <v>0</v>
      </c>
      <c r="K1013" s="410">
        <f>K408*$C$92</f>
        <v>0</v>
      </c>
      <c r="L1013" s="410">
        <f>L408*$C$92</f>
        <v>0</v>
      </c>
      <c r="M1013" s="410">
        <f>M408*$C$92</f>
        <v>0</v>
      </c>
      <c r="N1013" s="237"/>
      <c r="O1013" s="237"/>
      <c r="P1013" s="237"/>
      <c r="Q1013" s="237"/>
      <c r="R1013" s="237"/>
      <c r="S1013" s="237"/>
      <c r="T1013" s="237"/>
      <c r="U1013" s="237"/>
      <c r="V1013" s="237"/>
      <c r="W1013" s="237"/>
      <c r="X1013" s="237"/>
      <c r="Y1013" s="237"/>
      <c r="Z1013" s="237"/>
      <c r="AA1013" s="238"/>
    </row>
    <row r="1014" ht="16" customHeight="1">
      <c r="A1014" s="280">
        <f>ROW(A565)</f>
        <v>565</v>
      </c>
      <c r="B1014" s="526">
        <f>$B409</f>
        <v>0</v>
      </c>
      <c r="C1014" s="549"/>
      <c r="D1014" s="550"/>
      <c r="E1014" s="237"/>
      <c r="F1014" s="237"/>
      <c r="G1014" s="410">
        <f>G409*$C$92</f>
        <v>0</v>
      </c>
      <c r="H1014" s="410">
        <f>H409*$C$92</f>
        <v>0</v>
      </c>
      <c r="I1014" s="410">
        <f>I409*$C$92</f>
        <v>0</v>
      </c>
      <c r="J1014" s="410">
        <f>J409*$C$92</f>
        <v>0</v>
      </c>
      <c r="K1014" s="410">
        <f>K409*$C$92</f>
        <v>0</v>
      </c>
      <c r="L1014" s="410">
        <f>L409*$C$92</f>
        <v>0</v>
      </c>
      <c r="M1014" s="410">
        <f>M409*$C$92</f>
        <v>0</v>
      </c>
      <c r="N1014" s="237"/>
      <c r="O1014" s="237"/>
      <c r="P1014" s="237"/>
      <c r="Q1014" s="237"/>
      <c r="R1014" s="237"/>
      <c r="S1014" s="237"/>
      <c r="T1014" s="237"/>
      <c r="U1014" s="237"/>
      <c r="V1014" s="237"/>
      <c r="W1014" s="237"/>
      <c r="X1014" s="237"/>
      <c r="Y1014" s="237"/>
      <c r="Z1014" s="237"/>
      <c r="AA1014" s="238"/>
    </row>
    <row r="1015" ht="16" customHeight="1">
      <c r="A1015" s="280">
        <f>ROW(A566)</f>
        <v>566</v>
      </c>
      <c r="B1015" s="526">
        <f>$B410</f>
        <v>0</v>
      </c>
      <c r="C1015" s="549"/>
      <c r="D1015" s="550"/>
      <c r="E1015" s="237"/>
      <c r="F1015" s="237"/>
      <c r="G1015" s="410">
        <f>G410*$C$92</f>
        <v>0</v>
      </c>
      <c r="H1015" s="410">
        <f>H410*$C$92</f>
        <v>0</v>
      </c>
      <c r="I1015" s="410">
        <f>I410*$C$92</f>
        <v>0</v>
      </c>
      <c r="J1015" s="410">
        <f>J410*$C$92</f>
        <v>0</v>
      </c>
      <c r="K1015" s="410">
        <f>K410*$C$92</f>
        <v>0</v>
      </c>
      <c r="L1015" s="410">
        <f>L410*$C$92</f>
        <v>0</v>
      </c>
      <c r="M1015" s="410">
        <f>M410*$C$92</f>
        <v>0</v>
      </c>
      <c r="N1015" s="237"/>
      <c r="O1015" s="237"/>
      <c r="P1015" s="237"/>
      <c r="Q1015" s="237"/>
      <c r="R1015" s="237"/>
      <c r="S1015" s="237"/>
      <c r="T1015" s="237"/>
      <c r="U1015" s="237"/>
      <c r="V1015" s="237"/>
      <c r="W1015" s="237"/>
      <c r="X1015" s="237"/>
      <c r="Y1015" s="237"/>
      <c r="Z1015" s="237"/>
      <c r="AA1015" s="238"/>
    </row>
    <row r="1016" ht="16" customHeight="1">
      <c r="A1016" s="280">
        <f>ROW(A567)</f>
        <v>567</v>
      </c>
      <c r="B1016" s="526"/>
      <c r="C1016" s="549"/>
      <c r="D1016" s="550"/>
      <c r="E1016" s="237"/>
      <c r="F1016" s="237"/>
      <c r="G1016" s="410"/>
      <c r="H1016" s="410"/>
      <c r="I1016" s="410"/>
      <c r="J1016" s="410"/>
      <c r="K1016" s="410"/>
      <c r="L1016" s="410"/>
      <c r="M1016" s="410"/>
      <c r="N1016" s="237"/>
      <c r="O1016" s="237"/>
      <c r="P1016" s="237"/>
      <c r="Q1016" s="237"/>
      <c r="R1016" s="237"/>
      <c r="S1016" s="237"/>
      <c r="T1016" s="237"/>
      <c r="U1016" s="237"/>
      <c r="V1016" s="237"/>
      <c r="W1016" s="237"/>
      <c r="X1016" s="237"/>
      <c r="Y1016" s="237"/>
      <c r="Z1016" s="237"/>
      <c r="AA1016" s="238"/>
    </row>
    <row r="1017" ht="16" customHeight="1">
      <c r="A1017" s="280">
        <f>ROW(A568)</f>
        <v>568</v>
      </c>
      <c r="B1017" s="526">
        <f>$B412</f>
        <v>0</v>
      </c>
      <c r="C1017" s="549"/>
      <c r="D1017" s="550"/>
      <c r="E1017" s="237"/>
      <c r="F1017" s="237"/>
      <c r="G1017" s="410">
        <f>G412*$C$92</f>
        <v>0</v>
      </c>
      <c r="H1017" s="410">
        <f>H412*$C$92</f>
        <v>0</v>
      </c>
      <c r="I1017" s="410">
        <f>I412*$C$92</f>
        <v>0</v>
      </c>
      <c r="J1017" s="410">
        <f>J412*$C$92</f>
        <v>0</v>
      </c>
      <c r="K1017" s="410">
        <f>K412*$C$92</f>
        <v>0</v>
      </c>
      <c r="L1017" s="410">
        <f>L412*$C$92</f>
        <v>0</v>
      </c>
      <c r="M1017" s="410">
        <f>M412*$C$92</f>
        <v>0</v>
      </c>
      <c r="N1017" s="237"/>
      <c r="O1017" s="237"/>
      <c r="P1017" s="237"/>
      <c r="Q1017" s="237"/>
      <c r="R1017" s="237"/>
      <c r="S1017" s="237"/>
      <c r="T1017" s="237"/>
      <c r="U1017" s="237"/>
      <c r="V1017" s="237"/>
      <c r="W1017" s="237"/>
      <c r="X1017" s="237"/>
      <c r="Y1017" s="237"/>
      <c r="Z1017" s="237"/>
      <c r="AA1017" s="238"/>
    </row>
    <row r="1018" ht="16" customHeight="1">
      <c r="A1018" s="280">
        <f>ROW(A569)</f>
        <v>569</v>
      </c>
      <c r="B1018" s="526">
        <f>$B413</f>
        <v>0</v>
      </c>
      <c r="C1018" s="549"/>
      <c r="D1018" s="550"/>
      <c r="E1018" s="237"/>
      <c r="F1018" s="237"/>
      <c r="G1018" s="410">
        <f>G413*$C$92</f>
        <v>0</v>
      </c>
      <c r="H1018" s="410">
        <f>H413*$C$92</f>
        <v>0</v>
      </c>
      <c r="I1018" s="410">
        <f>I413*$C$92</f>
        <v>0</v>
      </c>
      <c r="J1018" s="410">
        <f>J413*$C$92</f>
        <v>0</v>
      </c>
      <c r="K1018" s="410">
        <f>K413*$C$92</f>
        <v>0</v>
      </c>
      <c r="L1018" s="410">
        <f>L413*$C$92</f>
        <v>0</v>
      </c>
      <c r="M1018" s="410">
        <f>M413*$C$92</f>
        <v>0</v>
      </c>
      <c r="N1018" s="237"/>
      <c r="O1018" s="237"/>
      <c r="P1018" s="237"/>
      <c r="Q1018" s="237"/>
      <c r="R1018" s="237"/>
      <c r="S1018" s="237"/>
      <c r="T1018" s="237"/>
      <c r="U1018" s="237"/>
      <c r="V1018" s="237"/>
      <c r="W1018" s="237"/>
      <c r="X1018" s="237"/>
      <c r="Y1018" s="237"/>
      <c r="Z1018" s="237"/>
      <c r="AA1018" s="238"/>
    </row>
    <row r="1019" ht="16" customHeight="1">
      <c r="A1019" s="280">
        <f>ROW(A570)</f>
        <v>570</v>
      </c>
      <c r="B1019" s="526">
        <f>$B414</f>
        <v>0</v>
      </c>
      <c r="C1019" s="549"/>
      <c r="D1019" s="550"/>
      <c r="E1019" s="237"/>
      <c r="F1019" s="237"/>
      <c r="G1019" s="410">
        <f>G414*$C$92</f>
        <v>0</v>
      </c>
      <c r="H1019" s="410">
        <f>H414*$C$92</f>
        <v>0</v>
      </c>
      <c r="I1019" s="410">
        <f>I414*$C$92</f>
        <v>0</v>
      </c>
      <c r="J1019" s="410">
        <f>J414*$C$92</f>
        <v>0</v>
      </c>
      <c r="K1019" s="410">
        <f>K414*$C$92</f>
        <v>0</v>
      </c>
      <c r="L1019" s="410">
        <f>L414*$C$92</f>
        <v>0</v>
      </c>
      <c r="M1019" s="410">
        <f>M414*$C$92</f>
        <v>0</v>
      </c>
      <c r="N1019" s="237"/>
      <c r="O1019" s="237"/>
      <c r="P1019" s="237"/>
      <c r="Q1019" s="237"/>
      <c r="R1019" s="237"/>
      <c r="S1019" s="237"/>
      <c r="T1019" s="237"/>
      <c r="U1019" s="237"/>
      <c r="V1019" s="237"/>
      <c r="W1019" s="237"/>
      <c r="X1019" s="237"/>
      <c r="Y1019" s="237"/>
      <c r="Z1019" s="237"/>
      <c r="AA1019" s="238"/>
    </row>
    <row r="1020" ht="16" customHeight="1">
      <c r="A1020" s="280">
        <f>ROW(A571)</f>
        <v>571</v>
      </c>
      <c r="B1020" s="526">
        <f>$B415</f>
        <v>0</v>
      </c>
      <c r="C1020" s="549"/>
      <c r="D1020" s="550"/>
      <c r="E1020" s="237"/>
      <c r="F1020" s="237"/>
      <c r="G1020" s="410">
        <f>G415*$C$92</f>
        <v>0</v>
      </c>
      <c r="H1020" s="410">
        <f>H415*$C$92</f>
        <v>0</v>
      </c>
      <c r="I1020" s="410">
        <f>I415*$C$92</f>
        <v>0</v>
      </c>
      <c r="J1020" s="410">
        <f>J415*$C$92</f>
        <v>0</v>
      </c>
      <c r="K1020" s="410">
        <f>K415*$C$92</f>
        <v>0</v>
      </c>
      <c r="L1020" s="410">
        <f>L415*$C$92</f>
        <v>0</v>
      </c>
      <c r="M1020" s="410">
        <f>M415*$C$92</f>
        <v>0</v>
      </c>
      <c r="N1020" s="237"/>
      <c r="O1020" s="237"/>
      <c r="P1020" s="237"/>
      <c r="Q1020" s="237"/>
      <c r="R1020" s="237"/>
      <c r="S1020" s="237"/>
      <c r="T1020" s="237"/>
      <c r="U1020" s="237"/>
      <c r="V1020" s="237"/>
      <c r="W1020" s="237"/>
      <c r="X1020" s="237"/>
      <c r="Y1020" s="237"/>
      <c r="Z1020" s="237"/>
      <c r="AA1020" s="238"/>
    </row>
    <row r="1021" ht="16" customHeight="1">
      <c r="A1021" s="280">
        <f>ROW(A572)</f>
        <v>572</v>
      </c>
      <c r="B1021" s="526">
        <f>$B416</f>
        <v>0</v>
      </c>
      <c r="C1021" s="549"/>
      <c r="D1021" s="550"/>
      <c r="E1021" s="237"/>
      <c r="F1021" s="237"/>
      <c r="G1021" s="410">
        <f>G416*$C$92</f>
        <v>0</v>
      </c>
      <c r="H1021" s="410">
        <f>H416*$C$92</f>
        <v>0</v>
      </c>
      <c r="I1021" s="410">
        <f>I416*$C$92</f>
        <v>0</v>
      </c>
      <c r="J1021" s="410">
        <f>J416*$C$92</f>
        <v>0</v>
      </c>
      <c r="K1021" s="410">
        <f>K416*$C$92</f>
        <v>0</v>
      </c>
      <c r="L1021" s="410">
        <f>L416*$C$92</f>
        <v>0</v>
      </c>
      <c r="M1021" s="410">
        <f>M416*$C$92</f>
        <v>0</v>
      </c>
      <c r="N1021" s="237"/>
      <c r="O1021" s="237"/>
      <c r="P1021" s="237"/>
      <c r="Q1021" s="237"/>
      <c r="R1021" s="237"/>
      <c r="S1021" s="237"/>
      <c r="T1021" s="237"/>
      <c r="U1021" s="237"/>
      <c r="V1021" s="237"/>
      <c r="W1021" s="237"/>
      <c r="X1021" s="237"/>
      <c r="Y1021" s="237"/>
      <c r="Z1021" s="237"/>
      <c r="AA1021" s="238"/>
    </row>
    <row r="1022" ht="16" customHeight="1">
      <c r="A1022" s="280">
        <f>ROW(A573)</f>
        <v>573</v>
      </c>
      <c r="B1022" s="252"/>
      <c r="C1022" s="542"/>
      <c r="D1022" s="252"/>
      <c r="E1022" s="252"/>
      <c r="F1022" s="252"/>
      <c r="G1022" s="517"/>
      <c r="H1022" s="517"/>
      <c r="I1022" s="517"/>
      <c r="J1022" s="517"/>
      <c r="K1022" s="517"/>
      <c r="L1022" s="517"/>
      <c r="M1022" s="517"/>
      <c r="N1022" s="237"/>
      <c r="O1022" s="237"/>
      <c r="P1022" s="237"/>
      <c r="Q1022" s="237"/>
      <c r="R1022" s="237"/>
      <c r="S1022" s="237"/>
      <c r="T1022" s="237"/>
      <c r="U1022" s="237"/>
      <c r="V1022" s="237"/>
      <c r="W1022" s="237"/>
      <c r="X1022" s="237"/>
      <c r="Y1022" s="237"/>
      <c r="Z1022" s="237"/>
      <c r="AA1022" s="238"/>
    </row>
    <row r="1023" ht="16" customHeight="1">
      <c r="A1023" s="280">
        <f>ROW(A574)</f>
        <v>574</v>
      </c>
      <c r="B1023" t="s" s="257">
        <v>377</v>
      </c>
      <c r="C1023" s="528"/>
      <c r="D1023" s="405"/>
      <c r="E1023" s="258"/>
      <c r="F1023" s="258"/>
      <c r="G1023" s="307">
        <f>SUM(G916:G1021)</f>
        <v>0</v>
      </c>
      <c r="H1023" s="307">
        <f>SUM(H916:H1021)</f>
        <v>1634.4</v>
      </c>
      <c r="I1023" s="307">
        <f>SUM(I916:I1021)</f>
        <v>2432.448</v>
      </c>
      <c r="J1023" s="307">
        <f>SUM(J916:J1021)</f>
        <v>2604.72168</v>
      </c>
      <c r="K1023" s="307">
        <f>SUM(K916:K1021)</f>
        <v>3312.2740824</v>
      </c>
      <c r="L1023" s="307">
        <f>SUM(L916:L1021)</f>
        <v>3897.862110792</v>
      </c>
      <c r="M1023" s="307">
        <f>SUM(M916:M1021)</f>
        <v>4565.685014223120</v>
      </c>
      <c r="N1023" s="237"/>
      <c r="O1023" s="237"/>
      <c r="P1023" s="237"/>
      <c r="Q1023" s="237"/>
      <c r="R1023" s="237"/>
      <c r="S1023" s="237"/>
      <c r="T1023" s="237"/>
      <c r="U1023" s="237"/>
      <c r="V1023" s="237"/>
      <c r="W1023" s="237"/>
      <c r="X1023" s="237"/>
      <c r="Y1023" s="237"/>
      <c r="Z1023" s="237"/>
      <c r="AA1023" s="238"/>
    </row>
    <row r="1024" ht="16" customHeight="1">
      <c r="A1024" s="280">
        <f>ROW(A575)</f>
        <v>575</v>
      </c>
      <c r="B1024" s="237"/>
      <c r="C1024" s="547"/>
      <c r="D1024" s="237"/>
      <c r="E1024" s="237"/>
      <c r="F1024" s="237"/>
      <c r="G1024" s="410"/>
      <c r="H1024" s="410"/>
      <c r="I1024" s="410"/>
      <c r="J1024" s="410"/>
      <c r="K1024" s="410"/>
      <c r="L1024" s="410"/>
      <c r="M1024" s="410"/>
      <c r="N1024" s="237"/>
      <c r="O1024" s="237"/>
      <c r="P1024" s="237"/>
      <c r="Q1024" s="237"/>
      <c r="R1024" s="237"/>
      <c r="S1024" s="237"/>
      <c r="T1024" s="237"/>
      <c r="U1024" s="237"/>
      <c r="V1024" s="237"/>
      <c r="W1024" s="237"/>
      <c r="X1024" s="237"/>
      <c r="Y1024" s="237"/>
      <c r="Z1024" s="237"/>
      <c r="AA1024" s="238"/>
    </row>
    <row r="1025" ht="16" customHeight="1">
      <c r="A1025" s="280">
        <f>ROW(A576)</f>
        <v>576</v>
      </c>
      <c r="B1025" s="252"/>
      <c r="C1025" s="542"/>
      <c r="D1025" s="252"/>
      <c r="E1025" s="252"/>
      <c r="F1025" s="252"/>
      <c r="G1025" s="517"/>
      <c r="H1025" s="517"/>
      <c r="I1025" s="517"/>
      <c r="J1025" s="517"/>
      <c r="K1025" s="517"/>
      <c r="L1025" s="517"/>
      <c r="M1025" s="517"/>
      <c r="N1025" s="237"/>
      <c r="O1025" s="237"/>
      <c r="P1025" s="237"/>
      <c r="Q1025" s="237"/>
      <c r="R1025" s="237"/>
      <c r="S1025" s="237"/>
      <c r="T1025" s="237"/>
      <c r="U1025" s="237"/>
      <c r="V1025" s="237"/>
      <c r="W1025" s="237"/>
      <c r="X1025" s="237"/>
      <c r="Y1025" s="237"/>
      <c r="Z1025" s="237"/>
      <c r="AA1025" s="238"/>
    </row>
    <row r="1026" ht="16" customHeight="1">
      <c r="A1026" s="280">
        <f>ROW(A577)</f>
        <v>577</v>
      </c>
      <c r="B1026" t="s" s="257">
        <v>378</v>
      </c>
      <c r="C1026" s="528"/>
      <c r="D1026" s="405"/>
      <c r="E1026" s="258"/>
      <c r="F1026" s="258"/>
      <c r="G1026" s="307">
        <f>G1023+G914+G890</f>
        <v>0</v>
      </c>
      <c r="H1026" s="307">
        <f>H1023+H914+H890</f>
        <v>2181.6</v>
      </c>
      <c r="I1026" s="307">
        <f>I1023+I914+I890</f>
        <v>3218.544</v>
      </c>
      <c r="J1026" s="307">
        <f>J1023+J914+J890</f>
        <v>3681.74736</v>
      </c>
      <c r="K1026" s="307">
        <f>K1023+K914+K890</f>
        <v>4421.6105328</v>
      </c>
      <c r="L1026" s="307">
        <f>L1023+L914+L890</f>
        <v>5040.478654704</v>
      </c>
      <c r="M1026" s="307">
        <f>M1023+M914+M890</f>
        <v>5742.580054452480</v>
      </c>
      <c r="N1026" s="237"/>
      <c r="O1026" s="237"/>
      <c r="P1026" s="237"/>
      <c r="Q1026" s="237"/>
      <c r="R1026" s="237"/>
      <c r="S1026" s="237"/>
      <c r="T1026" s="237"/>
      <c r="U1026" s="237"/>
      <c r="V1026" s="237"/>
      <c r="W1026" s="237"/>
      <c r="X1026" s="237"/>
      <c r="Y1026" s="237"/>
      <c r="Z1026" s="237"/>
      <c r="AA1026" s="238"/>
    </row>
    <row r="1027" ht="16" customHeight="1">
      <c r="A1027" s="280">
        <f>ROW(A578)</f>
        <v>578</v>
      </c>
      <c r="B1027" s="427"/>
      <c r="C1027" s="551"/>
      <c r="D1027" s="427"/>
      <c r="E1027" s="252"/>
      <c r="F1027" s="252"/>
      <c r="G1027" s="252"/>
      <c r="H1027" s="555"/>
      <c r="I1027" s="555"/>
      <c r="J1027" s="555"/>
      <c r="K1027" s="555"/>
      <c r="L1027" s="555"/>
      <c r="M1027" s="555"/>
      <c r="N1027" s="237"/>
      <c r="O1027" s="237"/>
      <c r="P1027" s="237"/>
      <c r="Q1027" s="237"/>
      <c r="R1027" s="237"/>
      <c r="S1027" s="237"/>
      <c r="T1027" s="237"/>
      <c r="U1027" s="237"/>
      <c r="V1027" s="237"/>
      <c r="W1027" s="237"/>
      <c r="X1027" s="237"/>
      <c r="Y1027" s="237"/>
      <c r="Z1027" s="237"/>
      <c r="AA1027" s="238"/>
    </row>
    <row r="1028" ht="16" customHeight="1">
      <c r="A1028" s="280">
        <f t="shared" si="7840" ref="A1028:A1044">ROW()</f>
        <v>1028</v>
      </c>
      <c r="B1028" t="s" s="543">
        <v>258</v>
      </c>
      <c r="C1028" s="563"/>
      <c r="D1028" s="564"/>
      <c r="E1028" s="294"/>
      <c r="F1028" s="294"/>
      <c r="G1028" s="565"/>
      <c r="H1028" s="565"/>
      <c r="I1028" s="565"/>
      <c r="J1028" s="565"/>
      <c r="K1028" s="565"/>
      <c r="L1028" s="565"/>
      <c r="M1028" s="565"/>
      <c r="N1028" s="237"/>
      <c r="O1028" s="237"/>
      <c r="P1028" s="237"/>
      <c r="Q1028" s="237"/>
      <c r="R1028" s="237"/>
      <c r="S1028" s="237"/>
      <c r="T1028" s="237"/>
      <c r="U1028" s="237"/>
      <c r="V1028" s="237"/>
      <c r="W1028" s="237"/>
      <c r="X1028" s="237"/>
      <c r="Y1028" s="237"/>
      <c r="Z1028" s="237"/>
      <c r="AA1028" s="238"/>
    </row>
    <row r="1029" ht="16" customHeight="1">
      <c r="A1029" s="280">
        <f t="shared" si="7840"/>
        <v>1029</v>
      </c>
      <c r="B1029" s="258"/>
      <c r="C1029" s="528"/>
      <c r="D1029" s="509"/>
      <c r="E1029" s="258"/>
      <c r="F1029" s="258"/>
      <c r="G1029" s="518"/>
      <c r="H1029" s="406"/>
      <c r="I1029" s="406"/>
      <c r="J1029" s="406"/>
      <c r="K1029" s="406"/>
      <c r="L1029" s="406"/>
      <c r="M1029" s="406"/>
      <c r="N1029" s="237"/>
      <c r="O1029" s="237"/>
      <c r="P1029" s="237"/>
      <c r="Q1029" s="237"/>
      <c r="R1029" s="237"/>
      <c r="S1029" s="237"/>
      <c r="T1029" s="237"/>
      <c r="U1029" s="237"/>
      <c r="V1029" s="237"/>
      <c r="W1029" s="237"/>
      <c r="X1029" s="237"/>
      <c r="Y1029" s="237"/>
      <c r="Z1029" s="237"/>
      <c r="AA1029" s="238"/>
    </row>
    <row r="1030" ht="16" customHeight="1">
      <c r="A1030" s="280">
        <f t="shared" si="7840"/>
        <v>1030</v>
      </c>
      <c r="B1030" t="s" s="426">
        <f>$B$113</f>
        <v>327</v>
      </c>
      <c r="C1030" s="542"/>
      <c r="D1030" s="252"/>
      <c r="E1030" s="252"/>
      <c r="F1030" s="252"/>
      <c r="G1030" s="517"/>
      <c r="H1030" s="517"/>
      <c r="I1030" s="517"/>
      <c r="J1030" s="517"/>
      <c r="K1030" s="517"/>
      <c r="L1030" s="517"/>
      <c r="M1030" s="517"/>
      <c r="N1030" s="237"/>
      <c r="O1030" s="237"/>
      <c r="P1030" s="237"/>
      <c r="Q1030" s="237"/>
      <c r="R1030" s="237"/>
      <c r="S1030" s="237"/>
      <c r="T1030" s="237"/>
      <c r="U1030" s="237"/>
      <c r="V1030" s="237"/>
      <c r="W1030" s="237"/>
      <c r="X1030" s="237"/>
      <c r="Y1030" s="237"/>
      <c r="Z1030" s="237"/>
      <c r="AA1030" s="238"/>
    </row>
    <row r="1031" ht="16" customHeight="1">
      <c r="A1031" s="280">
        <f t="shared" si="7840"/>
        <v>1031</v>
      </c>
      <c r="B1031" t="s" s="508">
        <f>$B$114</f>
        <v>328</v>
      </c>
      <c r="C1031" t="s" s="566">
        <v>258</v>
      </c>
      <c r="D1031" s="258"/>
      <c r="E1031" s="258"/>
      <c r="F1031" s="258"/>
      <c r="G1031" s="520">
        <f>G114*$C$93</f>
        <v>0</v>
      </c>
      <c r="H1031" s="520">
        <f>H114*$C$93</f>
        <v>0</v>
      </c>
      <c r="I1031" s="520">
        <f>I114*$C$93</f>
        <v>0</v>
      </c>
      <c r="J1031" s="520">
        <f>J114*$C$93</f>
        <v>0</v>
      </c>
      <c r="K1031" s="520">
        <f>K114*$C$93</f>
        <v>0</v>
      </c>
      <c r="L1031" s="520">
        <f>L114*$C$93</f>
        <v>0</v>
      </c>
      <c r="M1031" s="520">
        <f>M114*$C$93</f>
        <v>0</v>
      </c>
      <c r="N1031" s="237"/>
      <c r="O1031" s="237"/>
      <c r="P1031" s="237"/>
      <c r="Q1031" s="237"/>
      <c r="R1031" s="237"/>
      <c r="S1031" s="237"/>
      <c r="T1031" s="237"/>
      <c r="U1031" s="237"/>
      <c r="V1031" s="237"/>
      <c r="W1031" s="237"/>
      <c r="X1031" s="237"/>
      <c r="Y1031" s="237"/>
      <c r="Z1031" s="237"/>
      <c r="AA1031" s="238"/>
    </row>
    <row r="1032" ht="16" customHeight="1">
      <c r="A1032" s="280">
        <f t="shared" si="7840"/>
        <v>1032</v>
      </c>
      <c r="B1032" t="s" s="286">
        <f>$B$115</f>
        <v>329</v>
      </c>
      <c r="C1032" t="s" s="567">
        <v>258</v>
      </c>
      <c r="D1032" s="237"/>
      <c r="E1032" s="237"/>
      <c r="F1032" s="237"/>
      <c r="G1032" s="410">
        <f>G115*$C$93</f>
        <v>0</v>
      </c>
      <c r="H1032" s="410">
        <f>H115*$C$93</f>
        <v>0</v>
      </c>
      <c r="I1032" s="410">
        <f>I115*$C$93</f>
        <v>0</v>
      </c>
      <c r="J1032" s="410">
        <f>J115*$C$93</f>
        <v>0</v>
      </c>
      <c r="K1032" s="410">
        <f>K115*$C$93</f>
        <v>0</v>
      </c>
      <c r="L1032" s="410">
        <f>L115*$C$93</f>
        <v>0</v>
      </c>
      <c r="M1032" s="410">
        <f>M115*$C$93</f>
        <v>0</v>
      </c>
      <c r="N1032" s="237"/>
      <c r="O1032" s="237"/>
      <c r="P1032" s="237"/>
      <c r="Q1032" s="237"/>
      <c r="R1032" s="237"/>
      <c r="S1032" s="237"/>
      <c r="T1032" s="237"/>
      <c r="U1032" s="237"/>
      <c r="V1032" s="237"/>
      <c r="W1032" s="237"/>
      <c r="X1032" s="237"/>
      <c r="Y1032" s="237"/>
      <c r="Z1032" s="237"/>
      <c r="AA1032" s="238"/>
    </row>
    <row r="1033" ht="16" customHeight="1">
      <c r="A1033" s="280">
        <f t="shared" si="7840"/>
        <v>1033</v>
      </c>
      <c r="B1033" t="s" s="286">
        <f>$B$116</f>
        <v>330</v>
      </c>
      <c r="C1033" t="s" s="567">
        <v>258</v>
      </c>
      <c r="D1033" s="237"/>
      <c r="E1033" s="237"/>
      <c r="F1033" s="237"/>
      <c r="G1033" s="410">
        <f>G116*$C$93</f>
        <v>0</v>
      </c>
      <c r="H1033" s="410">
        <f>H116*$C$93</f>
        <v>0</v>
      </c>
      <c r="I1033" s="410">
        <f>I116*$C$93</f>
        <v>0</v>
      </c>
      <c r="J1033" s="410">
        <f>J116*$C$93</f>
        <v>0</v>
      </c>
      <c r="K1033" s="410">
        <f>K116*$C$93</f>
        <v>0</v>
      </c>
      <c r="L1033" s="410">
        <f>L116*$C$93</f>
        <v>0</v>
      </c>
      <c r="M1033" s="410">
        <f>M116*$C$93</f>
        <v>0</v>
      </c>
      <c r="N1033" s="237"/>
      <c r="O1033" s="237"/>
      <c r="P1033" s="237"/>
      <c r="Q1033" s="237"/>
      <c r="R1033" s="237"/>
      <c r="S1033" s="237"/>
      <c r="T1033" s="237"/>
      <c r="U1033" s="237"/>
      <c r="V1033" s="237"/>
      <c r="W1033" s="237"/>
      <c r="X1033" s="237"/>
      <c r="Y1033" s="237"/>
      <c r="Z1033" s="237"/>
      <c r="AA1033" s="238"/>
    </row>
    <row r="1034" ht="16" customHeight="1">
      <c r="A1034" s="280">
        <f t="shared" si="7840"/>
        <v>1034</v>
      </c>
      <c r="B1034" t="s" s="286">
        <f>$B$117</f>
        <v>331</v>
      </c>
      <c r="C1034" t="s" s="567">
        <v>258</v>
      </c>
      <c r="D1034" s="237"/>
      <c r="E1034" s="237"/>
      <c r="F1034" s="237"/>
      <c r="G1034" s="410">
        <f>G117*$C$93</f>
        <v>0</v>
      </c>
      <c r="H1034" s="410">
        <f>H117*$C$93</f>
        <v>0</v>
      </c>
      <c r="I1034" s="410">
        <f>I117*$C$93</f>
        <v>0</v>
      </c>
      <c r="J1034" s="410">
        <f>J117*$C$93</f>
        <v>0</v>
      </c>
      <c r="K1034" s="410">
        <f>K117*$C$93</f>
        <v>0</v>
      </c>
      <c r="L1034" s="410">
        <f>L117*$C$93</f>
        <v>0</v>
      </c>
      <c r="M1034" s="410">
        <f>M117*$C$93</f>
        <v>0</v>
      </c>
      <c r="N1034" s="237"/>
      <c r="O1034" s="237"/>
      <c r="P1034" s="237"/>
      <c r="Q1034" s="237"/>
      <c r="R1034" s="237"/>
      <c r="S1034" s="237"/>
      <c r="T1034" s="237"/>
      <c r="U1034" s="237"/>
      <c r="V1034" s="237"/>
      <c r="W1034" s="237"/>
      <c r="X1034" s="237"/>
      <c r="Y1034" s="237"/>
      <c r="Z1034" s="237"/>
      <c r="AA1034" s="238"/>
    </row>
    <row r="1035" ht="16" customHeight="1">
      <c r="A1035" s="280">
        <f t="shared" si="7840"/>
        <v>1035</v>
      </c>
      <c r="B1035" s="548">
        <f>$B$118</f>
        <v>0</v>
      </c>
      <c r="C1035" t="s" s="567">
        <v>258</v>
      </c>
      <c r="D1035" s="237"/>
      <c r="E1035" s="237"/>
      <c r="F1035" s="237"/>
      <c r="G1035" s="410">
        <f>G118*$C$93</f>
        <v>0</v>
      </c>
      <c r="H1035" s="410">
        <f>H118*$C$93</f>
        <v>0</v>
      </c>
      <c r="I1035" s="410">
        <f>I118*$C$93</f>
        <v>0</v>
      </c>
      <c r="J1035" s="410">
        <f>J118*$C$93</f>
        <v>0</v>
      </c>
      <c r="K1035" s="410">
        <f>K118*$C$93</f>
        <v>0</v>
      </c>
      <c r="L1035" s="410">
        <f>L118*$C$93</f>
        <v>0</v>
      </c>
      <c r="M1035" s="410">
        <f>M118*$C$93</f>
        <v>0</v>
      </c>
      <c r="N1035" s="237"/>
      <c r="O1035" s="237"/>
      <c r="P1035" s="237"/>
      <c r="Q1035" s="237"/>
      <c r="R1035" s="237"/>
      <c r="S1035" s="237"/>
      <c r="T1035" s="237"/>
      <c r="U1035" s="237"/>
      <c r="V1035" s="237"/>
      <c r="W1035" s="237"/>
      <c r="X1035" s="237"/>
      <c r="Y1035" s="237"/>
      <c r="Z1035" s="237"/>
      <c r="AA1035" s="238"/>
    </row>
    <row r="1036" ht="16" customHeight="1">
      <c r="A1036" s="280">
        <f t="shared" si="7840"/>
        <v>1036</v>
      </c>
      <c r="B1036" s="237"/>
      <c r="C1036" s="547"/>
      <c r="D1036" s="547"/>
      <c r="E1036" s="547"/>
      <c r="F1036" s="547"/>
      <c r="G1036" s="547"/>
      <c r="H1036" s="547"/>
      <c r="I1036" s="410"/>
      <c r="J1036" s="410"/>
      <c r="K1036" s="410"/>
      <c r="L1036" s="410"/>
      <c r="M1036" s="410"/>
      <c r="N1036" s="237"/>
      <c r="O1036" s="237"/>
      <c r="P1036" s="237"/>
      <c r="Q1036" s="237"/>
      <c r="R1036" s="237"/>
      <c r="S1036" s="237"/>
      <c r="T1036" s="237"/>
      <c r="U1036" s="237"/>
      <c r="V1036" s="237"/>
      <c r="W1036" s="237"/>
      <c r="X1036" s="237"/>
      <c r="Y1036" s="237"/>
      <c r="Z1036" s="237"/>
      <c r="AA1036" s="238"/>
    </row>
    <row r="1037" ht="16" customHeight="1">
      <c r="A1037" s="280">
        <f t="shared" si="7840"/>
        <v>1037</v>
      </c>
      <c r="B1037" t="s" s="426">
        <f>$B$122</f>
        <v>333</v>
      </c>
      <c r="C1037" s="542"/>
      <c r="D1037" s="252"/>
      <c r="E1037" s="252"/>
      <c r="F1037" s="252"/>
      <c r="G1037" s="517"/>
      <c r="H1037" s="517"/>
      <c r="I1037" s="517"/>
      <c r="J1037" s="517"/>
      <c r="K1037" s="517"/>
      <c r="L1037" s="517"/>
      <c r="M1037" s="517"/>
      <c r="N1037" s="237"/>
      <c r="O1037" s="237"/>
      <c r="P1037" s="237"/>
      <c r="Q1037" s="237"/>
      <c r="R1037" s="237"/>
      <c r="S1037" s="237"/>
      <c r="T1037" s="237"/>
      <c r="U1037" s="237"/>
      <c r="V1037" s="237"/>
      <c r="W1037" s="237"/>
      <c r="X1037" s="237"/>
      <c r="Y1037" s="237"/>
      <c r="Z1037" s="237"/>
      <c r="AA1037" s="238"/>
    </row>
    <row r="1038" ht="16" customHeight="1">
      <c r="A1038" s="280">
        <f t="shared" si="7840"/>
        <v>1038</v>
      </c>
      <c r="B1038" t="s" s="508">
        <f>$B$123</f>
        <v>334</v>
      </c>
      <c r="C1038" t="s" s="566">
        <v>258</v>
      </c>
      <c r="D1038" s="258"/>
      <c r="E1038" s="258"/>
      <c r="F1038" s="258"/>
      <c r="G1038" s="520">
        <f>G123*$C$93</f>
        <v>0</v>
      </c>
      <c r="H1038" s="520">
        <f>H123*$C$93</f>
        <v>0</v>
      </c>
      <c r="I1038" s="520">
        <f>I123*$C$93</f>
        <v>0</v>
      </c>
      <c r="J1038" s="520">
        <f>J123*$C$93</f>
        <v>0</v>
      </c>
      <c r="K1038" s="520">
        <f>K123*$C$93</f>
        <v>0</v>
      </c>
      <c r="L1038" s="520">
        <f>L123*$C$93</f>
        <v>0</v>
      </c>
      <c r="M1038" s="520">
        <f>M123*$C$93</f>
        <v>0</v>
      </c>
      <c r="N1038" s="237"/>
      <c r="O1038" s="237"/>
      <c r="P1038" s="237"/>
      <c r="Q1038" s="237"/>
      <c r="R1038" s="237"/>
      <c r="S1038" s="237"/>
      <c r="T1038" s="237"/>
      <c r="U1038" s="237"/>
      <c r="V1038" s="237"/>
      <c r="W1038" s="237"/>
      <c r="X1038" s="237"/>
      <c r="Y1038" s="237"/>
      <c r="Z1038" s="237"/>
      <c r="AA1038" s="238"/>
    </row>
    <row r="1039" ht="16" customHeight="1">
      <c r="A1039" s="280">
        <f t="shared" si="7840"/>
        <v>1039</v>
      </c>
      <c r="B1039" t="s" s="286">
        <f>$B$124</f>
        <v>335</v>
      </c>
      <c r="C1039" t="s" s="567">
        <v>258</v>
      </c>
      <c r="D1039" s="237"/>
      <c r="E1039" s="237"/>
      <c r="F1039" s="237"/>
      <c r="G1039" s="410">
        <f>G124*$C$93</f>
        <v>0</v>
      </c>
      <c r="H1039" s="410">
        <f>H124*$C$93</f>
        <v>0</v>
      </c>
      <c r="I1039" s="410">
        <f>I124*$C$93</f>
        <v>0</v>
      </c>
      <c r="J1039" s="410">
        <f>J124*$C$93</f>
        <v>0</v>
      </c>
      <c r="K1039" s="410">
        <f>K124*$C$93</f>
        <v>0</v>
      </c>
      <c r="L1039" s="410">
        <f>L124*$C$93</f>
        <v>0</v>
      </c>
      <c r="M1039" s="410">
        <f>M124*$C$93</f>
        <v>0</v>
      </c>
      <c r="N1039" s="237"/>
      <c r="O1039" s="237"/>
      <c r="P1039" s="237"/>
      <c r="Q1039" s="237"/>
      <c r="R1039" s="237"/>
      <c r="S1039" s="237"/>
      <c r="T1039" s="237"/>
      <c r="U1039" s="237"/>
      <c r="V1039" s="237"/>
      <c r="W1039" s="237"/>
      <c r="X1039" s="237"/>
      <c r="Y1039" s="237"/>
      <c r="Z1039" s="237"/>
      <c r="AA1039" s="238"/>
    </row>
    <row r="1040" ht="16" customHeight="1">
      <c r="A1040" s="280">
        <f t="shared" si="7840"/>
        <v>1040</v>
      </c>
      <c r="B1040" s="548">
        <f>$B$125</f>
        <v>0</v>
      </c>
      <c r="C1040" t="s" s="567">
        <v>258</v>
      </c>
      <c r="D1040" s="237"/>
      <c r="E1040" s="237"/>
      <c r="F1040" s="237"/>
      <c r="G1040" s="410">
        <f>G125*$C$93</f>
        <v>0</v>
      </c>
      <c r="H1040" s="410">
        <f>H125*$C$93</f>
        <v>0</v>
      </c>
      <c r="I1040" s="410">
        <f>I125*$C$93</f>
        <v>0</v>
      </c>
      <c r="J1040" s="410">
        <f>J125*$C$93</f>
        <v>0</v>
      </c>
      <c r="K1040" s="410">
        <f>K125*$C$93</f>
        <v>0</v>
      </c>
      <c r="L1040" s="410">
        <f>L125*$C$93</f>
        <v>0</v>
      </c>
      <c r="M1040" s="410">
        <f>M125*$C$93</f>
        <v>0</v>
      </c>
      <c r="N1040" s="237"/>
      <c r="O1040" s="237"/>
      <c r="P1040" s="237"/>
      <c r="Q1040" s="237"/>
      <c r="R1040" s="237"/>
      <c r="S1040" s="237"/>
      <c r="T1040" s="237"/>
      <c r="U1040" s="237"/>
      <c r="V1040" s="237"/>
      <c r="W1040" s="237"/>
      <c r="X1040" s="237"/>
      <c r="Y1040" s="237"/>
      <c r="Z1040" s="237"/>
      <c r="AA1040" s="238"/>
    </row>
    <row r="1041" ht="16" customHeight="1">
      <c r="A1041" s="280">
        <f t="shared" si="7840"/>
        <v>1041</v>
      </c>
      <c r="B1041" s="237"/>
      <c r="C1041" s="547"/>
      <c r="D1041" s="237"/>
      <c r="E1041" s="237"/>
      <c r="F1041" s="237"/>
      <c r="G1041" s="410"/>
      <c r="H1041" s="410"/>
      <c r="I1041" s="410"/>
      <c r="J1041" s="410"/>
      <c r="K1041" s="410"/>
      <c r="L1041" s="410"/>
      <c r="M1041" s="410"/>
      <c r="N1041" s="237"/>
      <c r="O1041" s="237"/>
      <c r="P1041" s="237"/>
      <c r="Q1041" s="237"/>
      <c r="R1041" s="237"/>
      <c r="S1041" s="237"/>
      <c r="T1041" s="237"/>
      <c r="U1041" s="237"/>
      <c r="V1041" s="237"/>
      <c r="W1041" s="237"/>
      <c r="X1041" s="237"/>
      <c r="Y1041" s="237"/>
      <c r="Z1041" s="237"/>
      <c r="AA1041" s="238"/>
    </row>
    <row r="1042" ht="16" customHeight="1">
      <c r="A1042" s="280">
        <f t="shared" si="7840"/>
        <v>1042</v>
      </c>
      <c r="B1042" s="427"/>
      <c r="C1042" s="542"/>
      <c r="D1042" s="252"/>
      <c r="E1042" s="252"/>
      <c r="F1042" s="252"/>
      <c r="G1042" s="517"/>
      <c r="H1042" s="517"/>
      <c r="I1042" s="517"/>
      <c r="J1042" s="517"/>
      <c r="K1042" s="517"/>
      <c r="L1042" s="517"/>
      <c r="M1042" s="517"/>
      <c r="N1042" s="237"/>
      <c r="O1042" s="237"/>
      <c r="P1042" s="237"/>
      <c r="Q1042" s="237"/>
      <c r="R1042" s="237"/>
      <c r="S1042" s="237"/>
      <c r="T1042" s="237"/>
      <c r="U1042" s="237"/>
      <c r="V1042" s="237"/>
      <c r="W1042" s="237"/>
      <c r="X1042" s="237"/>
      <c r="Y1042" s="237"/>
      <c r="Z1042" s="237"/>
      <c r="AA1042" s="238"/>
    </row>
    <row r="1043" ht="16" customHeight="1">
      <c r="A1043" s="280">
        <f t="shared" si="7840"/>
        <v>1043</v>
      </c>
      <c r="B1043" t="s" s="257">
        <f>$B$128</f>
        <v>336</v>
      </c>
      <c r="C1043" s="528"/>
      <c r="D1043" s="405"/>
      <c r="E1043" s="258"/>
      <c r="F1043" s="258"/>
      <c r="G1043" s="307">
        <f>SUM(G1031:G1041)</f>
        <v>0</v>
      </c>
      <c r="H1043" s="307">
        <f>SUM(H1031:H1041)</f>
        <v>0</v>
      </c>
      <c r="I1043" s="307">
        <f>SUM(I1031:I1041)</f>
        <v>0</v>
      </c>
      <c r="J1043" s="307">
        <f>SUM(J1031:J1041)</f>
        <v>0</v>
      </c>
      <c r="K1043" s="307">
        <f>SUM(K1031:K1041)</f>
        <v>0</v>
      </c>
      <c r="L1043" s="307">
        <f>SUM(L1031:L1041)</f>
        <v>0</v>
      </c>
      <c r="M1043" s="307">
        <f>SUM(M1031:M1041)</f>
        <v>0</v>
      </c>
      <c r="N1043" s="237"/>
      <c r="O1043" s="237"/>
      <c r="P1043" s="237"/>
      <c r="Q1043" s="237"/>
      <c r="R1043" s="237"/>
      <c r="S1043" s="237"/>
      <c r="T1043" s="237"/>
      <c r="U1043" s="237"/>
      <c r="V1043" s="237"/>
      <c r="W1043" s="237"/>
      <c r="X1043" s="237"/>
      <c r="Y1043" s="237"/>
      <c r="Z1043" s="237"/>
      <c r="AA1043" s="238"/>
    </row>
    <row r="1044" ht="16" customHeight="1">
      <c r="A1044" s="280">
        <f t="shared" si="7840"/>
        <v>1044</v>
      </c>
      <c r="B1044" s="240"/>
      <c r="C1044" s="547"/>
      <c r="D1044" s="237"/>
      <c r="E1044" s="237"/>
      <c r="F1044" s="237"/>
      <c r="G1044" s="410"/>
      <c r="H1044" s="410"/>
      <c r="I1044" s="410"/>
      <c r="J1044" s="410"/>
      <c r="K1044" s="410"/>
      <c r="L1044" s="410"/>
      <c r="M1044" s="410"/>
      <c r="N1044" s="237"/>
      <c r="O1044" s="237"/>
      <c r="P1044" s="237"/>
      <c r="Q1044" s="237"/>
      <c r="R1044" s="237"/>
      <c r="S1044" s="237"/>
      <c r="T1044" s="237"/>
      <c r="U1044" s="237"/>
      <c r="V1044" s="237"/>
      <c r="W1044" s="237"/>
      <c r="X1044" s="237"/>
      <c r="Y1044" s="237"/>
      <c r="Z1044" s="237"/>
      <c r="AA1044" s="238"/>
    </row>
    <row r="1045" ht="16" customHeight="1">
      <c r="A1045" s="244"/>
      <c r="B1045" t="s" s="426">
        <f>$B$130</f>
        <v>337</v>
      </c>
      <c r="C1045" s="542"/>
      <c r="D1045" s="252"/>
      <c r="E1045" s="252"/>
      <c r="F1045" s="252"/>
      <c r="G1045" s="517"/>
      <c r="H1045" s="517"/>
      <c r="I1045" s="517"/>
      <c r="J1045" s="517"/>
      <c r="K1045" s="517"/>
      <c r="L1045" s="517"/>
      <c r="M1045" s="517"/>
      <c r="N1045" s="237"/>
      <c r="O1045" s="237"/>
      <c r="P1045" s="237"/>
      <c r="Q1045" s="237"/>
      <c r="R1045" s="237"/>
      <c r="S1045" s="237"/>
      <c r="T1045" s="237"/>
      <c r="U1045" s="237"/>
      <c r="V1045" s="237"/>
      <c r="W1045" s="237"/>
      <c r="X1045" s="237"/>
      <c r="Y1045" s="237"/>
      <c r="Z1045" s="237"/>
      <c r="AA1045" s="238"/>
    </row>
    <row r="1046" ht="16" customHeight="1">
      <c r="A1046" s="280">
        <f>ROW(A131)</f>
        <v>131</v>
      </c>
      <c r="B1046" s="568">
        <f>$B$131</f>
        <v>0</v>
      </c>
      <c r="C1046" t="s" s="566">
        <v>258</v>
      </c>
      <c r="D1046" s="258"/>
      <c r="E1046" s="258"/>
      <c r="F1046" s="258"/>
      <c r="G1046" s="520">
        <f>G131*$C$93</f>
        <v>0</v>
      </c>
      <c r="H1046" s="520">
        <f>H131*$C$93</f>
        <v>0</v>
      </c>
      <c r="I1046" s="520">
        <f>I131*$C$93</f>
        <v>0</v>
      </c>
      <c r="J1046" s="520">
        <f>J131*$C$93</f>
        <v>0</v>
      </c>
      <c r="K1046" s="520">
        <f>K131*$C$93</f>
        <v>0</v>
      </c>
      <c r="L1046" s="520">
        <f>L131*$C$93</f>
        <v>0</v>
      </c>
      <c r="M1046" s="520">
        <f>M131*$C$93</f>
        <v>0</v>
      </c>
      <c r="N1046" s="237"/>
      <c r="O1046" s="237"/>
      <c r="P1046" s="237"/>
      <c r="Q1046" s="237"/>
      <c r="R1046" s="237"/>
      <c r="S1046" s="237"/>
      <c r="T1046" s="237"/>
      <c r="U1046" s="237"/>
      <c r="V1046" s="237"/>
      <c r="W1046" s="237"/>
      <c r="X1046" s="237"/>
      <c r="Y1046" s="237"/>
      <c r="Z1046" s="237"/>
      <c r="AA1046" s="238"/>
    </row>
    <row r="1047" ht="16" customHeight="1">
      <c r="A1047" s="280">
        <f>ROW(A132)</f>
        <v>132</v>
      </c>
      <c r="B1047" s="548">
        <f>$B$132</f>
        <v>0</v>
      </c>
      <c r="C1047" t="s" s="567">
        <v>258</v>
      </c>
      <c r="D1047" s="237"/>
      <c r="E1047" s="237"/>
      <c r="F1047" s="237"/>
      <c r="G1047" s="410">
        <f>G132*$C$93</f>
        <v>0</v>
      </c>
      <c r="H1047" s="410">
        <f>H132*$C$93</f>
        <v>0</v>
      </c>
      <c r="I1047" s="410">
        <f>I132*$C$93</f>
        <v>0</v>
      </c>
      <c r="J1047" s="410">
        <f>J132*$C$93</f>
        <v>0</v>
      </c>
      <c r="K1047" s="410">
        <f>K132*$C$93</f>
        <v>0</v>
      </c>
      <c r="L1047" s="410">
        <f>L132*$C$93</f>
        <v>0</v>
      </c>
      <c r="M1047" s="410">
        <f>M132*$C$93</f>
        <v>0</v>
      </c>
      <c r="N1047" s="237"/>
      <c r="O1047" s="237"/>
      <c r="P1047" s="237"/>
      <c r="Q1047" s="237"/>
      <c r="R1047" s="237"/>
      <c r="S1047" s="237"/>
      <c r="T1047" s="237"/>
      <c r="U1047" s="237"/>
      <c r="V1047" s="237"/>
      <c r="W1047" s="237"/>
      <c r="X1047" s="237"/>
      <c r="Y1047" s="237"/>
      <c r="Z1047" s="237"/>
      <c r="AA1047" s="238"/>
    </row>
    <row r="1048" ht="16" customHeight="1">
      <c r="A1048" s="280">
        <f>ROW(A133)</f>
        <v>133</v>
      </c>
      <c r="B1048" s="548">
        <f>$B$133</f>
        <v>0</v>
      </c>
      <c r="C1048" t="s" s="567">
        <v>258</v>
      </c>
      <c r="D1048" s="237"/>
      <c r="E1048" s="237"/>
      <c r="F1048" s="237"/>
      <c r="G1048" s="410">
        <f>G133*$C$93</f>
        <v>0</v>
      </c>
      <c r="H1048" s="410">
        <f>H133*$C$93</f>
        <v>0</v>
      </c>
      <c r="I1048" s="410">
        <f>I133*$C$93</f>
        <v>0</v>
      </c>
      <c r="J1048" s="410">
        <f>J133*$C$93</f>
        <v>0</v>
      </c>
      <c r="K1048" s="410">
        <f>K133*$C$93</f>
        <v>0</v>
      </c>
      <c r="L1048" s="410">
        <f>L133*$C$93</f>
        <v>0</v>
      </c>
      <c r="M1048" s="410">
        <f>M133*$C$93</f>
        <v>0</v>
      </c>
      <c r="N1048" s="237"/>
      <c r="O1048" s="237"/>
      <c r="P1048" s="237"/>
      <c r="Q1048" s="237"/>
      <c r="R1048" s="237"/>
      <c r="S1048" s="237"/>
      <c r="T1048" s="237"/>
      <c r="U1048" s="237"/>
      <c r="V1048" s="237"/>
      <c r="W1048" s="237"/>
      <c r="X1048" s="237"/>
      <c r="Y1048" s="237"/>
      <c r="Z1048" s="237"/>
      <c r="AA1048" s="238"/>
    </row>
    <row r="1049" ht="16" customHeight="1">
      <c r="A1049" s="280">
        <f>ROW(A134)</f>
        <v>134</v>
      </c>
      <c r="B1049" s="548">
        <f>$B$134</f>
        <v>0</v>
      </c>
      <c r="C1049" t="s" s="567">
        <v>258</v>
      </c>
      <c r="D1049" s="237"/>
      <c r="E1049" s="237"/>
      <c r="F1049" s="237"/>
      <c r="G1049" s="410">
        <f>G134*$C$93</f>
        <v>0</v>
      </c>
      <c r="H1049" s="410">
        <f>H134*$C$93</f>
        <v>0</v>
      </c>
      <c r="I1049" s="410">
        <f>I134*$C$93</f>
        <v>0</v>
      </c>
      <c r="J1049" s="410">
        <f>J134*$C$93</f>
        <v>0</v>
      </c>
      <c r="K1049" s="410">
        <f>K134*$C$93</f>
        <v>0</v>
      </c>
      <c r="L1049" s="410">
        <f>L134*$C$93</f>
        <v>0</v>
      </c>
      <c r="M1049" s="410">
        <f>M134*$C$93</f>
        <v>0</v>
      </c>
      <c r="N1049" s="237"/>
      <c r="O1049" s="237"/>
      <c r="P1049" s="237"/>
      <c r="Q1049" s="237"/>
      <c r="R1049" s="237"/>
      <c r="S1049" s="237"/>
      <c r="T1049" s="237"/>
      <c r="U1049" s="237"/>
      <c r="V1049" s="237"/>
      <c r="W1049" s="237"/>
      <c r="X1049" s="237"/>
      <c r="Y1049" s="237"/>
      <c r="Z1049" s="237"/>
      <c r="AA1049" s="238"/>
    </row>
    <row r="1050" ht="16" customHeight="1">
      <c r="A1050" s="280">
        <f>ROW(A135)</f>
        <v>135</v>
      </c>
      <c r="B1050" s="548">
        <f>$B$135</f>
        <v>0</v>
      </c>
      <c r="C1050" t="s" s="567">
        <v>258</v>
      </c>
      <c r="D1050" s="237"/>
      <c r="E1050" s="237"/>
      <c r="F1050" s="237"/>
      <c r="G1050" s="410">
        <f>G135*$C$93</f>
        <v>0</v>
      </c>
      <c r="H1050" s="410">
        <f>H135*$C$93</f>
        <v>0</v>
      </c>
      <c r="I1050" s="410">
        <f>I135*$C$93</f>
        <v>0</v>
      </c>
      <c r="J1050" s="410">
        <f>J135*$C$93</f>
        <v>0</v>
      </c>
      <c r="K1050" s="410">
        <f>K135*$C$93</f>
        <v>0</v>
      </c>
      <c r="L1050" s="410">
        <f>L135*$C$93</f>
        <v>0</v>
      </c>
      <c r="M1050" s="410">
        <f>M135*$C$93</f>
        <v>0</v>
      </c>
      <c r="N1050" s="237"/>
      <c r="O1050" s="237"/>
      <c r="P1050" s="237"/>
      <c r="Q1050" s="237"/>
      <c r="R1050" s="237"/>
      <c r="S1050" s="237"/>
      <c r="T1050" s="237"/>
      <c r="U1050" s="237"/>
      <c r="V1050" s="237"/>
      <c r="W1050" s="237"/>
      <c r="X1050" s="237"/>
      <c r="Y1050" s="237"/>
      <c r="Z1050" s="237"/>
      <c r="AA1050" s="238"/>
    </row>
    <row r="1051" ht="16" customHeight="1">
      <c r="A1051" s="280">
        <f>ROW(A136)</f>
        <v>136</v>
      </c>
      <c r="B1051" s="548">
        <f>$B$136</f>
        <v>0</v>
      </c>
      <c r="C1051" t="s" s="567">
        <v>258</v>
      </c>
      <c r="D1051" s="237"/>
      <c r="E1051" s="237"/>
      <c r="F1051" s="237"/>
      <c r="G1051" s="410">
        <f>G136*$C$93</f>
        <v>0</v>
      </c>
      <c r="H1051" s="410">
        <f>H136*$C$93</f>
        <v>0</v>
      </c>
      <c r="I1051" s="410">
        <f>I136*$C$93</f>
        <v>0</v>
      </c>
      <c r="J1051" s="410">
        <f>J136*$C$93</f>
        <v>0</v>
      </c>
      <c r="K1051" s="410">
        <f>K136*$C$93</f>
        <v>0</v>
      </c>
      <c r="L1051" s="410">
        <f>L136*$C$93</f>
        <v>0</v>
      </c>
      <c r="M1051" s="410">
        <f>M136*$C$93</f>
        <v>0</v>
      </c>
      <c r="N1051" s="237"/>
      <c r="O1051" s="237"/>
      <c r="P1051" s="237"/>
      <c r="Q1051" s="237"/>
      <c r="R1051" s="237"/>
      <c r="S1051" s="237"/>
      <c r="T1051" s="237"/>
      <c r="U1051" s="237"/>
      <c r="V1051" s="237"/>
      <c r="W1051" s="237"/>
      <c r="X1051" s="237"/>
      <c r="Y1051" s="237"/>
      <c r="Z1051" s="237"/>
      <c r="AA1051" s="238"/>
    </row>
    <row r="1052" ht="16" customHeight="1">
      <c r="A1052" s="280">
        <f>ROW(A137)</f>
        <v>137</v>
      </c>
      <c r="B1052" s="548">
        <f>$B$137</f>
        <v>0</v>
      </c>
      <c r="C1052" t="s" s="567">
        <v>258</v>
      </c>
      <c r="D1052" s="237"/>
      <c r="E1052" s="237"/>
      <c r="F1052" s="237"/>
      <c r="G1052" s="410">
        <f>G137*$C$93</f>
        <v>0</v>
      </c>
      <c r="H1052" s="410">
        <f>H137*$C$93</f>
        <v>0</v>
      </c>
      <c r="I1052" s="410">
        <f>I137*$C$93</f>
        <v>0</v>
      </c>
      <c r="J1052" s="410">
        <f>J137*$C$93</f>
        <v>0</v>
      </c>
      <c r="K1052" s="410">
        <f>K137*$C$93</f>
        <v>0</v>
      </c>
      <c r="L1052" s="410">
        <f>L137*$C$93</f>
        <v>0</v>
      </c>
      <c r="M1052" s="410">
        <f>M137*$C$93</f>
        <v>0</v>
      </c>
      <c r="N1052" s="237"/>
      <c r="O1052" s="237"/>
      <c r="P1052" s="237"/>
      <c r="Q1052" s="237"/>
      <c r="R1052" s="237"/>
      <c r="S1052" s="237"/>
      <c r="T1052" s="237"/>
      <c r="U1052" s="237"/>
      <c r="V1052" s="237"/>
      <c r="W1052" s="237"/>
      <c r="X1052" s="237"/>
      <c r="Y1052" s="237"/>
      <c r="Z1052" s="237"/>
      <c r="AA1052" s="238"/>
    </row>
    <row r="1053" ht="16" customHeight="1">
      <c r="A1053" s="280">
        <f>ROW(A138)</f>
        <v>138</v>
      </c>
      <c r="B1053" s="526">
        <f>$B138</f>
        <v>0</v>
      </c>
      <c r="C1053" t="s" s="567">
        <v>258</v>
      </c>
      <c r="D1053" s="237"/>
      <c r="E1053" s="237"/>
      <c r="F1053" s="237"/>
      <c r="G1053" s="410">
        <f>G138*$C$93</f>
        <v>0</v>
      </c>
      <c r="H1053" s="410">
        <f>H138*$C$93</f>
        <v>0</v>
      </c>
      <c r="I1053" s="410">
        <f>I138*$C$93</f>
        <v>0</v>
      </c>
      <c r="J1053" s="410">
        <f>J138*$C$93</f>
        <v>0</v>
      </c>
      <c r="K1053" s="410">
        <f>K138*$C$93</f>
        <v>0</v>
      </c>
      <c r="L1053" s="410">
        <f>L138*$C$93</f>
        <v>0</v>
      </c>
      <c r="M1053" s="410">
        <f>M138*$C$93</f>
        <v>0</v>
      </c>
      <c r="N1053" s="237"/>
      <c r="O1053" s="237"/>
      <c r="P1053" s="237"/>
      <c r="Q1053" s="237"/>
      <c r="R1053" s="237"/>
      <c r="S1053" s="237"/>
      <c r="T1053" s="237"/>
      <c r="U1053" s="237"/>
      <c r="V1053" s="237"/>
      <c r="W1053" s="237"/>
      <c r="X1053" s="237"/>
      <c r="Y1053" s="237"/>
      <c r="Z1053" s="237"/>
      <c r="AA1053" s="238"/>
    </row>
    <row r="1054" ht="16" customHeight="1">
      <c r="A1054" s="280">
        <f>ROW(A139)</f>
        <v>139</v>
      </c>
      <c r="B1054" s="527">
        <f>$B139</f>
        <v>0</v>
      </c>
      <c r="C1054" t="s" s="569">
        <v>258</v>
      </c>
      <c r="D1054" s="252"/>
      <c r="E1054" s="252"/>
      <c r="F1054" s="252"/>
      <c r="G1054" s="517"/>
      <c r="H1054" s="517"/>
      <c r="I1054" s="517"/>
      <c r="J1054" s="517"/>
      <c r="K1054" s="517"/>
      <c r="L1054" s="517"/>
      <c r="M1054" s="517"/>
      <c r="N1054" s="237"/>
      <c r="O1054" s="237"/>
      <c r="P1054" s="237"/>
      <c r="Q1054" s="237"/>
      <c r="R1054" s="237"/>
      <c r="S1054" s="237"/>
      <c r="T1054" s="237"/>
      <c r="U1054" s="237"/>
      <c r="V1054" s="237"/>
      <c r="W1054" s="237"/>
      <c r="X1054" s="237"/>
      <c r="Y1054" s="237"/>
      <c r="Z1054" s="237"/>
      <c r="AA1054" s="238"/>
    </row>
    <row r="1055" ht="16" customHeight="1">
      <c r="A1055" s="280">
        <f>ROW(A140)</f>
        <v>140</v>
      </c>
      <c r="B1055" t="s" s="257">
        <f>$B140</f>
        <v>338</v>
      </c>
      <c r="C1055" s="518"/>
      <c r="D1055" s="258"/>
      <c r="E1055" s="258"/>
      <c r="F1055" s="258"/>
      <c r="G1055" s="520"/>
      <c r="H1055" s="520"/>
      <c r="I1055" s="520"/>
      <c r="J1055" s="520"/>
      <c r="K1055" s="520"/>
      <c r="L1055" s="520"/>
      <c r="M1055" s="520"/>
      <c r="N1055" s="237"/>
      <c r="O1055" s="237"/>
      <c r="P1055" s="237"/>
      <c r="Q1055" s="237"/>
      <c r="R1055" s="237"/>
      <c r="S1055" s="237"/>
      <c r="T1055" s="237"/>
      <c r="U1055" s="237"/>
      <c r="V1055" s="237"/>
      <c r="W1055" s="237"/>
      <c r="X1055" s="237"/>
      <c r="Y1055" s="237"/>
      <c r="Z1055" s="237"/>
      <c r="AA1055" s="238"/>
    </row>
    <row r="1056" ht="16" customHeight="1">
      <c r="A1056" s="280">
        <f>ROW(A141)</f>
        <v>141</v>
      </c>
      <c r="B1056" s="237"/>
      <c r="C1056" s="547"/>
      <c r="D1056" s="237"/>
      <c r="E1056" s="237"/>
      <c r="F1056" s="237"/>
      <c r="G1056" s="410"/>
      <c r="H1056" s="410"/>
      <c r="I1056" s="410"/>
      <c r="J1056" s="410"/>
      <c r="K1056" s="410"/>
      <c r="L1056" s="410"/>
      <c r="M1056" s="410"/>
      <c r="N1056" s="237"/>
      <c r="O1056" s="237"/>
      <c r="P1056" s="237"/>
      <c r="Q1056" s="237"/>
      <c r="R1056" s="237"/>
      <c r="S1056" s="237"/>
      <c r="T1056" s="237"/>
      <c r="U1056" s="237"/>
      <c r="V1056" s="237"/>
      <c r="W1056" s="237"/>
      <c r="X1056" s="237"/>
      <c r="Y1056" s="237"/>
      <c r="Z1056" s="237"/>
      <c r="AA1056" s="238"/>
    </row>
    <row r="1057" ht="16" customHeight="1">
      <c r="A1057" s="280">
        <f>ROW(A142)</f>
        <v>142</v>
      </c>
      <c r="B1057" t="s" s="426">
        <f>$B142</f>
        <v>339</v>
      </c>
      <c r="C1057" s="542"/>
      <c r="D1057" s="252"/>
      <c r="E1057" s="252"/>
      <c r="F1057" s="252"/>
      <c r="G1057" s="517"/>
      <c r="H1057" s="517"/>
      <c r="I1057" s="517"/>
      <c r="J1057" s="517"/>
      <c r="K1057" s="517"/>
      <c r="L1057" s="517"/>
      <c r="M1057" s="517"/>
      <c r="N1057" s="237"/>
      <c r="O1057" s="237"/>
      <c r="P1057" s="237"/>
      <c r="Q1057" s="237"/>
      <c r="R1057" s="237"/>
      <c r="S1057" s="237"/>
      <c r="T1057" s="237"/>
      <c r="U1057" s="237"/>
      <c r="V1057" s="237"/>
      <c r="W1057" s="237"/>
      <c r="X1057" s="237"/>
      <c r="Y1057" s="237"/>
      <c r="Z1057" s="237"/>
      <c r="AA1057" s="238"/>
    </row>
    <row r="1058" ht="16" customHeight="1">
      <c r="A1058" s="280">
        <f>ROW(A143)</f>
        <v>143</v>
      </c>
      <c r="B1058" s="525">
        <f>$B143</f>
        <v>0</v>
      </c>
      <c r="C1058" t="s" s="566">
        <v>258</v>
      </c>
      <c r="D1058" s="258"/>
      <c r="E1058" s="258"/>
      <c r="F1058" s="258"/>
      <c r="G1058" s="520">
        <f>G143*$C$93</f>
        <v>0</v>
      </c>
      <c r="H1058" s="520">
        <f>H143*$C$93</f>
        <v>0</v>
      </c>
      <c r="I1058" s="520">
        <f>I143*$C$93</f>
        <v>0</v>
      </c>
      <c r="J1058" s="520">
        <f>J143*$C$93</f>
        <v>0</v>
      </c>
      <c r="K1058" s="520">
        <f>K143*$C$93</f>
        <v>0</v>
      </c>
      <c r="L1058" s="520">
        <f>L143*$C$93</f>
        <v>0</v>
      </c>
      <c r="M1058" s="520">
        <f>M143*$C$93</f>
        <v>0</v>
      </c>
      <c r="N1058" s="237"/>
      <c r="O1058" s="237"/>
      <c r="P1058" s="237"/>
      <c r="Q1058" s="237"/>
      <c r="R1058" s="237"/>
      <c r="S1058" s="237"/>
      <c r="T1058" s="237"/>
      <c r="U1058" s="237"/>
      <c r="V1058" s="237"/>
      <c r="W1058" s="237"/>
      <c r="X1058" s="237"/>
      <c r="Y1058" s="237"/>
      <c r="Z1058" s="237"/>
      <c r="AA1058" s="238"/>
    </row>
    <row r="1059" ht="16" customHeight="1">
      <c r="A1059" s="280">
        <f>ROW(A144)</f>
        <v>144</v>
      </c>
      <c r="B1059" s="526">
        <f>$B144</f>
        <v>0</v>
      </c>
      <c r="C1059" t="s" s="567">
        <v>258</v>
      </c>
      <c r="D1059" s="237"/>
      <c r="E1059" s="237"/>
      <c r="F1059" s="237"/>
      <c r="G1059" s="410">
        <f>G144*$C$93</f>
        <v>0</v>
      </c>
      <c r="H1059" s="410">
        <f>H144*$C$93</f>
        <v>0</v>
      </c>
      <c r="I1059" s="410">
        <f>I144*$C$93</f>
        <v>0</v>
      </c>
      <c r="J1059" s="410">
        <f>J144*$C$93</f>
        <v>0</v>
      </c>
      <c r="K1059" s="410">
        <f>K144*$C$93</f>
        <v>0</v>
      </c>
      <c r="L1059" s="410">
        <f>L144*$C$93</f>
        <v>0</v>
      </c>
      <c r="M1059" s="410">
        <f>M144*$C$93</f>
        <v>0</v>
      </c>
      <c r="N1059" s="237"/>
      <c r="O1059" s="237"/>
      <c r="P1059" s="237"/>
      <c r="Q1059" s="237"/>
      <c r="R1059" s="237"/>
      <c r="S1059" s="237"/>
      <c r="T1059" s="237"/>
      <c r="U1059" s="237"/>
      <c r="V1059" s="237"/>
      <c r="W1059" s="237"/>
      <c r="X1059" s="237"/>
      <c r="Y1059" s="237"/>
      <c r="Z1059" s="237"/>
      <c r="AA1059" s="238"/>
    </row>
    <row r="1060" ht="16" customHeight="1">
      <c r="A1060" s="280">
        <f>ROW(A145)</f>
        <v>145</v>
      </c>
      <c r="B1060" s="526">
        <f>$B145</f>
        <v>0</v>
      </c>
      <c r="C1060" t="s" s="567">
        <v>258</v>
      </c>
      <c r="D1060" s="237"/>
      <c r="E1060" s="237"/>
      <c r="F1060" s="237"/>
      <c r="G1060" s="410">
        <f>G145*$C$93</f>
        <v>0</v>
      </c>
      <c r="H1060" s="410">
        <f>H145*$C$93</f>
        <v>0</v>
      </c>
      <c r="I1060" s="410">
        <f>I145*$C$93</f>
        <v>0</v>
      </c>
      <c r="J1060" s="410">
        <f>J145*$C$93</f>
        <v>0</v>
      </c>
      <c r="K1060" s="410">
        <f>K145*$C$93</f>
        <v>0</v>
      </c>
      <c r="L1060" s="410">
        <f>L145*$C$93</f>
        <v>0</v>
      </c>
      <c r="M1060" s="410">
        <f>M145*$C$93</f>
        <v>0</v>
      </c>
      <c r="N1060" s="237"/>
      <c r="O1060" s="237"/>
      <c r="P1060" s="237"/>
      <c r="Q1060" s="237"/>
      <c r="R1060" s="237"/>
      <c r="S1060" s="237"/>
      <c r="T1060" s="237"/>
      <c r="U1060" s="237"/>
      <c r="V1060" s="237"/>
      <c r="W1060" s="237"/>
      <c r="X1060" s="237"/>
      <c r="Y1060" s="237"/>
      <c r="Z1060" s="237"/>
      <c r="AA1060" s="238"/>
    </row>
    <row r="1061" ht="16" customHeight="1">
      <c r="A1061" s="280">
        <f>ROW(A146)</f>
        <v>146</v>
      </c>
      <c r="B1061" s="526">
        <f>$B146</f>
        <v>0</v>
      </c>
      <c r="C1061" t="s" s="567">
        <v>258</v>
      </c>
      <c r="D1061" s="237"/>
      <c r="E1061" s="237"/>
      <c r="F1061" s="237"/>
      <c r="G1061" s="410">
        <f>G146*$C$93</f>
        <v>0</v>
      </c>
      <c r="H1061" s="410">
        <f>H146*$C$93</f>
        <v>0</v>
      </c>
      <c r="I1061" s="410">
        <f>I146*$C$93</f>
        <v>0</v>
      </c>
      <c r="J1061" s="410">
        <f>J146*$C$93</f>
        <v>0</v>
      </c>
      <c r="K1061" s="410">
        <f>K146*$C$93</f>
        <v>0</v>
      </c>
      <c r="L1061" s="410">
        <f>L146*$C$93</f>
        <v>0</v>
      </c>
      <c r="M1061" s="410">
        <f>M146*$C$93</f>
        <v>0</v>
      </c>
      <c r="N1061" s="237"/>
      <c r="O1061" s="237"/>
      <c r="P1061" s="237"/>
      <c r="Q1061" s="237"/>
      <c r="R1061" s="237"/>
      <c r="S1061" s="237"/>
      <c r="T1061" s="237"/>
      <c r="U1061" s="237"/>
      <c r="V1061" s="237"/>
      <c r="W1061" s="237"/>
      <c r="X1061" s="237"/>
      <c r="Y1061" s="237"/>
      <c r="Z1061" s="237"/>
      <c r="AA1061" s="238"/>
    </row>
    <row r="1062" ht="16" customHeight="1">
      <c r="A1062" s="280">
        <f>ROW(A147)</f>
        <v>147</v>
      </c>
      <c r="B1062" s="526">
        <f>$B147</f>
        <v>0</v>
      </c>
      <c r="C1062" t="s" s="567">
        <v>258</v>
      </c>
      <c r="D1062" s="237"/>
      <c r="E1062" s="237"/>
      <c r="F1062" s="237"/>
      <c r="G1062" s="410">
        <f>G147*$C$93</f>
        <v>0</v>
      </c>
      <c r="H1062" s="410">
        <f>H147*$C$93</f>
        <v>0</v>
      </c>
      <c r="I1062" s="410">
        <f>I147*$C$93</f>
        <v>0</v>
      </c>
      <c r="J1062" s="410">
        <f>J147*$C$93</f>
        <v>0</v>
      </c>
      <c r="K1062" s="410">
        <f>K147*$C$93</f>
        <v>0</v>
      </c>
      <c r="L1062" s="410">
        <f>L147*$C$93</f>
        <v>0</v>
      </c>
      <c r="M1062" s="410">
        <f>M147*$C$93</f>
        <v>0</v>
      </c>
      <c r="N1062" s="237"/>
      <c r="O1062" s="237"/>
      <c r="P1062" s="237"/>
      <c r="Q1062" s="237"/>
      <c r="R1062" s="237"/>
      <c r="S1062" s="237"/>
      <c r="T1062" s="237"/>
      <c r="U1062" s="237"/>
      <c r="V1062" s="237"/>
      <c r="W1062" s="237"/>
      <c r="X1062" s="237"/>
      <c r="Y1062" s="237"/>
      <c r="Z1062" s="237"/>
      <c r="AA1062" s="238"/>
    </row>
    <row r="1063" ht="16" customHeight="1">
      <c r="A1063" s="280">
        <f>ROW(A148)</f>
        <v>148</v>
      </c>
      <c r="B1063" s="526">
        <f>$B148</f>
        <v>0</v>
      </c>
      <c r="C1063" t="s" s="567">
        <v>258</v>
      </c>
      <c r="D1063" s="237"/>
      <c r="E1063" s="237"/>
      <c r="F1063" s="237"/>
      <c r="G1063" s="410">
        <f>G148*$C$93</f>
        <v>0</v>
      </c>
      <c r="H1063" s="410">
        <f>H148*$C$93</f>
        <v>0</v>
      </c>
      <c r="I1063" s="410">
        <f>I148*$C$93</f>
        <v>0</v>
      </c>
      <c r="J1063" s="410">
        <f>J148*$C$93</f>
        <v>0</v>
      </c>
      <c r="K1063" s="410">
        <f>K148*$C$93</f>
        <v>0</v>
      </c>
      <c r="L1063" s="410">
        <f>L148*$C$93</f>
        <v>0</v>
      </c>
      <c r="M1063" s="410">
        <f>M148*$C$93</f>
        <v>0</v>
      </c>
      <c r="N1063" s="237"/>
      <c r="O1063" s="237"/>
      <c r="P1063" s="237"/>
      <c r="Q1063" s="237"/>
      <c r="R1063" s="237"/>
      <c r="S1063" s="237"/>
      <c r="T1063" s="237"/>
      <c r="U1063" s="237"/>
      <c r="V1063" s="237"/>
      <c r="W1063" s="237"/>
      <c r="X1063" s="237"/>
      <c r="Y1063" s="237"/>
      <c r="Z1063" s="237"/>
      <c r="AA1063" s="238"/>
    </row>
    <row r="1064" ht="16" customHeight="1">
      <c r="A1064" s="280">
        <f>ROW(A149)</f>
        <v>149</v>
      </c>
      <c r="B1064" s="526">
        <f>$B149</f>
        <v>0</v>
      </c>
      <c r="C1064" t="s" s="567">
        <v>258</v>
      </c>
      <c r="D1064" s="237"/>
      <c r="E1064" s="237"/>
      <c r="F1064" s="237"/>
      <c r="G1064" s="410">
        <f>G149*$C$93</f>
        <v>0</v>
      </c>
      <c r="H1064" s="410">
        <f>H149*$C$93</f>
        <v>0</v>
      </c>
      <c r="I1064" s="410">
        <f>I149*$C$93</f>
        <v>0</v>
      </c>
      <c r="J1064" s="410">
        <f>J149*$C$93</f>
        <v>0</v>
      </c>
      <c r="K1064" s="410">
        <f>K149*$C$93</f>
        <v>0</v>
      </c>
      <c r="L1064" s="410">
        <f>L149*$C$93</f>
        <v>0</v>
      </c>
      <c r="M1064" s="410">
        <f>M149*$C$93</f>
        <v>0</v>
      </c>
      <c r="N1064" s="237"/>
      <c r="O1064" s="237"/>
      <c r="P1064" s="237"/>
      <c r="Q1064" s="237"/>
      <c r="R1064" s="237"/>
      <c r="S1064" s="237"/>
      <c r="T1064" s="237"/>
      <c r="U1064" s="237"/>
      <c r="V1064" s="237"/>
      <c r="W1064" s="237"/>
      <c r="X1064" s="237"/>
      <c r="Y1064" s="237"/>
      <c r="Z1064" s="237"/>
      <c r="AA1064" s="238"/>
    </row>
    <row r="1065" ht="16" customHeight="1">
      <c r="A1065" s="280">
        <f>ROW(A150)</f>
        <v>150</v>
      </c>
      <c r="B1065" s="526">
        <f>$B150</f>
        <v>0</v>
      </c>
      <c r="C1065" s="547"/>
      <c r="D1065" s="237"/>
      <c r="E1065" s="237"/>
      <c r="F1065" s="237"/>
      <c r="G1065" s="410">
        <f>G150*$C$93</f>
        <v>0</v>
      </c>
      <c r="H1065" s="410">
        <f>H150*$C$93</f>
        <v>0</v>
      </c>
      <c r="I1065" s="410">
        <f>I150*$C$93</f>
        <v>0</v>
      </c>
      <c r="J1065" s="410">
        <f>J150*$C$93</f>
        <v>0</v>
      </c>
      <c r="K1065" s="410">
        <f>K150*$C$93</f>
        <v>0</v>
      </c>
      <c r="L1065" s="410">
        <f>L150*$C$93</f>
        <v>0</v>
      </c>
      <c r="M1065" s="410">
        <f>M150*$C$93</f>
        <v>0</v>
      </c>
      <c r="N1065" s="237"/>
      <c r="O1065" s="237"/>
      <c r="P1065" s="237"/>
      <c r="Q1065" s="237"/>
      <c r="R1065" s="237"/>
      <c r="S1065" s="237"/>
      <c r="T1065" s="237"/>
      <c r="U1065" s="237"/>
      <c r="V1065" s="237"/>
      <c r="W1065" s="237"/>
      <c r="X1065" s="237"/>
      <c r="Y1065" s="237"/>
      <c r="Z1065" s="237"/>
      <c r="AA1065" s="238"/>
    </row>
    <row r="1066" ht="16" customHeight="1">
      <c r="A1066" s="280">
        <f>ROW(A151)</f>
        <v>151</v>
      </c>
      <c r="B1066" s="527">
        <f>$B151</f>
        <v>0</v>
      </c>
      <c r="C1066" s="542"/>
      <c r="D1066" s="252"/>
      <c r="E1066" s="252"/>
      <c r="F1066" s="252"/>
      <c r="G1066" s="517">
        <f>G151*$C$93</f>
        <v>0</v>
      </c>
      <c r="H1066" s="517">
        <f>H151*$C$93</f>
        <v>0</v>
      </c>
      <c r="I1066" s="517">
        <f>I151*$C$93</f>
        <v>0</v>
      </c>
      <c r="J1066" s="517">
        <f>J151*$C$93</f>
        <v>0</v>
      </c>
      <c r="K1066" s="517">
        <f>K151*$C$93</f>
        <v>0</v>
      </c>
      <c r="L1066" s="517">
        <f>L151*$C$93</f>
        <v>0</v>
      </c>
      <c r="M1066" s="517">
        <f>M151*$C$93</f>
        <v>0</v>
      </c>
      <c r="N1066" s="237"/>
      <c r="O1066" s="237"/>
      <c r="P1066" s="237"/>
      <c r="Q1066" s="237"/>
      <c r="R1066" s="237"/>
      <c r="S1066" s="237"/>
      <c r="T1066" s="237"/>
      <c r="U1066" s="237"/>
      <c r="V1066" s="237"/>
      <c r="W1066" s="237"/>
      <c r="X1066" s="237"/>
      <c r="Y1066" s="237"/>
      <c r="Z1066" s="237"/>
      <c r="AA1066" s="238"/>
    </row>
    <row r="1067" ht="16" customHeight="1">
      <c r="A1067" s="280">
        <f>ROW(A152)</f>
        <v>152</v>
      </c>
      <c r="B1067" t="s" s="257">
        <f>$B152</f>
        <v>340</v>
      </c>
      <c r="C1067" s="518"/>
      <c r="D1067" s="258"/>
      <c r="E1067" s="258"/>
      <c r="F1067" s="258"/>
      <c r="G1067" s="520">
        <f>G152*$C$93</f>
        <v>0</v>
      </c>
      <c r="H1067" s="520">
        <f>H152*$C$93</f>
        <v>0</v>
      </c>
      <c r="I1067" s="520">
        <f>I152*$C$93</f>
        <v>0</v>
      </c>
      <c r="J1067" s="520">
        <f>J152*$C$93</f>
        <v>0</v>
      </c>
      <c r="K1067" s="520">
        <f>K152*$C$93</f>
        <v>0</v>
      </c>
      <c r="L1067" s="520">
        <f>L152*$C$93</f>
        <v>0</v>
      </c>
      <c r="M1067" s="520">
        <f>M152*$C$93</f>
        <v>0</v>
      </c>
      <c r="N1067" s="237"/>
      <c r="O1067" s="237"/>
      <c r="P1067" s="237"/>
      <c r="Q1067" s="237"/>
      <c r="R1067" s="237"/>
      <c r="S1067" s="237"/>
      <c r="T1067" s="237"/>
      <c r="U1067" s="237"/>
      <c r="V1067" s="237"/>
      <c r="W1067" s="237"/>
      <c r="X1067" s="237"/>
      <c r="Y1067" s="237"/>
      <c r="Z1067" s="237"/>
      <c r="AA1067" s="238"/>
    </row>
    <row r="1068" ht="16" customHeight="1">
      <c r="A1068" s="280">
        <f>ROW(A153)</f>
        <v>153</v>
      </c>
      <c r="B1068" s="237"/>
      <c r="C1068" s="547"/>
      <c r="D1068" s="237"/>
      <c r="E1068" s="237"/>
      <c r="F1068" s="237"/>
      <c r="G1068" s="410"/>
      <c r="H1068" s="410"/>
      <c r="I1068" s="410"/>
      <c r="J1068" s="410"/>
      <c r="K1068" s="410"/>
      <c r="L1068" s="410"/>
      <c r="M1068" s="410"/>
      <c r="N1068" s="237"/>
      <c r="O1068" s="237"/>
      <c r="P1068" s="237"/>
      <c r="Q1068" s="237"/>
      <c r="R1068" s="237"/>
      <c r="S1068" s="237"/>
      <c r="T1068" s="237"/>
      <c r="U1068" s="237"/>
      <c r="V1068" s="237"/>
      <c r="W1068" s="237"/>
      <c r="X1068" s="237"/>
      <c r="Y1068" s="237"/>
      <c r="Z1068" s="237"/>
      <c r="AA1068" s="238"/>
    </row>
    <row r="1069" ht="16" customHeight="1">
      <c r="A1069" s="280">
        <f>ROW(A154)</f>
        <v>154</v>
      </c>
      <c r="B1069" t="s" s="426">
        <f>$B154</f>
        <v>341</v>
      </c>
      <c r="C1069" s="542"/>
      <c r="D1069" s="252"/>
      <c r="E1069" s="252"/>
      <c r="F1069" s="252"/>
      <c r="G1069" s="517"/>
      <c r="H1069" s="517"/>
      <c r="I1069" s="517"/>
      <c r="J1069" s="517"/>
      <c r="K1069" s="517"/>
      <c r="L1069" s="517"/>
      <c r="M1069" s="517"/>
      <c r="N1069" s="237"/>
      <c r="O1069" s="237"/>
      <c r="P1069" s="237"/>
      <c r="Q1069" s="237"/>
      <c r="R1069" s="237"/>
      <c r="S1069" s="237"/>
      <c r="T1069" s="237"/>
      <c r="U1069" s="237"/>
      <c r="V1069" s="237"/>
      <c r="W1069" s="237"/>
      <c r="X1069" s="237"/>
      <c r="Y1069" s="237"/>
      <c r="Z1069" s="237"/>
      <c r="AA1069" s="238"/>
    </row>
    <row r="1070" ht="16" customHeight="1">
      <c r="A1070" s="280">
        <f>ROW(A155)</f>
        <v>155</v>
      </c>
      <c r="B1070" s="525">
        <f>$B$157</f>
        <v>0</v>
      </c>
      <c r="C1070" t="s" s="566">
        <v>258</v>
      </c>
      <c r="D1070" s="258"/>
      <c r="E1070" s="258"/>
      <c r="F1070" s="258"/>
      <c r="G1070" s="520">
        <f>G157*$C$93</f>
        <v>0</v>
      </c>
      <c r="H1070" s="520">
        <f>H157*$C$93</f>
        <v>0</v>
      </c>
      <c r="I1070" s="520">
        <f>I157*$C$93</f>
        <v>0</v>
      </c>
      <c r="J1070" s="520">
        <f>J157*$C$93</f>
        <v>0</v>
      </c>
      <c r="K1070" s="520">
        <f>K157*$C$93</f>
        <v>0</v>
      </c>
      <c r="L1070" s="520">
        <f>L157*$C$93</f>
        <v>0</v>
      </c>
      <c r="M1070" s="520">
        <f>M157*$C$93</f>
        <v>0</v>
      </c>
      <c r="N1070" s="237"/>
      <c r="O1070" s="237"/>
      <c r="P1070" s="237"/>
      <c r="Q1070" s="237"/>
      <c r="R1070" s="237"/>
      <c r="S1070" s="237"/>
      <c r="T1070" s="237"/>
      <c r="U1070" s="237"/>
      <c r="V1070" s="237"/>
      <c r="W1070" s="237"/>
      <c r="X1070" s="237"/>
      <c r="Y1070" s="237"/>
      <c r="Z1070" s="237"/>
      <c r="AA1070" s="238"/>
    </row>
    <row r="1071" ht="16" customHeight="1">
      <c r="A1071" s="280">
        <f>ROW(A156)</f>
        <v>156</v>
      </c>
      <c r="B1071" s="526">
        <f>$B$158</f>
        <v>0</v>
      </c>
      <c r="C1071" t="s" s="567">
        <v>258</v>
      </c>
      <c r="D1071" s="237"/>
      <c r="E1071" s="237"/>
      <c r="F1071" s="237"/>
      <c r="G1071" s="410">
        <f>G158*$C$93</f>
        <v>0</v>
      </c>
      <c r="H1071" s="410">
        <f>H158*$C$93</f>
        <v>0</v>
      </c>
      <c r="I1071" s="410">
        <f>I158*$C$93</f>
        <v>0</v>
      </c>
      <c r="J1071" s="410">
        <f>J158*$C$93</f>
        <v>0</v>
      </c>
      <c r="K1071" s="410">
        <f>K158*$C$93</f>
        <v>0</v>
      </c>
      <c r="L1071" s="410">
        <f>L158*$C$93</f>
        <v>0</v>
      </c>
      <c r="M1071" s="410">
        <f>M158*$C$93</f>
        <v>0</v>
      </c>
      <c r="N1071" s="237"/>
      <c r="O1071" s="237"/>
      <c r="P1071" s="237"/>
      <c r="Q1071" s="237"/>
      <c r="R1071" s="237"/>
      <c r="S1071" s="237"/>
      <c r="T1071" s="237"/>
      <c r="U1071" s="237"/>
      <c r="V1071" s="237"/>
      <c r="W1071" s="237"/>
      <c r="X1071" s="237"/>
      <c r="Y1071" s="237"/>
      <c r="Z1071" s="237"/>
      <c r="AA1071" s="238"/>
    </row>
    <row r="1072" ht="16" customHeight="1">
      <c r="A1072" s="280">
        <f>ROW(A157)</f>
        <v>157</v>
      </c>
      <c r="B1072" s="526">
        <f>$B$159</f>
        <v>0</v>
      </c>
      <c r="C1072" t="s" s="567">
        <v>258</v>
      </c>
      <c r="D1072" s="237"/>
      <c r="E1072" s="237"/>
      <c r="F1072" s="237"/>
      <c r="G1072" s="410">
        <f>G159*$C$93</f>
        <v>0</v>
      </c>
      <c r="H1072" s="410">
        <f>H159*$C$93</f>
        <v>0</v>
      </c>
      <c r="I1072" s="410">
        <f>I159*$C$93</f>
        <v>0</v>
      </c>
      <c r="J1072" s="410">
        <f>J159*$C$93</f>
        <v>0</v>
      </c>
      <c r="K1072" s="410">
        <f>K159*$C$93</f>
        <v>0</v>
      </c>
      <c r="L1072" s="410">
        <f>L159*$C$93</f>
        <v>0</v>
      </c>
      <c r="M1072" s="410">
        <f>M159*$C$93</f>
        <v>0</v>
      </c>
      <c r="N1072" s="237"/>
      <c r="O1072" s="237"/>
      <c r="P1072" s="237"/>
      <c r="Q1072" s="237"/>
      <c r="R1072" s="237"/>
      <c r="S1072" s="237"/>
      <c r="T1072" s="237"/>
      <c r="U1072" s="237"/>
      <c r="V1072" s="237"/>
      <c r="W1072" s="237"/>
      <c r="X1072" s="237"/>
      <c r="Y1072" s="237"/>
      <c r="Z1072" s="237"/>
      <c r="AA1072" s="238"/>
    </row>
    <row r="1073" ht="16" customHeight="1">
      <c r="A1073" s="280">
        <f>ROW(A158)</f>
        <v>158</v>
      </c>
      <c r="B1073" s="526">
        <f>$B$160</f>
        <v>0</v>
      </c>
      <c r="C1073" t="s" s="567">
        <v>258</v>
      </c>
      <c r="D1073" s="237"/>
      <c r="E1073" s="237"/>
      <c r="F1073" s="237"/>
      <c r="G1073" s="410">
        <f>G160*$C$93</f>
        <v>0</v>
      </c>
      <c r="H1073" s="410">
        <f>H160*$C$93</f>
        <v>0</v>
      </c>
      <c r="I1073" s="410">
        <f>I160*$C$93</f>
        <v>0</v>
      </c>
      <c r="J1073" s="410">
        <f>J160*$C$93</f>
        <v>0</v>
      </c>
      <c r="K1073" s="410">
        <f>K160*$C$93</f>
        <v>0</v>
      </c>
      <c r="L1073" s="410">
        <f>L160*$C$93</f>
        <v>0</v>
      </c>
      <c r="M1073" s="410">
        <f>M160*$C$93</f>
        <v>0</v>
      </c>
      <c r="N1073" s="237"/>
      <c r="O1073" s="237"/>
      <c r="P1073" s="237"/>
      <c r="Q1073" s="237"/>
      <c r="R1073" s="237"/>
      <c r="S1073" s="237"/>
      <c r="T1073" s="237"/>
      <c r="U1073" s="237"/>
      <c r="V1073" s="237"/>
      <c r="W1073" s="237"/>
      <c r="X1073" s="237"/>
      <c r="Y1073" s="237"/>
      <c r="Z1073" s="237"/>
      <c r="AA1073" s="238"/>
    </row>
    <row r="1074" ht="16" customHeight="1">
      <c r="A1074" s="280">
        <f>ROW(A159)</f>
        <v>159</v>
      </c>
      <c r="B1074" s="526">
        <f>$B161</f>
        <v>0</v>
      </c>
      <c r="C1074" t="s" s="567">
        <v>258</v>
      </c>
      <c r="D1074" s="237"/>
      <c r="E1074" s="237"/>
      <c r="F1074" s="237"/>
      <c r="G1074" s="410">
        <f>G161*$C$93</f>
        <v>0</v>
      </c>
      <c r="H1074" s="410">
        <f>H161*$C$93</f>
        <v>0</v>
      </c>
      <c r="I1074" s="410">
        <f>I161*$C$93</f>
        <v>0</v>
      </c>
      <c r="J1074" s="410">
        <f>J161*$C$93</f>
        <v>0</v>
      </c>
      <c r="K1074" s="410">
        <f>K161*$C$93</f>
        <v>0</v>
      </c>
      <c r="L1074" s="410">
        <f>L161*$C$93</f>
        <v>0</v>
      </c>
      <c r="M1074" s="410">
        <f>M161*$C$93</f>
        <v>0</v>
      </c>
      <c r="N1074" s="237"/>
      <c r="O1074" s="237"/>
      <c r="P1074" s="237"/>
      <c r="Q1074" s="237"/>
      <c r="R1074" s="237"/>
      <c r="S1074" s="237"/>
      <c r="T1074" s="237"/>
      <c r="U1074" s="237"/>
      <c r="V1074" s="237"/>
      <c r="W1074" s="237"/>
      <c r="X1074" s="237"/>
      <c r="Y1074" s="237"/>
      <c r="Z1074" s="237"/>
      <c r="AA1074" s="238"/>
    </row>
    <row r="1075" ht="16" customHeight="1">
      <c r="A1075" s="280">
        <f>ROW(A160)</f>
        <v>160</v>
      </c>
      <c r="B1075" s="526">
        <f>$B162</f>
        <v>0</v>
      </c>
      <c r="C1075" s="547"/>
      <c r="D1075" s="237"/>
      <c r="E1075" s="237"/>
      <c r="F1075" s="237"/>
      <c r="G1075" s="410">
        <f>G162*$C$93</f>
        <v>0</v>
      </c>
      <c r="H1075" s="410">
        <f>H162*$C$93</f>
        <v>0</v>
      </c>
      <c r="I1075" s="410">
        <f>I162*$C$93</f>
        <v>0</v>
      </c>
      <c r="J1075" s="410">
        <f>J162*$C$93</f>
        <v>0</v>
      </c>
      <c r="K1075" s="410">
        <f>K162*$C$93</f>
        <v>0</v>
      </c>
      <c r="L1075" s="410">
        <f>L162*$C$93</f>
        <v>0</v>
      </c>
      <c r="M1075" s="410">
        <f>M162*$C$93</f>
        <v>0</v>
      </c>
      <c r="N1075" s="237"/>
      <c r="O1075" s="237"/>
      <c r="P1075" s="237"/>
      <c r="Q1075" s="237"/>
      <c r="R1075" s="237"/>
      <c r="S1075" s="237"/>
      <c r="T1075" s="237"/>
      <c r="U1075" s="237"/>
      <c r="V1075" s="237"/>
      <c r="W1075" s="237"/>
      <c r="X1075" s="237"/>
      <c r="Y1075" s="237"/>
      <c r="Z1075" s="237"/>
      <c r="AA1075" s="238"/>
    </row>
    <row r="1076" ht="16" customHeight="1">
      <c r="A1076" s="280">
        <f>ROW(A161)</f>
        <v>161</v>
      </c>
      <c r="B1076" s="527">
        <f>$B163</f>
        <v>0</v>
      </c>
      <c r="C1076" s="542"/>
      <c r="D1076" s="252"/>
      <c r="E1076" s="252"/>
      <c r="F1076" s="252"/>
      <c r="G1076" s="517">
        <f>G163*$C$93</f>
        <v>0</v>
      </c>
      <c r="H1076" s="517">
        <f>H163*$C$93</f>
        <v>0</v>
      </c>
      <c r="I1076" s="517">
        <f>I163*$C$93</f>
        <v>0</v>
      </c>
      <c r="J1076" s="517">
        <f>J163*$C$93</f>
        <v>0</v>
      </c>
      <c r="K1076" s="517">
        <f>K163*$C$93</f>
        <v>0</v>
      </c>
      <c r="L1076" s="517">
        <f>L163*$C$93</f>
        <v>0</v>
      </c>
      <c r="M1076" s="517">
        <f>M163*$C$93</f>
        <v>0</v>
      </c>
      <c r="N1076" s="237"/>
      <c r="O1076" s="237"/>
      <c r="P1076" s="237"/>
      <c r="Q1076" s="237"/>
      <c r="R1076" s="237"/>
      <c r="S1076" s="237"/>
      <c r="T1076" s="237"/>
      <c r="U1076" s="237"/>
      <c r="V1076" s="237"/>
      <c r="W1076" s="237"/>
      <c r="X1076" s="237"/>
      <c r="Y1076" s="237"/>
      <c r="Z1076" s="237"/>
      <c r="AA1076" s="238"/>
    </row>
    <row r="1077" ht="16" customHeight="1">
      <c r="A1077" s="280">
        <f>ROW(A162)</f>
        <v>162</v>
      </c>
      <c r="B1077" t="s" s="257">
        <f>$B164</f>
        <v>343</v>
      </c>
      <c r="C1077" s="518"/>
      <c r="D1077" s="258"/>
      <c r="E1077" s="258"/>
      <c r="F1077" s="258"/>
      <c r="G1077" s="520">
        <f>G164*$C$93</f>
        <v>0</v>
      </c>
      <c r="H1077" s="520">
        <f>H164*$C$93</f>
        <v>0</v>
      </c>
      <c r="I1077" s="520">
        <f>I164*$C$93</f>
        <v>0</v>
      </c>
      <c r="J1077" s="520">
        <f>J164*$C$93</f>
        <v>0</v>
      </c>
      <c r="K1077" s="520">
        <f>K164*$C$93</f>
        <v>0</v>
      </c>
      <c r="L1077" s="520">
        <f>L164*$C$93</f>
        <v>0</v>
      </c>
      <c r="M1077" s="520">
        <f>M164*$C$93</f>
        <v>0</v>
      </c>
      <c r="N1077" s="237"/>
      <c r="O1077" s="237"/>
      <c r="P1077" s="237"/>
      <c r="Q1077" s="237"/>
      <c r="R1077" s="237"/>
      <c r="S1077" s="237"/>
      <c r="T1077" s="237"/>
      <c r="U1077" s="237"/>
      <c r="V1077" s="237"/>
      <c r="W1077" s="237"/>
      <c r="X1077" s="237"/>
      <c r="Y1077" s="237"/>
      <c r="Z1077" s="237"/>
      <c r="AA1077" s="238"/>
    </row>
    <row r="1078" ht="16" customHeight="1">
      <c r="A1078" s="280">
        <f>ROW(A163)</f>
        <v>163</v>
      </c>
      <c r="B1078" s="237"/>
      <c r="C1078" s="547"/>
      <c r="D1078" s="237"/>
      <c r="E1078" s="237"/>
      <c r="F1078" s="237"/>
      <c r="G1078" s="237"/>
      <c r="H1078" s="410"/>
      <c r="I1078" s="410"/>
      <c r="J1078" s="410"/>
      <c r="K1078" s="410"/>
      <c r="L1078" s="410"/>
      <c r="M1078" s="410"/>
      <c r="N1078" s="237"/>
      <c r="O1078" s="237"/>
      <c r="P1078" s="237"/>
      <c r="Q1078" s="237"/>
      <c r="R1078" s="237"/>
      <c r="S1078" s="237"/>
      <c r="T1078" s="237"/>
      <c r="U1078" s="237"/>
      <c r="V1078" s="237"/>
      <c r="W1078" s="237"/>
      <c r="X1078" s="237"/>
      <c r="Y1078" s="237"/>
      <c r="Z1078" s="237"/>
      <c r="AA1078" s="238"/>
    </row>
    <row r="1079" ht="16" customHeight="1">
      <c r="A1079" s="280">
        <f>ROW(A164)</f>
        <v>164</v>
      </c>
      <c r="B1079" t="s" s="286">
        <f>$B166</f>
        <v>372</v>
      </c>
      <c r="C1079" s="547"/>
      <c r="D1079" s="237"/>
      <c r="E1079" s="237"/>
      <c r="F1079" s="237"/>
      <c r="G1079" s="410">
        <f>G163*$C$93</f>
        <v>0</v>
      </c>
      <c r="H1079" s="410">
        <f>H163*$C$93</f>
        <v>0</v>
      </c>
      <c r="I1079" s="410">
        <f>I163*$C$93</f>
        <v>0</v>
      </c>
      <c r="J1079" s="410">
        <f>J163*$C$93</f>
        <v>0</v>
      </c>
      <c r="K1079" s="410">
        <f>K163*$C$93</f>
        <v>0</v>
      </c>
      <c r="L1079" s="410">
        <f>L163*$C$93</f>
        <v>0</v>
      </c>
      <c r="M1079" s="410">
        <f>M163*$C$93</f>
        <v>0</v>
      </c>
      <c r="N1079" s="237"/>
      <c r="O1079" s="237"/>
      <c r="P1079" s="237"/>
      <c r="Q1079" s="237"/>
      <c r="R1079" s="237"/>
      <c r="S1079" s="237"/>
      <c r="T1079" s="237"/>
      <c r="U1079" s="237"/>
      <c r="V1079" s="237"/>
      <c r="W1079" s="237"/>
      <c r="X1079" s="237"/>
      <c r="Y1079" s="237"/>
      <c r="Z1079" s="237"/>
      <c r="AA1079" s="238"/>
    </row>
    <row r="1080" ht="16" customHeight="1">
      <c r="A1080" s="280">
        <f>ROW(A165)</f>
        <v>165</v>
      </c>
      <c r="B1080" s="252"/>
      <c r="C1080" s="542"/>
      <c r="D1080" s="252"/>
      <c r="E1080" s="252"/>
      <c r="F1080" s="252"/>
      <c r="G1080" s="517"/>
      <c r="H1080" s="517"/>
      <c r="I1080" s="517"/>
      <c r="J1080" s="517"/>
      <c r="K1080" s="517"/>
      <c r="L1080" s="517"/>
      <c r="M1080" s="517"/>
      <c r="N1080" s="237"/>
      <c r="O1080" s="237"/>
      <c r="P1080" s="237"/>
      <c r="Q1080" s="237"/>
      <c r="R1080" s="237"/>
      <c r="S1080" s="237"/>
      <c r="T1080" s="237"/>
      <c r="U1080" s="237"/>
      <c r="V1080" s="237"/>
      <c r="W1080" s="237"/>
      <c r="X1080" s="237"/>
      <c r="Y1080" s="237"/>
      <c r="Z1080" s="237"/>
      <c r="AA1080" s="238"/>
    </row>
    <row r="1081" ht="15.75" customHeight="1">
      <c r="A1081" s="280">
        <f>ROW(A166)</f>
        <v>166</v>
      </c>
      <c r="B1081" t="s" s="543">
        <f>$B$166</f>
        <v>372</v>
      </c>
      <c r="C1081" s="563"/>
      <c r="D1081" s="570"/>
      <c r="E1081" s="570"/>
      <c r="F1081" s="570"/>
      <c r="G1081" s="571">
        <f>SUM(G1046:G1080)</f>
        <v>0</v>
      </c>
      <c r="H1081" s="571">
        <f>SUM(H1046:H1080)</f>
        <v>0</v>
      </c>
      <c r="I1081" s="571">
        <f>SUM(I1046:I1080)</f>
        <v>0</v>
      </c>
      <c r="J1081" s="571">
        <f>SUM(J1046:J1080)</f>
        <v>0</v>
      </c>
      <c r="K1081" s="571">
        <f>SUM(K1046:K1080)</f>
        <v>0</v>
      </c>
      <c r="L1081" s="571">
        <f>SUM(L1046:L1080)</f>
        <v>0</v>
      </c>
      <c r="M1081" s="571">
        <f>SUM(M1046:M1080)</f>
        <v>0</v>
      </c>
      <c r="N1081" s="237"/>
      <c r="O1081" s="237"/>
      <c r="P1081" s="237"/>
      <c r="Q1081" s="237"/>
      <c r="R1081" s="237"/>
      <c r="S1081" s="237"/>
      <c r="T1081" s="237"/>
      <c r="U1081" s="237"/>
      <c r="V1081" s="237"/>
      <c r="W1081" s="237"/>
      <c r="X1081" s="237"/>
      <c r="Y1081" s="237"/>
      <c r="Z1081" s="237"/>
      <c r="AA1081" s="238"/>
    </row>
    <row r="1082" ht="15.75" customHeight="1">
      <c r="A1082" s="280">
        <f>ROW(A167)</f>
        <v>167</v>
      </c>
      <c r="B1082" s="425"/>
      <c r="C1082" s="425"/>
      <c r="D1082" s="425"/>
      <c r="E1082" s="425"/>
      <c r="F1082" s="425"/>
      <c r="G1082" s="425"/>
      <c r="H1082" s="425"/>
      <c r="I1082" s="425"/>
      <c r="J1082" s="425"/>
      <c r="K1082" s="425"/>
      <c r="L1082" s="425"/>
      <c r="M1082" s="425"/>
      <c r="N1082" s="237"/>
      <c r="O1082" s="237"/>
      <c r="P1082" s="237"/>
      <c r="Q1082" s="237"/>
      <c r="R1082" s="237"/>
      <c r="S1082" s="237"/>
      <c r="T1082" s="237"/>
      <c r="U1082" s="237"/>
      <c r="V1082" s="237"/>
      <c r="W1082" s="237"/>
      <c r="X1082" s="237"/>
      <c r="Y1082" s="237"/>
      <c r="Z1082" s="237"/>
      <c r="AA1082" s="238"/>
    </row>
    <row r="1083" ht="16" customHeight="1">
      <c r="A1083" s="280">
        <f>ROW(A171)</f>
        <v>171</v>
      </c>
      <c r="B1083" s="237"/>
      <c r="C1083" s="547"/>
      <c r="D1083" s="237"/>
      <c r="E1083" s="237"/>
      <c r="F1083" s="237"/>
      <c r="G1083" s="410"/>
      <c r="H1083" s="410"/>
      <c r="I1083" s="410"/>
      <c r="J1083" s="410"/>
      <c r="K1083" s="410"/>
      <c r="L1083" s="410"/>
      <c r="M1083" s="410"/>
      <c r="N1083" s="237"/>
      <c r="O1083" s="237"/>
      <c r="P1083" s="237"/>
      <c r="Q1083" s="237"/>
      <c r="R1083" s="237"/>
      <c r="S1083" s="237"/>
      <c r="T1083" s="237"/>
      <c r="U1083" s="237"/>
      <c r="V1083" s="237"/>
      <c r="W1083" s="237"/>
      <c r="X1083" s="237"/>
      <c r="Y1083" s="237"/>
      <c r="Z1083" s="237"/>
      <c r="AA1083" s="238"/>
    </row>
    <row r="1084" ht="16" customHeight="1">
      <c r="A1084" s="280">
        <f>ROW(A172)</f>
        <v>172</v>
      </c>
      <c r="B1084" t="s" s="530">
        <f>$B172</f>
        <v>344</v>
      </c>
      <c r="C1084" t="s" s="567">
        <v>258</v>
      </c>
      <c r="D1084" s="550"/>
      <c r="E1084" s="237"/>
      <c r="F1084" s="237"/>
      <c r="G1084" s="410">
        <f>G172*$C$93</f>
        <v>0</v>
      </c>
      <c r="H1084" s="410">
        <f>H172*$C$93</f>
        <v>0</v>
      </c>
      <c r="I1084" s="410">
        <f>I172*$C$93</f>
        <v>0</v>
      </c>
      <c r="J1084" s="410">
        <f>J172*$C$93</f>
        <v>0</v>
      </c>
      <c r="K1084" s="410">
        <f>K172*$C$93</f>
        <v>0</v>
      </c>
      <c r="L1084" s="410">
        <f>L172*$C$93</f>
        <v>0</v>
      </c>
      <c r="M1084" s="410">
        <f>M172*$C$93</f>
        <v>0</v>
      </c>
      <c r="N1084" s="237"/>
      <c r="O1084" s="237"/>
      <c r="P1084" s="237"/>
      <c r="Q1084" s="237"/>
      <c r="R1084" s="237"/>
      <c r="S1084" s="237"/>
      <c r="T1084" s="237"/>
      <c r="U1084" s="237"/>
      <c r="V1084" s="237"/>
      <c r="W1084" s="237"/>
      <c r="X1084" s="237"/>
      <c r="Y1084" s="237"/>
      <c r="Z1084" s="237"/>
      <c r="AA1084" s="238"/>
    </row>
    <row r="1085" ht="16" customHeight="1">
      <c r="A1085" s="280">
        <f>ROW(A173)</f>
        <v>173</v>
      </c>
      <c r="B1085" t="s" s="530">
        <f>$B173</f>
        <v>344</v>
      </c>
      <c r="C1085" t="s" s="567">
        <v>258</v>
      </c>
      <c r="D1085" s="550"/>
      <c r="E1085" s="237"/>
      <c r="F1085" s="237"/>
      <c r="G1085" s="410">
        <f>G173*$C$93</f>
        <v>0</v>
      </c>
      <c r="H1085" s="410">
        <f>H173*$C$93</f>
        <v>0</v>
      </c>
      <c r="I1085" s="410">
        <f>I173*$C$93</f>
        <v>0</v>
      </c>
      <c r="J1085" s="410">
        <f>J173*$C$93</f>
        <v>0</v>
      </c>
      <c r="K1085" s="410">
        <f>K173*$C$93</f>
        <v>0</v>
      </c>
      <c r="L1085" s="410">
        <f>L173*$C$93</f>
        <v>0</v>
      </c>
      <c r="M1085" s="410">
        <f>M173*$C$93</f>
        <v>0</v>
      </c>
      <c r="N1085" s="237"/>
      <c r="O1085" s="237"/>
      <c r="P1085" s="237"/>
      <c r="Q1085" s="237"/>
      <c r="R1085" s="237"/>
      <c r="S1085" s="237"/>
      <c r="T1085" s="237"/>
      <c r="U1085" s="237"/>
      <c r="V1085" s="237"/>
      <c r="W1085" s="237"/>
      <c r="X1085" s="237"/>
      <c r="Y1085" s="237"/>
      <c r="Z1085" s="237"/>
      <c r="AA1085" s="238"/>
    </row>
    <row r="1086" ht="16" customHeight="1">
      <c r="A1086" s="280">
        <f>ROW(A174)</f>
        <v>174</v>
      </c>
      <c r="B1086" s="526">
        <f>$B174</f>
        <v>0</v>
      </c>
      <c r="C1086" t="s" s="567">
        <v>258</v>
      </c>
      <c r="D1086" s="550"/>
      <c r="E1086" s="237"/>
      <c r="F1086" s="237"/>
      <c r="G1086" s="410">
        <f>G174*$C$93</f>
        <v>0</v>
      </c>
      <c r="H1086" s="410">
        <f>H174*$C$93</f>
        <v>0</v>
      </c>
      <c r="I1086" s="410">
        <f>I174*$C$93</f>
        <v>0</v>
      </c>
      <c r="J1086" s="410">
        <f>J174*$C$93</f>
        <v>0</v>
      </c>
      <c r="K1086" s="410">
        <f>K174*$C$93</f>
        <v>0</v>
      </c>
      <c r="L1086" s="410">
        <f>L174*$C$93</f>
        <v>0</v>
      </c>
      <c r="M1086" s="410">
        <f>M174*$C$93</f>
        <v>0</v>
      </c>
      <c r="N1086" s="237"/>
      <c r="O1086" s="237"/>
      <c r="P1086" s="237"/>
      <c r="Q1086" s="237"/>
      <c r="R1086" s="237"/>
      <c r="S1086" s="237"/>
      <c r="T1086" s="237"/>
      <c r="U1086" s="237"/>
      <c r="V1086" s="237"/>
      <c r="W1086" s="237"/>
      <c r="X1086" s="237"/>
      <c r="Y1086" s="237"/>
      <c r="Z1086" s="237"/>
      <c r="AA1086" s="238"/>
    </row>
    <row r="1087" ht="16" customHeight="1">
      <c r="A1087" s="280">
        <f>ROW(A175)</f>
        <v>175</v>
      </c>
      <c r="B1087" s="526"/>
      <c r="C1087" s="547"/>
      <c r="D1087" s="550"/>
      <c r="E1087" s="237"/>
      <c r="F1087" s="237"/>
      <c r="G1087" s="410"/>
      <c r="H1087" s="410"/>
      <c r="I1087" s="410"/>
      <c r="J1087" s="410"/>
      <c r="K1087" s="410"/>
      <c r="L1087" s="410"/>
      <c r="M1087" s="410"/>
      <c r="N1087" s="237"/>
      <c r="O1087" s="237"/>
      <c r="P1087" s="237"/>
      <c r="Q1087" s="237"/>
      <c r="R1087" s="237"/>
      <c r="S1087" s="237"/>
      <c r="T1087" s="237"/>
      <c r="U1087" s="237"/>
      <c r="V1087" s="237"/>
      <c r="W1087" s="237"/>
      <c r="X1087" s="237"/>
      <c r="Y1087" s="237"/>
      <c r="Z1087" s="237"/>
      <c r="AA1087" s="238"/>
    </row>
    <row r="1088" ht="16" customHeight="1">
      <c r="A1088" s="280">
        <f>ROW(A176)</f>
        <v>176</v>
      </c>
      <c r="B1088" t="s" s="530">
        <f>$B176</f>
        <v>345</v>
      </c>
      <c r="C1088" t="s" s="567">
        <v>258</v>
      </c>
      <c r="D1088" s="550"/>
      <c r="E1088" s="237"/>
      <c r="F1088" s="237"/>
      <c r="G1088" s="410">
        <f>G176*$C$93</f>
        <v>0</v>
      </c>
      <c r="H1088" s="410">
        <f>H176*$C$93</f>
        <v>0</v>
      </c>
      <c r="I1088" s="410">
        <f>I176*$C$93</f>
        <v>0</v>
      </c>
      <c r="J1088" s="410">
        <f>J176*$C$93</f>
        <v>0</v>
      </c>
      <c r="K1088" s="410">
        <f>K176*$C$93</f>
        <v>0</v>
      </c>
      <c r="L1088" s="410">
        <f>L176*$C$93</f>
        <v>0</v>
      </c>
      <c r="M1088" s="410">
        <f>M176*$C$93</f>
        <v>0</v>
      </c>
      <c r="N1088" s="237"/>
      <c r="O1088" s="237"/>
      <c r="P1088" s="237"/>
      <c r="Q1088" s="237"/>
      <c r="R1088" s="237"/>
      <c r="S1088" s="237"/>
      <c r="T1088" s="237"/>
      <c r="U1088" s="237"/>
      <c r="V1088" s="237"/>
      <c r="W1088" s="237"/>
      <c r="X1088" s="237"/>
      <c r="Y1088" s="237"/>
      <c r="Z1088" s="237"/>
      <c r="AA1088" s="238"/>
    </row>
    <row r="1089" ht="16" customHeight="1">
      <c r="A1089" s="280">
        <f>ROW(A177)</f>
        <v>177</v>
      </c>
      <c r="B1089" t="s" s="530">
        <f>$B177</f>
        <v>345</v>
      </c>
      <c r="C1089" t="s" s="567">
        <v>258</v>
      </c>
      <c r="D1089" s="550"/>
      <c r="E1089" s="237"/>
      <c r="F1089" s="237"/>
      <c r="G1089" s="410">
        <f>G177*$C$93</f>
        <v>0</v>
      </c>
      <c r="H1089" s="410">
        <f>H177*$C$93</f>
        <v>0</v>
      </c>
      <c r="I1089" s="410">
        <f>I177*$C$93</f>
        <v>0</v>
      </c>
      <c r="J1089" s="410">
        <f>J177*$C$93</f>
        <v>0</v>
      </c>
      <c r="K1089" s="410">
        <f>K177*$C$93</f>
        <v>0</v>
      </c>
      <c r="L1089" s="410">
        <f>L177*$C$93</f>
        <v>0</v>
      </c>
      <c r="M1089" s="410">
        <f>M177*$C$93</f>
        <v>0</v>
      </c>
      <c r="N1089" s="237"/>
      <c r="O1089" s="237"/>
      <c r="P1089" s="237"/>
      <c r="Q1089" s="237"/>
      <c r="R1089" s="237"/>
      <c r="S1089" s="237"/>
      <c r="T1089" s="237"/>
      <c r="U1089" s="237"/>
      <c r="V1089" s="237"/>
      <c r="W1089" s="237"/>
      <c r="X1089" s="237"/>
      <c r="Y1089" s="237"/>
      <c r="Z1089" s="237"/>
      <c r="AA1089" s="238"/>
    </row>
    <row r="1090" ht="16" customHeight="1">
      <c r="A1090" s="280">
        <f>ROW(A178)</f>
        <v>178</v>
      </c>
      <c r="B1090" t="s" s="530">
        <f>$B178</f>
        <v>345</v>
      </c>
      <c r="C1090" t="s" s="567">
        <v>258</v>
      </c>
      <c r="D1090" s="550"/>
      <c r="E1090" s="237"/>
      <c r="F1090" s="237"/>
      <c r="G1090" s="410">
        <f>G178*$C$93</f>
        <v>0</v>
      </c>
      <c r="H1090" s="410">
        <f>H178*$C$93</f>
        <v>0</v>
      </c>
      <c r="I1090" s="410">
        <f>I178*$C$93</f>
        <v>0</v>
      </c>
      <c r="J1090" s="410">
        <f>J178*$C$93</f>
        <v>0</v>
      </c>
      <c r="K1090" s="410">
        <f>K178*$C$93</f>
        <v>0</v>
      </c>
      <c r="L1090" s="410">
        <f>L178*$C$93</f>
        <v>0</v>
      </c>
      <c r="M1090" s="410">
        <f>M178*$C$93</f>
        <v>0</v>
      </c>
      <c r="N1090" s="237"/>
      <c r="O1090" s="237"/>
      <c r="P1090" s="237"/>
      <c r="Q1090" s="237"/>
      <c r="R1090" s="237"/>
      <c r="S1090" s="237"/>
      <c r="T1090" s="237"/>
      <c r="U1090" s="237"/>
      <c r="V1090" s="237"/>
      <c r="W1090" s="237"/>
      <c r="X1090" s="237"/>
      <c r="Y1090" s="237"/>
      <c r="Z1090" s="237"/>
      <c r="AA1090" s="238"/>
    </row>
    <row r="1091" ht="16" customHeight="1">
      <c r="A1091" s="280">
        <f>ROW(A179)</f>
        <v>179</v>
      </c>
      <c r="B1091" s="526">
        <f>$B179</f>
        <v>0</v>
      </c>
      <c r="C1091" t="s" s="567">
        <v>258</v>
      </c>
      <c r="D1091" s="550"/>
      <c r="E1091" s="237"/>
      <c r="F1091" s="237"/>
      <c r="G1091" s="410">
        <f>G179*$C$93</f>
        <v>0</v>
      </c>
      <c r="H1091" s="410">
        <f>H179*$C$93</f>
        <v>0</v>
      </c>
      <c r="I1091" s="410">
        <f>I179*$C$93</f>
        <v>0</v>
      </c>
      <c r="J1091" s="410">
        <f>J179*$C$93</f>
        <v>0</v>
      </c>
      <c r="K1091" s="410">
        <f>K179*$C$93</f>
        <v>0</v>
      </c>
      <c r="L1091" s="410">
        <f>L179*$C$93</f>
        <v>0</v>
      </c>
      <c r="M1091" s="410">
        <f>M179*$C$93</f>
        <v>0</v>
      </c>
      <c r="N1091" s="237"/>
      <c r="O1091" s="237"/>
      <c r="P1091" s="237"/>
      <c r="Q1091" s="237"/>
      <c r="R1091" s="237"/>
      <c r="S1091" s="237"/>
      <c r="T1091" s="237"/>
      <c r="U1091" s="237"/>
      <c r="V1091" s="237"/>
      <c r="W1091" s="237"/>
      <c r="X1091" s="237"/>
      <c r="Y1091" s="237"/>
      <c r="Z1091" s="237"/>
      <c r="AA1091" s="238"/>
    </row>
    <row r="1092" ht="16" customHeight="1">
      <c r="A1092" s="280">
        <f>ROW(A180)</f>
        <v>180</v>
      </c>
      <c r="B1092" s="526">
        <f>$B180</f>
        <v>0</v>
      </c>
      <c r="C1092" t="s" s="567">
        <v>258</v>
      </c>
      <c r="D1092" s="550"/>
      <c r="E1092" s="237"/>
      <c r="F1092" s="237"/>
      <c r="G1092" s="410">
        <f>G180*$C$93</f>
        <v>0</v>
      </c>
      <c r="H1092" s="410">
        <f>H180*$C$93</f>
        <v>0</v>
      </c>
      <c r="I1092" s="410">
        <f>I180*$C$93</f>
        <v>0</v>
      </c>
      <c r="J1092" s="410">
        <f>J180*$C$93</f>
        <v>0</v>
      </c>
      <c r="K1092" s="410">
        <f>K180*$C$93</f>
        <v>0</v>
      </c>
      <c r="L1092" s="410">
        <f>L180*$C$93</f>
        <v>0</v>
      </c>
      <c r="M1092" s="410">
        <f>M180*$C$93</f>
        <v>0</v>
      </c>
      <c r="N1092" s="237"/>
      <c r="O1092" s="237"/>
      <c r="P1092" s="237"/>
      <c r="Q1092" s="237"/>
      <c r="R1092" s="237"/>
      <c r="S1092" s="237"/>
      <c r="T1092" s="237"/>
      <c r="U1092" s="237"/>
      <c r="V1092" s="237"/>
      <c r="W1092" s="237"/>
      <c r="X1092" s="237"/>
      <c r="Y1092" s="237"/>
      <c r="Z1092" s="237"/>
      <c r="AA1092" s="238"/>
    </row>
    <row r="1093" ht="16" customHeight="1">
      <c r="A1093" s="280">
        <f>ROW(A181)</f>
        <v>181</v>
      </c>
      <c r="B1093" s="526"/>
      <c r="C1093" s="547"/>
      <c r="D1093" s="237"/>
      <c r="E1093" s="237"/>
      <c r="F1093" s="237"/>
      <c r="G1093" s="410"/>
      <c r="H1093" s="410"/>
      <c r="I1093" s="410"/>
      <c r="J1093" s="410"/>
      <c r="K1093" s="410"/>
      <c r="L1093" s="410"/>
      <c r="M1093" s="410"/>
      <c r="N1093" s="237"/>
      <c r="O1093" s="237"/>
      <c r="P1093" s="237"/>
      <c r="Q1093" s="237"/>
      <c r="R1093" s="237"/>
      <c r="S1093" s="237"/>
      <c r="T1093" s="237"/>
      <c r="U1093" s="237"/>
      <c r="V1093" s="237"/>
      <c r="W1093" s="237"/>
      <c r="X1093" s="237"/>
      <c r="Y1093" s="237"/>
      <c r="Z1093" s="237"/>
      <c r="AA1093" s="238"/>
    </row>
    <row r="1094" ht="16" customHeight="1">
      <c r="A1094" s="280">
        <f>ROW(A182)</f>
        <v>182</v>
      </c>
      <c r="B1094" t="s" s="530">
        <f>$B182</f>
        <v>346</v>
      </c>
      <c r="C1094" t="s" s="567">
        <v>258</v>
      </c>
      <c r="D1094" s="550"/>
      <c r="E1094" s="237"/>
      <c r="F1094" s="237"/>
      <c r="G1094" s="410">
        <f>G182*$C$93</f>
        <v>0</v>
      </c>
      <c r="H1094" s="410">
        <f>H182*$C$93</f>
        <v>0</v>
      </c>
      <c r="I1094" s="410">
        <f>I182*$C$93</f>
        <v>0</v>
      </c>
      <c r="J1094" s="410">
        <f>J182*$C$93</f>
        <v>0</v>
      </c>
      <c r="K1094" s="410">
        <f>K182*$C$93</f>
        <v>0</v>
      </c>
      <c r="L1094" s="410">
        <f>L182*$C$93</f>
        <v>0</v>
      </c>
      <c r="M1094" s="410">
        <f>M182*$C$93</f>
        <v>0</v>
      </c>
      <c r="N1094" s="237"/>
      <c r="O1094" s="237"/>
      <c r="P1094" s="237"/>
      <c r="Q1094" s="237"/>
      <c r="R1094" s="237"/>
      <c r="S1094" s="237"/>
      <c r="T1094" s="237"/>
      <c r="U1094" s="237"/>
      <c r="V1094" s="237"/>
      <c r="W1094" s="237"/>
      <c r="X1094" s="237"/>
      <c r="Y1094" s="237"/>
      <c r="Z1094" s="237"/>
      <c r="AA1094" s="238"/>
    </row>
    <row r="1095" ht="16" customHeight="1">
      <c r="A1095" s="280">
        <f>ROW(A183)</f>
        <v>183</v>
      </c>
      <c r="B1095" t="s" s="530">
        <f>$B183</f>
        <v>346</v>
      </c>
      <c r="C1095" t="s" s="567">
        <v>258</v>
      </c>
      <c r="D1095" s="550"/>
      <c r="E1095" s="237"/>
      <c r="F1095" s="237"/>
      <c r="G1095" s="410">
        <f>G183*$C$93</f>
        <v>0</v>
      </c>
      <c r="H1095" s="410">
        <f>H183*$C$93</f>
        <v>0</v>
      </c>
      <c r="I1095" s="410">
        <f>I183*$C$93</f>
        <v>0</v>
      </c>
      <c r="J1095" s="410">
        <f>J183*$C$93</f>
        <v>0</v>
      </c>
      <c r="K1095" s="410">
        <f>K183*$C$93</f>
        <v>0</v>
      </c>
      <c r="L1095" s="410">
        <f>L183*$C$93</f>
        <v>0</v>
      </c>
      <c r="M1095" s="410">
        <f>M183*$C$93</f>
        <v>0</v>
      </c>
      <c r="N1095" s="237"/>
      <c r="O1095" s="237"/>
      <c r="P1095" s="237"/>
      <c r="Q1095" s="237"/>
      <c r="R1095" s="237"/>
      <c r="S1095" s="237"/>
      <c r="T1095" s="237"/>
      <c r="U1095" s="237"/>
      <c r="V1095" s="237"/>
      <c r="W1095" s="237"/>
      <c r="X1095" s="237"/>
      <c r="Y1095" s="237"/>
      <c r="Z1095" s="237"/>
      <c r="AA1095" s="238"/>
    </row>
    <row r="1096" ht="16" customHeight="1">
      <c r="A1096" s="280">
        <f>ROW(A184)</f>
        <v>184</v>
      </c>
      <c r="B1096" s="526">
        <f>$B184</f>
        <v>0</v>
      </c>
      <c r="C1096" t="s" s="567">
        <v>258</v>
      </c>
      <c r="D1096" s="550"/>
      <c r="E1096" s="237"/>
      <c r="F1096" s="237"/>
      <c r="G1096" s="410">
        <f>G184*$C$93</f>
        <v>0</v>
      </c>
      <c r="H1096" s="410">
        <f>H184*$C$93</f>
        <v>0</v>
      </c>
      <c r="I1096" s="410">
        <f>I184*$C$93</f>
        <v>0</v>
      </c>
      <c r="J1096" s="410">
        <f>J184*$C$93</f>
        <v>0</v>
      </c>
      <c r="K1096" s="410">
        <f>K184*$C$93</f>
        <v>0</v>
      </c>
      <c r="L1096" s="410">
        <f>L184*$C$93</f>
        <v>0</v>
      </c>
      <c r="M1096" s="410">
        <f>M184*$C$93</f>
        <v>0</v>
      </c>
      <c r="N1096" s="237"/>
      <c r="O1096" s="237"/>
      <c r="P1096" s="237"/>
      <c r="Q1096" s="237"/>
      <c r="R1096" s="237"/>
      <c r="S1096" s="237"/>
      <c r="T1096" s="237"/>
      <c r="U1096" s="237"/>
      <c r="V1096" s="237"/>
      <c r="W1096" s="237"/>
      <c r="X1096" s="237"/>
      <c r="Y1096" s="237"/>
      <c r="Z1096" s="237"/>
      <c r="AA1096" s="238"/>
    </row>
    <row r="1097" ht="16" customHeight="1">
      <c r="A1097" s="280">
        <f>ROW(A185)</f>
        <v>185</v>
      </c>
      <c r="B1097" t="s" s="530">
        <f>$B185</f>
        <v>347</v>
      </c>
      <c r="C1097" t="s" s="567">
        <v>258</v>
      </c>
      <c r="D1097" s="550"/>
      <c r="E1097" s="237"/>
      <c r="F1097" s="237"/>
      <c r="G1097" s="410">
        <f>G185*$C$93</f>
        <v>0</v>
      </c>
      <c r="H1097" s="410">
        <f>H185*$C$93</f>
        <v>0</v>
      </c>
      <c r="I1097" s="410">
        <f>I185*$C$93</f>
        <v>0</v>
      </c>
      <c r="J1097" s="410">
        <f>J185*$C$93</f>
        <v>0</v>
      </c>
      <c r="K1097" s="410">
        <f>K185*$C$93</f>
        <v>0</v>
      </c>
      <c r="L1097" s="410">
        <f>L185*$C$93</f>
        <v>0</v>
      </c>
      <c r="M1097" s="410">
        <f>M185*$C$93</f>
        <v>0</v>
      </c>
      <c r="N1097" s="237"/>
      <c r="O1097" s="237"/>
      <c r="P1097" s="237"/>
      <c r="Q1097" s="237"/>
      <c r="R1097" s="237"/>
      <c r="S1097" s="237"/>
      <c r="T1097" s="237"/>
      <c r="U1097" s="237"/>
      <c r="V1097" s="237"/>
      <c r="W1097" s="237"/>
      <c r="X1097" s="237"/>
      <c r="Y1097" s="237"/>
      <c r="Z1097" s="237"/>
      <c r="AA1097" s="238"/>
    </row>
    <row r="1098" ht="16" customHeight="1">
      <c r="A1098" s="280">
        <f>ROW(A186)</f>
        <v>186</v>
      </c>
      <c r="B1098" t="s" s="530">
        <f>$B186</f>
        <v>347</v>
      </c>
      <c r="C1098" t="s" s="567">
        <v>258</v>
      </c>
      <c r="D1098" s="550"/>
      <c r="E1098" s="237"/>
      <c r="F1098" s="237"/>
      <c r="G1098" s="410">
        <f>G186*$C$93</f>
        <v>0</v>
      </c>
      <c r="H1098" s="410">
        <f>H186*$C$93</f>
        <v>0</v>
      </c>
      <c r="I1098" s="410">
        <f>I186*$C$93</f>
        <v>0</v>
      </c>
      <c r="J1098" s="410">
        <f>J186*$C$93</f>
        <v>0</v>
      </c>
      <c r="K1098" s="410">
        <f>K186*$C$93</f>
        <v>0</v>
      </c>
      <c r="L1098" s="410">
        <f>L186*$C$93</f>
        <v>0</v>
      </c>
      <c r="M1098" s="410">
        <f>M186*$C$93</f>
        <v>0</v>
      </c>
      <c r="N1098" s="237"/>
      <c r="O1098" s="237"/>
      <c r="P1098" s="237"/>
      <c r="Q1098" s="237"/>
      <c r="R1098" s="237"/>
      <c r="S1098" s="237"/>
      <c r="T1098" s="237"/>
      <c r="U1098" s="237"/>
      <c r="V1098" s="237"/>
      <c r="W1098" s="237"/>
      <c r="X1098" s="237"/>
      <c r="Y1098" s="237"/>
      <c r="Z1098" s="237"/>
      <c r="AA1098" s="238"/>
    </row>
    <row r="1099" ht="16" customHeight="1">
      <c r="A1099" s="280">
        <f>ROW(A187)</f>
        <v>187</v>
      </c>
      <c r="B1099" s="526"/>
      <c r="C1099" s="547"/>
      <c r="D1099" s="550"/>
      <c r="E1099" s="237"/>
      <c r="F1099" s="237"/>
      <c r="G1099" s="410"/>
      <c r="H1099" s="410"/>
      <c r="I1099" s="410"/>
      <c r="J1099" s="410"/>
      <c r="K1099" s="410"/>
      <c r="L1099" s="410"/>
      <c r="M1099" s="410"/>
      <c r="N1099" s="237"/>
      <c r="O1099" s="237"/>
      <c r="P1099" s="237"/>
      <c r="Q1099" s="237"/>
      <c r="R1099" s="237"/>
      <c r="S1099" s="237"/>
      <c r="T1099" s="237"/>
      <c r="U1099" s="237"/>
      <c r="V1099" s="237"/>
      <c r="W1099" s="237"/>
      <c r="X1099" s="237"/>
      <c r="Y1099" s="237"/>
      <c r="Z1099" s="237"/>
      <c r="AA1099" s="238"/>
    </row>
    <row r="1100" ht="16" customHeight="1">
      <c r="A1100" s="280">
        <f>ROW(A188)</f>
        <v>188</v>
      </c>
      <c r="B1100" t="s" s="530">
        <f>$B188</f>
        <v>348</v>
      </c>
      <c r="C1100" t="s" s="567">
        <v>258</v>
      </c>
      <c r="D1100" s="550"/>
      <c r="E1100" s="237"/>
      <c r="F1100" s="237"/>
      <c r="G1100" s="410">
        <f>G188*$C$93</f>
        <v>0</v>
      </c>
      <c r="H1100" s="410">
        <f>H188*$C$93</f>
        <v>0</v>
      </c>
      <c r="I1100" s="410">
        <f>I188*$C$93</f>
        <v>0</v>
      </c>
      <c r="J1100" s="410">
        <f>J188*$C$93</f>
        <v>0</v>
      </c>
      <c r="K1100" s="410">
        <f>K188*$C$93</f>
        <v>0</v>
      </c>
      <c r="L1100" s="410">
        <f>L188*$C$93</f>
        <v>0</v>
      </c>
      <c r="M1100" s="410">
        <f>M188*$C$93</f>
        <v>0</v>
      </c>
      <c r="N1100" s="237"/>
      <c r="O1100" s="237"/>
      <c r="P1100" s="237"/>
      <c r="Q1100" s="237"/>
      <c r="R1100" s="237"/>
      <c r="S1100" s="237"/>
      <c r="T1100" s="237"/>
      <c r="U1100" s="237"/>
      <c r="V1100" s="237"/>
      <c r="W1100" s="237"/>
      <c r="X1100" s="237"/>
      <c r="Y1100" s="237"/>
      <c r="Z1100" s="237"/>
      <c r="AA1100" s="238"/>
    </row>
    <row r="1101" ht="16" customHeight="1">
      <c r="A1101" s="280">
        <f>ROW(A189)</f>
        <v>189</v>
      </c>
      <c r="B1101" t="s" s="530">
        <f>$B189</f>
        <v>348</v>
      </c>
      <c r="C1101" t="s" s="567">
        <v>258</v>
      </c>
      <c r="D1101" s="550"/>
      <c r="E1101" s="237"/>
      <c r="F1101" s="237"/>
      <c r="G1101" s="410">
        <f>G189*$C$93</f>
        <v>0</v>
      </c>
      <c r="H1101" s="410">
        <f>H189*$C$93</f>
        <v>0</v>
      </c>
      <c r="I1101" s="410">
        <f>I189*$C$93</f>
        <v>0</v>
      </c>
      <c r="J1101" s="410">
        <f>J189*$C$93</f>
        <v>0</v>
      </c>
      <c r="K1101" s="410">
        <f>K189*$C$93</f>
        <v>0</v>
      </c>
      <c r="L1101" s="410">
        <f>L189*$C$93</f>
        <v>0</v>
      </c>
      <c r="M1101" s="410">
        <f>M189*$C$93</f>
        <v>0</v>
      </c>
      <c r="N1101" s="237"/>
      <c r="O1101" s="237"/>
      <c r="P1101" s="237"/>
      <c r="Q1101" s="237"/>
      <c r="R1101" s="237"/>
      <c r="S1101" s="237"/>
      <c r="T1101" s="237"/>
      <c r="U1101" s="237"/>
      <c r="V1101" s="237"/>
      <c r="W1101" s="237"/>
      <c r="X1101" s="237"/>
      <c r="Y1101" s="237"/>
      <c r="Z1101" s="237"/>
      <c r="AA1101" s="238"/>
    </row>
    <row r="1102" ht="16" customHeight="1">
      <c r="A1102" s="280">
        <f>ROW(A190)</f>
        <v>190</v>
      </c>
      <c r="B1102" t="s" s="530">
        <f>$B190</f>
        <v>349</v>
      </c>
      <c r="C1102" t="s" s="567">
        <v>258</v>
      </c>
      <c r="D1102" s="550"/>
      <c r="E1102" s="237"/>
      <c r="F1102" s="237"/>
      <c r="G1102" s="410">
        <f>G190*$C$93</f>
        <v>0</v>
      </c>
      <c r="H1102" s="410">
        <f>H190*$C$93</f>
        <v>0</v>
      </c>
      <c r="I1102" s="410">
        <f>I190*$C$93</f>
        <v>0</v>
      </c>
      <c r="J1102" s="410">
        <f>J190*$C$93</f>
        <v>0</v>
      </c>
      <c r="K1102" s="410">
        <f>K190*$C$93</f>
        <v>0</v>
      </c>
      <c r="L1102" s="410">
        <f>L190*$C$93</f>
        <v>0</v>
      </c>
      <c r="M1102" s="410">
        <f>M190*$C$93</f>
        <v>0</v>
      </c>
      <c r="N1102" s="237"/>
      <c r="O1102" s="237"/>
      <c r="P1102" s="237"/>
      <c r="Q1102" s="237"/>
      <c r="R1102" s="237"/>
      <c r="S1102" s="237"/>
      <c r="T1102" s="237"/>
      <c r="U1102" s="237"/>
      <c r="V1102" s="237"/>
      <c r="W1102" s="237"/>
      <c r="X1102" s="237"/>
      <c r="Y1102" s="237"/>
      <c r="Z1102" s="237"/>
      <c r="AA1102" s="238"/>
    </row>
    <row r="1103" ht="16" customHeight="1">
      <c r="A1103" s="280">
        <f>ROW(A191)</f>
        <v>191</v>
      </c>
      <c r="B1103" t="s" s="530">
        <f>$B191</f>
        <v>350</v>
      </c>
      <c r="C1103" t="s" s="567">
        <v>258</v>
      </c>
      <c r="D1103" s="550"/>
      <c r="E1103" s="237"/>
      <c r="F1103" s="237"/>
      <c r="G1103" s="410">
        <f>G191*$C$93</f>
        <v>0</v>
      </c>
      <c r="H1103" s="410">
        <f>H191*$C$93</f>
        <v>0</v>
      </c>
      <c r="I1103" s="410">
        <f>I191*$C$93</f>
        <v>0</v>
      </c>
      <c r="J1103" s="410">
        <f>J191*$C$93</f>
        <v>0</v>
      </c>
      <c r="K1103" s="410">
        <f>K191*$C$93</f>
        <v>0</v>
      </c>
      <c r="L1103" s="410">
        <f>L191*$C$93</f>
        <v>0</v>
      </c>
      <c r="M1103" s="410">
        <f>M191*$C$93</f>
        <v>0</v>
      </c>
      <c r="N1103" s="237"/>
      <c r="O1103" s="237"/>
      <c r="P1103" s="237"/>
      <c r="Q1103" s="237"/>
      <c r="R1103" s="237"/>
      <c r="S1103" s="237"/>
      <c r="T1103" s="237"/>
      <c r="U1103" s="237"/>
      <c r="V1103" s="237"/>
      <c r="W1103" s="237"/>
      <c r="X1103" s="237"/>
      <c r="Y1103" s="237"/>
      <c r="Z1103" s="237"/>
      <c r="AA1103" s="238"/>
    </row>
    <row r="1104" ht="16" customHeight="1">
      <c r="A1104" s="280">
        <f>ROW(A192)</f>
        <v>192</v>
      </c>
      <c r="B1104" t="s" s="530">
        <f>$B192</f>
        <v>350</v>
      </c>
      <c r="C1104" t="s" s="567">
        <v>258</v>
      </c>
      <c r="D1104" s="550"/>
      <c r="E1104" s="237"/>
      <c r="F1104" s="237"/>
      <c r="G1104" s="410">
        <f>G192*$C$93</f>
        <v>0</v>
      </c>
      <c r="H1104" s="410">
        <f>H192*$C$93</f>
        <v>0</v>
      </c>
      <c r="I1104" s="410">
        <f>I192*$C$93</f>
        <v>0</v>
      </c>
      <c r="J1104" s="410">
        <f>J192*$C$93</f>
        <v>0</v>
      </c>
      <c r="K1104" s="410">
        <f>K192*$C$93</f>
        <v>0</v>
      </c>
      <c r="L1104" s="410">
        <f>L192*$C$93</f>
        <v>0</v>
      </c>
      <c r="M1104" s="410">
        <f>M192*$C$93</f>
        <v>0</v>
      </c>
      <c r="N1104" s="237"/>
      <c r="O1104" s="237"/>
      <c r="P1104" s="237"/>
      <c r="Q1104" s="237"/>
      <c r="R1104" s="237"/>
      <c r="S1104" s="237"/>
      <c r="T1104" s="237"/>
      <c r="U1104" s="237"/>
      <c r="V1104" s="237"/>
      <c r="W1104" s="237"/>
      <c r="X1104" s="237"/>
      <c r="Y1104" s="237"/>
      <c r="Z1104" s="237"/>
      <c r="AA1104" s="238"/>
    </row>
    <row r="1105" ht="16" customHeight="1">
      <c r="A1105" s="280">
        <f>ROW(A193)</f>
        <v>193</v>
      </c>
      <c r="B1105" s="526"/>
      <c r="C1105" s="547"/>
      <c r="D1105" s="237"/>
      <c r="E1105" s="237"/>
      <c r="F1105" s="237"/>
      <c r="G1105" s="410"/>
      <c r="H1105" s="410"/>
      <c r="I1105" s="410"/>
      <c r="J1105" s="410"/>
      <c r="K1105" s="410"/>
      <c r="L1105" s="410"/>
      <c r="M1105" s="410"/>
      <c r="N1105" s="237"/>
      <c r="O1105" s="237"/>
      <c r="P1105" s="237"/>
      <c r="Q1105" s="237"/>
      <c r="R1105" s="237"/>
      <c r="S1105" s="237"/>
      <c r="T1105" s="237"/>
      <c r="U1105" s="237"/>
      <c r="V1105" s="237"/>
      <c r="W1105" s="237"/>
      <c r="X1105" s="237"/>
      <c r="Y1105" s="237"/>
      <c r="Z1105" s="237"/>
      <c r="AA1105" s="238"/>
    </row>
    <row r="1106" ht="16" customHeight="1">
      <c r="A1106" s="280">
        <f>ROW(A194)</f>
        <v>194</v>
      </c>
      <c r="B1106" t="s" s="530">
        <f>$B194</f>
        <v>351</v>
      </c>
      <c r="C1106" t="s" s="567">
        <v>258</v>
      </c>
      <c r="D1106" s="550"/>
      <c r="E1106" s="237"/>
      <c r="F1106" s="237"/>
      <c r="G1106" s="410">
        <f>G194*$C$93</f>
        <v>0</v>
      </c>
      <c r="H1106" s="410">
        <f>H194*$C$93</f>
        <v>0</v>
      </c>
      <c r="I1106" s="410">
        <f>I194*$C$93</f>
        <v>0</v>
      </c>
      <c r="J1106" s="410">
        <f>J194*$C$93</f>
        <v>0</v>
      </c>
      <c r="K1106" s="410">
        <f>K194*$C$93</f>
        <v>0</v>
      </c>
      <c r="L1106" s="410">
        <f>L194*$C$93</f>
        <v>0</v>
      </c>
      <c r="M1106" s="410">
        <f>M194*$C$93</f>
        <v>0</v>
      </c>
      <c r="N1106" s="237"/>
      <c r="O1106" s="237"/>
      <c r="P1106" s="237"/>
      <c r="Q1106" s="237"/>
      <c r="R1106" s="237"/>
      <c r="S1106" s="237"/>
      <c r="T1106" s="237"/>
      <c r="U1106" s="237"/>
      <c r="V1106" s="237"/>
      <c r="W1106" s="237"/>
      <c r="X1106" s="237"/>
      <c r="Y1106" s="237"/>
      <c r="Z1106" s="237"/>
      <c r="AA1106" s="238"/>
    </row>
    <row r="1107" ht="16" customHeight="1">
      <c r="A1107" s="280">
        <f>ROW(A195)</f>
        <v>195</v>
      </c>
      <c r="B1107" t="s" s="530">
        <f>$B195</f>
        <v>351</v>
      </c>
      <c r="C1107" t="s" s="567">
        <v>258</v>
      </c>
      <c r="D1107" s="550"/>
      <c r="E1107" s="237"/>
      <c r="F1107" s="237"/>
      <c r="G1107" s="410">
        <f>G195*$C$93</f>
        <v>0</v>
      </c>
      <c r="H1107" s="410">
        <f>H195*$C$93</f>
        <v>0</v>
      </c>
      <c r="I1107" s="410">
        <f>I195*$C$93</f>
        <v>0</v>
      </c>
      <c r="J1107" s="410">
        <f>J195*$C$93</f>
        <v>0</v>
      </c>
      <c r="K1107" s="410">
        <f>K195*$C$93</f>
        <v>0</v>
      </c>
      <c r="L1107" s="410">
        <f>L195*$C$93</f>
        <v>0</v>
      </c>
      <c r="M1107" s="410">
        <f>M195*$C$93</f>
        <v>0</v>
      </c>
      <c r="N1107" s="237"/>
      <c r="O1107" s="237"/>
      <c r="P1107" s="237"/>
      <c r="Q1107" s="237"/>
      <c r="R1107" s="237"/>
      <c r="S1107" s="237"/>
      <c r="T1107" s="237"/>
      <c r="U1107" s="237"/>
      <c r="V1107" s="237"/>
      <c r="W1107" s="237"/>
      <c r="X1107" s="237"/>
      <c r="Y1107" s="237"/>
      <c r="Z1107" s="237"/>
      <c r="AA1107" s="238"/>
    </row>
    <row r="1108" ht="16" customHeight="1">
      <c r="A1108" s="280">
        <f>ROW(A196)</f>
        <v>196</v>
      </c>
      <c r="B1108" s="526">
        <f>$B196</f>
        <v>0</v>
      </c>
      <c r="C1108" t="s" s="567">
        <v>258</v>
      </c>
      <c r="D1108" s="550"/>
      <c r="E1108" s="237"/>
      <c r="F1108" s="237"/>
      <c r="G1108" s="410">
        <f>G196*$C$93</f>
        <v>0</v>
      </c>
      <c r="H1108" s="410">
        <f>H196*$C$93</f>
        <v>0</v>
      </c>
      <c r="I1108" s="410">
        <f>I196*$C$93</f>
        <v>0</v>
      </c>
      <c r="J1108" s="410">
        <f>J196*$C$93</f>
        <v>0</v>
      </c>
      <c r="K1108" s="410">
        <f>K196*$C$93</f>
        <v>0</v>
      </c>
      <c r="L1108" s="410">
        <f>L196*$C$93</f>
        <v>0</v>
      </c>
      <c r="M1108" s="410">
        <f>M196*$C$93</f>
        <v>0</v>
      </c>
      <c r="N1108" s="237"/>
      <c r="O1108" s="237"/>
      <c r="P1108" s="237"/>
      <c r="Q1108" s="237"/>
      <c r="R1108" s="237"/>
      <c r="S1108" s="237"/>
      <c r="T1108" s="237"/>
      <c r="U1108" s="237"/>
      <c r="V1108" s="237"/>
      <c r="W1108" s="237"/>
      <c r="X1108" s="237"/>
      <c r="Y1108" s="237"/>
      <c r="Z1108" s="237"/>
      <c r="AA1108" s="238"/>
    </row>
    <row r="1109" ht="16" customHeight="1">
      <c r="A1109" s="280">
        <f>ROW(A197)</f>
        <v>197</v>
      </c>
      <c r="B1109" t="s" s="530">
        <f>$B197</f>
        <v>352</v>
      </c>
      <c r="C1109" t="s" s="567">
        <v>258</v>
      </c>
      <c r="D1109" s="550"/>
      <c r="E1109" s="237"/>
      <c r="F1109" s="237"/>
      <c r="G1109" s="410">
        <f>G197*$C$93</f>
        <v>0</v>
      </c>
      <c r="H1109" s="410">
        <f>H197*$C$93</f>
        <v>0</v>
      </c>
      <c r="I1109" s="410">
        <f>I197*$C$93</f>
        <v>0</v>
      </c>
      <c r="J1109" s="410">
        <f>J197*$C$93</f>
        <v>0</v>
      </c>
      <c r="K1109" s="410">
        <f>K197*$C$93</f>
        <v>0</v>
      </c>
      <c r="L1109" s="410">
        <f>L197*$C$93</f>
        <v>0</v>
      </c>
      <c r="M1109" s="410">
        <f>M197*$C$93</f>
        <v>0</v>
      </c>
      <c r="N1109" s="237"/>
      <c r="O1109" s="237"/>
      <c r="P1109" s="237"/>
      <c r="Q1109" s="237"/>
      <c r="R1109" s="237"/>
      <c r="S1109" s="237"/>
      <c r="T1109" s="237"/>
      <c r="U1109" s="237"/>
      <c r="V1109" s="237"/>
      <c r="W1109" s="237"/>
      <c r="X1109" s="237"/>
      <c r="Y1109" s="237"/>
      <c r="Z1109" s="237"/>
      <c r="AA1109" s="238"/>
    </row>
    <row r="1110" ht="16" customHeight="1">
      <c r="A1110" s="280">
        <f>ROW(A198)</f>
        <v>198</v>
      </c>
      <c r="B1110" t="s" s="530">
        <f>$B198</f>
        <v>353</v>
      </c>
      <c r="C1110" t="s" s="567">
        <v>258</v>
      </c>
      <c r="D1110" s="550"/>
      <c r="E1110" s="237"/>
      <c r="F1110" s="237"/>
      <c r="G1110" s="410">
        <f>G198*$C$93</f>
        <v>0</v>
      </c>
      <c r="H1110" s="410">
        <f>H198*$C$93</f>
        <v>0</v>
      </c>
      <c r="I1110" s="410">
        <f>I198*$C$93</f>
        <v>0</v>
      </c>
      <c r="J1110" s="410">
        <f>J198*$C$93</f>
        <v>0</v>
      </c>
      <c r="K1110" s="410">
        <f>K198*$C$93</f>
        <v>0</v>
      </c>
      <c r="L1110" s="410">
        <f>L198*$C$93</f>
        <v>0</v>
      </c>
      <c r="M1110" s="410">
        <f>M198*$C$93</f>
        <v>0</v>
      </c>
      <c r="N1110" s="237"/>
      <c r="O1110" s="237"/>
      <c r="P1110" s="237"/>
      <c r="Q1110" s="237"/>
      <c r="R1110" s="237"/>
      <c r="S1110" s="237"/>
      <c r="T1110" s="237"/>
      <c r="U1110" s="237"/>
      <c r="V1110" s="237"/>
      <c r="W1110" s="237"/>
      <c r="X1110" s="237"/>
      <c r="Y1110" s="237"/>
      <c r="Z1110" s="237"/>
      <c r="AA1110" s="238"/>
    </row>
    <row r="1111" ht="16" customHeight="1">
      <c r="A1111" s="280">
        <f>ROW(A199)</f>
        <v>199</v>
      </c>
      <c r="B1111" s="526"/>
      <c r="C1111" s="547"/>
      <c r="D1111" s="550"/>
      <c r="E1111" s="237"/>
      <c r="F1111" s="237"/>
      <c r="G1111" s="410"/>
      <c r="H1111" s="410"/>
      <c r="I1111" s="410"/>
      <c r="J1111" s="410"/>
      <c r="K1111" s="410"/>
      <c r="L1111" s="410"/>
      <c r="M1111" s="410"/>
      <c r="N1111" s="237"/>
      <c r="O1111" s="237"/>
      <c r="P1111" s="237"/>
      <c r="Q1111" s="237"/>
      <c r="R1111" s="237"/>
      <c r="S1111" s="237"/>
      <c r="T1111" s="237"/>
      <c r="U1111" s="237"/>
      <c r="V1111" s="237"/>
      <c r="W1111" s="237"/>
      <c r="X1111" s="237"/>
      <c r="Y1111" s="237"/>
      <c r="Z1111" s="237"/>
      <c r="AA1111" s="238"/>
    </row>
    <row r="1112" ht="16" customHeight="1">
      <c r="A1112" s="280">
        <f>ROW(A200)</f>
        <v>200</v>
      </c>
      <c r="B1112" t="s" s="530">
        <f>$B200</f>
        <v>354</v>
      </c>
      <c r="C1112" t="s" s="567">
        <v>258</v>
      </c>
      <c r="D1112" s="550"/>
      <c r="E1112" s="237"/>
      <c r="F1112" s="237"/>
      <c r="G1112" s="410">
        <f>G200*$C$93</f>
        <v>0</v>
      </c>
      <c r="H1112" s="410">
        <f>H200*$C$93</f>
        <v>0</v>
      </c>
      <c r="I1112" s="410">
        <f>I200*$C$93</f>
        <v>0</v>
      </c>
      <c r="J1112" s="410">
        <f>J200*$C$93</f>
        <v>0</v>
      </c>
      <c r="K1112" s="410">
        <f>K200*$C$93</f>
        <v>0</v>
      </c>
      <c r="L1112" s="410">
        <f>L200*$C$93</f>
        <v>0</v>
      </c>
      <c r="M1112" s="410">
        <f>M200*$C$93</f>
        <v>0</v>
      </c>
      <c r="N1112" s="237"/>
      <c r="O1112" s="237"/>
      <c r="P1112" s="237"/>
      <c r="Q1112" s="237"/>
      <c r="R1112" s="237"/>
      <c r="S1112" s="237"/>
      <c r="T1112" s="237"/>
      <c r="U1112" s="237"/>
      <c r="V1112" s="237"/>
      <c r="W1112" s="237"/>
      <c r="X1112" s="237"/>
      <c r="Y1112" s="237"/>
      <c r="Z1112" s="237"/>
      <c r="AA1112" s="238"/>
    </row>
    <row r="1113" ht="16" customHeight="1">
      <c r="A1113" s="280">
        <f>ROW(A201)</f>
        <v>201</v>
      </c>
      <c r="B1113" t="s" s="530">
        <f>$B201</f>
        <v>355</v>
      </c>
      <c r="C1113" t="s" s="567">
        <v>258</v>
      </c>
      <c r="D1113" s="550"/>
      <c r="E1113" s="237"/>
      <c r="F1113" s="237"/>
      <c r="G1113" s="410">
        <f>G201*$C$93</f>
        <v>0</v>
      </c>
      <c r="H1113" s="410">
        <f>H201*$C$93</f>
        <v>0</v>
      </c>
      <c r="I1113" s="410">
        <f>I201*$C$93</f>
        <v>0</v>
      </c>
      <c r="J1113" s="410">
        <f>J201*$C$93</f>
        <v>0</v>
      </c>
      <c r="K1113" s="410">
        <f>K201*$C$93</f>
        <v>0</v>
      </c>
      <c r="L1113" s="410">
        <f>L201*$C$93</f>
        <v>0</v>
      </c>
      <c r="M1113" s="410">
        <f>M201*$C$93</f>
        <v>0</v>
      </c>
      <c r="N1113" s="237"/>
      <c r="O1113" s="237"/>
      <c r="P1113" s="237"/>
      <c r="Q1113" s="237"/>
      <c r="R1113" s="237"/>
      <c r="S1113" s="237"/>
      <c r="T1113" s="237"/>
      <c r="U1113" s="237"/>
      <c r="V1113" s="237"/>
      <c r="W1113" s="237"/>
      <c r="X1113" s="237"/>
      <c r="Y1113" s="237"/>
      <c r="Z1113" s="237"/>
      <c r="AA1113" s="238"/>
    </row>
    <row r="1114" ht="16" customHeight="1">
      <c r="A1114" s="280">
        <f>ROW(A202)</f>
        <v>202</v>
      </c>
      <c r="B1114" t="s" s="530">
        <f>$B202</f>
        <v>356</v>
      </c>
      <c r="C1114" t="s" s="567">
        <v>258</v>
      </c>
      <c r="D1114" s="550"/>
      <c r="E1114" s="237"/>
      <c r="F1114" s="237"/>
      <c r="G1114" s="410">
        <f>G202*$C$93</f>
        <v>0</v>
      </c>
      <c r="H1114" s="410">
        <f>H202*$C$93</f>
        <v>0</v>
      </c>
      <c r="I1114" s="410">
        <f>I202*$C$93</f>
        <v>0</v>
      </c>
      <c r="J1114" s="410">
        <f>J202*$C$93</f>
        <v>0</v>
      </c>
      <c r="K1114" s="410">
        <f>K202*$C$93</f>
        <v>0</v>
      </c>
      <c r="L1114" s="410">
        <f>L202*$C$93</f>
        <v>0</v>
      </c>
      <c r="M1114" s="410">
        <f>M202*$C$93</f>
        <v>0</v>
      </c>
      <c r="N1114" s="237"/>
      <c r="O1114" s="237"/>
      <c r="P1114" s="237"/>
      <c r="Q1114" s="237"/>
      <c r="R1114" s="237"/>
      <c r="S1114" s="237"/>
      <c r="T1114" s="237"/>
      <c r="U1114" s="237"/>
      <c r="V1114" s="237"/>
      <c r="W1114" s="237"/>
      <c r="X1114" s="237"/>
      <c r="Y1114" s="237"/>
      <c r="Z1114" s="237"/>
      <c r="AA1114" s="238"/>
    </row>
    <row r="1115" ht="16" customHeight="1">
      <c r="A1115" s="280">
        <f>ROW(A203)</f>
        <v>203</v>
      </c>
      <c r="B1115" t="s" s="530">
        <f>$B203</f>
        <v>357</v>
      </c>
      <c r="C1115" t="s" s="567">
        <v>258</v>
      </c>
      <c r="D1115" s="550"/>
      <c r="E1115" s="237"/>
      <c r="F1115" s="237"/>
      <c r="G1115" s="410">
        <f>G203*$C$93</f>
        <v>0</v>
      </c>
      <c r="H1115" s="410">
        <f>H203*$C$93</f>
        <v>0</v>
      </c>
      <c r="I1115" s="410">
        <f>I203*$C$93</f>
        <v>0</v>
      </c>
      <c r="J1115" s="410">
        <f>J203*$C$93</f>
        <v>0</v>
      </c>
      <c r="K1115" s="410">
        <f>K203*$C$93</f>
        <v>0</v>
      </c>
      <c r="L1115" s="410">
        <f>L203*$C$93</f>
        <v>0</v>
      </c>
      <c r="M1115" s="410">
        <f>M203*$C$93</f>
        <v>0</v>
      </c>
      <c r="N1115" s="237"/>
      <c r="O1115" s="237"/>
      <c r="P1115" s="237"/>
      <c r="Q1115" s="237"/>
      <c r="R1115" s="237"/>
      <c r="S1115" s="237"/>
      <c r="T1115" s="237"/>
      <c r="U1115" s="237"/>
      <c r="V1115" s="237"/>
      <c r="W1115" s="237"/>
      <c r="X1115" s="237"/>
      <c r="Y1115" s="237"/>
      <c r="Z1115" s="237"/>
      <c r="AA1115" s="238"/>
    </row>
    <row r="1116" ht="16" customHeight="1">
      <c r="A1116" s="280">
        <f>ROW(A204)</f>
        <v>204</v>
      </c>
      <c r="B1116" t="s" s="530">
        <f>$B204</f>
        <v>358</v>
      </c>
      <c r="C1116" t="s" s="567">
        <v>258</v>
      </c>
      <c r="D1116" s="550"/>
      <c r="E1116" s="237"/>
      <c r="F1116" s="237"/>
      <c r="G1116" s="410">
        <f>G204*$C$93</f>
        <v>0</v>
      </c>
      <c r="H1116" s="410">
        <f>H204*$C$93</f>
        <v>0</v>
      </c>
      <c r="I1116" s="410">
        <f>I204*$C$93</f>
        <v>0</v>
      </c>
      <c r="J1116" s="410">
        <f>J204*$C$93</f>
        <v>0</v>
      </c>
      <c r="K1116" s="410">
        <f>K204*$C$93</f>
        <v>0</v>
      </c>
      <c r="L1116" s="410">
        <f>L204*$C$93</f>
        <v>0</v>
      </c>
      <c r="M1116" s="410">
        <f>M204*$C$93</f>
        <v>0</v>
      </c>
      <c r="N1116" s="237"/>
      <c r="O1116" s="237"/>
      <c r="P1116" s="237"/>
      <c r="Q1116" s="237"/>
      <c r="R1116" s="237"/>
      <c r="S1116" s="237"/>
      <c r="T1116" s="237"/>
      <c r="U1116" s="237"/>
      <c r="V1116" s="237"/>
      <c r="W1116" s="237"/>
      <c r="X1116" s="237"/>
      <c r="Y1116" s="237"/>
      <c r="Z1116" s="237"/>
      <c r="AA1116" s="238"/>
    </row>
    <row r="1117" ht="16" customHeight="1">
      <c r="A1117" s="280">
        <f>ROW(A205)</f>
        <v>205</v>
      </c>
      <c r="B1117" s="526"/>
      <c r="C1117" s="547"/>
      <c r="D1117" s="237"/>
      <c r="E1117" s="237"/>
      <c r="F1117" s="237"/>
      <c r="G1117" s="410"/>
      <c r="H1117" s="410"/>
      <c r="I1117" s="410"/>
      <c r="J1117" s="410"/>
      <c r="K1117" s="410"/>
      <c r="L1117" s="410"/>
      <c r="M1117" s="410"/>
      <c r="N1117" s="237"/>
      <c r="O1117" s="237"/>
      <c r="P1117" s="237"/>
      <c r="Q1117" s="237"/>
      <c r="R1117" s="237"/>
      <c r="S1117" s="237"/>
      <c r="T1117" s="237"/>
      <c r="U1117" s="237"/>
      <c r="V1117" s="237"/>
      <c r="W1117" s="237"/>
      <c r="X1117" s="237"/>
      <c r="Y1117" s="237"/>
      <c r="Z1117" s="237"/>
      <c r="AA1117" s="238"/>
    </row>
    <row r="1118" ht="16" customHeight="1">
      <c r="A1118" s="280">
        <f>ROW(A206)</f>
        <v>206</v>
      </c>
      <c r="B1118" t="s" s="530">
        <f>$B206</f>
        <v>359</v>
      </c>
      <c r="C1118" t="s" s="567">
        <v>258</v>
      </c>
      <c r="D1118" s="550"/>
      <c r="E1118" s="237"/>
      <c r="F1118" s="237"/>
      <c r="G1118" s="410">
        <f>G206*$C$93</f>
        <v>0</v>
      </c>
      <c r="H1118" s="410">
        <f>H206*$C$93</f>
        <v>0</v>
      </c>
      <c r="I1118" s="410">
        <f>I206*$C$93</f>
        <v>0</v>
      </c>
      <c r="J1118" s="410">
        <f>J206*$C$93</f>
        <v>0</v>
      </c>
      <c r="K1118" s="410">
        <f>K206*$C$93</f>
        <v>0</v>
      </c>
      <c r="L1118" s="410">
        <f>L206*$C$93</f>
        <v>0</v>
      </c>
      <c r="M1118" s="410">
        <f>M206*$C$93</f>
        <v>0</v>
      </c>
      <c r="N1118" s="237"/>
      <c r="O1118" s="237"/>
      <c r="P1118" s="237"/>
      <c r="Q1118" s="237"/>
      <c r="R1118" s="237"/>
      <c r="S1118" s="237"/>
      <c r="T1118" s="237"/>
      <c r="U1118" s="237"/>
      <c r="V1118" s="237"/>
      <c r="W1118" s="237"/>
      <c r="X1118" s="237"/>
      <c r="Y1118" s="237"/>
      <c r="Z1118" s="237"/>
      <c r="AA1118" s="238"/>
    </row>
    <row r="1119" ht="16" customHeight="1">
      <c r="A1119" s="280">
        <f>ROW(A207)</f>
        <v>207</v>
      </c>
      <c r="B1119" t="s" s="530">
        <f>$B207</f>
        <v>360</v>
      </c>
      <c r="C1119" t="s" s="567">
        <v>258</v>
      </c>
      <c r="D1119" s="550"/>
      <c r="E1119" s="237"/>
      <c r="F1119" s="237"/>
      <c r="G1119" s="410">
        <f>G207*$C$93</f>
        <v>0</v>
      </c>
      <c r="H1119" s="410">
        <f>H207*$C$93</f>
        <v>0</v>
      </c>
      <c r="I1119" s="410">
        <f>I207*$C$93</f>
        <v>0</v>
      </c>
      <c r="J1119" s="410">
        <f>J207*$C$93</f>
        <v>0</v>
      </c>
      <c r="K1119" s="410">
        <f>K207*$C$93</f>
        <v>0</v>
      </c>
      <c r="L1119" s="410">
        <f>L207*$C$93</f>
        <v>0</v>
      </c>
      <c r="M1119" s="410">
        <f>M207*$C$93</f>
        <v>0</v>
      </c>
      <c r="N1119" s="237"/>
      <c r="O1119" s="237"/>
      <c r="P1119" s="237"/>
      <c r="Q1119" s="237"/>
      <c r="R1119" s="237"/>
      <c r="S1119" s="237"/>
      <c r="T1119" s="237"/>
      <c r="U1119" s="237"/>
      <c r="V1119" s="237"/>
      <c r="W1119" s="237"/>
      <c r="X1119" s="237"/>
      <c r="Y1119" s="237"/>
      <c r="Z1119" s="237"/>
      <c r="AA1119" s="238"/>
    </row>
    <row r="1120" ht="16" customHeight="1">
      <c r="A1120" s="280">
        <f>ROW(A208)</f>
        <v>208</v>
      </c>
      <c r="B1120" t="s" s="530">
        <f>$B208</f>
        <v>361</v>
      </c>
      <c r="C1120" t="s" s="567">
        <v>258</v>
      </c>
      <c r="D1120" s="550"/>
      <c r="E1120" s="237"/>
      <c r="F1120" s="237"/>
      <c r="G1120" s="410">
        <f>G208*$C$93</f>
        <v>0</v>
      </c>
      <c r="H1120" s="410">
        <f>H208*$C$93</f>
        <v>0</v>
      </c>
      <c r="I1120" s="410">
        <f>I208*$C$93</f>
        <v>0</v>
      </c>
      <c r="J1120" s="410">
        <f>J208*$C$93</f>
        <v>0</v>
      </c>
      <c r="K1120" s="410">
        <f>K208*$C$93</f>
        <v>0</v>
      </c>
      <c r="L1120" s="410">
        <f>L208*$C$93</f>
        <v>0</v>
      </c>
      <c r="M1120" s="410">
        <f>M208*$C$93</f>
        <v>0</v>
      </c>
      <c r="N1120" s="237"/>
      <c r="O1120" s="237"/>
      <c r="P1120" s="237"/>
      <c r="Q1120" s="237"/>
      <c r="R1120" s="237"/>
      <c r="S1120" s="237"/>
      <c r="T1120" s="237"/>
      <c r="U1120" s="237"/>
      <c r="V1120" s="237"/>
      <c r="W1120" s="237"/>
      <c r="X1120" s="237"/>
      <c r="Y1120" s="237"/>
      <c r="Z1120" s="237"/>
      <c r="AA1120" s="238"/>
    </row>
    <row r="1121" ht="16" customHeight="1">
      <c r="A1121" s="280">
        <f>ROW(A209)</f>
        <v>209</v>
      </c>
      <c r="B1121" t="s" s="530">
        <f>$B209</f>
        <v>362</v>
      </c>
      <c r="C1121" t="s" s="567">
        <v>258</v>
      </c>
      <c r="D1121" s="550"/>
      <c r="E1121" s="237"/>
      <c r="F1121" s="237"/>
      <c r="G1121" s="410">
        <f>G209*$C$93</f>
        <v>0</v>
      </c>
      <c r="H1121" s="410">
        <f>H209*$C$93</f>
        <v>0</v>
      </c>
      <c r="I1121" s="410">
        <f>I209*$C$93</f>
        <v>0</v>
      </c>
      <c r="J1121" s="410">
        <f>J209*$C$93</f>
        <v>0</v>
      </c>
      <c r="K1121" s="410">
        <f>K209*$C$93</f>
        <v>0</v>
      </c>
      <c r="L1121" s="410">
        <f>L209*$C$93</f>
        <v>0</v>
      </c>
      <c r="M1121" s="410">
        <f>M209*$C$93</f>
        <v>0</v>
      </c>
      <c r="N1121" s="237"/>
      <c r="O1121" s="237"/>
      <c r="P1121" s="237"/>
      <c r="Q1121" s="237"/>
      <c r="R1121" s="237"/>
      <c r="S1121" s="237"/>
      <c r="T1121" s="237"/>
      <c r="U1121" s="237"/>
      <c r="V1121" s="237"/>
      <c r="W1121" s="237"/>
      <c r="X1121" s="237"/>
      <c r="Y1121" s="237"/>
      <c r="Z1121" s="237"/>
      <c r="AA1121" s="238"/>
    </row>
    <row r="1122" ht="16" customHeight="1">
      <c r="A1122" s="280">
        <f>ROW(A210)</f>
        <v>210</v>
      </c>
      <c r="B1122" s="526">
        <f>$B210</f>
        <v>0</v>
      </c>
      <c r="C1122" t="s" s="567">
        <v>258</v>
      </c>
      <c r="D1122" s="550"/>
      <c r="E1122" s="237"/>
      <c r="F1122" s="237"/>
      <c r="G1122" s="410">
        <f>G210*$C$93</f>
        <v>0</v>
      </c>
      <c r="H1122" s="410">
        <f>H210*$C$93</f>
        <v>0</v>
      </c>
      <c r="I1122" s="410">
        <f>I210*$C$93</f>
        <v>0</v>
      </c>
      <c r="J1122" s="410">
        <f>J210*$C$93</f>
        <v>0</v>
      </c>
      <c r="K1122" s="410">
        <f>K210*$C$93</f>
        <v>0</v>
      </c>
      <c r="L1122" s="410">
        <f>L210*$C$93</f>
        <v>0</v>
      </c>
      <c r="M1122" s="410">
        <f>M210*$C$93</f>
        <v>0</v>
      </c>
      <c r="N1122" s="237"/>
      <c r="O1122" s="237"/>
      <c r="P1122" s="237"/>
      <c r="Q1122" s="237"/>
      <c r="R1122" s="237"/>
      <c r="S1122" s="237"/>
      <c r="T1122" s="237"/>
      <c r="U1122" s="237"/>
      <c r="V1122" s="237"/>
      <c r="W1122" s="237"/>
      <c r="X1122" s="237"/>
      <c r="Y1122" s="237"/>
      <c r="Z1122" s="237"/>
      <c r="AA1122" s="238"/>
    </row>
    <row r="1123" ht="16" customHeight="1">
      <c r="A1123" s="280">
        <f>ROW(A211)</f>
        <v>211</v>
      </c>
      <c r="B1123" s="526"/>
      <c r="C1123" s="547"/>
      <c r="D1123" s="550"/>
      <c r="E1123" s="237"/>
      <c r="F1123" s="237"/>
      <c r="G1123" s="410"/>
      <c r="H1123" s="410"/>
      <c r="I1123" s="410"/>
      <c r="J1123" s="410"/>
      <c r="K1123" s="410"/>
      <c r="L1123" s="410"/>
      <c r="M1123" s="410"/>
      <c r="N1123" s="237"/>
      <c r="O1123" s="237"/>
      <c r="P1123" s="237"/>
      <c r="Q1123" s="237"/>
      <c r="R1123" s="237"/>
      <c r="S1123" s="237"/>
      <c r="T1123" s="237"/>
      <c r="U1123" s="237"/>
      <c r="V1123" s="237"/>
      <c r="W1123" s="237"/>
      <c r="X1123" s="237"/>
      <c r="Y1123" s="237"/>
      <c r="Z1123" s="237"/>
      <c r="AA1123" s="238"/>
    </row>
    <row r="1124" ht="16" customHeight="1">
      <c r="A1124" s="280">
        <f>ROW(A212)</f>
        <v>212</v>
      </c>
      <c r="B1124" t="s" s="530">
        <f>$B212</f>
        <v>354</v>
      </c>
      <c r="C1124" t="s" s="567">
        <v>258</v>
      </c>
      <c r="D1124" s="550"/>
      <c r="E1124" s="237"/>
      <c r="F1124" s="237"/>
      <c r="G1124" s="410">
        <f>G212*$C$93</f>
        <v>0</v>
      </c>
      <c r="H1124" s="410">
        <f>H212*$C$93</f>
        <v>0</v>
      </c>
      <c r="I1124" s="410">
        <f>I212*$C$93</f>
        <v>0</v>
      </c>
      <c r="J1124" s="410">
        <f>J212*$C$93</f>
        <v>0</v>
      </c>
      <c r="K1124" s="410">
        <f>K212*$C$93</f>
        <v>0</v>
      </c>
      <c r="L1124" s="410">
        <f>L212*$C$93</f>
        <v>0</v>
      </c>
      <c r="M1124" s="410">
        <f>M212*$C$93</f>
        <v>0</v>
      </c>
      <c r="N1124" s="237"/>
      <c r="O1124" s="237"/>
      <c r="P1124" s="237"/>
      <c r="Q1124" s="237"/>
      <c r="R1124" s="237"/>
      <c r="S1124" s="237"/>
      <c r="T1124" s="237"/>
      <c r="U1124" s="237"/>
      <c r="V1124" s="237"/>
      <c r="W1124" s="237"/>
      <c r="X1124" s="237"/>
      <c r="Y1124" s="237"/>
      <c r="Z1124" s="237"/>
      <c r="AA1124" s="238"/>
    </row>
    <row r="1125" ht="16" customHeight="1">
      <c r="A1125" s="280">
        <f>ROW(A213)</f>
        <v>213</v>
      </c>
      <c r="B1125" t="s" s="530">
        <f>$B213</f>
        <v>355</v>
      </c>
      <c r="C1125" t="s" s="567">
        <v>258</v>
      </c>
      <c r="D1125" s="550"/>
      <c r="E1125" s="237"/>
      <c r="F1125" s="237"/>
      <c r="G1125" s="410">
        <f>G213*$C$93</f>
        <v>0</v>
      </c>
      <c r="H1125" s="410">
        <f>H213*$C$93</f>
        <v>0</v>
      </c>
      <c r="I1125" s="410">
        <f>I213*$C$93</f>
        <v>0</v>
      </c>
      <c r="J1125" s="410">
        <f>J213*$C$93</f>
        <v>0</v>
      </c>
      <c r="K1125" s="410">
        <f>K213*$C$93</f>
        <v>0</v>
      </c>
      <c r="L1125" s="410">
        <f>L213*$C$93</f>
        <v>0</v>
      </c>
      <c r="M1125" s="410">
        <f>M213*$C$93</f>
        <v>0</v>
      </c>
      <c r="N1125" s="237"/>
      <c r="O1125" s="237"/>
      <c r="P1125" s="237"/>
      <c r="Q1125" s="237"/>
      <c r="R1125" s="237"/>
      <c r="S1125" s="237"/>
      <c r="T1125" s="237"/>
      <c r="U1125" s="237"/>
      <c r="V1125" s="237"/>
      <c r="W1125" s="237"/>
      <c r="X1125" s="237"/>
      <c r="Y1125" s="237"/>
      <c r="Z1125" s="237"/>
      <c r="AA1125" s="238"/>
    </row>
    <row r="1126" ht="16" customHeight="1">
      <c r="A1126" s="280">
        <f>ROW(A214)</f>
        <v>214</v>
      </c>
      <c r="B1126" t="s" s="530">
        <f>$B214</f>
        <v>356</v>
      </c>
      <c r="C1126" t="s" s="567">
        <v>258</v>
      </c>
      <c r="D1126" s="550"/>
      <c r="E1126" s="237"/>
      <c r="F1126" s="237"/>
      <c r="G1126" s="410">
        <f>G214*$C$93</f>
        <v>0</v>
      </c>
      <c r="H1126" s="410">
        <f>H214*$C$93</f>
        <v>0</v>
      </c>
      <c r="I1126" s="410">
        <f>I214*$C$93</f>
        <v>0</v>
      </c>
      <c r="J1126" s="410">
        <f>J214*$C$93</f>
        <v>0</v>
      </c>
      <c r="K1126" s="410">
        <f>K214*$C$93</f>
        <v>0</v>
      </c>
      <c r="L1126" s="410">
        <f>L214*$C$93</f>
        <v>0</v>
      </c>
      <c r="M1126" s="410">
        <f>M214*$C$93</f>
        <v>0</v>
      </c>
      <c r="N1126" s="237"/>
      <c r="O1126" s="237"/>
      <c r="P1126" s="237"/>
      <c r="Q1126" s="237"/>
      <c r="R1126" s="237"/>
      <c r="S1126" s="237"/>
      <c r="T1126" s="237"/>
      <c r="U1126" s="237"/>
      <c r="V1126" s="237"/>
      <c r="W1126" s="237"/>
      <c r="X1126" s="237"/>
      <c r="Y1126" s="237"/>
      <c r="Z1126" s="237"/>
      <c r="AA1126" s="238"/>
    </row>
    <row r="1127" ht="16" customHeight="1">
      <c r="A1127" s="280">
        <f>ROW(A215)</f>
        <v>215</v>
      </c>
      <c r="B1127" t="s" s="530">
        <f>$B215</f>
        <v>357</v>
      </c>
      <c r="C1127" t="s" s="567">
        <v>258</v>
      </c>
      <c r="D1127" s="550"/>
      <c r="E1127" s="237"/>
      <c r="F1127" s="237"/>
      <c r="G1127" s="410">
        <f>G215*$C$93</f>
        <v>0</v>
      </c>
      <c r="H1127" s="410">
        <f>H215*$C$93</f>
        <v>0</v>
      </c>
      <c r="I1127" s="410">
        <f>I215*$C$93</f>
        <v>0</v>
      </c>
      <c r="J1127" s="410">
        <f>J215*$C$93</f>
        <v>0</v>
      </c>
      <c r="K1127" s="410">
        <f>K215*$C$93</f>
        <v>0</v>
      </c>
      <c r="L1127" s="410">
        <f>L215*$C$93</f>
        <v>0</v>
      </c>
      <c r="M1127" s="410">
        <f>M215*$C$93</f>
        <v>0</v>
      </c>
      <c r="N1127" s="237"/>
      <c r="O1127" s="237"/>
      <c r="P1127" s="237"/>
      <c r="Q1127" s="237"/>
      <c r="R1127" s="237"/>
      <c r="S1127" s="237"/>
      <c r="T1127" s="237"/>
      <c r="U1127" s="237"/>
      <c r="V1127" s="237"/>
      <c r="W1127" s="237"/>
      <c r="X1127" s="237"/>
      <c r="Y1127" s="237"/>
      <c r="Z1127" s="237"/>
      <c r="AA1127" s="238"/>
    </row>
    <row r="1128" ht="16" customHeight="1">
      <c r="A1128" s="280">
        <f>ROW(A216)</f>
        <v>216</v>
      </c>
      <c r="B1128" t="s" s="530">
        <f>$B216</f>
        <v>358</v>
      </c>
      <c r="C1128" t="s" s="567">
        <v>258</v>
      </c>
      <c r="D1128" s="550"/>
      <c r="E1128" s="237"/>
      <c r="F1128" s="237"/>
      <c r="G1128" s="410">
        <f>G216*$C$93</f>
        <v>0</v>
      </c>
      <c r="H1128" s="410">
        <f>H216*$C$93</f>
        <v>0</v>
      </c>
      <c r="I1128" s="410">
        <f>I216*$C$93</f>
        <v>0</v>
      </c>
      <c r="J1128" s="410">
        <f>J216*$C$93</f>
        <v>0</v>
      </c>
      <c r="K1128" s="410">
        <f>K216*$C$93</f>
        <v>0</v>
      </c>
      <c r="L1128" s="410">
        <f>L216*$C$93</f>
        <v>0</v>
      </c>
      <c r="M1128" s="410">
        <f>M216*$C$93</f>
        <v>0</v>
      </c>
      <c r="N1128" s="237"/>
      <c r="O1128" s="237"/>
      <c r="P1128" s="237"/>
      <c r="Q1128" s="237"/>
      <c r="R1128" s="237"/>
      <c r="S1128" s="237"/>
      <c r="T1128" s="237"/>
      <c r="U1128" s="237"/>
      <c r="V1128" s="237"/>
      <c r="W1128" s="237"/>
      <c r="X1128" s="237"/>
      <c r="Y1128" s="237"/>
      <c r="Z1128" s="237"/>
      <c r="AA1128" s="238"/>
    </row>
    <row r="1129" ht="16" customHeight="1">
      <c r="A1129" s="280">
        <f>ROW(A217)</f>
        <v>217</v>
      </c>
      <c r="B1129" s="526"/>
      <c r="C1129" s="547"/>
      <c r="D1129" s="237"/>
      <c r="E1129" s="237"/>
      <c r="F1129" s="237"/>
      <c r="G1129" s="410"/>
      <c r="H1129" s="410"/>
      <c r="I1129" s="410"/>
      <c r="J1129" s="410"/>
      <c r="K1129" s="410"/>
      <c r="L1129" s="410"/>
      <c r="M1129" s="410"/>
      <c r="N1129" s="237"/>
      <c r="O1129" s="237"/>
      <c r="P1129" s="237"/>
      <c r="Q1129" s="237"/>
      <c r="R1129" s="237"/>
      <c r="S1129" s="237"/>
      <c r="T1129" s="237"/>
      <c r="U1129" s="237"/>
      <c r="V1129" s="237"/>
      <c r="W1129" s="237"/>
      <c r="X1129" s="237"/>
      <c r="Y1129" s="237"/>
      <c r="Z1129" s="237"/>
      <c r="AA1129" s="238"/>
    </row>
    <row r="1130" ht="16" customHeight="1">
      <c r="A1130" s="280">
        <f>ROW(A218)</f>
        <v>218</v>
      </c>
      <c r="B1130" t="s" s="530">
        <f>$B218</f>
        <v>359</v>
      </c>
      <c r="C1130" t="s" s="567">
        <v>258</v>
      </c>
      <c r="D1130" s="550"/>
      <c r="E1130" s="237"/>
      <c r="F1130" s="237"/>
      <c r="G1130" s="410">
        <f>G218*$C$93</f>
        <v>0</v>
      </c>
      <c r="H1130" s="410">
        <f>H218*$C$93</f>
        <v>0</v>
      </c>
      <c r="I1130" s="410">
        <f>I218*$C$93</f>
        <v>0</v>
      </c>
      <c r="J1130" s="410">
        <f>J218*$C$93</f>
        <v>0</v>
      </c>
      <c r="K1130" s="410">
        <f>K218*$C$93</f>
        <v>0</v>
      </c>
      <c r="L1130" s="410">
        <f>L218*$C$93</f>
        <v>0</v>
      </c>
      <c r="M1130" s="410">
        <f>M218*$C$93</f>
        <v>0</v>
      </c>
      <c r="N1130" s="237"/>
      <c r="O1130" s="237"/>
      <c r="P1130" s="237"/>
      <c r="Q1130" s="237"/>
      <c r="R1130" s="237"/>
      <c r="S1130" s="237"/>
      <c r="T1130" s="237"/>
      <c r="U1130" s="237"/>
      <c r="V1130" s="237"/>
      <c r="W1130" s="237"/>
      <c r="X1130" s="237"/>
      <c r="Y1130" s="237"/>
      <c r="Z1130" s="237"/>
      <c r="AA1130" s="238"/>
    </row>
    <row r="1131" ht="16" customHeight="1">
      <c r="A1131" s="280">
        <f>ROW(A219)</f>
        <v>219</v>
      </c>
      <c r="B1131" t="s" s="530">
        <f>$B219</f>
        <v>360</v>
      </c>
      <c r="C1131" t="s" s="567">
        <v>258</v>
      </c>
      <c r="D1131" s="550"/>
      <c r="E1131" s="237"/>
      <c r="F1131" s="237"/>
      <c r="G1131" s="410">
        <f>G219*$C$93</f>
        <v>0</v>
      </c>
      <c r="H1131" s="410">
        <f>H219*$C$93</f>
        <v>0</v>
      </c>
      <c r="I1131" s="410">
        <f>I219*$C$93</f>
        <v>0</v>
      </c>
      <c r="J1131" s="410">
        <f>J219*$C$93</f>
        <v>0</v>
      </c>
      <c r="K1131" s="410">
        <f>K219*$C$93</f>
        <v>0</v>
      </c>
      <c r="L1131" s="410">
        <f>L219*$C$93</f>
        <v>0</v>
      </c>
      <c r="M1131" s="410">
        <f>M219*$C$93</f>
        <v>0</v>
      </c>
      <c r="N1131" s="237"/>
      <c r="O1131" s="237"/>
      <c r="P1131" s="237"/>
      <c r="Q1131" s="237"/>
      <c r="R1131" s="237"/>
      <c r="S1131" s="237"/>
      <c r="T1131" s="237"/>
      <c r="U1131" s="237"/>
      <c r="V1131" s="237"/>
      <c r="W1131" s="237"/>
      <c r="X1131" s="237"/>
      <c r="Y1131" s="237"/>
      <c r="Z1131" s="237"/>
      <c r="AA1131" s="238"/>
    </row>
    <row r="1132" ht="16" customHeight="1">
      <c r="A1132" s="280">
        <f>ROW(A220)</f>
        <v>220</v>
      </c>
      <c r="B1132" t="s" s="530">
        <f>$B220</f>
        <v>361</v>
      </c>
      <c r="C1132" t="s" s="567">
        <v>258</v>
      </c>
      <c r="D1132" s="550"/>
      <c r="E1132" s="237"/>
      <c r="F1132" s="237"/>
      <c r="G1132" s="410">
        <f>G220*$C$93</f>
        <v>0</v>
      </c>
      <c r="H1132" s="410">
        <f>H220*$C$93</f>
        <v>0</v>
      </c>
      <c r="I1132" s="410">
        <f>I220*$C$93</f>
        <v>0</v>
      </c>
      <c r="J1132" s="410">
        <f>J220*$C$93</f>
        <v>0</v>
      </c>
      <c r="K1132" s="410">
        <f>K220*$C$93</f>
        <v>0</v>
      </c>
      <c r="L1132" s="410">
        <f>L220*$C$93</f>
        <v>0</v>
      </c>
      <c r="M1132" s="410">
        <f>M220*$C$93</f>
        <v>0</v>
      </c>
      <c r="N1132" s="237"/>
      <c r="O1132" s="237"/>
      <c r="P1132" s="237"/>
      <c r="Q1132" s="237"/>
      <c r="R1132" s="237"/>
      <c r="S1132" s="237"/>
      <c r="T1132" s="237"/>
      <c r="U1132" s="237"/>
      <c r="V1132" s="237"/>
      <c r="W1132" s="237"/>
      <c r="X1132" s="237"/>
      <c r="Y1132" s="237"/>
      <c r="Z1132" s="237"/>
      <c r="AA1132" s="238"/>
    </row>
    <row r="1133" ht="16" customHeight="1">
      <c r="A1133" s="280">
        <f>ROW(A221)</f>
        <v>221</v>
      </c>
      <c r="B1133" t="s" s="530">
        <f>$B221</f>
        <v>362</v>
      </c>
      <c r="C1133" t="s" s="567">
        <v>258</v>
      </c>
      <c r="D1133" s="550"/>
      <c r="E1133" s="237"/>
      <c r="F1133" s="237"/>
      <c r="G1133" s="410">
        <f>G221*$C$93</f>
        <v>0</v>
      </c>
      <c r="H1133" s="410">
        <f>H221*$C$93</f>
        <v>0</v>
      </c>
      <c r="I1133" s="410">
        <f>I221*$C$93</f>
        <v>0</v>
      </c>
      <c r="J1133" s="410">
        <f>J221*$C$93</f>
        <v>0</v>
      </c>
      <c r="K1133" s="410">
        <f>K221*$C$93</f>
        <v>0</v>
      </c>
      <c r="L1133" s="410">
        <f>L221*$C$93</f>
        <v>0</v>
      </c>
      <c r="M1133" s="410">
        <f>M221*$C$93</f>
        <v>0</v>
      </c>
      <c r="N1133" s="237"/>
      <c r="O1133" s="237"/>
      <c r="P1133" s="237"/>
      <c r="Q1133" s="237"/>
      <c r="R1133" s="237"/>
      <c r="S1133" s="237"/>
      <c r="T1133" s="237"/>
      <c r="U1133" s="237"/>
      <c r="V1133" s="237"/>
      <c r="W1133" s="237"/>
      <c r="X1133" s="237"/>
      <c r="Y1133" s="237"/>
      <c r="Z1133" s="237"/>
      <c r="AA1133" s="238"/>
    </row>
    <row r="1134" ht="16" customHeight="1">
      <c r="A1134" s="280">
        <f>ROW(A222)</f>
        <v>222</v>
      </c>
      <c r="B1134" s="526">
        <f>$B222</f>
        <v>0</v>
      </c>
      <c r="C1134" t="s" s="567">
        <v>258</v>
      </c>
      <c r="D1134" s="550"/>
      <c r="E1134" s="237"/>
      <c r="F1134" s="237"/>
      <c r="G1134" s="410">
        <f>G222*$C$93</f>
        <v>0</v>
      </c>
      <c r="H1134" s="410">
        <f>H222*$C$93</f>
        <v>0</v>
      </c>
      <c r="I1134" s="410">
        <f>I222*$C$93</f>
        <v>0</v>
      </c>
      <c r="J1134" s="410">
        <f>J222*$C$93</f>
        <v>0</v>
      </c>
      <c r="K1134" s="410">
        <f>K222*$C$93</f>
        <v>0</v>
      </c>
      <c r="L1134" s="410">
        <f>L222*$C$93</f>
        <v>0</v>
      </c>
      <c r="M1134" s="410">
        <f>M222*$C$93</f>
        <v>0</v>
      </c>
      <c r="N1134" s="237"/>
      <c r="O1134" s="237"/>
      <c r="P1134" s="237"/>
      <c r="Q1134" s="237"/>
      <c r="R1134" s="237"/>
      <c r="S1134" s="237"/>
      <c r="T1134" s="237"/>
      <c r="U1134" s="237"/>
      <c r="V1134" s="237"/>
      <c r="W1134" s="237"/>
      <c r="X1134" s="237"/>
      <c r="Y1134" s="237"/>
      <c r="Z1134" s="237"/>
      <c r="AA1134" s="238"/>
    </row>
    <row r="1135" ht="16" customHeight="1">
      <c r="A1135" s="280">
        <f>ROW(A223)</f>
        <v>223</v>
      </c>
      <c r="B1135" s="526">
        <f>$B223</f>
        <v>0</v>
      </c>
      <c r="C1135" t="s" s="567">
        <v>258</v>
      </c>
      <c r="D1135" s="550"/>
      <c r="E1135" s="237"/>
      <c r="F1135" s="237"/>
      <c r="G1135" s="410">
        <f>G223*$C$93</f>
        <v>0</v>
      </c>
      <c r="H1135" s="410">
        <f>H223*$C$93</f>
        <v>0</v>
      </c>
      <c r="I1135" s="410">
        <f>I223*$C$93</f>
        <v>0</v>
      </c>
      <c r="J1135" s="410">
        <f>J223*$C$93</f>
        <v>0</v>
      </c>
      <c r="K1135" s="410">
        <f>K223*$C$93</f>
        <v>0</v>
      </c>
      <c r="L1135" s="410">
        <f>L223*$C$93</f>
        <v>0</v>
      </c>
      <c r="M1135" s="410">
        <f>M223*$C$93</f>
        <v>0</v>
      </c>
      <c r="N1135" s="237"/>
      <c r="O1135" s="237"/>
      <c r="P1135" s="237"/>
      <c r="Q1135" s="237"/>
      <c r="R1135" s="237"/>
      <c r="S1135" s="237"/>
      <c r="T1135" s="237"/>
      <c r="U1135" s="237"/>
      <c r="V1135" s="237"/>
      <c r="W1135" s="237"/>
      <c r="X1135" s="237"/>
      <c r="Y1135" s="237"/>
      <c r="Z1135" s="237"/>
      <c r="AA1135" s="238"/>
    </row>
    <row r="1136" ht="16" customHeight="1">
      <c r="A1136" s="280">
        <f>ROW(A224)</f>
        <v>224</v>
      </c>
      <c r="B1136" s="526"/>
      <c r="C1136" s="547"/>
      <c r="D1136" s="237"/>
      <c r="E1136" s="237"/>
      <c r="F1136" s="237"/>
      <c r="G1136" s="410"/>
      <c r="H1136" s="410"/>
      <c r="I1136" s="410"/>
      <c r="J1136" s="410"/>
      <c r="K1136" s="410"/>
      <c r="L1136" s="410"/>
      <c r="M1136" s="410"/>
      <c r="N1136" s="237"/>
      <c r="O1136" s="237"/>
      <c r="P1136" s="237"/>
      <c r="Q1136" s="237"/>
      <c r="R1136" s="237"/>
      <c r="S1136" s="237"/>
      <c r="T1136" s="237"/>
      <c r="U1136" s="237"/>
      <c r="V1136" s="237"/>
      <c r="W1136" s="237"/>
      <c r="X1136" s="237"/>
      <c r="Y1136" s="237"/>
      <c r="Z1136" s="237"/>
      <c r="AA1136" s="238"/>
    </row>
    <row r="1137" ht="16" customHeight="1">
      <c r="A1137" s="280">
        <f>ROW(A225)</f>
        <v>225</v>
      </c>
      <c r="B1137" s="526">
        <f>$B$225</f>
        <v>0</v>
      </c>
      <c r="C1137" t="s" s="567">
        <v>258</v>
      </c>
      <c r="D1137" s="550"/>
      <c r="E1137" s="237"/>
      <c r="F1137" s="237"/>
      <c r="G1137" s="410">
        <f>G225*$C$93</f>
        <v>0</v>
      </c>
      <c r="H1137" s="410">
        <f>H225*$C$93</f>
        <v>0</v>
      </c>
      <c r="I1137" s="410">
        <f>I225*$C$93</f>
        <v>0</v>
      </c>
      <c r="J1137" s="410">
        <f>J225*$C$93</f>
        <v>0</v>
      </c>
      <c r="K1137" s="410">
        <f>K225*$C$93</f>
        <v>0</v>
      </c>
      <c r="L1137" s="410">
        <f>L225*$C$93</f>
        <v>0</v>
      </c>
      <c r="M1137" s="410">
        <f>M225*$C$93</f>
        <v>0</v>
      </c>
      <c r="N1137" s="237"/>
      <c r="O1137" s="237"/>
      <c r="P1137" s="237"/>
      <c r="Q1137" s="237"/>
      <c r="R1137" s="237"/>
      <c r="S1137" s="237"/>
      <c r="T1137" s="237"/>
      <c r="U1137" s="237"/>
      <c r="V1137" s="237"/>
      <c r="W1137" s="237"/>
      <c r="X1137" s="237"/>
      <c r="Y1137" s="237"/>
      <c r="Z1137" s="237"/>
      <c r="AA1137" s="238"/>
    </row>
    <row r="1138" ht="16" customHeight="1">
      <c r="A1138" s="280">
        <f>ROW(A226)</f>
        <v>226</v>
      </c>
      <c r="B1138" s="526">
        <f>$B$226</f>
        <v>0</v>
      </c>
      <c r="C1138" t="s" s="567">
        <v>258</v>
      </c>
      <c r="D1138" s="550"/>
      <c r="E1138" s="237"/>
      <c r="F1138" s="237"/>
      <c r="G1138" s="410">
        <f>G226*$C$93</f>
        <v>0</v>
      </c>
      <c r="H1138" s="410">
        <f>H226*$C$93</f>
        <v>0</v>
      </c>
      <c r="I1138" s="410">
        <f>I226*$C$93</f>
        <v>0</v>
      </c>
      <c r="J1138" s="410">
        <f>J226*$C$93</f>
        <v>0</v>
      </c>
      <c r="K1138" s="410">
        <f>K226*$C$93</f>
        <v>0</v>
      </c>
      <c r="L1138" s="410">
        <f>L226*$C$93</f>
        <v>0</v>
      </c>
      <c r="M1138" s="410">
        <f>M226*$C$93</f>
        <v>0</v>
      </c>
      <c r="N1138" s="237"/>
      <c r="O1138" s="237"/>
      <c r="P1138" s="237"/>
      <c r="Q1138" s="237"/>
      <c r="R1138" s="237"/>
      <c r="S1138" s="237"/>
      <c r="T1138" s="237"/>
      <c r="U1138" s="237"/>
      <c r="V1138" s="237"/>
      <c r="W1138" s="237"/>
      <c r="X1138" s="237"/>
      <c r="Y1138" s="237"/>
      <c r="Z1138" s="237"/>
      <c r="AA1138" s="238"/>
    </row>
    <row r="1139" ht="16" customHeight="1">
      <c r="A1139" s="280">
        <f>ROW(A227)</f>
        <v>227</v>
      </c>
      <c r="B1139" s="526">
        <f>$B$227</f>
        <v>0</v>
      </c>
      <c r="C1139" t="s" s="567">
        <v>258</v>
      </c>
      <c r="D1139" s="550"/>
      <c r="E1139" s="237"/>
      <c r="F1139" s="237"/>
      <c r="G1139" s="410">
        <f>G227*$C$93</f>
        <v>0</v>
      </c>
      <c r="H1139" s="410">
        <f>H227*$C$93</f>
        <v>0</v>
      </c>
      <c r="I1139" s="410">
        <f>I227*$C$93</f>
        <v>0</v>
      </c>
      <c r="J1139" s="410">
        <f>J227*$C$93</f>
        <v>0</v>
      </c>
      <c r="K1139" s="410">
        <f>K227*$C$93</f>
        <v>0</v>
      </c>
      <c r="L1139" s="410">
        <f>L227*$C$93</f>
        <v>0</v>
      </c>
      <c r="M1139" s="410">
        <f>M227*$C$93</f>
        <v>0</v>
      </c>
      <c r="N1139" s="237"/>
      <c r="O1139" s="237"/>
      <c r="P1139" s="237"/>
      <c r="Q1139" s="237"/>
      <c r="R1139" s="237"/>
      <c r="S1139" s="237"/>
      <c r="T1139" s="237"/>
      <c r="U1139" s="237"/>
      <c r="V1139" s="237"/>
      <c r="W1139" s="237"/>
      <c r="X1139" s="237"/>
      <c r="Y1139" s="237"/>
      <c r="Z1139" s="237"/>
      <c r="AA1139" s="238"/>
    </row>
    <row r="1140" ht="16" customHeight="1">
      <c r="A1140" s="280">
        <f>ROW(A228)</f>
        <v>228</v>
      </c>
      <c r="B1140" s="526">
        <f>$B$228</f>
        <v>0</v>
      </c>
      <c r="C1140" t="s" s="567">
        <v>258</v>
      </c>
      <c r="D1140" s="550"/>
      <c r="E1140" s="237"/>
      <c r="F1140" s="237"/>
      <c r="G1140" s="410">
        <f>G228*$C$93</f>
        <v>0</v>
      </c>
      <c r="H1140" s="410">
        <f>H228*$C$93</f>
        <v>0</v>
      </c>
      <c r="I1140" s="410">
        <f>I228*$C$93</f>
        <v>0</v>
      </c>
      <c r="J1140" s="410">
        <f>J228*$C$93</f>
        <v>0</v>
      </c>
      <c r="K1140" s="410">
        <f>K228*$C$93</f>
        <v>0</v>
      </c>
      <c r="L1140" s="410">
        <f>L228*$C$93</f>
        <v>0</v>
      </c>
      <c r="M1140" s="410">
        <f>M228*$C$93</f>
        <v>0</v>
      </c>
      <c r="N1140" s="237"/>
      <c r="O1140" s="237"/>
      <c r="P1140" s="237"/>
      <c r="Q1140" s="237"/>
      <c r="R1140" s="237"/>
      <c r="S1140" s="237"/>
      <c r="T1140" s="237"/>
      <c r="U1140" s="237"/>
      <c r="V1140" s="237"/>
      <c r="W1140" s="237"/>
      <c r="X1140" s="237"/>
      <c r="Y1140" s="237"/>
      <c r="Z1140" s="237"/>
      <c r="AA1140" s="238"/>
    </row>
    <row r="1141" ht="16" customHeight="1">
      <c r="A1141" s="280">
        <f>ROW(A229)</f>
        <v>229</v>
      </c>
      <c r="B1141" s="526">
        <f>$B$229</f>
        <v>0</v>
      </c>
      <c r="C1141" t="s" s="567">
        <v>258</v>
      </c>
      <c r="D1141" s="550"/>
      <c r="E1141" s="237"/>
      <c r="F1141" s="237"/>
      <c r="G1141" s="410">
        <f>G229*$C$93</f>
        <v>0</v>
      </c>
      <c r="H1141" s="410">
        <f>H229*$C$93</f>
        <v>0</v>
      </c>
      <c r="I1141" s="410">
        <f>I229*$C$93</f>
        <v>0</v>
      </c>
      <c r="J1141" s="410">
        <f>J229*$C$93</f>
        <v>0</v>
      </c>
      <c r="K1141" s="410">
        <f>K229*$C$93</f>
        <v>0</v>
      </c>
      <c r="L1141" s="410">
        <f>L229*$C$93</f>
        <v>0</v>
      </c>
      <c r="M1141" s="410">
        <f>M229*$C$93</f>
        <v>0</v>
      </c>
      <c r="N1141" s="237"/>
      <c r="O1141" s="237"/>
      <c r="P1141" s="237"/>
      <c r="Q1141" s="237"/>
      <c r="R1141" s="237"/>
      <c r="S1141" s="237"/>
      <c r="T1141" s="237"/>
      <c r="U1141" s="237"/>
      <c r="V1141" s="237"/>
      <c r="W1141" s="237"/>
      <c r="X1141" s="237"/>
      <c r="Y1141" s="237"/>
      <c r="Z1141" s="237"/>
      <c r="AA1141" s="238"/>
    </row>
    <row r="1142" ht="16" customHeight="1">
      <c r="A1142" s="280">
        <f>ROW(A230)</f>
        <v>230</v>
      </c>
      <c r="B1142" s="237"/>
      <c r="C1142" s="547"/>
      <c r="D1142" s="550"/>
      <c r="E1142" s="237"/>
      <c r="F1142" s="237"/>
      <c r="G1142" s="410"/>
      <c r="H1142" s="410"/>
      <c r="I1142" s="410"/>
      <c r="J1142" s="410"/>
      <c r="K1142" s="410"/>
      <c r="L1142" s="410"/>
      <c r="M1142" s="410"/>
      <c r="N1142" s="237"/>
      <c r="O1142" s="237"/>
      <c r="P1142" s="237"/>
      <c r="Q1142" s="237"/>
      <c r="R1142" s="237"/>
      <c r="S1142" s="237"/>
      <c r="T1142" s="237"/>
      <c r="U1142" s="237"/>
      <c r="V1142" s="237"/>
      <c r="W1142" s="237"/>
      <c r="X1142" s="237"/>
      <c r="Y1142" s="237"/>
      <c r="Z1142" s="237"/>
      <c r="AA1142" s="238"/>
    </row>
    <row r="1143" ht="16" customHeight="1">
      <c r="A1143" s="280">
        <f>ROW(A231)</f>
        <v>231</v>
      </c>
      <c r="B1143" s="548">
        <f>$B$231</f>
        <v>0</v>
      </c>
      <c r="C1143" t="s" s="567">
        <v>258</v>
      </c>
      <c r="D1143" s="550"/>
      <c r="E1143" s="237"/>
      <c r="F1143" s="237"/>
      <c r="G1143" s="410">
        <f>G231*$C$93</f>
        <v>0</v>
      </c>
      <c r="H1143" s="410">
        <f>H231*$C$93</f>
        <v>0</v>
      </c>
      <c r="I1143" s="410">
        <f>I231*$C$93</f>
        <v>0</v>
      </c>
      <c r="J1143" s="410">
        <f>J231*$C$93</f>
        <v>0</v>
      </c>
      <c r="K1143" s="410">
        <f>K231*$C$93</f>
        <v>0</v>
      </c>
      <c r="L1143" s="410">
        <f>L231*$C$93</f>
        <v>0</v>
      </c>
      <c r="M1143" s="410">
        <f>M231*$C$93</f>
        <v>0</v>
      </c>
      <c r="N1143" s="237"/>
      <c r="O1143" s="237"/>
      <c r="P1143" s="237"/>
      <c r="Q1143" s="237"/>
      <c r="R1143" s="237"/>
      <c r="S1143" s="237"/>
      <c r="T1143" s="237"/>
      <c r="U1143" s="237"/>
      <c r="V1143" s="237"/>
      <c r="W1143" s="237"/>
      <c r="X1143" s="237"/>
      <c r="Y1143" s="237"/>
      <c r="Z1143" s="237"/>
      <c r="AA1143" s="238"/>
    </row>
    <row r="1144" ht="16" customHeight="1">
      <c r="A1144" s="280">
        <f>ROW(A232)</f>
        <v>232</v>
      </c>
      <c r="B1144" s="548">
        <f>$B$232</f>
        <v>0</v>
      </c>
      <c r="C1144" t="s" s="567">
        <v>258</v>
      </c>
      <c r="D1144" s="550"/>
      <c r="E1144" s="237"/>
      <c r="F1144" s="237"/>
      <c r="G1144" s="410">
        <f>G232*$C$93</f>
        <v>0</v>
      </c>
      <c r="H1144" s="410">
        <f>H232*$C$93</f>
        <v>0</v>
      </c>
      <c r="I1144" s="410">
        <f>I232*$C$93</f>
        <v>0</v>
      </c>
      <c r="J1144" s="410">
        <f>J232*$C$93</f>
        <v>0</v>
      </c>
      <c r="K1144" s="410">
        <f>K232*$C$93</f>
        <v>0</v>
      </c>
      <c r="L1144" s="410">
        <f>L232*$C$93</f>
        <v>0</v>
      </c>
      <c r="M1144" s="410">
        <f>M232*$C$93</f>
        <v>0</v>
      </c>
      <c r="N1144" s="237"/>
      <c r="O1144" s="237"/>
      <c r="P1144" s="237"/>
      <c r="Q1144" s="237"/>
      <c r="R1144" s="237"/>
      <c r="S1144" s="237"/>
      <c r="T1144" s="237"/>
      <c r="U1144" s="237"/>
      <c r="V1144" s="237"/>
      <c r="W1144" s="237"/>
      <c r="X1144" s="237"/>
      <c r="Y1144" s="237"/>
      <c r="Z1144" s="237"/>
      <c r="AA1144" s="238"/>
    </row>
    <row r="1145" ht="16" customHeight="1">
      <c r="A1145" s="280">
        <f>ROW(A233)</f>
        <v>233</v>
      </c>
      <c r="B1145" s="548">
        <f>$B$233</f>
        <v>0</v>
      </c>
      <c r="C1145" t="s" s="567">
        <v>258</v>
      </c>
      <c r="D1145" s="550"/>
      <c r="E1145" s="237"/>
      <c r="F1145" s="237"/>
      <c r="G1145" s="410">
        <f>G233*$C$93</f>
        <v>0</v>
      </c>
      <c r="H1145" s="410">
        <f>H233*$C$93</f>
        <v>0</v>
      </c>
      <c r="I1145" s="410">
        <f>I233*$C$93</f>
        <v>0</v>
      </c>
      <c r="J1145" s="410">
        <f>J233*$C$93</f>
        <v>0</v>
      </c>
      <c r="K1145" s="410">
        <f>K233*$C$93</f>
        <v>0</v>
      </c>
      <c r="L1145" s="410">
        <f>L233*$C$93</f>
        <v>0</v>
      </c>
      <c r="M1145" s="410">
        <f>M233*$C$93</f>
        <v>0</v>
      </c>
      <c r="N1145" s="237"/>
      <c r="O1145" s="237"/>
      <c r="P1145" s="237"/>
      <c r="Q1145" s="237"/>
      <c r="R1145" s="237"/>
      <c r="S1145" s="237"/>
      <c r="T1145" s="237"/>
      <c r="U1145" s="237"/>
      <c r="V1145" s="237"/>
      <c r="W1145" s="237"/>
      <c r="X1145" s="237"/>
      <c r="Y1145" s="237"/>
      <c r="Z1145" s="237"/>
      <c r="AA1145" s="238"/>
    </row>
    <row r="1146" ht="16" customHeight="1">
      <c r="A1146" s="280">
        <f>ROW(A234)</f>
        <v>234</v>
      </c>
      <c r="B1146" s="548">
        <f>$B$234</f>
        <v>0</v>
      </c>
      <c r="C1146" t="s" s="567">
        <v>258</v>
      </c>
      <c r="D1146" s="550"/>
      <c r="E1146" s="237"/>
      <c r="F1146" s="237"/>
      <c r="G1146" s="410">
        <f>G234*$C$93</f>
        <v>0</v>
      </c>
      <c r="H1146" s="410">
        <f>H234*$C$93</f>
        <v>0</v>
      </c>
      <c r="I1146" s="410">
        <f>I234*$C$93</f>
        <v>0</v>
      </c>
      <c r="J1146" s="410">
        <f>J234*$C$93</f>
        <v>0</v>
      </c>
      <c r="K1146" s="410">
        <f>K234*$C$93</f>
        <v>0</v>
      </c>
      <c r="L1146" s="410">
        <f>L234*$C$93</f>
        <v>0</v>
      </c>
      <c r="M1146" s="410">
        <f>M234*$C$93</f>
        <v>0</v>
      </c>
      <c r="N1146" s="237"/>
      <c r="O1146" s="237"/>
      <c r="P1146" s="237"/>
      <c r="Q1146" s="237"/>
      <c r="R1146" s="237"/>
      <c r="S1146" s="237"/>
      <c r="T1146" s="237"/>
      <c r="U1146" s="237"/>
      <c r="V1146" s="237"/>
      <c r="W1146" s="237"/>
      <c r="X1146" s="237"/>
      <c r="Y1146" s="237"/>
      <c r="Z1146" s="237"/>
      <c r="AA1146" s="238"/>
    </row>
    <row r="1147" ht="16" customHeight="1">
      <c r="A1147" s="280">
        <f>ROW(A235)</f>
        <v>235</v>
      </c>
      <c r="B1147" s="548">
        <f>$B$235</f>
        <v>0</v>
      </c>
      <c r="C1147" t="s" s="567">
        <v>258</v>
      </c>
      <c r="D1147" s="550"/>
      <c r="E1147" s="237"/>
      <c r="F1147" s="237"/>
      <c r="G1147" s="410">
        <f>G235*$C$93</f>
        <v>0</v>
      </c>
      <c r="H1147" s="410">
        <f>H235*$C$93</f>
        <v>0</v>
      </c>
      <c r="I1147" s="410">
        <f>I235*$C$93</f>
        <v>0</v>
      </c>
      <c r="J1147" s="410">
        <f>J235*$C$93</f>
        <v>0</v>
      </c>
      <c r="K1147" s="410">
        <f>K235*$C$93</f>
        <v>0</v>
      </c>
      <c r="L1147" s="410">
        <f>L235*$C$93</f>
        <v>0</v>
      </c>
      <c r="M1147" s="410">
        <f>M235*$C$93</f>
        <v>0</v>
      </c>
      <c r="N1147" s="237"/>
      <c r="O1147" s="237"/>
      <c r="P1147" s="237"/>
      <c r="Q1147" s="237"/>
      <c r="R1147" s="237"/>
      <c r="S1147" s="237"/>
      <c r="T1147" s="237"/>
      <c r="U1147" s="237"/>
      <c r="V1147" s="237"/>
      <c r="W1147" s="237"/>
      <c r="X1147" s="237"/>
      <c r="Y1147" s="237"/>
      <c r="Z1147" s="237"/>
      <c r="AA1147" s="238"/>
    </row>
    <row r="1148" ht="16" customHeight="1">
      <c r="A1148" s="280">
        <f>ROW(A236)</f>
        <v>236</v>
      </c>
      <c r="B1148" s="237"/>
      <c r="C1148" s="547"/>
      <c r="D1148" s="550"/>
      <c r="E1148" s="237"/>
      <c r="F1148" s="237"/>
      <c r="G1148" s="410"/>
      <c r="H1148" s="410"/>
      <c r="I1148" s="410"/>
      <c r="J1148" s="410"/>
      <c r="K1148" s="410"/>
      <c r="L1148" s="410"/>
      <c r="M1148" s="410"/>
      <c r="N1148" s="237"/>
      <c r="O1148" s="237"/>
      <c r="P1148" s="237"/>
      <c r="Q1148" s="237"/>
      <c r="R1148" s="237"/>
      <c r="S1148" s="237"/>
      <c r="T1148" s="237"/>
      <c r="U1148" s="237"/>
      <c r="V1148" s="237"/>
      <c r="W1148" s="237"/>
      <c r="X1148" s="237"/>
      <c r="Y1148" s="237"/>
      <c r="Z1148" s="237"/>
      <c r="AA1148" s="238"/>
    </row>
    <row r="1149" ht="16" customHeight="1">
      <c r="A1149" s="280">
        <f>ROW(A237)</f>
        <v>237</v>
      </c>
      <c r="B1149" s="548">
        <f>$B$237</f>
        <v>0</v>
      </c>
      <c r="C1149" t="s" s="567">
        <v>258</v>
      </c>
      <c r="D1149" s="550"/>
      <c r="E1149" s="237"/>
      <c r="F1149" s="237"/>
      <c r="G1149" s="410">
        <f>G237*$C$93</f>
        <v>0</v>
      </c>
      <c r="H1149" s="410">
        <f>H237*$C$93</f>
        <v>0</v>
      </c>
      <c r="I1149" s="410">
        <f>I237*$C$93</f>
        <v>0</v>
      </c>
      <c r="J1149" s="410">
        <f>J237*$C$93</f>
        <v>0</v>
      </c>
      <c r="K1149" s="410">
        <f>K237*$C$93</f>
        <v>0</v>
      </c>
      <c r="L1149" s="410">
        <f>L237*$C$93</f>
        <v>0</v>
      </c>
      <c r="M1149" s="410">
        <f>M237*$C$93</f>
        <v>0</v>
      </c>
      <c r="N1149" s="237"/>
      <c r="O1149" s="237"/>
      <c r="P1149" s="237"/>
      <c r="Q1149" s="237"/>
      <c r="R1149" s="237"/>
      <c r="S1149" s="237"/>
      <c r="T1149" s="237"/>
      <c r="U1149" s="237"/>
      <c r="V1149" s="237"/>
      <c r="W1149" s="237"/>
      <c r="X1149" s="237"/>
      <c r="Y1149" s="237"/>
      <c r="Z1149" s="237"/>
      <c r="AA1149" s="238"/>
    </row>
    <row r="1150" ht="16" customHeight="1">
      <c r="A1150" s="280">
        <f>ROW(A238)</f>
        <v>238</v>
      </c>
      <c r="B1150" s="548">
        <f>$B$238</f>
        <v>0</v>
      </c>
      <c r="C1150" t="s" s="567">
        <v>258</v>
      </c>
      <c r="D1150" s="550"/>
      <c r="E1150" s="237"/>
      <c r="F1150" s="237"/>
      <c r="G1150" s="410">
        <f>G238*$C$93</f>
        <v>0</v>
      </c>
      <c r="H1150" s="410">
        <f>H238*$C$93</f>
        <v>0</v>
      </c>
      <c r="I1150" s="410">
        <f>I238*$C$93</f>
        <v>0</v>
      </c>
      <c r="J1150" s="410">
        <f>J238*$C$93</f>
        <v>0</v>
      </c>
      <c r="K1150" s="410">
        <f>K238*$C$93</f>
        <v>0</v>
      </c>
      <c r="L1150" s="410">
        <f>L238*$C$93</f>
        <v>0</v>
      </c>
      <c r="M1150" s="410">
        <f>M238*$C$93</f>
        <v>0</v>
      </c>
      <c r="N1150" s="237"/>
      <c r="O1150" s="237"/>
      <c r="P1150" s="237"/>
      <c r="Q1150" s="237"/>
      <c r="R1150" s="237"/>
      <c r="S1150" s="237"/>
      <c r="T1150" s="237"/>
      <c r="U1150" s="237"/>
      <c r="V1150" s="237"/>
      <c r="W1150" s="237"/>
      <c r="X1150" s="237"/>
      <c r="Y1150" s="237"/>
      <c r="Z1150" s="237"/>
      <c r="AA1150" s="238"/>
    </row>
    <row r="1151" ht="16" customHeight="1">
      <c r="A1151" s="280">
        <f>ROW(A239)</f>
        <v>239</v>
      </c>
      <c r="B1151" s="548">
        <f>$B$239</f>
        <v>0</v>
      </c>
      <c r="C1151" t="s" s="567">
        <v>258</v>
      </c>
      <c r="D1151" s="550"/>
      <c r="E1151" s="237"/>
      <c r="F1151" s="237"/>
      <c r="G1151" s="410">
        <f>G239*$C$93</f>
        <v>0</v>
      </c>
      <c r="H1151" s="410">
        <f>H239*$C$93</f>
        <v>0</v>
      </c>
      <c r="I1151" s="410">
        <f>I239*$C$93</f>
        <v>0</v>
      </c>
      <c r="J1151" s="410">
        <f>J239*$C$93</f>
        <v>0</v>
      </c>
      <c r="K1151" s="410">
        <f>K239*$C$93</f>
        <v>0</v>
      </c>
      <c r="L1151" s="410">
        <f>L239*$C$93</f>
        <v>0</v>
      </c>
      <c r="M1151" s="410">
        <f>M239*$C$93</f>
        <v>0</v>
      </c>
      <c r="N1151" s="237"/>
      <c r="O1151" s="237"/>
      <c r="P1151" s="237"/>
      <c r="Q1151" s="237"/>
      <c r="R1151" s="237"/>
      <c r="S1151" s="237"/>
      <c r="T1151" s="237"/>
      <c r="U1151" s="237"/>
      <c r="V1151" s="237"/>
      <c r="W1151" s="237"/>
      <c r="X1151" s="237"/>
      <c r="Y1151" s="237"/>
      <c r="Z1151" s="237"/>
      <c r="AA1151" s="238"/>
    </row>
    <row r="1152" ht="16" customHeight="1">
      <c r="A1152" s="280">
        <f>ROW(A240)</f>
        <v>240</v>
      </c>
      <c r="B1152" s="548">
        <f>$B$240</f>
        <v>0</v>
      </c>
      <c r="C1152" t="s" s="567">
        <v>258</v>
      </c>
      <c r="D1152" s="550"/>
      <c r="E1152" s="237"/>
      <c r="F1152" s="237"/>
      <c r="G1152" s="410">
        <f>G240*$C$93</f>
        <v>0</v>
      </c>
      <c r="H1152" s="410">
        <f>H240*$C$93</f>
        <v>0</v>
      </c>
      <c r="I1152" s="410">
        <f>I240*$C$93</f>
        <v>0</v>
      </c>
      <c r="J1152" s="410">
        <f>J240*$C$93</f>
        <v>0</v>
      </c>
      <c r="K1152" s="410">
        <f>K240*$C$93</f>
        <v>0</v>
      </c>
      <c r="L1152" s="410">
        <f>L240*$C$93</f>
        <v>0</v>
      </c>
      <c r="M1152" s="410">
        <f>M240*$C$93</f>
        <v>0</v>
      </c>
      <c r="N1152" s="237"/>
      <c r="O1152" s="237"/>
      <c r="P1152" s="237"/>
      <c r="Q1152" s="237"/>
      <c r="R1152" s="237"/>
      <c r="S1152" s="237"/>
      <c r="T1152" s="237"/>
      <c r="U1152" s="237"/>
      <c r="V1152" s="237"/>
      <c r="W1152" s="237"/>
      <c r="X1152" s="237"/>
      <c r="Y1152" s="237"/>
      <c r="Z1152" s="237"/>
      <c r="AA1152" s="238"/>
    </row>
    <row r="1153" ht="16" customHeight="1">
      <c r="A1153" s="280">
        <f>ROW(A241)</f>
        <v>241</v>
      </c>
      <c r="B1153" s="548">
        <f>$B$241</f>
        <v>0</v>
      </c>
      <c r="C1153" t="s" s="567">
        <v>258</v>
      </c>
      <c r="D1153" s="550"/>
      <c r="E1153" s="237"/>
      <c r="F1153" s="237"/>
      <c r="G1153" s="410">
        <f>G241*$C$93</f>
        <v>0</v>
      </c>
      <c r="H1153" s="410">
        <f>H241*$C$93</f>
        <v>0</v>
      </c>
      <c r="I1153" s="410">
        <f>I241*$C$93</f>
        <v>0</v>
      </c>
      <c r="J1153" s="410">
        <f>J241*$C$93</f>
        <v>0</v>
      </c>
      <c r="K1153" s="410">
        <f>K241*$C$93</f>
        <v>0</v>
      </c>
      <c r="L1153" s="410">
        <f>L241*$C$93</f>
        <v>0</v>
      </c>
      <c r="M1153" s="410">
        <f>M241*$C$93</f>
        <v>0</v>
      </c>
      <c r="N1153" s="237"/>
      <c r="O1153" s="237"/>
      <c r="P1153" s="237"/>
      <c r="Q1153" s="237"/>
      <c r="R1153" s="237"/>
      <c r="S1153" s="237"/>
      <c r="T1153" s="237"/>
      <c r="U1153" s="237"/>
      <c r="V1153" s="237"/>
      <c r="W1153" s="237"/>
      <c r="X1153" s="237"/>
      <c r="Y1153" s="237"/>
      <c r="Z1153" s="237"/>
      <c r="AA1153" s="238"/>
    </row>
    <row r="1154" ht="16" customHeight="1">
      <c r="A1154" s="280">
        <f>ROW(A242)</f>
        <v>242</v>
      </c>
      <c r="B1154" s="237"/>
      <c r="C1154" s="547"/>
      <c r="D1154" s="237"/>
      <c r="E1154" s="237"/>
      <c r="F1154" s="237"/>
      <c r="G1154" s="410"/>
      <c r="H1154" s="410"/>
      <c r="I1154" s="410"/>
      <c r="J1154" s="410"/>
      <c r="K1154" s="410"/>
      <c r="L1154" s="410"/>
      <c r="M1154" s="410"/>
      <c r="N1154" s="237"/>
      <c r="O1154" s="237"/>
      <c r="P1154" s="237"/>
      <c r="Q1154" s="237"/>
      <c r="R1154" s="237"/>
      <c r="S1154" s="237"/>
      <c r="T1154" s="237"/>
      <c r="U1154" s="237"/>
      <c r="V1154" s="237"/>
      <c r="W1154" s="237"/>
      <c r="X1154" s="237"/>
      <c r="Y1154" s="237"/>
      <c r="Z1154" s="237"/>
      <c r="AA1154" s="238"/>
    </row>
    <row r="1155" ht="16" customHeight="1">
      <c r="A1155" s="280">
        <f>ROW(A243)</f>
        <v>243</v>
      </c>
      <c r="B1155" s="548"/>
      <c r="C1155" t="s" s="567">
        <v>258</v>
      </c>
      <c r="D1155" s="550"/>
      <c r="E1155" s="237"/>
      <c r="F1155" s="237"/>
      <c r="G1155" s="410">
        <f>G243*$C$93</f>
        <v>0</v>
      </c>
      <c r="H1155" s="410">
        <f>H243*$C$93</f>
        <v>0</v>
      </c>
      <c r="I1155" s="410">
        <f>I243*$C$93</f>
        <v>0</v>
      </c>
      <c r="J1155" s="410">
        <f>J243*$C$93</f>
        <v>0</v>
      </c>
      <c r="K1155" s="410">
        <f>K243*$C$93</f>
        <v>0</v>
      </c>
      <c r="L1155" s="410">
        <f>L243*$C$93</f>
        <v>0</v>
      </c>
      <c r="M1155" s="410">
        <f>M243*$C$93</f>
        <v>0</v>
      </c>
      <c r="N1155" s="237"/>
      <c r="O1155" s="237"/>
      <c r="P1155" s="237"/>
      <c r="Q1155" s="237"/>
      <c r="R1155" s="237"/>
      <c r="S1155" s="237"/>
      <c r="T1155" s="237"/>
      <c r="U1155" s="237"/>
      <c r="V1155" s="237"/>
      <c r="W1155" s="237"/>
      <c r="X1155" s="237"/>
      <c r="Y1155" s="237"/>
      <c r="Z1155" s="237"/>
      <c r="AA1155" s="238"/>
    </row>
    <row r="1156" ht="16" customHeight="1">
      <c r="A1156" s="280">
        <f>ROW(A244)</f>
        <v>244</v>
      </c>
      <c r="B1156" s="548"/>
      <c r="C1156" t="s" s="567">
        <v>258</v>
      </c>
      <c r="D1156" s="550"/>
      <c r="E1156" s="237"/>
      <c r="F1156" s="237"/>
      <c r="G1156" s="410">
        <f>G244*$C$93</f>
        <v>0</v>
      </c>
      <c r="H1156" s="410">
        <f>H244*$C$93</f>
        <v>0</v>
      </c>
      <c r="I1156" s="410">
        <f>I244*$C$93</f>
        <v>0</v>
      </c>
      <c r="J1156" s="410">
        <f>J244*$C$93</f>
        <v>0</v>
      </c>
      <c r="K1156" s="410">
        <f>K244*$C$93</f>
        <v>0</v>
      </c>
      <c r="L1156" s="410">
        <f>L244*$C$93</f>
        <v>0</v>
      </c>
      <c r="M1156" s="410">
        <f>M244*$C$93</f>
        <v>0</v>
      </c>
      <c r="N1156" s="237"/>
      <c r="O1156" s="237"/>
      <c r="P1156" s="237"/>
      <c r="Q1156" s="237"/>
      <c r="R1156" s="237"/>
      <c r="S1156" s="237"/>
      <c r="T1156" s="237"/>
      <c r="U1156" s="237"/>
      <c r="V1156" s="237"/>
      <c r="W1156" s="237"/>
      <c r="X1156" s="237"/>
      <c r="Y1156" s="237"/>
      <c r="Z1156" s="237"/>
      <c r="AA1156" s="238"/>
    </row>
    <row r="1157" ht="16" customHeight="1">
      <c r="A1157" s="280">
        <f>ROW(A245)</f>
        <v>245</v>
      </c>
      <c r="B1157" s="548"/>
      <c r="C1157" t="s" s="567">
        <v>258</v>
      </c>
      <c r="D1157" s="550"/>
      <c r="E1157" s="237"/>
      <c r="F1157" s="237"/>
      <c r="G1157" s="410">
        <f>G245*$C$93</f>
        <v>0</v>
      </c>
      <c r="H1157" s="410">
        <f>H245*$C$93</f>
        <v>0</v>
      </c>
      <c r="I1157" s="410">
        <f>I245*$C$93</f>
        <v>0</v>
      </c>
      <c r="J1157" s="410">
        <f>J245*$C$93</f>
        <v>0</v>
      </c>
      <c r="K1157" s="410">
        <f>K245*$C$93</f>
        <v>0</v>
      </c>
      <c r="L1157" s="410">
        <f>L245*$C$93</f>
        <v>0</v>
      </c>
      <c r="M1157" s="410">
        <f>M245*$C$93</f>
        <v>0</v>
      </c>
      <c r="N1157" s="237"/>
      <c r="O1157" s="237"/>
      <c r="P1157" s="237"/>
      <c r="Q1157" s="237"/>
      <c r="R1157" s="237"/>
      <c r="S1157" s="237"/>
      <c r="T1157" s="237"/>
      <c r="U1157" s="237"/>
      <c r="V1157" s="237"/>
      <c r="W1157" s="237"/>
      <c r="X1157" s="237"/>
      <c r="Y1157" s="237"/>
      <c r="Z1157" s="237"/>
      <c r="AA1157" s="238"/>
    </row>
    <row r="1158" ht="16" customHeight="1">
      <c r="A1158" s="280">
        <f>ROW(A246)</f>
        <v>246</v>
      </c>
      <c r="B1158" s="548"/>
      <c r="C1158" t="s" s="567">
        <v>258</v>
      </c>
      <c r="D1158" s="550"/>
      <c r="E1158" s="237"/>
      <c r="F1158" s="237"/>
      <c r="G1158" s="410">
        <f>G246*$C$93</f>
        <v>0</v>
      </c>
      <c r="H1158" s="410">
        <f>H246*$C$93</f>
        <v>0</v>
      </c>
      <c r="I1158" s="410">
        <f>I246*$C$93</f>
        <v>0</v>
      </c>
      <c r="J1158" s="410">
        <f>J246*$C$93</f>
        <v>0</v>
      </c>
      <c r="K1158" s="410">
        <f>K246*$C$93</f>
        <v>0</v>
      </c>
      <c r="L1158" s="410">
        <f>L246*$C$93</f>
        <v>0</v>
      </c>
      <c r="M1158" s="410">
        <f>M246*$C$93</f>
        <v>0</v>
      </c>
      <c r="N1158" s="237"/>
      <c r="O1158" s="237"/>
      <c r="P1158" s="237"/>
      <c r="Q1158" s="237"/>
      <c r="R1158" s="237"/>
      <c r="S1158" s="237"/>
      <c r="T1158" s="237"/>
      <c r="U1158" s="237"/>
      <c r="V1158" s="237"/>
      <c r="W1158" s="237"/>
      <c r="X1158" s="237"/>
      <c r="Y1158" s="237"/>
      <c r="Z1158" s="237"/>
      <c r="AA1158" s="238"/>
    </row>
    <row r="1159" ht="16" customHeight="1">
      <c r="A1159" s="280">
        <f>ROW(A247)</f>
        <v>247</v>
      </c>
      <c r="B1159" s="548"/>
      <c r="C1159" t="s" s="567">
        <v>258</v>
      </c>
      <c r="D1159" s="550"/>
      <c r="E1159" s="237"/>
      <c r="F1159" s="237"/>
      <c r="G1159" s="410">
        <f>G247*$C$93</f>
        <v>0</v>
      </c>
      <c r="H1159" s="410">
        <f>H247*$C$93</f>
        <v>0</v>
      </c>
      <c r="I1159" s="410">
        <f>I247*$C$93</f>
        <v>0</v>
      </c>
      <c r="J1159" s="410">
        <f>J247*$C$93</f>
        <v>0</v>
      </c>
      <c r="K1159" s="410">
        <f>K247*$C$93</f>
        <v>0</v>
      </c>
      <c r="L1159" s="410">
        <f>L247*$C$93</f>
        <v>0</v>
      </c>
      <c r="M1159" s="410">
        <f>M247*$C$93</f>
        <v>0</v>
      </c>
      <c r="N1159" s="237"/>
      <c r="O1159" s="237"/>
      <c r="P1159" s="237"/>
      <c r="Q1159" s="237"/>
      <c r="R1159" s="237"/>
      <c r="S1159" s="237"/>
      <c r="T1159" s="237"/>
      <c r="U1159" s="237"/>
      <c r="V1159" s="237"/>
      <c r="W1159" s="237"/>
      <c r="X1159" s="237"/>
      <c r="Y1159" s="237"/>
      <c r="Z1159" s="237"/>
      <c r="AA1159" s="238"/>
    </row>
    <row r="1160" ht="16" customHeight="1">
      <c r="A1160" s="280">
        <f>ROW(A248)</f>
        <v>248</v>
      </c>
      <c r="B1160" s="237"/>
      <c r="C1160" s="547"/>
      <c r="D1160" s="237"/>
      <c r="E1160" s="237"/>
      <c r="F1160" s="237"/>
      <c r="G1160" s="410"/>
      <c r="H1160" s="410"/>
      <c r="I1160" s="410"/>
      <c r="J1160" s="410"/>
      <c r="K1160" s="410"/>
      <c r="L1160" s="410"/>
      <c r="M1160" s="410"/>
      <c r="N1160" s="237"/>
      <c r="O1160" s="237"/>
      <c r="P1160" s="237"/>
      <c r="Q1160" s="237"/>
      <c r="R1160" s="237"/>
      <c r="S1160" s="237"/>
      <c r="T1160" s="237"/>
      <c r="U1160" s="237"/>
      <c r="V1160" s="237"/>
      <c r="W1160" s="237"/>
      <c r="X1160" s="237"/>
      <c r="Y1160" s="237"/>
      <c r="Z1160" s="237"/>
      <c r="AA1160" s="238"/>
    </row>
    <row r="1161" ht="16" customHeight="1">
      <c r="A1161" s="280">
        <f>ROW(A249)</f>
        <v>249</v>
      </c>
      <c r="B1161" s="548">
        <f>$B$243</f>
        <v>0</v>
      </c>
      <c r="C1161" t="s" s="567">
        <v>258</v>
      </c>
      <c r="D1161" s="550"/>
      <c r="E1161" s="237"/>
      <c r="F1161" s="237"/>
      <c r="G1161" s="410">
        <f>G249*$C$93</f>
        <v>0</v>
      </c>
      <c r="H1161" s="410">
        <f>H249*$C$93</f>
        <v>0</v>
      </c>
      <c r="I1161" s="410">
        <f>I249*$C$93</f>
        <v>0</v>
      </c>
      <c r="J1161" s="410">
        <f>J249*$C$93</f>
        <v>0</v>
      </c>
      <c r="K1161" s="410">
        <f>K249*$C$93</f>
        <v>0</v>
      </c>
      <c r="L1161" s="410">
        <f>L249*$C$93</f>
        <v>0</v>
      </c>
      <c r="M1161" s="410">
        <f>M249*$C$93</f>
        <v>0</v>
      </c>
      <c r="N1161" s="237"/>
      <c r="O1161" s="237"/>
      <c r="P1161" s="237"/>
      <c r="Q1161" s="237"/>
      <c r="R1161" s="237"/>
      <c r="S1161" s="237"/>
      <c r="T1161" s="237"/>
      <c r="U1161" s="237"/>
      <c r="V1161" s="237"/>
      <c r="W1161" s="237"/>
      <c r="X1161" s="237"/>
      <c r="Y1161" s="237"/>
      <c r="Z1161" s="237"/>
      <c r="AA1161" s="238"/>
    </row>
    <row r="1162" ht="16" customHeight="1">
      <c r="A1162" s="280">
        <f>ROW(A250)</f>
        <v>250</v>
      </c>
      <c r="B1162" s="548">
        <f>$B$244</f>
        <v>0</v>
      </c>
      <c r="C1162" t="s" s="567">
        <v>258</v>
      </c>
      <c r="D1162" s="550"/>
      <c r="E1162" s="237"/>
      <c r="F1162" s="237"/>
      <c r="G1162" s="410">
        <f>G250*$C$93</f>
        <v>0</v>
      </c>
      <c r="H1162" s="410">
        <f>H250*$C$93</f>
        <v>0</v>
      </c>
      <c r="I1162" s="410">
        <f>I250*$C$93</f>
        <v>0</v>
      </c>
      <c r="J1162" s="410">
        <f>J250*$C$93</f>
        <v>0</v>
      </c>
      <c r="K1162" s="410">
        <f>K250*$C$93</f>
        <v>0</v>
      </c>
      <c r="L1162" s="410">
        <f>L250*$C$93</f>
        <v>0</v>
      </c>
      <c r="M1162" s="410">
        <f>M250*$C$93</f>
        <v>0</v>
      </c>
      <c r="N1162" s="237"/>
      <c r="O1162" s="237"/>
      <c r="P1162" s="237"/>
      <c r="Q1162" s="237"/>
      <c r="R1162" s="237"/>
      <c r="S1162" s="237"/>
      <c r="T1162" s="237"/>
      <c r="U1162" s="237"/>
      <c r="V1162" s="237"/>
      <c r="W1162" s="237"/>
      <c r="X1162" s="237"/>
      <c r="Y1162" s="237"/>
      <c r="Z1162" s="237"/>
      <c r="AA1162" s="238"/>
    </row>
    <row r="1163" ht="16" customHeight="1">
      <c r="A1163" s="280">
        <f>ROW(A251)</f>
        <v>251</v>
      </c>
      <c r="B1163" s="548">
        <f>$B$245</f>
        <v>0</v>
      </c>
      <c r="C1163" t="s" s="567">
        <v>258</v>
      </c>
      <c r="D1163" s="550"/>
      <c r="E1163" s="237"/>
      <c r="F1163" s="237"/>
      <c r="G1163" s="410">
        <f>G251*$C$93</f>
        <v>0</v>
      </c>
      <c r="H1163" s="410">
        <f>H251*$C$93</f>
        <v>0</v>
      </c>
      <c r="I1163" s="410">
        <f>I251*$C$93</f>
        <v>0</v>
      </c>
      <c r="J1163" s="410">
        <f>J251*$C$93</f>
        <v>0</v>
      </c>
      <c r="K1163" s="410">
        <f>K251*$C$93</f>
        <v>0</v>
      </c>
      <c r="L1163" s="410">
        <f>L251*$C$93</f>
        <v>0</v>
      </c>
      <c r="M1163" s="410">
        <f>M251*$C$93</f>
        <v>0</v>
      </c>
      <c r="N1163" s="237"/>
      <c r="O1163" s="237"/>
      <c r="P1163" s="237"/>
      <c r="Q1163" s="237"/>
      <c r="R1163" s="237"/>
      <c r="S1163" s="237"/>
      <c r="T1163" s="237"/>
      <c r="U1163" s="237"/>
      <c r="V1163" s="237"/>
      <c r="W1163" s="237"/>
      <c r="X1163" s="237"/>
      <c r="Y1163" s="237"/>
      <c r="Z1163" s="237"/>
      <c r="AA1163" s="238"/>
    </row>
    <row r="1164" ht="16" customHeight="1">
      <c r="A1164" s="280">
        <f>ROW(A252)</f>
        <v>252</v>
      </c>
      <c r="B1164" s="548">
        <f>$B$246</f>
        <v>0</v>
      </c>
      <c r="C1164" t="s" s="567">
        <v>258</v>
      </c>
      <c r="D1164" s="550"/>
      <c r="E1164" s="237"/>
      <c r="F1164" s="237"/>
      <c r="G1164" s="410">
        <f>G252*$C$93</f>
        <v>0</v>
      </c>
      <c r="H1164" s="410">
        <f>H252*$C$93</f>
        <v>0</v>
      </c>
      <c r="I1164" s="410">
        <f>I252*$C$93</f>
        <v>0</v>
      </c>
      <c r="J1164" s="410">
        <f>J252*$C$93</f>
        <v>0</v>
      </c>
      <c r="K1164" s="410">
        <f>K252*$C$93</f>
        <v>0</v>
      </c>
      <c r="L1164" s="410">
        <f>L252*$C$93</f>
        <v>0</v>
      </c>
      <c r="M1164" s="410">
        <f>M252*$C$93</f>
        <v>0</v>
      </c>
      <c r="N1164" s="237"/>
      <c r="O1164" s="237"/>
      <c r="P1164" s="237"/>
      <c r="Q1164" s="237"/>
      <c r="R1164" s="237"/>
      <c r="S1164" s="237"/>
      <c r="T1164" s="237"/>
      <c r="U1164" s="237"/>
      <c r="V1164" s="237"/>
      <c r="W1164" s="237"/>
      <c r="X1164" s="237"/>
      <c r="Y1164" s="237"/>
      <c r="Z1164" s="237"/>
      <c r="AA1164" s="238"/>
    </row>
    <row r="1165" ht="16" customHeight="1">
      <c r="A1165" s="280">
        <f>ROW(A253)</f>
        <v>253</v>
      </c>
      <c r="B1165" s="548">
        <f>$B$247</f>
        <v>0</v>
      </c>
      <c r="C1165" t="s" s="567">
        <v>258</v>
      </c>
      <c r="D1165" s="550"/>
      <c r="E1165" s="237"/>
      <c r="F1165" s="237"/>
      <c r="G1165" s="410">
        <f>G253*$C$93</f>
        <v>0</v>
      </c>
      <c r="H1165" s="410">
        <f>H253*$C$93</f>
        <v>0</v>
      </c>
      <c r="I1165" s="410">
        <f>I253*$C$93</f>
        <v>0</v>
      </c>
      <c r="J1165" s="410">
        <f>J253*$C$93</f>
        <v>0</v>
      </c>
      <c r="K1165" s="410">
        <f>K253*$C$93</f>
        <v>0</v>
      </c>
      <c r="L1165" s="410">
        <f>L253*$C$93</f>
        <v>0</v>
      </c>
      <c r="M1165" s="410">
        <f>M253*$C$93</f>
        <v>0</v>
      </c>
      <c r="N1165" s="237"/>
      <c r="O1165" s="237"/>
      <c r="P1165" s="237"/>
      <c r="Q1165" s="237"/>
      <c r="R1165" s="237"/>
      <c r="S1165" s="237"/>
      <c r="T1165" s="237"/>
      <c r="U1165" s="237"/>
      <c r="V1165" s="237"/>
      <c r="W1165" s="237"/>
      <c r="X1165" s="237"/>
      <c r="Y1165" s="237"/>
      <c r="Z1165" s="237"/>
      <c r="AA1165" s="238"/>
    </row>
    <row r="1166" ht="16" customHeight="1">
      <c r="A1166" s="280">
        <f>ROW(A254)</f>
        <v>254</v>
      </c>
      <c r="B1166" s="237"/>
      <c r="C1166" s="547"/>
      <c r="D1166" s="550"/>
      <c r="E1166" s="237"/>
      <c r="F1166" s="237"/>
      <c r="G1166" s="410"/>
      <c r="H1166" s="410"/>
      <c r="I1166" s="410"/>
      <c r="J1166" s="410"/>
      <c r="K1166" s="410"/>
      <c r="L1166" s="410"/>
      <c r="M1166" s="410"/>
      <c r="N1166" s="237"/>
      <c r="O1166" s="237"/>
      <c r="P1166" s="237"/>
      <c r="Q1166" s="237"/>
      <c r="R1166" s="237"/>
      <c r="S1166" s="237"/>
      <c r="T1166" s="237"/>
      <c r="U1166" s="237"/>
      <c r="V1166" s="237"/>
      <c r="W1166" s="237"/>
      <c r="X1166" s="237"/>
      <c r="Y1166" s="237"/>
      <c r="Z1166" s="237"/>
      <c r="AA1166" s="238"/>
    </row>
    <row r="1167" ht="16" customHeight="1">
      <c r="A1167" s="280">
        <f>ROW(A255)</f>
        <v>255</v>
      </c>
      <c r="B1167" s="548">
        <f>$B$249</f>
        <v>0</v>
      </c>
      <c r="C1167" t="s" s="567">
        <v>258</v>
      </c>
      <c r="D1167" s="550"/>
      <c r="E1167" s="237"/>
      <c r="F1167" s="237"/>
      <c r="G1167" s="410">
        <f>G255*$C$93</f>
        <v>0</v>
      </c>
      <c r="H1167" s="410">
        <f>H255*$C$93</f>
        <v>0</v>
      </c>
      <c r="I1167" s="410">
        <f>I255*$C$93</f>
        <v>0</v>
      </c>
      <c r="J1167" s="410">
        <f>J255*$C$93</f>
        <v>0</v>
      </c>
      <c r="K1167" s="410">
        <f>K255*$C$93</f>
        <v>0</v>
      </c>
      <c r="L1167" s="410">
        <f>L255*$C$93</f>
        <v>0</v>
      </c>
      <c r="M1167" s="410">
        <f>M255*$C$93</f>
        <v>0</v>
      </c>
      <c r="N1167" s="237"/>
      <c r="O1167" s="237"/>
      <c r="P1167" s="237"/>
      <c r="Q1167" s="237"/>
      <c r="R1167" s="237"/>
      <c r="S1167" s="237"/>
      <c r="T1167" s="237"/>
      <c r="U1167" s="237"/>
      <c r="V1167" s="237"/>
      <c r="W1167" s="237"/>
      <c r="X1167" s="237"/>
      <c r="Y1167" s="237"/>
      <c r="Z1167" s="237"/>
      <c r="AA1167" s="238"/>
    </row>
    <row r="1168" ht="16" customHeight="1">
      <c r="A1168" s="280">
        <f>ROW(A256)</f>
        <v>256</v>
      </c>
      <c r="B1168" s="548">
        <f>$B$250</f>
        <v>0</v>
      </c>
      <c r="C1168" t="s" s="567">
        <v>258</v>
      </c>
      <c r="D1168" s="550"/>
      <c r="E1168" s="237"/>
      <c r="F1168" s="237"/>
      <c r="G1168" s="410">
        <f>G256*$C$93</f>
        <v>0</v>
      </c>
      <c r="H1168" s="410">
        <f>H256*$C$93</f>
        <v>0</v>
      </c>
      <c r="I1168" s="410">
        <f>I256*$C$93</f>
        <v>0</v>
      </c>
      <c r="J1168" s="410">
        <f>J256*$C$93</f>
        <v>0</v>
      </c>
      <c r="K1168" s="410">
        <f>K256*$C$93</f>
        <v>0</v>
      </c>
      <c r="L1168" s="410">
        <f>L256*$C$93</f>
        <v>0</v>
      </c>
      <c r="M1168" s="410">
        <f>M256*$C$93</f>
        <v>0</v>
      </c>
      <c r="N1168" s="237"/>
      <c r="O1168" s="237"/>
      <c r="P1168" s="237"/>
      <c r="Q1168" s="237"/>
      <c r="R1168" s="237"/>
      <c r="S1168" s="237"/>
      <c r="T1168" s="237"/>
      <c r="U1168" s="237"/>
      <c r="V1168" s="237"/>
      <c r="W1168" s="237"/>
      <c r="X1168" s="237"/>
      <c r="Y1168" s="237"/>
      <c r="Z1168" s="237"/>
      <c r="AA1168" s="238"/>
    </row>
    <row r="1169" ht="16" customHeight="1">
      <c r="A1169" s="280">
        <f>ROW(A257)</f>
        <v>257</v>
      </c>
      <c r="B1169" s="548">
        <f>$B$251</f>
        <v>0</v>
      </c>
      <c r="C1169" t="s" s="567">
        <v>258</v>
      </c>
      <c r="D1169" s="550"/>
      <c r="E1169" s="237"/>
      <c r="F1169" s="237"/>
      <c r="G1169" s="410">
        <f>G257*$C$93</f>
        <v>0</v>
      </c>
      <c r="H1169" s="410">
        <f>H257*$C$93</f>
        <v>0</v>
      </c>
      <c r="I1169" s="410">
        <f>I257*$C$93</f>
        <v>0</v>
      </c>
      <c r="J1169" s="410">
        <f>J257*$C$93</f>
        <v>0</v>
      </c>
      <c r="K1169" s="410">
        <f>K257*$C$93</f>
        <v>0</v>
      </c>
      <c r="L1169" s="410">
        <f>L257*$C$93</f>
        <v>0</v>
      </c>
      <c r="M1169" s="410">
        <f>M257*$C$93</f>
        <v>0</v>
      </c>
      <c r="N1169" s="237"/>
      <c r="O1169" s="237"/>
      <c r="P1169" s="237"/>
      <c r="Q1169" s="237"/>
      <c r="R1169" s="237"/>
      <c r="S1169" s="237"/>
      <c r="T1169" s="237"/>
      <c r="U1169" s="237"/>
      <c r="V1169" s="237"/>
      <c r="W1169" s="237"/>
      <c r="X1169" s="237"/>
      <c r="Y1169" s="237"/>
      <c r="Z1169" s="237"/>
      <c r="AA1169" s="238"/>
    </row>
    <row r="1170" ht="16" customHeight="1">
      <c r="A1170" s="280">
        <f>ROW(A258)</f>
        <v>258</v>
      </c>
      <c r="B1170" s="548">
        <f>$B$252</f>
        <v>0</v>
      </c>
      <c r="C1170" t="s" s="567">
        <v>258</v>
      </c>
      <c r="D1170" s="550"/>
      <c r="E1170" s="237"/>
      <c r="F1170" s="237"/>
      <c r="G1170" s="410">
        <f>G258*$C$93</f>
        <v>0</v>
      </c>
      <c r="H1170" s="410">
        <f>H258*$C$93</f>
        <v>0</v>
      </c>
      <c r="I1170" s="410">
        <f>I258*$C$93</f>
        <v>0</v>
      </c>
      <c r="J1170" s="410">
        <f>J258*$C$93</f>
        <v>0</v>
      </c>
      <c r="K1170" s="410">
        <f>K258*$C$93</f>
        <v>0</v>
      </c>
      <c r="L1170" s="410">
        <f>L258*$C$93</f>
        <v>0</v>
      </c>
      <c r="M1170" s="410">
        <f>M258*$C$93</f>
        <v>0</v>
      </c>
      <c r="N1170" s="237"/>
      <c r="O1170" s="237"/>
      <c r="P1170" s="237"/>
      <c r="Q1170" s="237"/>
      <c r="R1170" s="237"/>
      <c r="S1170" s="237"/>
      <c r="T1170" s="237"/>
      <c r="U1170" s="237"/>
      <c r="V1170" s="237"/>
      <c r="W1170" s="237"/>
      <c r="X1170" s="237"/>
      <c r="Y1170" s="237"/>
      <c r="Z1170" s="237"/>
      <c r="AA1170" s="238"/>
    </row>
    <row r="1171" ht="16" customHeight="1">
      <c r="A1171" s="280">
        <f>ROW(A259)</f>
        <v>259</v>
      </c>
      <c r="B1171" s="548">
        <f>$B$253</f>
        <v>0</v>
      </c>
      <c r="C1171" t="s" s="567">
        <v>258</v>
      </c>
      <c r="D1171" s="550"/>
      <c r="E1171" s="237"/>
      <c r="F1171" s="237"/>
      <c r="G1171" s="410">
        <f>G259*$C$93</f>
        <v>0</v>
      </c>
      <c r="H1171" s="410">
        <f>H259*$C$93</f>
        <v>0</v>
      </c>
      <c r="I1171" s="410">
        <f>I259*$C$93</f>
        <v>0</v>
      </c>
      <c r="J1171" s="410">
        <f>J259*$C$93</f>
        <v>0</v>
      </c>
      <c r="K1171" s="410">
        <f>K259*$C$93</f>
        <v>0</v>
      </c>
      <c r="L1171" s="410">
        <f>L259*$C$93</f>
        <v>0</v>
      </c>
      <c r="M1171" s="410">
        <f>M259*$C$93</f>
        <v>0</v>
      </c>
      <c r="N1171" s="237"/>
      <c r="O1171" s="237"/>
      <c r="P1171" s="237"/>
      <c r="Q1171" s="237"/>
      <c r="R1171" s="237"/>
      <c r="S1171" s="237"/>
      <c r="T1171" s="237"/>
      <c r="U1171" s="237"/>
      <c r="V1171" s="237"/>
      <c r="W1171" s="237"/>
      <c r="X1171" s="237"/>
      <c r="Y1171" s="237"/>
      <c r="Z1171" s="237"/>
      <c r="AA1171" s="238"/>
    </row>
    <row r="1172" ht="16" customHeight="1">
      <c r="A1172" s="280">
        <f>ROW(A260)</f>
        <v>260</v>
      </c>
      <c r="B1172" s="237"/>
      <c r="C1172" s="547"/>
      <c r="D1172" s="550"/>
      <c r="E1172" s="237"/>
      <c r="F1172" s="237"/>
      <c r="G1172" s="410"/>
      <c r="H1172" s="410"/>
      <c r="I1172" s="410"/>
      <c r="J1172" s="410"/>
      <c r="K1172" s="410"/>
      <c r="L1172" s="410"/>
      <c r="M1172" s="410"/>
      <c r="N1172" s="237"/>
      <c r="O1172" s="237"/>
      <c r="P1172" s="237"/>
      <c r="Q1172" s="237"/>
      <c r="R1172" s="237"/>
      <c r="S1172" s="237"/>
      <c r="T1172" s="237"/>
      <c r="U1172" s="237"/>
      <c r="V1172" s="237"/>
      <c r="W1172" s="237"/>
      <c r="X1172" s="237"/>
      <c r="Y1172" s="237"/>
      <c r="Z1172" s="237"/>
      <c r="AA1172" s="238"/>
    </row>
    <row r="1173" ht="16" customHeight="1">
      <c r="A1173" s="280">
        <f>ROW(A261)</f>
        <v>261</v>
      </c>
      <c r="B1173" s="548">
        <f>$B$261</f>
        <v>0</v>
      </c>
      <c r="C1173" t="s" s="567">
        <v>258</v>
      </c>
      <c r="D1173" s="550"/>
      <c r="E1173" s="237"/>
      <c r="F1173" s="237"/>
      <c r="G1173" s="410">
        <f>G261*$C$93</f>
        <v>0</v>
      </c>
      <c r="H1173" s="410">
        <f>H261*$C$93</f>
        <v>0</v>
      </c>
      <c r="I1173" s="410">
        <f>I261*$C$93</f>
        <v>0</v>
      </c>
      <c r="J1173" s="410">
        <f>J261*$C$93</f>
        <v>0</v>
      </c>
      <c r="K1173" s="410">
        <f>K261*$C$93</f>
        <v>0</v>
      </c>
      <c r="L1173" s="410">
        <f>L261*$C$93</f>
        <v>0</v>
      </c>
      <c r="M1173" s="410">
        <f>M261*$C$93</f>
        <v>0</v>
      </c>
      <c r="N1173" s="237"/>
      <c r="O1173" s="237"/>
      <c r="P1173" s="237"/>
      <c r="Q1173" s="237"/>
      <c r="R1173" s="237"/>
      <c r="S1173" s="237"/>
      <c r="T1173" s="237"/>
      <c r="U1173" s="237"/>
      <c r="V1173" s="237"/>
      <c r="W1173" s="237"/>
      <c r="X1173" s="237"/>
      <c r="Y1173" s="237"/>
      <c r="Z1173" s="237"/>
      <c r="AA1173" s="238"/>
    </row>
    <row r="1174" ht="16" customHeight="1">
      <c r="A1174" s="280">
        <f>ROW(A262)</f>
        <v>262</v>
      </c>
      <c r="B1174" s="548">
        <f>$B$262</f>
        <v>0</v>
      </c>
      <c r="C1174" t="s" s="567">
        <v>258</v>
      </c>
      <c r="D1174" s="550"/>
      <c r="E1174" s="237"/>
      <c r="F1174" s="237"/>
      <c r="G1174" s="410">
        <f>G262*$C$93</f>
        <v>0</v>
      </c>
      <c r="H1174" s="410">
        <f>H262*$C$93</f>
        <v>0</v>
      </c>
      <c r="I1174" s="410">
        <f>I262*$C$93</f>
        <v>0</v>
      </c>
      <c r="J1174" s="410">
        <f>J262*$C$93</f>
        <v>0</v>
      </c>
      <c r="K1174" s="410">
        <f>K262*$C$93</f>
        <v>0</v>
      </c>
      <c r="L1174" s="410">
        <f>L262*$C$93</f>
        <v>0</v>
      </c>
      <c r="M1174" s="410">
        <f>M262*$C$93</f>
        <v>0</v>
      </c>
      <c r="N1174" s="237"/>
      <c r="O1174" s="237"/>
      <c r="P1174" s="237"/>
      <c r="Q1174" s="237"/>
      <c r="R1174" s="237"/>
      <c r="S1174" s="237"/>
      <c r="T1174" s="237"/>
      <c r="U1174" s="237"/>
      <c r="V1174" s="237"/>
      <c r="W1174" s="237"/>
      <c r="X1174" s="237"/>
      <c r="Y1174" s="237"/>
      <c r="Z1174" s="237"/>
      <c r="AA1174" s="238"/>
    </row>
    <row r="1175" ht="16" customHeight="1">
      <c r="A1175" s="280">
        <f>ROW(A263)</f>
        <v>263</v>
      </c>
      <c r="B1175" s="548">
        <f>$B$263</f>
        <v>0</v>
      </c>
      <c r="C1175" t="s" s="567">
        <v>258</v>
      </c>
      <c r="D1175" s="550"/>
      <c r="E1175" s="237"/>
      <c r="F1175" s="237"/>
      <c r="G1175" s="410">
        <f>G263*$C$93</f>
        <v>0</v>
      </c>
      <c r="H1175" s="410">
        <f>H263*$C$93</f>
        <v>0</v>
      </c>
      <c r="I1175" s="410">
        <f>I263*$C$93</f>
        <v>0</v>
      </c>
      <c r="J1175" s="410">
        <f>J263*$C$93</f>
        <v>0</v>
      </c>
      <c r="K1175" s="410">
        <f>K263*$C$93</f>
        <v>0</v>
      </c>
      <c r="L1175" s="410">
        <f>L263*$C$93</f>
        <v>0</v>
      </c>
      <c r="M1175" s="410">
        <f>M263*$C$93</f>
        <v>0</v>
      </c>
      <c r="N1175" s="237"/>
      <c r="O1175" s="237"/>
      <c r="P1175" s="237"/>
      <c r="Q1175" s="237"/>
      <c r="R1175" s="237"/>
      <c r="S1175" s="237"/>
      <c r="T1175" s="237"/>
      <c r="U1175" s="237"/>
      <c r="V1175" s="237"/>
      <c r="W1175" s="237"/>
      <c r="X1175" s="237"/>
      <c r="Y1175" s="237"/>
      <c r="Z1175" s="237"/>
      <c r="AA1175" s="238"/>
    </row>
    <row r="1176" ht="16" customHeight="1">
      <c r="A1176" s="280">
        <f>ROW(A264)</f>
        <v>264</v>
      </c>
      <c r="B1176" s="548">
        <f>$B$264</f>
        <v>0</v>
      </c>
      <c r="C1176" t="s" s="567">
        <v>258</v>
      </c>
      <c r="D1176" s="550"/>
      <c r="E1176" s="237"/>
      <c r="F1176" s="237"/>
      <c r="G1176" s="410">
        <f>G264*$C$93</f>
        <v>0</v>
      </c>
      <c r="H1176" s="410">
        <f>H264*$C$93</f>
        <v>0</v>
      </c>
      <c r="I1176" s="410">
        <f>I264*$C$93</f>
        <v>0</v>
      </c>
      <c r="J1176" s="410">
        <f>J264*$C$93</f>
        <v>0</v>
      </c>
      <c r="K1176" s="410">
        <f>K264*$C$93</f>
        <v>0</v>
      </c>
      <c r="L1176" s="410">
        <f>L264*$C$93</f>
        <v>0</v>
      </c>
      <c r="M1176" s="410">
        <f>M264*$C$93</f>
        <v>0</v>
      </c>
      <c r="N1176" s="237"/>
      <c r="O1176" s="237"/>
      <c r="P1176" s="237"/>
      <c r="Q1176" s="237"/>
      <c r="R1176" s="237"/>
      <c r="S1176" s="237"/>
      <c r="T1176" s="237"/>
      <c r="U1176" s="237"/>
      <c r="V1176" s="237"/>
      <c r="W1176" s="237"/>
      <c r="X1176" s="237"/>
      <c r="Y1176" s="237"/>
      <c r="Z1176" s="237"/>
      <c r="AA1176" s="238"/>
    </row>
    <row r="1177" ht="16" customHeight="1">
      <c r="A1177" s="280">
        <f>ROW(A265)</f>
        <v>265</v>
      </c>
      <c r="B1177" s="548">
        <f>$B$265</f>
        <v>0</v>
      </c>
      <c r="C1177" t="s" s="567">
        <v>258</v>
      </c>
      <c r="D1177" s="550"/>
      <c r="E1177" s="237"/>
      <c r="F1177" s="237"/>
      <c r="G1177" s="410">
        <f>G265*$C$93</f>
        <v>0</v>
      </c>
      <c r="H1177" s="410">
        <f>H265*$C$93</f>
        <v>0</v>
      </c>
      <c r="I1177" s="410">
        <f>I265*$C$93</f>
        <v>0</v>
      </c>
      <c r="J1177" s="410">
        <f>J265*$C$93</f>
        <v>0</v>
      </c>
      <c r="K1177" s="410">
        <f>K265*$C$93</f>
        <v>0</v>
      </c>
      <c r="L1177" s="410">
        <f>L265*$C$93</f>
        <v>0</v>
      </c>
      <c r="M1177" s="410">
        <f>M265*$C$93</f>
        <v>0</v>
      </c>
      <c r="N1177" s="237"/>
      <c r="O1177" s="237"/>
      <c r="P1177" s="237"/>
      <c r="Q1177" s="237"/>
      <c r="R1177" s="237"/>
      <c r="S1177" s="237"/>
      <c r="T1177" s="237"/>
      <c r="U1177" s="237"/>
      <c r="V1177" s="237"/>
      <c r="W1177" s="237"/>
      <c r="X1177" s="237"/>
      <c r="Y1177" s="237"/>
      <c r="Z1177" s="237"/>
      <c r="AA1177" s="238"/>
    </row>
    <row r="1178" ht="16" customHeight="1">
      <c r="A1178" s="280">
        <f>ROW(A266)</f>
        <v>266</v>
      </c>
      <c r="B1178" s="252"/>
      <c r="C1178" t="s" s="569">
        <v>258</v>
      </c>
      <c r="D1178" s="252"/>
      <c r="E1178" s="252"/>
      <c r="F1178" s="252"/>
      <c r="G1178" s="517"/>
      <c r="H1178" s="517"/>
      <c r="I1178" s="517"/>
      <c r="J1178" s="517"/>
      <c r="K1178" s="517"/>
      <c r="L1178" s="517"/>
      <c r="M1178" s="517"/>
      <c r="N1178" s="237"/>
      <c r="O1178" s="237"/>
      <c r="P1178" s="237"/>
      <c r="Q1178" s="237"/>
      <c r="R1178" s="237"/>
      <c r="S1178" s="237"/>
      <c r="T1178" s="237"/>
      <c r="U1178" s="237"/>
      <c r="V1178" s="237"/>
      <c r="W1178" s="237"/>
      <c r="X1178" s="237"/>
      <c r="Y1178" s="237"/>
      <c r="Z1178" s="237"/>
      <c r="AA1178" s="238"/>
    </row>
    <row r="1179" ht="16" customHeight="1">
      <c r="A1179" s="280">
        <f>ROW(A267)</f>
        <v>267</v>
      </c>
      <c r="B1179" t="s" s="257">
        <v>379</v>
      </c>
      <c r="C1179" s="528"/>
      <c r="D1179" s="405"/>
      <c r="E1179" s="258"/>
      <c r="F1179" s="258"/>
      <c r="G1179" s="307">
        <f>SUM(G1084:G1177)</f>
        <v>0</v>
      </c>
      <c r="H1179" s="307">
        <f>SUM(H1084:H1177)</f>
        <v>0</v>
      </c>
      <c r="I1179" s="307">
        <f>SUM(I1084:I1177)</f>
        <v>0</v>
      </c>
      <c r="J1179" s="307">
        <f>SUM(J1084:J1177)</f>
        <v>0</v>
      </c>
      <c r="K1179" s="307">
        <f>SUM(K1084:K1177)</f>
        <v>0</v>
      </c>
      <c r="L1179" s="307">
        <f>SUM(L1084:L1177)</f>
        <v>0</v>
      </c>
      <c r="M1179" s="307">
        <f>SUM(M1084:M1177)</f>
        <v>0</v>
      </c>
      <c r="N1179" s="237"/>
      <c r="O1179" s="237"/>
      <c r="P1179" s="237"/>
      <c r="Q1179" s="237"/>
      <c r="R1179" s="237"/>
      <c r="S1179" s="237"/>
      <c r="T1179" s="237"/>
      <c r="U1179" s="237"/>
      <c r="V1179" s="237"/>
      <c r="W1179" s="237"/>
      <c r="X1179" s="237"/>
      <c r="Y1179" s="237"/>
      <c r="Z1179" s="237"/>
      <c r="AA1179" s="238"/>
    </row>
    <row r="1180" ht="16" customHeight="1">
      <c r="A1180" s="280">
        <f>ROW(A266)</f>
        <v>266</v>
      </c>
      <c r="B1180" s="237"/>
      <c r="C1180" s="547"/>
      <c r="D1180" s="237"/>
      <c r="E1180" s="237"/>
      <c r="F1180" s="237"/>
      <c r="G1180" s="410"/>
      <c r="H1180" s="410"/>
      <c r="I1180" s="410"/>
      <c r="J1180" s="410"/>
      <c r="K1180" s="410"/>
      <c r="L1180" s="410"/>
      <c r="M1180" s="410"/>
      <c r="N1180" s="237"/>
      <c r="O1180" s="237"/>
      <c r="P1180" s="237"/>
      <c r="Q1180" s="237"/>
      <c r="R1180" s="237"/>
      <c r="S1180" s="237"/>
      <c r="T1180" s="237"/>
      <c r="U1180" s="237"/>
      <c r="V1180" s="237"/>
      <c r="W1180" s="237"/>
      <c r="X1180" s="237"/>
      <c r="Y1180" s="237"/>
      <c r="Z1180" s="237"/>
      <c r="AA1180" s="238"/>
    </row>
    <row r="1181" ht="16" customHeight="1">
      <c r="A1181" s="280">
        <f>ROW(A267)</f>
        <v>267</v>
      </c>
      <c r="B1181" s="252"/>
      <c r="C1181" s="542"/>
      <c r="D1181" s="252"/>
      <c r="E1181" s="252"/>
      <c r="F1181" s="252"/>
      <c r="G1181" s="517"/>
      <c r="H1181" s="517"/>
      <c r="I1181" s="517"/>
      <c r="J1181" s="517"/>
      <c r="K1181" s="517"/>
      <c r="L1181" s="517"/>
      <c r="M1181" s="517"/>
      <c r="N1181" s="237"/>
      <c r="O1181" s="237"/>
      <c r="P1181" s="237"/>
      <c r="Q1181" s="237"/>
      <c r="R1181" s="237"/>
      <c r="S1181" s="237"/>
      <c r="T1181" s="237"/>
      <c r="U1181" s="237"/>
      <c r="V1181" s="237"/>
      <c r="W1181" s="237"/>
      <c r="X1181" s="237"/>
      <c r="Y1181" s="237"/>
      <c r="Z1181" s="237"/>
      <c r="AA1181" s="238"/>
    </row>
    <row r="1182" ht="15.75" customHeight="1">
      <c r="A1182" s="280">
        <f>ROW(A268)</f>
        <v>268</v>
      </c>
      <c r="B1182" t="s" s="572">
        <v>380</v>
      </c>
      <c r="C1182" s="528"/>
      <c r="D1182" s="405"/>
      <c r="E1182" s="258"/>
      <c r="F1182" s="258"/>
      <c r="G1182" s="307">
        <f>G1179+G1081+G1043</f>
        <v>0</v>
      </c>
      <c r="H1182" s="307">
        <f>H1179+H1081+H1043</f>
        <v>0</v>
      </c>
      <c r="I1182" s="307">
        <f>I1179+I1081+I1043</f>
        <v>0</v>
      </c>
      <c r="J1182" s="307">
        <f>J1179+J1081+J1043</f>
        <v>0</v>
      </c>
      <c r="K1182" s="307">
        <f>K1179+K1081+K1043</f>
        <v>0</v>
      </c>
      <c r="L1182" s="307">
        <f>L1179+L1081+L1043</f>
        <v>0</v>
      </c>
      <c r="M1182" s="307">
        <f>M1179+M1081+M1043</f>
        <v>0</v>
      </c>
      <c r="N1182" s="237"/>
      <c r="O1182" s="237"/>
      <c r="P1182" s="237"/>
      <c r="Q1182" s="237"/>
      <c r="R1182" s="237"/>
      <c r="S1182" s="237"/>
      <c r="T1182" s="237"/>
      <c r="U1182" s="237"/>
      <c r="V1182" s="237"/>
      <c r="W1182" s="237"/>
      <c r="X1182" s="237"/>
      <c r="Y1182" s="237"/>
      <c r="Z1182" s="237"/>
      <c r="AA1182" s="238"/>
    </row>
    <row r="1183" ht="16" customHeight="1">
      <c r="A1183" s="280">
        <f>ROW(A269)</f>
        <v>269</v>
      </c>
      <c r="B1183" s="240"/>
      <c r="C1183" s="549"/>
      <c r="D1183" s="240"/>
      <c r="E1183" s="237"/>
      <c r="F1183" s="237"/>
      <c r="G1183" s="237"/>
      <c r="H1183" s="573"/>
      <c r="I1183" s="573"/>
      <c r="J1183" s="573"/>
      <c r="K1183" s="573"/>
      <c r="L1183" s="573"/>
      <c r="M1183" s="573"/>
      <c r="N1183" s="237"/>
      <c r="O1183" s="237"/>
      <c r="P1183" s="237"/>
      <c r="Q1183" s="237"/>
      <c r="R1183" s="237"/>
      <c r="S1183" s="237"/>
      <c r="T1183" s="237"/>
      <c r="U1183" s="237"/>
      <c r="V1183" s="237"/>
      <c r="W1183" s="237"/>
      <c r="X1183" s="237"/>
      <c r="Y1183" s="237"/>
      <c r="Z1183" s="237"/>
      <c r="AA1183" s="238"/>
    </row>
    <row r="1184" ht="15.75" customHeight="1">
      <c r="A1184" s="280">
        <f>ROW(A270)</f>
        <v>270</v>
      </c>
      <c r="B1184" t="s" s="472">
        <v>381</v>
      </c>
      <c r="C1184" s="551"/>
      <c r="D1184" s="552"/>
      <c r="E1184" s="252"/>
      <c r="F1184" s="252"/>
      <c r="G1184" s="404"/>
      <c r="H1184" s="404"/>
      <c r="I1184" s="404"/>
      <c r="J1184" s="404"/>
      <c r="K1184" s="404"/>
      <c r="L1184" s="404"/>
      <c r="M1184" s="404"/>
      <c r="N1184" s="237"/>
      <c r="O1184" s="237"/>
      <c r="P1184" s="237"/>
      <c r="Q1184" s="237"/>
      <c r="R1184" s="237"/>
      <c r="S1184" s="237"/>
      <c r="T1184" s="237"/>
      <c r="U1184" s="237"/>
      <c r="V1184" s="237"/>
      <c r="W1184" s="237"/>
      <c r="X1184" s="237"/>
      <c r="Y1184" s="237"/>
      <c r="Z1184" s="237"/>
      <c r="AA1184" s="238"/>
    </row>
    <row r="1185" ht="16" customHeight="1">
      <c r="A1185" s="280">
        <f>ROW(A271)</f>
        <v>271</v>
      </c>
      <c r="B1185" s="258"/>
      <c r="C1185" s="528"/>
      <c r="D1185" s="509"/>
      <c r="E1185" s="258"/>
      <c r="F1185" s="258"/>
      <c r="G1185" s="406"/>
      <c r="H1185" s="406"/>
      <c r="I1185" s="406"/>
      <c r="J1185" s="406"/>
      <c r="K1185" s="406"/>
      <c r="L1185" s="406"/>
      <c r="M1185" s="406"/>
      <c r="N1185" s="237"/>
      <c r="O1185" s="237"/>
      <c r="P1185" s="237"/>
      <c r="Q1185" s="237"/>
      <c r="R1185" s="237"/>
      <c r="S1185" s="237"/>
      <c r="T1185" s="237"/>
      <c r="U1185" s="237"/>
      <c r="V1185" s="237"/>
      <c r="W1185" s="237"/>
      <c r="X1185" s="237"/>
      <c r="Y1185" s="237"/>
      <c r="Z1185" s="237"/>
      <c r="AA1185" s="238"/>
    </row>
    <row r="1186" ht="16" customHeight="1">
      <c r="A1186" s="280">
        <f>ROW(A272)</f>
        <v>272</v>
      </c>
      <c r="B1186" t="s" s="426">
        <f>$B$113</f>
        <v>327</v>
      </c>
      <c r="C1186" s="542"/>
      <c r="D1186" s="252"/>
      <c r="E1186" s="252"/>
      <c r="F1186" s="252"/>
      <c r="G1186" s="517"/>
      <c r="H1186" s="517"/>
      <c r="I1186" s="517"/>
      <c r="J1186" s="517"/>
      <c r="K1186" s="517"/>
      <c r="L1186" s="517"/>
      <c r="M1186" s="517"/>
      <c r="N1186" s="237"/>
      <c r="O1186" s="237"/>
      <c r="P1186" s="237"/>
      <c r="Q1186" s="237"/>
      <c r="R1186" s="237"/>
      <c r="S1186" s="237"/>
      <c r="T1186" s="237"/>
      <c r="U1186" s="237"/>
      <c r="V1186" s="237"/>
      <c r="W1186" s="237"/>
      <c r="X1186" s="237"/>
      <c r="Y1186" s="237"/>
      <c r="Z1186" s="237"/>
      <c r="AA1186" s="238"/>
    </row>
    <row r="1187" ht="16" customHeight="1">
      <c r="A1187" s="280">
        <f>ROW(A273)</f>
        <v>273</v>
      </c>
      <c r="B1187" t="s" s="508">
        <f>$B$114</f>
        <v>328</v>
      </c>
      <c r="C1187" s="518"/>
      <c r="D1187" s="258"/>
      <c r="E1187" s="258"/>
      <c r="F1187" s="258"/>
      <c r="G1187" s="520">
        <f>G114*$C$94</f>
        <v>0</v>
      </c>
      <c r="H1187" s="520">
        <f>H114*$C$94</f>
        <v>34</v>
      </c>
      <c r="I1187" s="520">
        <f>I114*$C$94</f>
        <v>34</v>
      </c>
      <c r="J1187" s="520">
        <f>J114*$C$94</f>
        <v>34</v>
      </c>
      <c r="K1187" s="520">
        <f>K114*$C$94</f>
        <v>34</v>
      </c>
      <c r="L1187" s="520">
        <f>L114*$C$94</f>
        <v>34</v>
      </c>
      <c r="M1187" s="520">
        <f>M114*$C$94</f>
        <v>34</v>
      </c>
      <c r="N1187" s="237"/>
      <c r="O1187" s="237"/>
      <c r="P1187" s="237"/>
      <c r="Q1187" s="237"/>
      <c r="R1187" s="237"/>
      <c r="S1187" s="237"/>
      <c r="T1187" s="237"/>
      <c r="U1187" s="237"/>
      <c r="V1187" s="237"/>
      <c r="W1187" s="237"/>
      <c r="X1187" s="237"/>
      <c r="Y1187" s="237"/>
      <c r="Z1187" s="237"/>
      <c r="AA1187" s="238"/>
    </row>
    <row r="1188" ht="16" customHeight="1">
      <c r="A1188" s="280">
        <f>ROW(A274)</f>
        <v>274</v>
      </c>
      <c r="B1188" t="s" s="286">
        <f>$B$115</f>
        <v>329</v>
      </c>
      <c r="C1188" s="547"/>
      <c r="D1188" s="237"/>
      <c r="E1188" s="237"/>
      <c r="F1188" s="237"/>
      <c r="G1188" s="410">
        <f>G115*$C$94</f>
        <v>0</v>
      </c>
      <c r="H1188" s="410">
        <f>H115*$C$94</f>
        <v>0</v>
      </c>
      <c r="I1188" s="410">
        <f>I115*$C$94</f>
        <v>34</v>
      </c>
      <c r="J1188" s="410">
        <f>J115*$C$94</f>
        <v>34</v>
      </c>
      <c r="K1188" s="410">
        <f>K115*$C$94</f>
        <v>34</v>
      </c>
      <c r="L1188" s="410">
        <f>L115*$C$94</f>
        <v>34</v>
      </c>
      <c r="M1188" s="410">
        <f>M115*$C$94</f>
        <v>34</v>
      </c>
      <c r="N1188" s="237"/>
      <c r="O1188" s="237"/>
      <c r="P1188" s="237"/>
      <c r="Q1188" s="237"/>
      <c r="R1188" s="237"/>
      <c r="S1188" s="237"/>
      <c r="T1188" s="237"/>
      <c r="U1188" s="237"/>
      <c r="V1188" s="237"/>
      <c r="W1188" s="237"/>
      <c r="X1188" s="237"/>
      <c r="Y1188" s="237"/>
      <c r="Z1188" s="237"/>
      <c r="AA1188" s="238"/>
    </row>
    <row r="1189" ht="16" customHeight="1">
      <c r="A1189" s="280">
        <f>ROW(A275)</f>
        <v>275</v>
      </c>
      <c r="B1189" t="s" s="286">
        <f>$B$116</f>
        <v>330</v>
      </c>
      <c r="C1189" s="547"/>
      <c r="D1189" s="237"/>
      <c r="E1189" s="237"/>
      <c r="F1189" s="237"/>
      <c r="G1189" s="410">
        <f>G116*$C$94</f>
        <v>0</v>
      </c>
      <c r="H1189" s="410">
        <f>H116*$C$94</f>
        <v>0</v>
      </c>
      <c r="I1189" s="410">
        <f>I116*$C$94</f>
        <v>0</v>
      </c>
      <c r="J1189" s="410">
        <f>J116*$C$94</f>
        <v>34</v>
      </c>
      <c r="K1189" s="410">
        <f>K116*$C$94</f>
        <v>34</v>
      </c>
      <c r="L1189" s="410">
        <f>L116*$C$94</f>
        <v>34</v>
      </c>
      <c r="M1189" s="410">
        <f>M116*$C$94</f>
        <v>34</v>
      </c>
      <c r="N1189" s="237"/>
      <c r="O1189" s="237"/>
      <c r="P1189" s="237"/>
      <c r="Q1189" s="237"/>
      <c r="R1189" s="237"/>
      <c r="S1189" s="237"/>
      <c r="T1189" s="237"/>
      <c r="U1189" s="237"/>
      <c r="V1189" s="237"/>
      <c r="W1189" s="237"/>
      <c r="X1189" s="237"/>
      <c r="Y1189" s="237"/>
      <c r="Z1189" s="237"/>
      <c r="AA1189" s="238"/>
    </row>
    <row r="1190" ht="16" customHeight="1">
      <c r="A1190" s="280">
        <f>ROW(A276)</f>
        <v>276</v>
      </c>
      <c r="B1190" t="s" s="286">
        <f>$B$117</f>
        <v>331</v>
      </c>
      <c r="C1190" s="547"/>
      <c r="D1190" s="237"/>
      <c r="E1190" s="237"/>
      <c r="F1190" s="237"/>
      <c r="G1190" s="410">
        <f>G117*$C$94</f>
        <v>0</v>
      </c>
      <c r="H1190" s="410">
        <f>H117*$C$94</f>
        <v>0</v>
      </c>
      <c r="I1190" s="410">
        <f>I117*$C$94</f>
        <v>0</v>
      </c>
      <c r="J1190" s="410">
        <f>J117*$C$94</f>
        <v>34</v>
      </c>
      <c r="K1190" s="410">
        <f>K117*$C$94</f>
        <v>34</v>
      </c>
      <c r="L1190" s="410">
        <f>L117*$C$94</f>
        <v>34</v>
      </c>
      <c r="M1190" s="410">
        <f>M117*$C$94</f>
        <v>34</v>
      </c>
      <c r="N1190" s="237"/>
      <c r="O1190" s="237"/>
      <c r="P1190" s="237"/>
      <c r="Q1190" s="237"/>
      <c r="R1190" s="237"/>
      <c r="S1190" s="237"/>
      <c r="T1190" s="237"/>
      <c r="U1190" s="237"/>
      <c r="V1190" s="237"/>
      <c r="W1190" s="237"/>
      <c r="X1190" s="237"/>
      <c r="Y1190" s="237"/>
      <c r="Z1190" s="237"/>
      <c r="AA1190" s="238"/>
    </row>
    <row r="1191" ht="16" customHeight="1">
      <c r="A1191" s="280">
        <f>ROW(A277)</f>
        <v>277</v>
      </c>
      <c r="B1191" s="548">
        <f>$B$118</f>
        <v>0</v>
      </c>
      <c r="C1191" s="547"/>
      <c r="D1191" s="237"/>
      <c r="E1191" s="237"/>
      <c r="F1191" s="237"/>
      <c r="G1191" s="410">
        <f>G118*$C$94</f>
        <v>0</v>
      </c>
      <c r="H1191" s="410">
        <f>H118*$C$94</f>
        <v>0</v>
      </c>
      <c r="I1191" s="410">
        <f>I118*$C$94</f>
        <v>0</v>
      </c>
      <c r="J1191" s="410">
        <f>J118*$C$94</f>
        <v>0</v>
      </c>
      <c r="K1191" s="410">
        <f>K118*$C$94</f>
        <v>0</v>
      </c>
      <c r="L1191" s="410">
        <f>L118*$C$94</f>
        <v>0</v>
      </c>
      <c r="M1191" s="410">
        <f>M118*$C$94</f>
        <v>0</v>
      </c>
      <c r="N1191" s="237"/>
      <c r="O1191" s="237"/>
      <c r="P1191" s="237"/>
      <c r="Q1191" s="237"/>
      <c r="R1191" s="237"/>
      <c r="S1191" s="237"/>
      <c r="T1191" s="237"/>
      <c r="U1191" s="237"/>
      <c r="V1191" s="237"/>
      <c r="W1191" s="237"/>
      <c r="X1191" s="237"/>
      <c r="Y1191" s="237"/>
      <c r="Z1191" s="237"/>
      <c r="AA1191" s="238"/>
    </row>
    <row r="1192" ht="16" customHeight="1">
      <c r="A1192" s="280">
        <f>ROW(A278)</f>
        <v>278</v>
      </c>
      <c r="B1192" s="237"/>
      <c r="C1192" s="547"/>
      <c r="D1192" s="237"/>
      <c r="E1192" s="237"/>
      <c r="F1192" s="237"/>
      <c r="G1192" s="410"/>
      <c r="H1192" s="410"/>
      <c r="I1192" s="410"/>
      <c r="J1192" s="410"/>
      <c r="K1192" s="410"/>
      <c r="L1192" s="410"/>
      <c r="M1192" s="410"/>
      <c r="N1192" s="237"/>
      <c r="O1192" s="237"/>
      <c r="P1192" s="237"/>
      <c r="Q1192" s="237"/>
      <c r="R1192" s="237"/>
      <c r="S1192" s="237"/>
      <c r="T1192" s="237"/>
      <c r="U1192" s="237"/>
      <c r="V1192" s="237"/>
      <c r="W1192" s="237"/>
      <c r="X1192" s="237"/>
      <c r="Y1192" s="237"/>
      <c r="Z1192" s="237"/>
      <c r="AA1192" s="238"/>
    </row>
    <row r="1193" ht="16" customHeight="1">
      <c r="A1193" s="280">
        <f>ROW(A279)</f>
        <v>279</v>
      </c>
      <c r="B1193" t="s" s="426">
        <f>$B$122</f>
        <v>333</v>
      </c>
      <c r="C1193" s="542"/>
      <c r="D1193" s="252"/>
      <c r="E1193" s="252"/>
      <c r="F1193" s="252"/>
      <c r="G1193" s="517"/>
      <c r="H1193" s="517"/>
      <c r="I1193" s="517"/>
      <c r="J1193" s="517"/>
      <c r="K1193" s="517"/>
      <c r="L1193" s="517"/>
      <c r="M1193" s="517"/>
      <c r="N1193" s="237"/>
      <c r="O1193" s="237"/>
      <c r="P1193" s="237"/>
      <c r="Q1193" s="237"/>
      <c r="R1193" s="237"/>
      <c r="S1193" s="237"/>
      <c r="T1193" s="237"/>
      <c r="U1193" s="237"/>
      <c r="V1193" s="237"/>
      <c r="W1193" s="237"/>
      <c r="X1193" s="237"/>
      <c r="Y1193" s="237"/>
      <c r="Z1193" s="237"/>
      <c r="AA1193" s="238"/>
    </row>
    <row r="1194" ht="16" customHeight="1">
      <c r="A1194" s="280">
        <f>ROW(A123)</f>
        <v>123</v>
      </c>
      <c r="B1194" t="s" s="508">
        <f>$B$123</f>
        <v>334</v>
      </c>
      <c r="C1194" s="518"/>
      <c r="D1194" s="258"/>
      <c r="E1194" s="258"/>
      <c r="F1194" s="258"/>
      <c r="G1194" s="520">
        <f>G123*$C$94</f>
        <v>0</v>
      </c>
      <c r="H1194" s="520">
        <f>H123*$C$94</f>
        <v>34</v>
      </c>
      <c r="I1194" s="520">
        <f>I123*$C$94</f>
        <v>34</v>
      </c>
      <c r="J1194" s="520">
        <f>J123*$C$94</f>
        <v>34</v>
      </c>
      <c r="K1194" s="520">
        <f>K123*$C$94</f>
        <v>34</v>
      </c>
      <c r="L1194" s="520">
        <f>L123*$C$94</f>
        <v>34</v>
      </c>
      <c r="M1194" s="520">
        <f>M123*$C$94</f>
        <v>34</v>
      </c>
      <c r="N1194" s="237"/>
      <c r="O1194" s="237"/>
      <c r="P1194" s="237"/>
      <c r="Q1194" s="237"/>
      <c r="R1194" s="237"/>
      <c r="S1194" s="237"/>
      <c r="T1194" s="237"/>
      <c r="U1194" s="237"/>
      <c r="V1194" s="237"/>
      <c r="W1194" s="237"/>
      <c r="X1194" s="237"/>
      <c r="Y1194" s="237"/>
      <c r="Z1194" s="237"/>
      <c r="AA1194" s="238"/>
    </row>
    <row r="1195" ht="16" customHeight="1">
      <c r="A1195" s="280">
        <f>ROW(A124)</f>
        <v>124</v>
      </c>
      <c r="B1195" t="s" s="286">
        <f>$B$124</f>
        <v>335</v>
      </c>
      <c r="C1195" s="547"/>
      <c r="D1195" s="237"/>
      <c r="E1195" s="237"/>
      <c r="F1195" s="237"/>
      <c r="G1195" s="410">
        <f>G124*$C$94</f>
        <v>0</v>
      </c>
      <c r="H1195" s="410">
        <f>H124*$C$94</f>
        <v>34</v>
      </c>
      <c r="I1195" s="410">
        <f>I124*$C$94</f>
        <v>34</v>
      </c>
      <c r="J1195" s="410">
        <f>J124*$C$94</f>
        <v>34</v>
      </c>
      <c r="K1195" s="410">
        <f>K124*$C$94</f>
        <v>34</v>
      </c>
      <c r="L1195" s="410">
        <f>L124*$C$94</f>
        <v>34</v>
      </c>
      <c r="M1195" s="410">
        <f>M124*$C$94</f>
        <v>34</v>
      </c>
      <c r="N1195" s="237"/>
      <c r="O1195" s="237"/>
      <c r="P1195" s="237"/>
      <c r="Q1195" s="237"/>
      <c r="R1195" s="237"/>
      <c r="S1195" s="237"/>
      <c r="T1195" s="237"/>
      <c r="U1195" s="237"/>
      <c r="V1195" s="237"/>
      <c r="W1195" s="237"/>
      <c r="X1195" s="237"/>
      <c r="Y1195" s="237"/>
      <c r="Z1195" s="237"/>
      <c r="AA1195" s="238"/>
    </row>
    <row r="1196" ht="16" customHeight="1">
      <c r="A1196" s="280">
        <f>ROW(A125)</f>
        <v>125</v>
      </c>
      <c r="B1196" s="548">
        <f>$B125</f>
        <v>0</v>
      </c>
      <c r="C1196" s="547"/>
      <c r="D1196" s="237"/>
      <c r="E1196" s="237"/>
      <c r="F1196" s="237"/>
      <c r="G1196" s="410">
        <f>G125*$C$94</f>
        <v>0</v>
      </c>
      <c r="H1196" s="410">
        <f>H125*$C$94</f>
        <v>0</v>
      </c>
      <c r="I1196" s="410">
        <f>I125*$C$94</f>
        <v>0</v>
      </c>
      <c r="J1196" s="410">
        <f>J125*$C$94</f>
        <v>0</v>
      </c>
      <c r="K1196" s="410">
        <f>K125*$C$94</f>
        <v>0</v>
      </c>
      <c r="L1196" s="410">
        <f>L125*$C$94</f>
        <v>0</v>
      </c>
      <c r="M1196" s="410">
        <f>M125*$C$94</f>
        <v>0</v>
      </c>
      <c r="N1196" s="237"/>
      <c r="O1196" s="237"/>
      <c r="P1196" s="237"/>
      <c r="Q1196" s="237"/>
      <c r="R1196" s="237"/>
      <c r="S1196" s="237"/>
      <c r="T1196" s="237"/>
      <c r="U1196" s="237"/>
      <c r="V1196" s="237"/>
      <c r="W1196" s="237"/>
      <c r="X1196" s="237"/>
      <c r="Y1196" s="237"/>
      <c r="Z1196" s="237"/>
      <c r="AA1196" s="238"/>
    </row>
    <row r="1197" ht="16" customHeight="1">
      <c r="A1197" s="280">
        <f>ROW(A126)</f>
        <v>126</v>
      </c>
      <c r="B1197" t="s" s="286">
        <f>$B126</f>
        <v>382</v>
      </c>
      <c r="C1197" s="547"/>
      <c r="D1197" s="237"/>
      <c r="E1197" s="237"/>
      <c r="F1197" s="237"/>
      <c r="G1197" s="410">
        <f>G126*$C$94</f>
        <v>0</v>
      </c>
      <c r="H1197" s="410">
        <f>H126*$C$94</f>
        <v>0</v>
      </c>
      <c r="I1197" s="410">
        <f>I126*$C$94</f>
        <v>0</v>
      </c>
      <c r="J1197" s="410">
        <f>J126*$C$94</f>
        <v>0</v>
      </c>
      <c r="K1197" s="410">
        <f>K126*$C$94</f>
        <v>0</v>
      </c>
      <c r="L1197" s="410">
        <f>L126*$C$94</f>
        <v>0</v>
      </c>
      <c r="M1197" s="410">
        <f>M126*$C$94</f>
        <v>0</v>
      </c>
      <c r="N1197" s="237"/>
      <c r="O1197" s="237"/>
      <c r="P1197" s="237"/>
      <c r="Q1197" s="237"/>
      <c r="R1197" s="237"/>
      <c r="S1197" s="237"/>
      <c r="T1197" s="237"/>
      <c r="U1197" s="237"/>
      <c r="V1197" s="237"/>
      <c r="W1197" s="237"/>
      <c r="X1197" s="237"/>
      <c r="Y1197" s="237"/>
      <c r="Z1197" s="237"/>
      <c r="AA1197" s="238"/>
    </row>
    <row r="1198" ht="16" customHeight="1">
      <c r="A1198" s="280">
        <f>ROW(A127)</f>
        <v>127</v>
      </c>
      <c r="B1198" s="427"/>
      <c r="C1198" s="542"/>
      <c r="D1198" s="252"/>
      <c r="E1198" s="252"/>
      <c r="F1198" s="252"/>
      <c r="G1198" s="517"/>
      <c r="H1198" s="517"/>
      <c r="I1198" s="517"/>
      <c r="J1198" s="517"/>
      <c r="K1198" s="517"/>
      <c r="L1198" s="517"/>
      <c r="M1198" s="517"/>
      <c r="N1198" s="237"/>
      <c r="O1198" s="237"/>
      <c r="P1198" s="237"/>
      <c r="Q1198" s="237"/>
      <c r="R1198" s="237"/>
      <c r="S1198" s="237"/>
      <c r="T1198" s="237"/>
      <c r="U1198" s="237"/>
      <c r="V1198" s="237"/>
      <c r="W1198" s="237"/>
      <c r="X1198" s="237"/>
      <c r="Y1198" s="237"/>
      <c r="Z1198" s="237"/>
      <c r="AA1198" s="238"/>
    </row>
    <row r="1199" ht="16" customHeight="1">
      <c r="A1199" s="280">
        <f>ROW(A128)</f>
        <v>128</v>
      </c>
      <c r="B1199" t="s" s="257">
        <f>$B$128</f>
        <v>336</v>
      </c>
      <c r="C1199" s="528"/>
      <c r="D1199" s="405"/>
      <c r="E1199" s="258"/>
      <c r="F1199" s="258"/>
      <c r="G1199" s="307">
        <f>SUM(G1187:G1197)</f>
        <v>0</v>
      </c>
      <c r="H1199" s="307">
        <f>SUM(H1187:H1197)</f>
        <v>102</v>
      </c>
      <c r="I1199" s="307">
        <f>SUM(I1187:I1197)</f>
        <v>136</v>
      </c>
      <c r="J1199" s="307">
        <f>SUM(J1187:J1197)</f>
        <v>204</v>
      </c>
      <c r="K1199" s="307">
        <f>SUM(K1187:K1197)</f>
        <v>204</v>
      </c>
      <c r="L1199" s="307">
        <f>SUM(L1187:L1197)</f>
        <v>204</v>
      </c>
      <c r="M1199" s="307">
        <f>SUM(M1187:M1197)</f>
        <v>204</v>
      </c>
      <c r="N1199" s="237"/>
      <c r="O1199" s="237"/>
      <c r="P1199" s="237"/>
      <c r="Q1199" s="237"/>
      <c r="R1199" s="237"/>
      <c r="S1199" s="237"/>
      <c r="T1199" s="237"/>
      <c r="U1199" s="237"/>
      <c r="V1199" s="237"/>
      <c r="W1199" s="237"/>
      <c r="X1199" s="237"/>
      <c r="Y1199" s="237"/>
      <c r="Z1199" s="237"/>
      <c r="AA1199" s="238"/>
    </row>
    <row r="1200" ht="16" customHeight="1">
      <c r="A1200" s="280">
        <f>ROW(A129)</f>
        <v>129</v>
      </c>
      <c r="B1200" s="240"/>
      <c r="C1200" s="547"/>
      <c r="D1200" s="237"/>
      <c r="E1200" s="237"/>
      <c r="F1200" s="237"/>
      <c r="G1200" s="410"/>
      <c r="H1200" s="410"/>
      <c r="I1200" s="410"/>
      <c r="J1200" s="410"/>
      <c r="K1200" s="410"/>
      <c r="L1200" s="410"/>
      <c r="M1200" s="410"/>
      <c r="N1200" s="237"/>
      <c r="O1200" s="237"/>
      <c r="P1200" s="237"/>
      <c r="Q1200" s="237"/>
      <c r="R1200" s="237"/>
      <c r="S1200" s="237"/>
      <c r="T1200" s="237"/>
      <c r="U1200" s="237"/>
      <c r="V1200" s="237"/>
      <c r="W1200" s="237"/>
      <c r="X1200" s="237"/>
      <c r="Y1200" s="237"/>
      <c r="Z1200" s="237"/>
      <c r="AA1200" s="238"/>
    </row>
    <row r="1201" ht="16" customHeight="1">
      <c r="A1201" s="280">
        <f>ROW(A130)</f>
        <v>130</v>
      </c>
      <c r="B1201" t="s" s="426">
        <f>$B$130</f>
        <v>337</v>
      </c>
      <c r="C1201" s="542"/>
      <c r="D1201" s="252"/>
      <c r="E1201" s="252"/>
      <c r="F1201" s="252"/>
      <c r="G1201" s="517"/>
      <c r="H1201" s="517"/>
      <c r="I1201" s="517"/>
      <c r="J1201" s="517"/>
      <c r="K1201" s="517"/>
      <c r="L1201" s="517"/>
      <c r="M1201" s="517"/>
      <c r="N1201" s="237"/>
      <c r="O1201" s="237"/>
      <c r="P1201" s="237"/>
      <c r="Q1201" s="237"/>
      <c r="R1201" s="237"/>
      <c r="S1201" s="237"/>
      <c r="T1201" s="237"/>
      <c r="U1201" s="237"/>
      <c r="V1201" s="237"/>
      <c r="W1201" s="237"/>
      <c r="X1201" s="237"/>
      <c r="Y1201" s="237"/>
      <c r="Z1201" s="237"/>
      <c r="AA1201" s="238"/>
    </row>
    <row r="1202" ht="16" customHeight="1">
      <c r="A1202" s="280">
        <f>ROW(A131)</f>
        <v>131</v>
      </c>
      <c r="B1202" s="525">
        <f>$B$131</f>
        <v>0</v>
      </c>
      <c r="C1202" s="518"/>
      <c r="D1202" s="258"/>
      <c r="E1202" s="258"/>
      <c r="F1202" s="258"/>
      <c r="G1202" s="520">
        <f>G131*$C$94</f>
        <v>0</v>
      </c>
      <c r="H1202" s="520">
        <f>H131*$C$94</f>
        <v>0</v>
      </c>
      <c r="I1202" s="520">
        <f>I131*$C$94</f>
        <v>0</v>
      </c>
      <c r="J1202" s="520">
        <f>J131*$C$94</f>
        <v>0</v>
      </c>
      <c r="K1202" s="520">
        <f>K131*$C$94</f>
        <v>0</v>
      </c>
      <c r="L1202" s="520">
        <f>L131*$C$94</f>
        <v>0</v>
      </c>
      <c r="M1202" s="520">
        <f>M131*$C$94</f>
        <v>0</v>
      </c>
      <c r="N1202" s="237"/>
      <c r="O1202" s="237"/>
      <c r="P1202" s="237"/>
      <c r="Q1202" s="237"/>
      <c r="R1202" s="237"/>
      <c r="S1202" s="237"/>
      <c r="T1202" s="237"/>
      <c r="U1202" s="237"/>
      <c r="V1202" s="237"/>
      <c r="W1202" s="237"/>
      <c r="X1202" s="237"/>
      <c r="Y1202" s="237"/>
      <c r="Z1202" s="237"/>
      <c r="AA1202" s="238"/>
    </row>
    <row r="1203" ht="16" customHeight="1">
      <c r="A1203" s="280">
        <f>ROW(A132)</f>
        <v>132</v>
      </c>
      <c r="B1203" s="526">
        <f>$B$132</f>
        <v>0</v>
      </c>
      <c r="C1203" s="547"/>
      <c r="D1203" s="237"/>
      <c r="E1203" s="237"/>
      <c r="F1203" s="237"/>
      <c r="G1203" s="410">
        <f>G132*$C$94</f>
        <v>0</v>
      </c>
      <c r="H1203" s="410">
        <f>H132*$C$94</f>
        <v>0</v>
      </c>
      <c r="I1203" s="410">
        <f>I132*$C$94</f>
        <v>0</v>
      </c>
      <c r="J1203" s="410">
        <f>J132*$C$94</f>
        <v>0</v>
      </c>
      <c r="K1203" s="410">
        <f>K132*$C$94</f>
        <v>0</v>
      </c>
      <c r="L1203" s="410">
        <f>L132*$C$94</f>
        <v>0</v>
      </c>
      <c r="M1203" s="410">
        <f>M132*$C$94</f>
        <v>0</v>
      </c>
      <c r="N1203" s="237"/>
      <c r="O1203" s="237"/>
      <c r="P1203" s="237"/>
      <c r="Q1203" s="237"/>
      <c r="R1203" s="237"/>
      <c r="S1203" s="237"/>
      <c r="T1203" s="237"/>
      <c r="U1203" s="237"/>
      <c r="V1203" s="237"/>
      <c r="W1203" s="237"/>
      <c r="X1203" s="237"/>
      <c r="Y1203" s="237"/>
      <c r="Z1203" s="237"/>
      <c r="AA1203" s="238"/>
    </row>
    <row r="1204" ht="16" customHeight="1">
      <c r="A1204" s="280">
        <f>ROW(A133)</f>
        <v>133</v>
      </c>
      <c r="B1204" s="526">
        <f>$B$133</f>
        <v>0</v>
      </c>
      <c r="C1204" s="547"/>
      <c r="D1204" s="237"/>
      <c r="E1204" s="237"/>
      <c r="F1204" s="237"/>
      <c r="G1204" s="410">
        <f>G133*$C$94</f>
        <v>0</v>
      </c>
      <c r="H1204" s="410">
        <f>H133*$C$94</f>
        <v>0</v>
      </c>
      <c r="I1204" s="410">
        <f>I133*$C$94</f>
        <v>0</v>
      </c>
      <c r="J1204" s="410">
        <f>J133*$C$94</f>
        <v>0</v>
      </c>
      <c r="K1204" s="410">
        <f>K133*$C$94</f>
        <v>0</v>
      </c>
      <c r="L1204" s="410">
        <f>L133*$C$94</f>
        <v>0</v>
      </c>
      <c r="M1204" s="410">
        <f>M133*$C$94</f>
        <v>0</v>
      </c>
      <c r="N1204" s="237"/>
      <c r="O1204" s="237"/>
      <c r="P1204" s="237"/>
      <c r="Q1204" s="237"/>
      <c r="R1204" s="237"/>
      <c r="S1204" s="237"/>
      <c r="T1204" s="237"/>
      <c r="U1204" s="237"/>
      <c r="V1204" s="237"/>
      <c r="W1204" s="237"/>
      <c r="X1204" s="237"/>
      <c r="Y1204" s="237"/>
      <c r="Z1204" s="237"/>
      <c r="AA1204" s="238"/>
    </row>
    <row r="1205" ht="16" customHeight="1">
      <c r="A1205" s="280">
        <f>ROW(A134)</f>
        <v>134</v>
      </c>
      <c r="B1205" s="526">
        <f>$B$134</f>
        <v>0</v>
      </c>
      <c r="C1205" s="547"/>
      <c r="D1205" s="237"/>
      <c r="E1205" s="237"/>
      <c r="F1205" s="237"/>
      <c r="G1205" s="410">
        <f>G134*$C$94</f>
        <v>0</v>
      </c>
      <c r="H1205" s="410">
        <f>H134*$C$94</f>
        <v>0</v>
      </c>
      <c r="I1205" s="410">
        <f>I134*$C$94</f>
        <v>0</v>
      </c>
      <c r="J1205" s="410">
        <f>J134*$C$94</f>
        <v>0</v>
      </c>
      <c r="K1205" s="410">
        <f>K134*$C$94</f>
        <v>0</v>
      </c>
      <c r="L1205" s="410">
        <f>L134*$C$94</f>
        <v>0</v>
      </c>
      <c r="M1205" s="410">
        <f>M134*$C$94</f>
        <v>0</v>
      </c>
      <c r="N1205" s="237"/>
      <c r="O1205" s="237"/>
      <c r="P1205" s="237"/>
      <c r="Q1205" s="237"/>
      <c r="R1205" s="237"/>
      <c r="S1205" s="237"/>
      <c r="T1205" s="237"/>
      <c r="U1205" s="237"/>
      <c r="V1205" s="237"/>
      <c r="W1205" s="237"/>
      <c r="X1205" s="237"/>
      <c r="Y1205" s="237"/>
      <c r="Z1205" s="237"/>
      <c r="AA1205" s="238"/>
    </row>
    <row r="1206" ht="16" customHeight="1">
      <c r="A1206" s="280">
        <f>ROW(A135)</f>
        <v>135</v>
      </c>
      <c r="B1206" s="526">
        <f>$B$135</f>
        <v>0</v>
      </c>
      <c r="C1206" s="547"/>
      <c r="D1206" s="237"/>
      <c r="E1206" s="237"/>
      <c r="F1206" s="237"/>
      <c r="G1206" s="410">
        <f>G135*$C$94</f>
        <v>0</v>
      </c>
      <c r="H1206" s="410">
        <f>H135*$C$94</f>
        <v>0</v>
      </c>
      <c r="I1206" s="410">
        <f>I135*$C$94</f>
        <v>0</v>
      </c>
      <c r="J1206" s="410">
        <f>J135*$C$94</f>
        <v>0</v>
      </c>
      <c r="K1206" s="410">
        <f>K135*$C$94</f>
        <v>0</v>
      </c>
      <c r="L1206" s="410">
        <f>L135*$C$94</f>
        <v>0</v>
      </c>
      <c r="M1206" s="410">
        <f>M135*$C$94</f>
        <v>0</v>
      </c>
      <c r="N1206" s="237"/>
      <c r="O1206" s="237"/>
      <c r="P1206" s="237"/>
      <c r="Q1206" s="237"/>
      <c r="R1206" s="237"/>
      <c r="S1206" s="237"/>
      <c r="T1206" s="237"/>
      <c r="U1206" s="237"/>
      <c r="V1206" s="237"/>
      <c r="W1206" s="237"/>
      <c r="X1206" s="237"/>
      <c r="Y1206" s="237"/>
      <c r="Z1206" s="237"/>
      <c r="AA1206" s="238"/>
    </row>
    <row r="1207" ht="16" customHeight="1">
      <c r="A1207" s="280">
        <f>ROW(A136)</f>
        <v>136</v>
      </c>
      <c r="B1207" s="526">
        <f>$B$136</f>
        <v>0</v>
      </c>
      <c r="C1207" s="547"/>
      <c r="D1207" s="237"/>
      <c r="E1207" s="237"/>
      <c r="F1207" s="237"/>
      <c r="G1207" s="410">
        <f>G136*$C$94</f>
        <v>0</v>
      </c>
      <c r="H1207" s="410">
        <f>H136*$C$94</f>
        <v>0</v>
      </c>
      <c r="I1207" s="410">
        <f>I136*$C$94</f>
        <v>0</v>
      </c>
      <c r="J1207" s="410">
        <f>J136*$C$94</f>
        <v>0</v>
      </c>
      <c r="K1207" s="410">
        <f>K136*$C$94</f>
        <v>0</v>
      </c>
      <c r="L1207" s="410">
        <f>L136*$C$94</f>
        <v>0</v>
      </c>
      <c r="M1207" s="410">
        <f>M136*$C$94</f>
        <v>0</v>
      </c>
      <c r="N1207" s="237"/>
      <c r="O1207" s="237"/>
      <c r="P1207" s="237"/>
      <c r="Q1207" s="237"/>
      <c r="R1207" s="237"/>
      <c r="S1207" s="237"/>
      <c r="T1207" s="237"/>
      <c r="U1207" s="237"/>
      <c r="V1207" s="237"/>
      <c r="W1207" s="237"/>
      <c r="X1207" s="237"/>
      <c r="Y1207" s="237"/>
      <c r="Z1207" s="237"/>
      <c r="AA1207" s="238"/>
    </row>
    <row r="1208" ht="16" customHeight="1">
      <c r="A1208" s="280">
        <f>ROW(A137)</f>
        <v>137</v>
      </c>
      <c r="B1208" s="526">
        <f>$B137</f>
        <v>0</v>
      </c>
      <c r="C1208" s="547"/>
      <c r="D1208" s="237"/>
      <c r="E1208" s="237"/>
      <c r="F1208" s="237"/>
      <c r="G1208" s="410">
        <f>G137*$C$94</f>
        <v>0</v>
      </c>
      <c r="H1208" s="410">
        <f>H137*$C$94</f>
        <v>0</v>
      </c>
      <c r="I1208" s="410">
        <f>I137*$C$94</f>
        <v>0</v>
      </c>
      <c r="J1208" s="410">
        <f>J137*$C$94</f>
        <v>0</v>
      </c>
      <c r="K1208" s="410">
        <f>K137*$C$94</f>
        <v>0</v>
      </c>
      <c r="L1208" s="410">
        <f>L137*$C$94</f>
        <v>0</v>
      </c>
      <c r="M1208" s="410">
        <f>M137*$C$94</f>
        <v>0</v>
      </c>
      <c r="N1208" s="237"/>
      <c r="O1208" s="237"/>
      <c r="P1208" s="237"/>
      <c r="Q1208" s="237"/>
      <c r="R1208" s="237"/>
      <c r="S1208" s="237"/>
      <c r="T1208" s="237"/>
      <c r="U1208" s="237"/>
      <c r="V1208" s="237"/>
      <c r="W1208" s="237"/>
      <c r="X1208" s="237"/>
      <c r="Y1208" s="237"/>
      <c r="Z1208" s="237"/>
      <c r="AA1208" s="238"/>
    </row>
    <row r="1209" ht="16" customHeight="1">
      <c r="A1209" s="280">
        <f>ROW(A138)</f>
        <v>138</v>
      </c>
      <c r="B1209" s="526">
        <f>$B138</f>
        <v>0</v>
      </c>
      <c r="C1209" s="547"/>
      <c r="D1209" s="237"/>
      <c r="E1209" s="237"/>
      <c r="F1209" s="237"/>
      <c r="G1209" s="410">
        <f>G138*$C$94</f>
        <v>0</v>
      </c>
      <c r="H1209" s="410">
        <f>H138*$C$94</f>
        <v>0</v>
      </c>
      <c r="I1209" s="410">
        <f>I138*$C$94</f>
        <v>0</v>
      </c>
      <c r="J1209" s="410">
        <f>J138*$C$94</f>
        <v>0</v>
      </c>
      <c r="K1209" s="410">
        <f>K138*$C$94</f>
        <v>0</v>
      </c>
      <c r="L1209" s="410">
        <f>L138*$C$94</f>
        <v>0</v>
      </c>
      <c r="M1209" s="410">
        <f>M138*$C$94</f>
        <v>0</v>
      </c>
      <c r="N1209" s="237"/>
      <c r="O1209" s="237"/>
      <c r="P1209" s="237"/>
      <c r="Q1209" s="237"/>
      <c r="R1209" s="237"/>
      <c r="S1209" s="237"/>
      <c r="T1209" s="237"/>
      <c r="U1209" s="237"/>
      <c r="V1209" s="237"/>
      <c r="W1209" s="237"/>
      <c r="X1209" s="237"/>
      <c r="Y1209" s="237"/>
      <c r="Z1209" s="237"/>
      <c r="AA1209" s="238"/>
    </row>
    <row r="1210" ht="16" customHeight="1">
      <c r="A1210" s="280">
        <f>ROW(A139)</f>
        <v>139</v>
      </c>
      <c r="B1210" s="527">
        <f>$B139</f>
        <v>0</v>
      </c>
      <c r="C1210" s="542"/>
      <c r="D1210" s="252"/>
      <c r="E1210" s="252"/>
      <c r="F1210" s="252"/>
      <c r="G1210" s="517">
        <f>G139*$C$94</f>
        <v>0</v>
      </c>
      <c r="H1210" s="517">
        <f>H139*$C$94</f>
        <v>0</v>
      </c>
      <c r="I1210" s="517">
        <f>I139*$C$94</f>
        <v>0</v>
      </c>
      <c r="J1210" s="517">
        <f>J139*$C$94</f>
        <v>0</v>
      </c>
      <c r="K1210" s="517">
        <f>K139*$C$94</f>
        <v>0</v>
      </c>
      <c r="L1210" s="517">
        <f>L139*$C$94</f>
        <v>0</v>
      </c>
      <c r="M1210" s="517">
        <f>M139*$C$94</f>
        <v>0</v>
      </c>
      <c r="N1210" s="237"/>
      <c r="O1210" s="237"/>
      <c r="P1210" s="237"/>
      <c r="Q1210" s="237"/>
      <c r="R1210" s="237"/>
      <c r="S1210" s="237"/>
      <c r="T1210" s="237"/>
      <c r="U1210" s="237"/>
      <c r="V1210" s="237"/>
      <c r="W1210" s="237"/>
      <c r="X1210" s="237"/>
      <c r="Y1210" s="237"/>
      <c r="Z1210" s="237"/>
      <c r="AA1210" s="238"/>
    </row>
    <row r="1211" ht="16" customHeight="1">
      <c r="A1211" s="280">
        <f>ROW(A140)</f>
        <v>140</v>
      </c>
      <c r="B1211" t="s" s="480">
        <f>$B140</f>
        <v>338</v>
      </c>
      <c r="C1211" s="518"/>
      <c r="D1211" s="258"/>
      <c r="E1211" s="258"/>
      <c r="F1211" s="258"/>
      <c r="G1211" s="520">
        <f>SUM(G1202:G1210)</f>
        <v>0</v>
      </c>
      <c r="H1211" s="520">
        <f>SUM(H1202:H1210)</f>
        <v>0</v>
      </c>
      <c r="I1211" s="520">
        <f>SUM(I1202:I1210)</f>
        <v>0</v>
      </c>
      <c r="J1211" s="520">
        <f>SUM(J1202:J1210)</f>
        <v>0</v>
      </c>
      <c r="K1211" s="520">
        <f>SUM(K1202:K1210)</f>
        <v>0</v>
      </c>
      <c r="L1211" s="520">
        <f>SUM(L1202:L1210)</f>
        <v>0</v>
      </c>
      <c r="M1211" s="520">
        <f>SUM(M1202:M1210)</f>
        <v>0</v>
      </c>
      <c r="N1211" s="237"/>
      <c r="O1211" s="237"/>
      <c r="P1211" s="237"/>
      <c r="Q1211" s="237"/>
      <c r="R1211" s="237"/>
      <c r="S1211" s="237"/>
      <c r="T1211" s="237"/>
      <c r="U1211" s="237"/>
      <c r="V1211" s="237"/>
      <c r="W1211" s="237"/>
      <c r="X1211" s="237"/>
      <c r="Y1211" s="237"/>
      <c r="Z1211" s="237"/>
      <c r="AA1211" s="238"/>
    </row>
    <row r="1212" ht="16" customHeight="1">
      <c r="A1212" s="280">
        <f>ROW(A141)</f>
        <v>141</v>
      </c>
      <c r="B1212" s="526"/>
      <c r="C1212" s="547"/>
      <c r="D1212" s="237"/>
      <c r="E1212" s="237"/>
      <c r="F1212" s="237"/>
      <c r="G1212" s="410"/>
      <c r="H1212" s="410"/>
      <c r="I1212" s="410"/>
      <c r="J1212" s="410"/>
      <c r="K1212" s="410"/>
      <c r="L1212" s="410"/>
      <c r="M1212" s="410"/>
      <c r="N1212" s="237"/>
      <c r="O1212" s="237"/>
      <c r="P1212" s="237"/>
      <c r="Q1212" s="237"/>
      <c r="R1212" s="237"/>
      <c r="S1212" s="237"/>
      <c r="T1212" s="237"/>
      <c r="U1212" s="237"/>
      <c r="V1212" s="237"/>
      <c r="W1212" s="237"/>
      <c r="X1212" s="237"/>
      <c r="Y1212" s="237"/>
      <c r="Z1212" s="237"/>
      <c r="AA1212" s="238"/>
    </row>
    <row r="1213" ht="16" customHeight="1">
      <c r="A1213" s="280">
        <f>ROW(A142)</f>
        <v>142</v>
      </c>
      <c r="B1213" t="s" s="574">
        <f>$B142</f>
        <v>339</v>
      </c>
      <c r="C1213" s="551"/>
      <c r="D1213" s="427"/>
      <c r="E1213" s="427"/>
      <c r="F1213" s="427"/>
      <c r="G1213" s="555"/>
      <c r="H1213" s="555"/>
      <c r="I1213" s="555"/>
      <c r="J1213" s="555"/>
      <c r="K1213" s="555"/>
      <c r="L1213" s="555"/>
      <c r="M1213" s="555"/>
      <c r="N1213" s="237"/>
      <c r="O1213" s="237"/>
      <c r="P1213" s="237"/>
      <c r="Q1213" s="237"/>
      <c r="R1213" s="237"/>
      <c r="S1213" s="237"/>
      <c r="T1213" s="237"/>
      <c r="U1213" s="237"/>
      <c r="V1213" s="237"/>
      <c r="W1213" s="237"/>
      <c r="X1213" s="237"/>
      <c r="Y1213" s="237"/>
      <c r="Z1213" s="237"/>
      <c r="AA1213" s="238"/>
    </row>
    <row r="1214" ht="16" customHeight="1">
      <c r="A1214" s="280">
        <f>ROW(A143)</f>
        <v>143</v>
      </c>
      <c r="B1214" s="525">
        <f>$B143</f>
        <v>0</v>
      </c>
      <c r="C1214" s="518"/>
      <c r="D1214" s="258"/>
      <c r="E1214" s="258"/>
      <c r="F1214" s="258"/>
      <c r="G1214" s="520">
        <f>G143*$C$94</f>
        <v>0</v>
      </c>
      <c r="H1214" s="520">
        <f>H143*$C$94</f>
        <v>0</v>
      </c>
      <c r="I1214" s="520">
        <f>I143*$C$94</f>
        <v>0</v>
      </c>
      <c r="J1214" s="520">
        <f>J143*$C$94</f>
        <v>0</v>
      </c>
      <c r="K1214" s="520">
        <f>K143*$C$94</f>
        <v>0</v>
      </c>
      <c r="L1214" s="520">
        <f>L143*$C$94</f>
        <v>0</v>
      </c>
      <c r="M1214" s="520">
        <f>M143*$C$94</f>
        <v>0</v>
      </c>
      <c r="N1214" s="237"/>
      <c r="O1214" s="237"/>
      <c r="P1214" s="237"/>
      <c r="Q1214" s="237"/>
      <c r="R1214" s="237"/>
      <c r="S1214" s="237"/>
      <c r="T1214" s="237"/>
      <c r="U1214" s="237"/>
      <c r="V1214" s="237"/>
      <c r="W1214" s="237"/>
      <c r="X1214" s="237"/>
      <c r="Y1214" s="237"/>
      <c r="Z1214" s="237"/>
      <c r="AA1214" s="238"/>
    </row>
    <row r="1215" ht="16" customHeight="1">
      <c r="A1215" s="280">
        <f>ROW(A144)</f>
        <v>144</v>
      </c>
      <c r="B1215" s="526">
        <f>$B144</f>
        <v>0</v>
      </c>
      <c r="C1215" s="547"/>
      <c r="D1215" s="237"/>
      <c r="E1215" s="237"/>
      <c r="F1215" s="237"/>
      <c r="G1215" s="410">
        <f>G144*$C$94</f>
        <v>0</v>
      </c>
      <c r="H1215" s="410">
        <f>H144*$C$94</f>
        <v>0</v>
      </c>
      <c r="I1215" s="410">
        <f>I144*$C$94</f>
        <v>0</v>
      </c>
      <c r="J1215" s="410">
        <f>J144*$C$94</f>
        <v>0</v>
      </c>
      <c r="K1215" s="410">
        <f>K144*$C$94</f>
        <v>0</v>
      </c>
      <c r="L1215" s="410">
        <f>L144*$C$94</f>
        <v>0</v>
      </c>
      <c r="M1215" s="410">
        <f>M144*$C$94</f>
        <v>0</v>
      </c>
      <c r="N1215" s="237"/>
      <c r="O1215" s="237"/>
      <c r="P1215" s="237"/>
      <c r="Q1215" s="237"/>
      <c r="R1215" s="237"/>
      <c r="S1215" s="237"/>
      <c r="T1215" s="237"/>
      <c r="U1215" s="237"/>
      <c r="V1215" s="237"/>
      <c r="W1215" s="237"/>
      <c r="X1215" s="237"/>
      <c r="Y1215" s="237"/>
      <c r="Z1215" s="237"/>
      <c r="AA1215" s="238"/>
    </row>
    <row r="1216" ht="16" customHeight="1">
      <c r="A1216" s="280">
        <f>ROW(A145)</f>
        <v>145</v>
      </c>
      <c r="B1216" s="526">
        <f>$B145</f>
        <v>0</v>
      </c>
      <c r="C1216" s="547"/>
      <c r="D1216" s="237"/>
      <c r="E1216" s="237"/>
      <c r="F1216" s="237"/>
      <c r="G1216" s="410">
        <f>G145*$C$94</f>
        <v>0</v>
      </c>
      <c r="H1216" s="410">
        <f>H145*$C$94</f>
        <v>0</v>
      </c>
      <c r="I1216" s="410">
        <f>I145*$C$94</f>
        <v>0</v>
      </c>
      <c r="J1216" s="410">
        <f>J145*$C$94</f>
        <v>0</v>
      </c>
      <c r="K1216" s="410">
        <f>K145*$C$94</f>
        <v>0</v>
      </c>
      <c r="L1216" s="410">
        <f>L145*$C$94</f>
        <v>0</v>
      </c>
      <c r="M1216" s="410">
        <f>M145*$C$94</f>
        <v>0</v>
      </c>
      <c r="N1216" s="237"/>
      <c r="O1216" s="237"/>
      <c r="P1216" s="237"/>
      <c r="Q1216" s="237"/>
      <c r="R1216" s="237"/>
      <c r="S1216" s="237"/>
      <c r="T1216" s="237"/>
      <c r="U1216" s="237"/>
      <c r="V1216" s="237"/>
      <c r="W1216" s="237"/>
      <c r="X1216" s="237"/>
      <c r="Y1216" s="237"/>
      <c r="Z1216" s="237"/>
      <c r="AA1216" s="238"/>
    </row>
    <row r="1217" ht="16" customHeight="1">
      <c r="A1217" s="280">
        <f>ROW(A146)</f>
        <v>146</v>
      </c>
      <c r="B1217" s="526">
        <f>$B146</f>
        <v>0</v>
      </c>
      <c r="C1217" s="547"/>
      <c r="D1217" s="237"/>
      <c r="E1217" s="237"/>
      <c r="F1217" s="237"/>
      <c r="G1217" s="410">
        <f>G146*$C$94</f>
        <v>0</v>
      </c>
      <c r="H1217" s="410">
        <f>H146*$C$94</f>
        <v>0</v>
      </c>
      <c r="I1217" s="410">
        <f>I146*$C$94</f>
        <v>0</v>
      </c>
      <c r="J1217" s="410">
        <f>J146*$C$94</f>
        <v>0</v>
      </c>
      <c r="K1217" s="410">
        <f>K146*$C$94</f>
        <v>0</v>
      </c>
      <c r="L1217" s="410">
        <f>L146*$C$94</f>
        <v>0</v>
      </c>
      <c r="M1217" s="410">
        <f>M146*$C$94</f>
        <v>0</v>
      </c>
      <c r="N1217" s="237"/>
      <c r="O1217" s="237"/>
      <c r="P1217" s="237"/>
      <c r="Q1217" s="237"/>
      <c r="R1217" s="237"/>
      <c r="S1217" s="237"/>
      <c r="T1217" s="237"/>
      <c r="U1217" s="237"/>
      <c r="V1217" s="237"/>
      <c r="W1217" s="237"/>
      <c r="X1217" s="237"/>
      <c r="Y1217" s="237"/>
      <c r="Z1217" s="237"/>
      <c r="AA1217" s="238"/>
    </row>
    <row r="1218" ht="16" customHeight="1">
      <c r="A1218" s="280">
        <f>ROW(A147)</f>
        <v>147</v>
      </c>
      <c r="B1218" s="526">
        <f>$B147</f>
        <v>0</v>
      </c>
      <c r="C1218" s="547"/>
      <c r="D1218" s="237"/>
      <c r="E1218" s="237"/>
      <c r="F1218" s="237"/>
      <c r="G1218" s="410">
        <f>G147*$C$94</f>
        <v>0</v>
      </c>
      <c r="H1218" s="410">
        <f>H147*$C$94</f>
        <v>0</v>
      </c>
      <c r="I1218" s="410">
        <f>I147*$C$94</f>
        <v>0</v>
      </c>
      <c r="J1218" s="410">
        <f>J147*$C$94</f>
        <v>0</v>
      </c>
      <c r="K1218" s="410">
        <f>K147*$C$94</f>
        <v>0</v>
      </c>
      <c r="L1218" s="410">
        <f>L147*$C$94</f>
        <v>0</v>
      </c>
      <c r="M1218" s="410">
        <f>M147*$C$94</f>
        <v>0</v>
      </c>
      <c r="N1218" s="237"/>
      <c r="O1218" s="237"/>
      <c r="P1218" s="237"/>
      <c r="Q1218" s="237"/>
      <c r="R1218" s="237"/>
      <c r="S1218" s="237"/>
      <c r="T1218" s="237"/>
      <c r="U1218" s="237"/>
      <c r="V1218" s="237"/>
      <c r="W1218" s="237"/>
      <c r="X1218" s="237"/>
      <c r="Y1218" s="237"/>
      <c r="Z1218" s="237"/>
      <c r="AA1218" s="238"/>
    </row>
    <row r="1219" ht="16" customHeight="1">
      <c r="A1219" s="280">
        <f>ROW(A148)</f>
        <v>148</v>
      </c>
      <c r="B1219" s="526">
        <f>$B148</f>
        <v>0</v>
      </c>
      <c r="C1219" s="547"/>
      <c r="D1219" s="237"/>
      <c r="E1219" s="237"/>
      <c r="F1219" s="237"/>
      <c r="G1219" s="410">
        <f>G148*$C$94</f>
        <v>0</v>
      </c>
      <c r="H1219" s="410">
        <f>H148*$C$94</f>
        <v>0</v>
      </c>
      <c r="I1219" s="410">
        <f>I148*$C$94</f>
        <v>0</v>
      </c>
      <c r="J1219" s="410">
        <f>J148*$C$94</f>
        <v>0</v>
      </c>
      <c r="K1219" s="410">
        <f>K148*$C$94</f>
        <v>0</v>
      </c>
      <c r="L1219" s="410">
        <f>L148*$C$94</f>
        <v>0</v>
      </c>
      <c r="M1219" s="410">
        <f>M148*$C$94</f>
        <v>0</v>
      </c>
      <c r="N1219" s="237"/>
      <c r="O1219" s="237"/>
      <c r="P1219" s="237"/>
      <c r="Q1219" s="237"/>
      <c r="R1219" s="237"/>
      <c r="S1219" s="237"/>
      <c r="T1219" s="237"/>
      <c r="U1219" s="237"/>
      <c r="V1219" s="237"/>
      <c r="W1219" s="237"/>
      <c r="X1219" s="237"/>
      <c r="Y1219" s="237"/>
      <c r="Z1219" s="237"/>
      <c r="AA1219" s="238"/>
    </row>
    <row r="1220" ht="16" customHeight="1">
      <c r="A1220" s="280">
        <f>ROW(A149)</f>
        <v>149</v>
      </c>
      <c r="B1220" s="526">
        <f>$B149</f>
        <v>0</v>
      </c>
      <c r="C1220" s="547"/>
      <c r="D1220" s="237"/>
      <c r="E1220" s="237"/>
      <c r="F1220" s="237"/>
      <c r="G1220" s="410">
        <f>G149*$C$94</f>
        <v>0</v>
      </c>
      <c r="H1220" s="410">
        <f>H149*$C$94</f>
        <v>0</v>
      </c>
      <c r="I1220" s="410">
        <f>I149*$C$94</f>
        <v>0</v>
      </c>
      <c r="J1220" s="410">
        <f>J149*$C$94</f>
        <v>0</v>
      </c>
      <c r="K1220" s="410">
        <f>K149*$C$94</f>
        <v>0</v>
      </c>
      <c r="L1220" s="410">
        <f>L149*$C$94</f>
        <v>0</v>
      </c>
      <c r="M1220" s="410">
        <f>M149*$C$94</f>
        <v>0</v>
      </c>
      <c r="N1220" s="237"/>
      <c r="O1220" s="237"/>
      <c r="P1220" s="237"/>
      <c r="Q1220" s="237"/>
      <c r="R1220" s="237"/>
      <c r="S1220" s="237"/>
      <c r="T1220" s="237"/>
      <c r="U1220" s="237"/>
      <c r="V1220" s="237"/>
      <c r="W1220" s="237"/>
      <c r="X1220" s="237"/>
      <c r="Y1220" s="237"/>
      <c r="Z1220" s="237"/>
      <c r="AA1220" s="238"/>
    </row>
    <row r="1221" ht="16" customHeight="1">
      <c r="A1221" s="280">
        <f>ROW(A150)</f>
        <v>150</v>
      </c>
      <c r="B1221" s="526">
        <f>$B150</f>
        <v>0</v>
      </c>
      <c r="C1221" s="547"/>
      <c r="D1221" s="237"/>
      <c r="E1221" s="237"/>
      <c r="F1221" s="237"/>
      <c r="G1221" s="410">
        <f>G150*$C$94</f>
        <v>0</v>
      </c>
      <c r="H1221" s="410">
        <f>H150*$C$94</f>
        <v>0</v>
      </c>
      <c r="I1221" s="410">
        <f>I150*$C$94</f>
        <v>0</v>
      </c>
      <c r="J1221" s="410">
        <f>J150*$C$94</f>
        <v>0</v>
      </c>
      <c r="K1221" s="410">
        <f>K150*$C$94</f>
        <v>0</v>
      </c>
      <c r="L1221" s="410">
        <f>L150*$C$94</f>
        <v>0</v>
      </c>
      <c r="M1221" s="410">
        <f>M150*$C$94</f>
        <v>0</v>
      </c>
      <c r="N1221" s="237"/>
      <c r="O1221" s="237"/>
      <c r="P1221" s="237"/>
      <c r="Q1221" s="237"/>
      <c r="R1221" s="237"/>
      <c r="S1221" s="237"/>
      <c r="T1221" s="237"/>
      <c r="U1221" s="237"/>
      <c r="V1221" s="237"/>
      <c r="W1221" s="237"/>
      <c r="X1221" s="237"/>
      <c r="Y1221" s="237"/>
      <c r="Z1221" s="237"/>
      <c r="AA1221" s="238"/>
    </row>
    <row r="1222" ht="16" customHeight="1">
      <c r="A1222" s="280">
        <f>ROW(A151)</f>
        <v>151</v>
      </c>
      <c r="B1222" s="527">
        <f>$B151</f>
        <v>0</v>
      </c>
      <c r="C1222" s="542"/>
      <c r="D1222" s="252"/>
      <c r="E1222" s="252"/>
      <c r="F1222" s="252"/>
      <c r="G1222" s="517">
        <f>G151*$C$94</f>
        <v>0</v>
      </c>
      <c r="H1222" s="517">
        <f>H151*$C$94</f>
        <v>0</v>
      </c>
      <c r="I1222" s="517">
        <f>I151*$C$94</f>
        <v>0</v>
      </c>
      <c r="J1222" s="517">
        <f>J151*$C$94</f>
        <v>0</v>
      </c>
      <c r="K1222" s="517">
        <f>K151*$C$94</f>
        <v>0</v>
      </c>
      <c r="L1222" s="517">
        <f>L151*$C$94</f>
        <v>0</v>
      </c>
      <c r="M1222" s="517">
        <f>M151*$C$94</f>
        <v>0</v>
      </c>
      <c r="N1222" s="237"/>
      <c r="O1222" s="237"/>
      <c r="P1222" s="237"/>
      <c r="Q1222" s="237"/>
      <c r="R1222" s="237"/>
      <c r="S1222" s="237"/>
      <c r="T1222" s="237"/>
      <c r="U1222" s="237"/>
      <c r="V1222" s="237"/>
      <c r="W1222" s="237"/>
      <c r="X1222" s="237"/>
      <c r="Y1222" s="237"/>
      <c r="Z1222" s="237"/>
      <c r="AA1222" s="238"/>
    </row>
    <row r="1223" ht="16" customHeight="1">
      <c r="A1223" s="280">
        <f>ROW(A152)</f>
        <v>152</v>
      </c>
      <c r="B1223" t="s" s="480">
        <f>$B152</f>
        <v>340</v>
      </c>
      <c r="C1223" s="518"/>
      <c r="D1223" s="258"/>
      <c r="E1223" s="258"/>
      <c r="F1223" s="258"/>
      <c r="G1223" s="520">
        <f>SUM(G1214:G1222)</f>
        <v>0</v>
      </c>
      <c r="H1223" s="520">
        <f>SUM(H1214:H1222)</f>
        <v>0</v>
      </c>
      <c r="I1223" s="520">
        <f>SUM(I1214:I1222)</f>
        <v>0</v>
      </c>
      <c r="J1223" s="520">
        <f>SUM(J1214:J1222)</f>
        <v>0</v>
      </c>
      <c r="K1223" s="520">
        <f>SUM(K1214:K1222)</f>
        <v>0</v>
      </c>
      <c r="L1223" s="520">
        <f>SUM(L1214:L1222)</f>
        <v>0</v>
      </c>
      <c r="M1223" s="520">
        <f>SUM(M1214:M1222)</f>
        <v>0</v>
      </c>
      <c r="N1223" s="237"/>
      <c r="O1223" s="237"/>
      <c r="P1223" s="237"/>
      <c r="Q1223" s="237"/>
      <c r="R1223" s="237"/>
      <c r="S1223" s="237"/>
      <c r="T1223" s="237"/>
      <c r="U1223" s="237"/>
      <c r="V1223" s="237"/>
      <c r="W1223" s="237"/>
      <c r="X1223" s="237"/>
      <c r="Y1223" s="237"/>
      <c r="Z1223" s="237"/>
      <c r="AA1223" s="238"/>
    </row>
    <row r="1224" ht="16" customHeight="1">
      <c r="A1224" s="280">
        <f>ROW(A147)</f>
        <v>147</v>
      </c>
      <c r="B1224" s="575"/>
      <c r="C1224" s="547"/>
      <c r="D1224" s="237"/>
      <c r="E1224" s="237"/>
      <c r="F1224" s="237"/>
      <c r="G1224" s="410"/>
      <c r="H1224" s="410"/>
      <c r="I1224" s="410"/>
      <c r="J1224" s="410"/>
      <c r="K1224" s="410"/>
      <c r="L1224" s="410"/>
      <c r="M1224" s="410"/>
      <c r="N1224" s="237"/>
      <c r="O1224" s="237"/>
      <c r="P1224" s="237"/>
      <c r="Q1224" s="237"/>
      <c r="R1224" s="237"/>
      <c r="S1224" s="237"/>
      <c r="T1224" s="237"/>
      <c r="U1224" s="237"/>
      <c r="V1224" s="237"/>
      <c r="W1224" s="237"/>
      <c r="X1224" s="237"/>
      <c r="Y1224" s="237"/>
      <c r="Z1224" s="237"/>
      <c r="AA1224" s="238"/>
    </row>
    <row r="1225" ht="16" customHeight="1">
      <c r="A1225" s="280">
        <f>ROW(A148)</f>
        <v>148</v>
      </c>
      <c r="B1225" t="s" s="574">
        <f>$B154</f>
        <v>341</v>
      </c>
      <c r="C1225" s="542"/>
      <c r="D1225" s="252"/>
      <c r="E1225" s="252"/>
      <c r="F1225" s="252"/>
      <c r="G1225" s="517"/>
      <c r="H1225" s="517"/>
      <c r="I1225" s="517"/>
      <c r="J1225" s="517"/>
      <c r="K1225" s="517"/>
      <c r="L1225" s="517"/>
      <c r="M1225" s="517"/>
      <c r="N1225" s="237"/>
      <c r="O1225" s="237"/>
      <c r="P1225" s="237"/>
      <c r="Q1225" s="237"/>
      <c r="R1225" s="237"/>
      <c r="S1225" s="237"/>
      <c r="T1225" s="237"/>
      <c r="U1225" s="237"/>
      <c r="V1225" s="237"/>
      <c r="W1225" s="237"/>
      <c r="X1225" s="237"/>
      <c r="Y1225" s="237"/>
      <c r="Z1225" s="237"/>
      <c r="AA1225" s="238"/>
    </row>
    <row r="1226" ht="16" customHeight="1">
      <c r="A1226" s="280">
        <f>ROW(A152)</f>
        <v>152</v>
      </c>
      <c r="B1226" t="s" s="529">
        <f>$B155</f>
        <v>342</v>
      </c>
      <c r="C1226" s="528"/>
      <c r="D1226" s="405"/>
      <c r="E1226" s="258"/>
      <c r="F1226" s="258"/>
      <c r="G1226" s="307">
        <f>G155*$C$94</f>
        <v>0</v>
      </c>
      <c r="H1226" s="307">
        <f>H155*$C$94</f>
        <v>34</v>
      </c>
      <c r="I1226" s="307">
        <f>I155*$C$94</f>
        <v>34</v>
      </c>
      <c r="J1226" s="307">
        <f>J155*$C$94</f>
        <v>34</v>
      </c>
      <c r="K1226" s="307">
        <f>K155*$C$94</f>
        <v>34</v>
      </c>
      <c r="L1226" s="307">
        <f>L155*$C$94</f>
        <v>34</v>
      </c>
      <c r="M1226" s="307">
        <f>M155*$C$94</f>
        <v>34</v>
      </c>
      <c r="N1226" s="237"/>
      <c r="O1226" s="237"/>
      <c r="P1226" s="237"/>
      <c r="Q1226" s="237"/>
      <c r="R1226" s="237"/>
      <c r="S1226" s="237"/>
      <c r="T1226" s="237"/>
      <c r="U1226" s="237"/>
      <c r="V1226" s="237"/>
      <c r="W1226" s="237"/>
      <c r="X1226" s="237"/>
      <c r="Y1226" s="237"/>
      <c r="Z1226" s="237"/>
      <c r="AA1226" s="238"/>
    </row>
    <row r="1227" ht="16" customHeight="1">
      <c r="A1227" s="280">
        <f>ROW(A153)</f>
        <v>153</v>
      </c>
      <c r="B1227" t="s" s="530">
        <f>$B156</f>
        <v>342</v>
      </c>
      <c r="C1227" s="547"/>
      <c r="D1227" s="237"/>
      <c r="E1227" s="237"/>
      <c r="F1227" s="237"/>
      <c r="G1227" s="410">
        <f>G156*$C$94</f>
        <v>0</v>
      </c>
      <c r="H1227" s="410">
        <f>H156*$C$94</f>
        <v>0</v>
      </c>
      <c r="I1227" s="410">
        <f>I156*$C$94</f>
        <v>34</v>
      </c>
      <c r="J1227" s="410">
        <f>J156*$C$94</f>
        <v>34</v>
      </c>
      <c r="K1227" s="410">
        <f>K156*$C$94</f>
        <v>34</v>
      </c>
      <c r="L1227" s="410">
        <f>L156*$C$94</f>
        <v>34</v>
      </c>
      <c r="M1227" s="410">
        <f>M156*$C$94</f>
        <v>34</v>
      </c>
      <c r="N1227" s="237"/>
      <c r="O1227" s="237"/>
      <c r="P1227" s="237"/>
      <c r="Q1227" s="237"/>
      <c r="R1227" s="237"/>
      <c r="S1227" s="237"/>
      <c r="T1227" s="237"/>
      <c r="U1227" s="237"/>
      <c r="V1227" s="237"/>
      <c r="W1227" s="237"/>
      <c r="X1227" s="237"/>
      <c r="Y1227" s="237"/>
      <c r="Z1227" s="237"/>
      <c r="AA1227" s="238"/>
    </row>
    <row r="1228" ht="16" customHeight="1">
      <c r="A1228" s="280">
        <f>ROW(A154)</f>
        <v>154</v>
      </c>
      <c r="B1228" s="526">
        <f>$B157</f>
        <v>0</v>
      </c>
      <c r="C1228" s="549"/>
      <c r="D1228" s="550"/>
      <c r="E1228" s="237"/>
      <c r="F1228" s="237"/>
      <c r="G1228" s="410">
        <f>G157*$C$94</f>
        <v>0</v>
      </c>
      <c r="H1228" s="410">
        <f>H157*$C$94</f>
        <v>0</v>
      </c>
      <c r="I1228" s="410">
        <f>I157*$C$94</f>
        <v>0</v>
      </c>
      <c r="J1228" s="410">
        <f>J157*$C$94</f>
        <v>0</v>
      </c>
      <c r="K1228" s="410">
        <f>K157*$C$94</f>
        <v>0</v>
      </c>
      <c r="L1228" s="410">
        <f>L157*$C$94</f>
        <v>0</v>
      </c>
      <c r="M1228" s="410">
        <f>M157*$C$94</f>
        <v>0</v>
      </c>
      <c r="N1228" s="237"/>
      <c r="O1228" s="237"/>
      <c r="P1228" s="237"/>
      <c r="Q1228" s="237"/>
      <c r="R1228" s="237"/>
      <c r="S1228" s="237"/>
      <c r="T1228" s="237"/>
      <c r="U1228" s="237"/>
      <c r="V1228" s="237"/>
      <c r="W1228" s="237"/>
      <c r="X1228" s="237"/>
      <c r="Y1228" s="237"/>
      <c r="Z1228" s="237"/>
      <c r="AA1228" s="238"/>
    </row>
    <row r="1229" ht="16" customHeight="1">
      <c r="A1229" s="280">
        <f>ROW(A155)</f>
        <v>155</v>
      </c>
      <c r="B1229" s="526">
        <f>$B158</f>
        <v>0</v>
      </c>
      <c r="C1229" s="549"/>
      <c r="D1229" s="550"/>
      <c r="E1229" s="237"/>
      <c r="F1229" s="237"/>
      <c r="G1229" s="410">
        <f>G158*$C$94</f>
        <v>0</v>
      </c>
      <c r="H1229" s="410">
        <f>H158*$C$94</f>
        <v>0</v>
      </c>
      <c r="I1229" s="410">
        <f>I158*$C$94</f>
        <v>0</v>
      </c>
      <c r="J1229" s="410">
        <f>J158*$C$94</f>
        <v>0</v>
      </c>
      <c r="K1229" s="410">
        <f>K158*$C$94</f>
        <v>0</v>
      </c>
      <c r="L1229" s="410">
        <f>L158*$C$94</f>
        <v>0</v>
      </c>
      <c r="M1229" s="410">
        <f>M158*$C$94</f>
        <v>0</v>
      </c>
      <c r="N1229" s="237"/>
      <c r="O1229" s="237"/>
      <c r="P1229" s="237"/>
      <c r="Q1229" s="237"/>
      <c r="R1229" s="237"/>
      <c r="S1229" s="237"/>
      <c r="T1229" s="237"/>
      <c r="U1229" s="237"/>
      <c r="V1229" s="237"/>
      <c r="W1229" s="237"/>
      <c r="X1229" s="237"/>
      <c r="Y1229" s="237"/>
      <c r="Z1229" s="237"/>
      <c r="AA1229" s="238"/>
    </row>
    <row r="1230" ht="16" customHeight="1">
      <c r="A1230" s="280">
        <f>ROW(A156)</f>
        <v>156</v>
      </c>
      <c r="B1230" s="526">
        <f>$B159</f>
        <v>0</v>
      </c>
      <c r="C1230" s="549"/>
      <c r="D1230" s="550"/>
      <c r="E1230" s="237"/>
      <c r="F1230" s="237"/>
      <c r="G1230" s="410">
        <f>G159*$C$94</f>
        <v>0</v>
      </c>
      <c r="H1230" s="410">
        <f>H159*$C$94</f>
        <v>0</v>
      </c>
      <c r="I1230" s="410">
        <f>I159*$C$94</f>
        <v>0</v>
      </c>
      <c r="J1230" s="410">
        <f>J159*$C$94</f>
        <v>0</v>
      </c>
      <c r="K1230" s="410">
        <f>K159*$C$94</f>
        <v>0</v>
      </c>
      <c r="L1230" s="410">
        <f>L159*$C$94</f>
        <v>0</v>
      </c>
      <c r="M1230" s="410">
        <f>M159*$C$94</f>
        <v>0</v>
      </c>
      <c r="N1230" s="237"/>
      <c r="O1230" s="237"/>
      <c r="P1230" s="237"/>
      <c r="Q1230" s="237"/>
      <c r="R1230" s="237"/>
      <c r="S1230" s="237"/>
      <c r="T1230" s="237"/>
      <c r="U1230" s="237"/>
      <c r="V1230" s="237"/>
      <c r="W1230" s="237"/>
      <c r="X1230" s="237"/>
      <c r="Y1230" s="237"/>
      <c r="Z1230" s="237"/>
      <c r="AA1230" s="238"/>
    </row>
    <row r="1231" ht="16" customHeight="1">
      <c r="A1231" s="280">
        <f>ROW(A157)</f>
        <v>157</v>
      </c>
      <c r="B1231" s="526">
        <f>$B160</f>
        <v>0</v>
      </c>
      <c r="C1231" s="549"/>
      <c r="D1231" s="550"/>
      <c r="E1231" s="237"/>
      <c r="F1231" s="237"/>
      <c r="G1231" s="410">
        <f>G160*$C$94</f>
        <v>0</v>
      </c>
      <c r="H1231" s="410">
        <f>H160*$C$94</f>
        <v>0</v>
      </c>
      <c r="I1231" s="410">
        <f>I160*$C$94</f>
        <v>0</v>
      </c>
      <c r="J1231" s="410">
        <f>J160*$C$94</f>
        <v>0</v>
      </c>
      <c r="K1231" s="410">
        <f>K160*$C$94</f>
        <v>0</v>
      </c>
      <c r="L1231" s="410">
        <f>L160*$C$94</f>
        <v>0</v>
      </c>
      <c r="M1231" s="410">
        <f>M160*$C$94</f>
        <v>0</v>
      </c>
      <c r="N1231" s="237"/>
      <c r="O1231" s="237"/>
      <c r="P1231" s="237"/>
      <c r="Q1231" s="237"/>
      <c r="R1231" s="237"/>
      <c r="S1231" s="237"/>
      <c r="T1231" s="237"/>
      <c r="U1231" s="237"/>
      <c r="V1231" s="237"/>
      <c r="W1231" s="237"/>
      <c r="X1231" s="237"/>
      <c r="Y1231" s="237"/>
      <c r="Z1231" s="237"/>
      <c r="AA1231" s="238"/>
    </row>
    <row r="1232" ht="16" customHeight="1">
      <c r="A1232" s="280">
        <f>ROW(A158)</f>
        <v>158</v>
      </c>
      <c r="B1232" s="526">
        <f>$B161</f>
        <v>0</v>
      </c>
      <c r="C1232" s="549"/>
      <c r="D1232" s="550"/>
      <c r="E1232" s="237"/>
      <c r="F1232" s="237"/>
      <c r="G1232" s="410">
        <f>G161*$C$94</f>
        <v>0</v>
      </c>
      <c r="H1232" s="410">
        <f>H161*$C$94</f>
        <v>0</v>
      </c>
      <c r="I1232" s="410">
        <f>I161*$C$94</f>
        <v>0</v>
      </c>
      <c r="J1232" s="410">
        <f>J161*$C$94</f>
        <v>0</v>
      </c>
      <c r="K1232" s="410">
        <f>K161*$C$94</f>
        <v>0</v>
      </c>
      <c r="L1232" s="410">
        <f>L161*$C$94</f>
        <v>0</v>
      </c>
      <c r="M1232" s="410">
        <f>M161*$C$94</f>
        <v>0</v>
      </c>
      <c r="N1232" s="237"/>
      <c r="O1232" s="237"/>
      <c r="P1232" s="237"/>
      <c r="Q1232" s="237"/>
      <c r="R1232" s="237"/>
      <c r="S1232" s="237"/>
      <c r="T1232" s="237"/>
      <c r="U1232" s="237"/>
      <c r="V1232" s="237"/>
      <c r="W1232" s="237"/>
      <c r="X1232" s="237"/>
      <c r="Y1232" s="237"/>
      <c r="Z1232" s="237"/>
      <c r="AA1232" s="238"/>
    </row>
    <row r="1233" ht="16" customHeight="1">
      <c r="A1233" s="280">
        <f>ROW(A159)</f>
        <v>159</v>
      </c>
      <c r="B1233" s="526">
        <f>$B162</f>
        <v>0</v>
      </c>
      <c r="C1233" s="549"/>
      <c r="D1233" s="550"/>
      <c r="E1233" s="237"/>
      <c r="F1233" s="237"/>
      <c r="G1233" s="410">
        <f>G162*$C$94</f>
        <v>0</v>
      </c>
      <c r="H1233" s="410">
        <f>H162*$C$94</f>
        <v>0</v>
      </c>
      <c r="I1233" s="410">
        <f>I162*$C$94</f>
        <v>0</v>
      </c>
      <c r="J1233" s="410">
        <f>J162*$C$94</f>
        <v>0</v>
      </c>
      <c r="K1233" s="410">
        <f>K162*$C$94</f>
        <v>0</v>
      </c>
      <c r="L1233" s="410">
        <f>L162*$C$94</f>
        <v>0</v>
      </c>
      <c r="M1233" s="410">
        <f>M162*$C$94</f>
        <v>0</v>
      </c>
      <c r="N1233" s="237"/>
      <c r="O1233" s="237"/>
      <c r="P1233" s="237"/>
      <c r="Q1233" s="237"/>
      <c r="R1233" s="237"/>
      <c r="S1233" s="237"/>
      <c r="T1233" s="237"/>
      <c r="U1233" s="237"/>
      <c r="V1233" s="237"/>
      <c r="W1233" s="237"/>
      <c r="X1233" s="237"/>
      <c r="Y1233" s="237"/>
      <c r="Z1233" s="237"/>
      <c r="AA1233" s="238"/>
    </row>
    <row r="1234" ht="16" customHeight="1">
      <c r="A1234" s="280">
        <f>ROW(A160)</f>
        <v>160</v>
      </c>
      <c r="B1234" s="527">
        <f>$B163</f>
        <v>0</v>
      </c>
      <c r="C1234" s="551"/>
      <c r="D1234" s="552"/>
      <c r="E1234" s="252"/>
      <c r="F1234" s="252"/>
      <c r="G1234" s="517">
        <f>G163*$C$94</f>
        <v>0</v>
      </c>
      <c r="H1234" s="517">
        <f>H163*$C$94</f>
        <v>0</v>
      </c>
      <c r="I1234" s="517">
        <f>I163*$C$94</f>
        <v>0</v>
      </c>
      <c r="J1234" s="517">
        <f>J163*$C$94</f>
        <v>0</v>
      </c>
      <c r="K1234" s="517">
        <f>K163*$C$94</f>
        <v>0</v>
      </c>
      <c r="L1234" s="517">
        <f>L163*$C$94</f>
        <v>0</v>
      </c>
      <c r="M1234" s="517">
        <f>M163*$C$94</f>
        <v>0</v>
      </c>
      <c r="N1234" s="237"/>
      <c r="O1234" s="237"/>
      <c r="P1234" s="237"/>
      <c r="Q1234" s="237"/>
      <c r="R1234" s="237"/>
      <c r="S1234" s="237"/>
      <c r="T1234" s="237"/>
      <c r="U1234" s="237"/>
      <c r="V1234" s="237"/>
      <c r="W1234" s="237"/>
      <c r="X1234" s="237"/>
      <c r="Y1234" s="237"/>
      <c r="Z1234" s="237"/>
      <c r="AA1234" s="238"/>
    </row>
    <row r="1235" ht="16" customHeight="1">
      <c r="A1235" s="280">
        <f>ROW(A161)</f>
        <v>161</v>
      </c>
      <c r="B1235" t="s" s="480">
        <f>$B164</f>
        <v>343</v>
      </c>
      <c r="C1235" s="528"/>
      <c r="D1235" s="509"/>
      <c r="E1235" s="258"/>
      <c r="F1235" s="258"/>
      <c r="G1235" s="520">
        <f>SUM(G1226:G1234)</f>
        <v>0</v>
      </c>
      <c r="H1235" s="520">
        <f>SUM(H1226:H1234)</f>
        <v>34</v>
      </c>
      <c r="I1235" s="520">
        <f>SUM(I1226:I1234)</f>
        <v>68</v>
      </c>
      <c r="J1235" s="520">
        <f>SUM(J1226:J1234)</f>
        <v>68</v>
      </c>
      <c r="K1235" s="520">
        <f>SUM(K1226:K1234)</f>
        <v>68</v>
      </c>
      <c r="L1235" s="520">
        <f>SUM(L1226:L1234)</f>
        <v>68</v>
      </c>
      <c r="M1235" s="520">
        <f>SUM(M1226:M1234)</f>
        <v>68</v>
      </c>
      <c r="N1235" s="237"/>
      <c r="O1235" s="237"/>
      <c r="P1235" s="237"/>
      <c r="Q1235" s="237"/>
      <c r="R1235" s="237"/>
      <c r="S1235" s="237"/>
      <c r="T1235" s="237"/>
      <c r="U1235" s="237"/>
      <c r="V1235" s="237"/>
      <c r="W1235" s="237"/>
      <c r="X1235" s="237"/>
      <c r="Y1235" s="237"/>
      <c r="Z1235" s="237"/>
      <c r="AA1235" s="238"/>
    </row>
    <row r="1236" ht="16" customHeight="1">
      <c r="A1236" s="280">
        <f>ROW(A160)</f>
        <v>160</v>
      </c>
      <c r="B1236" s="527"/>
      <c r="C1236" s="551"/>
      <c r="D1236" s="552"/>
      <c r="E1236" s="252"/>
      <c r="F1236" s="252"/>
      <c r="G1236" s="517"/>
      <c r="H1236" s="517"/>
      <c r="I1236" s="517"/>
      <c r="J1236" s="517"/>
      <c r="K1236" s="517"/>
      <c r="L1236" s="517"/>
      <c r="M1236" s="517"/>
      <c r="N1236" s="237"/>
      <c r="O1236" s="237"/>
      <c r="P1236" s="237"/>
      <c r="Q1236" s="237"/>
      <c r="R1236" s="237"/>
      <c r="S1236" s="237"/>
      <c r="T1236" s="237"/>
      <c r="U1236" s="237"/>
      <c r="V1236" s="237"/>
      <c r="W1236" s="237"/>
      <c r="X1236" s="237"/>
      <c r="Y1236" s="237"/>
      <c r="Z1236" s="237"/>
      <c r="AA1236" s="238"/>
    </row>
    <row r="1237" ht="16" customHeight="1">
      <c r="A1237" s="280">
        <f>ROW(A170)</f>
        <v>170</v>
      </c>
      <c r="B1237" t="s" s="257">
        <f>$B166</f>
        <v>372</v>
      </c>
      <c r="C1237" s="528"/>
      <c r="D1237" s="509"/>
      <c r="E1237" s="258"/>
      <c r="F1237" s="258"/>
      <c r="G1237" s="520">
        <f>G1235+G1223+G1211</f>
        <v>0</v>
      </c>
      <c r="H1237" s="520">
        <f>H1235+H1223+H1211</f>
        <v>34</v>
      </c>
      <c r="I1237" s="520">
        <f>I1235+I1223+I1211</f>
        <v>68</v>
      </c>
      <c r="J1237" s="520">
        <f>J1235+J1223+J1211</f>
        <v>68</v>
      </c>
      <c r="K1237" s="520">
        <f>K1235+K1223+K1211</f>
        <v>68</v>
      </c>
      <c r="L1237" s="520">
        <f>L1235+L1223+L1211</f>
        <v>68</v>
      </c>
      <c r="M1237" s="520">
        <f>M1235+M1223+M1211</f>
        <v>68</v>
      </c>
      <c r="N1237" s="237"/>
      <c r="O1237" s="237"/>
      <c r="P1237" s="237"/>
      <c r="Q1237" s="237"/>
      <c r="R1237" s="237"/>
      <c r="S1237" s="237"/>
      <c r="T1237" s="237"/>
      <c r="U1237" s="237"/>
      <c r="V1237" s="237"/>
      <c r="W1237" s="237"/>
      <c r="X1237" s="237"/>
      <c r="Y1237" s="237"/>
      <c r="Z1237" s="237"/>
      <c r="AA1237" s="238"/>
    </row>
    <row r="1238" ht="16" customHeight="1">
      <c r="A1238" s="280">
        <f>ROW(A171)</f>
        <v>171</v>
      </c>
      <c r="B1238" s="576"/>
      <c r="C1238" s="577"/>
      <c r="D1238" s="578"/>
      <c r="E1238" s="579"/>
      <c r="F1238" s="579"/>
      <c r="G1238" s="580"/>
      <c r="H1238" s="580"/>
      <c r="I1238" s="580"/>
      <c r="J1238" s="580"/>
      <c r="K1238" s="580"/>
      <c r="L1238" s="580"/>
      <c r="M1238" s="580"/>
      <c r="N1238" s="237"/>
      <c r="O1238" s="237"/>
      <c r="P1238" s="237"/>
      <c r="Q1238" s="237"/>
      <c r="R1238" s="237"/>
      <c r="S1238" s="237"/>
      <c r="T1238" s="237"/>
      <c r="U1238" s="237"/>
      <c r="V1238" s="237"/>
      <c r="W1238" s="237"/>
      <c r="X1238" s="237"/>
      <c r="Y1238" s="237"/>
      <c r="Z1238" s="237"/>
      <c r="AA1238" s="238"/>
    </row>
    <row r="1239" ht="16" customHeight="1">
      <c r="A1239" s="280">
        <f>ROW(A172)</f>
        <v>172</v>
      </c>
      <c r="B1239" t="s" s="574">
        <f>$B168</f>
        <v>383</v>
      </c>
      <c r="C1239" s="551"/>
      <c r="D1239" s="552"/>
      <c r="E1239" s="427"/>
      <c r="F1239" s="427"/>
      <c r="G1239" s="555"/>
      <c r="H1239" s="555"/>
      <c r="I1239" s="555"/>
      <c r="J1239" s="555"/>
      <c r="K1239" s="555"/>
      <c r="L1239" s="555"/>
      <c r="M1239" s="555"/>
      <c r="N1239" s="237"/>
      <c r="O1239" s="237"/>
      <c r="P1239" s="237"/>
      <c r="Q1239" s="237"/>
      <c r="R1239" s="237"/>
      <c r="S1239" s="237"/>
      <c r="T1239" s="237"/>
      <c r="U1239" s="237"/>
      <c r="V1239" s="237"/>
      <c r="W1239" s="237"/>
      <c r="X1239" s="237"/>
      <c r="Y1239" s="237"/>
      <c r="Z1239" s="237"/>
      <c r="AA1239" s="238"/>
    </row>
    <row r="1240" ht="16" customHeight="1">
      <c r="A1240" s="280">
        <f>ROW(A173)</f>
        <v>173</v>
      </c>
      <c r="B1240" t="s" s="529">
        <f>$B169</f>
        <v>384</v>
      </c>
      <c r="C1240" s="528"/>
      <c r="D1240" s="509"/>
      <c r="E1240" s="258"/>
      <c r="F1240" s="258"/>
      <c r="G1240" s="520"/>
      <c r="H1240" s="520"/>
      <c r="I1240" s="520"/>
      <c r="J1240" s="520"/>
      <c r="K1240" s="520"/>
      <c r="L1240" s="520"/>
      <c r="M1240" s="520"/>
      <c r="N1240" s="237"/>
      <c r="O1240" s="237"/>
      <c r="P1240" s="237"/>
      <c r="Q1240" s="237"/>
      <c r="R1240" s="237"/>
      <c r="S1240" s="237"/>
      <c r="T1240" s="237"/>
      <c r="U1240" s="237"/>
      <c r="V1240" s="237"/>
      <c r="W1240" s="237"/>
      <c r="X1240" s="237"/>
      <c r="Y1240" s="237"/>
      <c r="Z1240" s="237"/>
      <c r="AA1240" s="238"/>
    </row>
    <row r="1241" ht="16" customHeight="1">
      <c r="A1241" s="280">
        <f>ROW(A174)</f>
        <v>174</v>
      </c>
      <c r="B1241" t="s" s="581">
        <f>$B170</f>
        <v>385</v>
      </c>
      <c r="C1241" s="551"/>
      <c r="D1241" s="552"/>
      <c r="E1241" s="252"/>
      <c r="F1241" s="252"/>
      <c r="G1241" s="517"/>
      <c r="H1241" s="517"/>
      <c r="I1241" s="517"/>
      <c r="J1241" s="517"/>
      <c r="K1241" s="517"/>
      <c r="L1241" s="517"/>
      <c r="M1241" s="517"/>
      <c r="N1241" s="237"/>
      <c r="O1241" s="237"/>
      <c r="P1241" s="237"/>
      <c r="Q1241" s="237"/>
      <c r="R1241" s="237"/>
      <c r="S1241" s="237"/>
      <c r="T1241" s="237"/>
      <c r="U1241" s="237"/>
      <c r="V1241" s="237"/>
      <c r="W1241" s="237"/>
      <c r="X1241" s="237"/>
      <c r="Y1241" s="237"/>
      <c r="Z1241" s="237"/>
      <c r="AA1241" s="238"/>
    </row>
    <row r="1242" ht="16" customHeight="1">
      <c r="A1242" s="280">
        <f>ROW(A175)</f>
        <v>175</v>
      </c>
      <c r="B1242" s="525"/>
      <c r="C1242" s="528"/>
      <c r="D1242" s="509"/>
      <c r="E1242" s="258"/>
      <c r="F1242" s="258"/>
      <c r="G1242" s="520"/>
      <c r="H1242" s="520"/>
      <c r="I1242" s="520"/>
      <c r="J1242" s="520"/>
      <c r="K1242" s="520"/>
      <c r="L1242" s="520"/>
      <c r="M1242" s="520"/>
      <c r="N1242" s="237"/>
      <c r="O1242" s="237"/>
      <c r="P1242" s="237"/>
      <c r="Q1242" s="237"/>
      <c r="R1242" s="237"/>
      <c r="S1242" s="237"/>
      <c r="T1242" s="237"/>
      <c r="U1242" s="237"/>
      <c r="V1242" s="237"/>
      <c r="W1242" s="237"/>
      <c r="X1242" s="237"/>
      <c r="Y1242" s="237"/>
      <c r="Z1242" s="237"/>
      <c r="AA1242" s="238"/>
    </row>
    <row r="1243" ht="16" customHeight="1">
      <c r="A1243" s="280">
        <f>ROW(A172)</f>
        <v>172</v>
      </c>
      <c r="B1243" t="s" s="530">
        <f>$B172</f>
        <v>344</v>
      </c>
      <c r="C1243" s="549"/>
      <c r="D1243" s="550"/>
      <c r="E1243" s="237"/>
      <c r="F1243" s="237"/>
      <c r="G1243" s="410">
        <f>G172*$C$94</f>
        <v>0</v>
      </c>
      <c r="H1243" s="410">
        <f>H172*$C$94</f>
        <v>34</v>
      </c>
      <c r="I1243" s="410">
        <f>I172*$C$94</f>
        <v>34</v>
      </c>
      <c r="J1243" s="410">
        <f>J172*$C$94</f>
        <v>34</v>
      </c>
      <c r="K1243" s="410">
        <f>K172*$C$94</f>
        <v>34</v>
      </c>
      <c r="L1243" s="410">
        <f>L172*$C$94</f>
        <v>34</v>
      </c>
      <c r="M1243" s="410">
        <f>M172*$C$94</f>
        <v>34</v>
      </c>
      <c r="N1243" s="237"/>
      <c r="O1243" s="237"/>
      <c r="P1243" s="237"/>
      <c r="Q1243" s="237"/>
      <c r="R1243" s="237"/>
      <c r="S1243" s="237"/>
      <c r="T1243" s="237"/>
      <c r="U1243" s="237"/>
      <c r="V1243" s="237"/>
      <c r="W1243" s="237"/>
      <c r="X1243" s="237"/>
      <c r="Y1243" s="237"/>
      <c r="Z1243" s="237"/>
      <c r="AA1243" s="238"/>
    </row>
    <row r="1244" ht="16" customHeight="1">
      <c r="A1244" s="280">
        <f>ROW(A173)</f>
        <v>173</v>
      </c>
      <c r="B1244" t="s" s="530">
        <f>$B173</f>
        <v>344</v>
      </c>
      <c r="C1244" s="549"/>
      <c r="D1244" s="550"/>
      <c r="E1244" s="237"/>
      <c r="F1244" s="237"/>
      <c r="G1244" s="410">
        <f>G173*$C$94</f>
        <v>0</v>
      </c>
      <c r="H1244" s="410">
        <f>H173*$C$94</f>
        <v>0</v>
      </c>
      <c r="I1244" s="410">
        <f>I173*$C$94</f>
        <v>0</v>
      </c>
      <c r="J1244" s="410">
        <f>J173*$C$94</f>
        <v>0</v>
      </c>
      <c r="K1244" s="410">
        <f>K173*$C$94</f>
        <v>0</v>
      </c>
      <c r="L1244" s="410">
        <f>L173*$C$94</f>
        <v>34</v>
      </c>
      <c r="M1244" s="410">
        <f>M173*$C$94</f>
        <v>34</v>
      </c>
      <c r="N1244" s="237"/>
      <c r="O1244" s="237"/>
      <c r="P1244" s="237"/>
      <c r="Q1244" s="237"/>
      <c r="R1244" s="237"/>
      <c r="S1244" s="237"/>
      <c r="T1244" s="237"/>
      <c r="U1244" s="237"/>
      <c r="V1244" s="237"/>
      <c r="W1244" s="237"/>
      <c r="X1244" s="237"/>
      <c r="Y1244" s="237"/>
      <c r="Z1244" s="237"/>
      <c r="AA1244" s="238"/>
    </row>
    <row r="1245" ht="16" customHeight="1">
      <c r="A1245" s="280">
        <f>ROW(A174)</f>
        <v>174</v>
      </c>
      <c r="B1245" s="526">
        <f>$B174</f>
        <v>0</v>
      </c>
      <c r="C1245" s="549"/>
      <c r="D1245" s="550"/>
      <c r="E1245" s="237"/>
      <c r="F1245" s="237"/>
      <c r="G1245" s="410">
        <f>G174*$C$94</f>
        <v>0</v>
      </c>
      <c r="H1245" s="410">
        <f>H174*$C$94</f>
        <v>0</v>
      </c>
      <c r="I1245" s="410">
        <f>I174*$C$94</f>
        <v>0</v>
      </c>
      <c r="J1245" s="410">
        <f>J174*$C$94</f>
        <v>0</v>
      </c>
      <c r="K1245" s="410">
        <f>K174*$C$94</f>
        <v>0</v>
      </c>
      <c r="L1245" s="410">
        <f>L174*$C$94</f>
        <v>0</v>
      </c>
      <c r="M1245" s="410">
        <f>M174*$C$94</f>
        <v>0</v>
      </c>
      <c r="N1245" s="237"/>
      <c r="O1245" s="237"/>
      <c r="P1245" s="237"/>
      <c r="Q1245" s="237"/>
      <c r="R1245" s="237"/>
      <c r="S1245" s="237"/>
      <c r="T1245" s="237"/>
      <c r="U1245" s="237"/>
      <c r="V1245" s="237"/>
      <c r="W1245" s="237"/>
      <c r="X1245" s="237"/>
      <c r="Y1245" s="237"/>
      <c r="Z1245" s="237"/>
      <c r="AA1245" s="238"/>
    </row>
    <row r="1246" ht="16" customHeight="1">
      <c r="A1246" s="280">
        <f>ROW(A175)</f>
        <v>175</v>
      </c>
      <c r="B1246" s="526"/>
      <c r="C1246" s="549"/>
      <c r="D1246" s="550"/>
      <c r="E1246" s="237"/>
      <c r="F1246" s="237"/>
      <c r="G1246" s="410"/>
      <c r="H1246" s="410"/>
      <c r="I1246" s="410"/>
      <c r="J1246" s="410"/>
      <c r="K1246" s="410"/>
      <c r="L1246" s="410"/>
      <c r="M1246" s="410"/>
      <c r="N1246" s="237"/>
      <c r="O1246" s="237"/>
      <c r="P1246" s="237"/>
      <c r="Q1246" s="237"/>
      <c r="R1246" s="237"/>
      <c r="S1246" s="237"/>
      <c r="T1246" s="237"/>
      <c r="U1246" s="237"/>
      <c r="V1246" s="237"/>
      <c r="W1246" s="237"/>
      <c r="X1246" s="237"/>
      <c r="Y1246" s="237"/>
      <c r="Z1246" s="237"/>
      <c r="AA1246" s="238"/>
    </row>
    <row r="1247" ht="16" customHeight="1">
      <c r="A1247" s="280">
        <f>ROW(A176)</f>
        <v>176</v>
      </c>
      <c r="B1247" t="s" s="530">
        <f>$B176</f>
        <v>345</v>
      </c>
      <c r="C1247" s="549"/>
      <c r="D1247" s="550"/>
      <c r="E1247" s="237"/>
      <c r="F1247" s="237"/>
      <c r="G1247" s="410">
        <f>G176*$C$94</f>
        <v>0</v>
      </c>
      <c r="H1247" s="410">
        <f>H176*$C$94</f>
        <v>34</v>
      </c>
      <c r="I1247" s="410">
        <f>I176*$C$94</f>
        <v>34</v>
      </c>
      <c r="J1247" s="410">
        <f>J176*$C$94</f>
        <v>34</v>
      </c>
      <c r="K1247" s="410">
        <f>K176*$C$94</f>
        <v>34</v>
      </c>
      <c r="L1247" s="410">
        <f>L176*$C$94</f>
        <v>34</v>
      </c>
      <c r="M1247" s="410">
        <f>M176*$C$94</f>
        <v>34</v>
      </c>
      <c r="N1247" s="237"/>
      <c r="O1247" s="237"/>
      <c r="P1247" s="237"/>
      <c r="Q1247" s="237"/>
      <c r="R1247" s="237"/>
      <c r="S1247" s="237"/>
      <c r="T1247" s="237"/>
      <c r="U1247" s="237"/>
      <c r="V1247" s="237"/>
      <c r="W1247" s="237"/>
      <c r="X1247" s="237"/>
      <c r="Y1247" s="237"/>
      <c r="Z1247" s="237"/>
      <c r="AA1247" s="238"/>
    </row>
    <row r="1248" ht="16" customHeight="1">
      <c r="A1248" s="280">
        <f>ROW(A177)</f>
        <v>177</v>
      </c>
      <c r="B1248" t="s" s="530">
        <f>$B177</f>
        <v>345</v>
      </c>
      <c r="C1248" s="549"/>
      <c r="D1248" s="550"/>
      <c r="E1248" s="237"/>
      <c r="F1248" s="237"/>
      <c r="G1248" s="410">
        <f>G177*$C$94</f>
        <v>0</v>
      </c>
      <c r="H1248" s="410">
        <f>H177*$C$94</f>
        <v>0</v>
      </c>
      <c r="I1248" s="410">
        <f>I177*$C$94</f>
        <v>0</v>
      </c>
      <c r="J1248" s="410">
        <f>J177*$C$94</f>
        <v>0</v>
      </c>
      <c r="K1248" s="410">
        <f>K177*$C$94</f>
        <v>34</v>
      </c>
      <c r="L1248" s="410">
        <f>L177*$C$94</f>
        <v>34</v>
      </c>
      <c r="M1248" s="410">
        <f>M177*$C$94</f>
        <v>34</v>
      </c>
      <c r="N1248" s="237"/>
      <c r="O1248" s="237"/>
      <c r="P1248" s="237"/>
      <c r="Q1248" s="237"/>
      <c r="R1248" s="237"/>
      <c r="S1248" s="237"/>
      <c r="T1248" s="237"/>
      <c r="U1248" s="237"/>
      <c r="V1248" s="237"/>
      <c r="W1248" s="237"/>
      <c r="X1248" s="237"/>
      <c r="Y1248" s="237"/>
      <c r="Z1248" s="237"/>
      <c r="AA1248" s="238"/>
    </row>
    <row r="1249" ht="16" customHeight="1">
      <c r="A1249" s="280">
        <f>ROW(A178)</f>
        <v>178</v>
      </c>
      <c r="B1249" t="s" s="530">
        <f>$B178</f>
        <v>345</v>
      </c>
      <c r="C1249" s="549"/>
      <c r="D1249" s="550"/>
      <c r="E1249" s="237"/>
      <c r="F1249" s="237"/>
      <c r="G1249" s="410">
        <f>G178*$C$94</f>
        <v>0</v>
      </c>
      <c r="H1249" s="410">
        <f>H178*$C$94</f>
        <v>0</v>
      </c>
      <c r="I1249" s="410">
        <f>I178*$C$94</f>
        <v>0</v>
      </c>
      <c r="J1249" s="410">
        <f>J178*$C$94</f>
        <v>0</v>
      </c>
      <c r="K1249" s="410">
        <f>K178*$C$94</f>
        <v>0</v>
      </c>
      <c r="L1249" s="410">
        <f>L178*$C$94</f>
        <v>0</v>
      </c>
      <c r="M1249" s="410">
        <f>M178*$C$94</f>
        <v>34</v>
      </c>
      <c r="N1249" s="237"/>
      <c r="O1249" s="237"/>
      <c r="P1249" s="237"/>
      <c r="Q1249" s="237"/>
      <c r="R1249" s="237"/>
      <c r="S1249" s="237"/>
      <c r="T1249" s="237"/>
      <c r="U1249" s="237"/>
      <c r="V1249" s="237"/>
      <c r="W1249" s="237"/>
      <c r="X1249" s="237"/>
      <c r="Y1249" s="237"/>
      <c r="Z1249" s="237"/>
      <c r="AA1249" s="238"/>
    </row>
    <row r="1250" ht="16" customHeight="1">
      <c r="A1250" s="280">
        <f>ROW(A179)</f>
        <v>179</v>
      </c>
      <c r="B1250" s="526">
        <f>$B179</f>
        <v>0</v>
      </c>
      <c r="C1250" s="549"/>
      <c r="D1250" s="550"/>
      <c r="E1250" s="237"/>
      <c r="F1250" s="237"/>
      <c r="G1250" s="410">
        <f>G179*$C$94</f>
        <v>0</v>
      </c>
      <c r="H1250" s="410">
        <f>H179*$C$94</f>
        <v>0</v>
      </c>
      <c r="I1250" s="410">
        <f>I179*$C$94</f>
        <v>0</v>
      </c>
      <c r="J1250" s="410">
        <f>J179*$C$94</f>
        <v>0</v>
      </c>
      <c r="K1250" s="410">
        <f>K179*$C$94</f>
        <v>0</v>
      </c>
      <c r="L1250" s="410">
        <f>L179*$C$94</f>
        <v>0</v>
      </c>
      <c r="M1250" s="410">
        <f>M179*$C$94</f>
        <v>0</v>
      </c>
      <c r="N1250" s="237"/>
      <c r="O1250" s="237"/>
      <c r="P1250" s="237"/>
      <c r="Q1250" s="237"/>
      <c r="R1250" s="237"/>
      <c r="S1250" s="237"/>
      <c r="T1250" s="237"/>
      <c r="U1250" s="237"/>
      <c r="V1250" s="237"/>
      <c r="W1250" s="237"/>
      <c r="X1250" s="237"/>
      <c r="Y1250" s="237"/>
      <c r="Z1250" s="237"/>
      <c r="AA1250" s="238"/>
    </row>
    <row r="1251" ht="16" customHeight="1">
      <c r="A1251" s="280">
        <f>ROW(A180)</f>
        <v>180</v>
      </c>
      <c r="B1251" s="526">
        <f>$B180</f>
        <v>0</v>
      </c>
      <c r="C1251" s="549"/>
      <c r="D1251" s="550"/>
      <c r="E1251" s="237"/>
      <c r="F1251" s="237"/>
      <c r="G1251" s="410">
        <f>G180*$C$94</f>
        <v>0</v>
      </c>
      <c r="H1251" s="410">
        <f>H180*$C$94</f>
        <v>0</v>
      </c>
      <c r="I1251" s="410">
        <f>I180*$C$94</f>
        <v>0</v>
      </c>
      <c r="J1251" s="410">
        <f>J180*$C$94</f>
        <v>0</v>
      </c>
      <c r="K1251" s="410">
        <f>K180*$C$94</f>
        <v>0</v>
      </c>
      <c r="L1251" s="410">
        <f>L180*$C$94</f>
        <v>0</v>
      </c>
      <c r="M1251" s="410">
        <f>M180*$C$94</f>
        <v>0</v>
      </c>
      <c r="N1251" s="237"/>
      <c r="O1251" s="237"/>
      <c r="P1251" s="237"/>
      <c r="Q1251" s="237"/>
      <c r="R1251" s="237"/>
      <c r="S1251" s="237"/>
      <c r="T1251" s="237"/>
      <c r="U1251" s="237"/>
      <c r="V1251" s="237"/>
      <c r="W1251" s="237"/>
      <c r="X1251" s="237"/>
      <c r="Y1251" s="237"/>
      <c r="Z1251" s="237"/>
      <c r="AA1251" s="238"/>
    </row>
    <row r="1252" ht="16" customHeight="1">
      <c r="A1252" s="280">
        <f>ROW(A181)</f>
        <v>181</v>
      </c>
      <c r="B1252" s="526"/>
      <c r="C1252" s="547"/>
      <c r="D1252" s="237"/>
      <c r="E1252" s="237"/>
      <c r="F1252" s="237"/>
      <c r="G1252" s="410"/>
      <c r="H1252" s="410"/>
      <c r="I1252" s="410"/>
      <c r="J1252" s="410"/>
      <c r="K1252" s="410"/>
      <c r="L1252" s="410"/>
      <c r="M1252" s="410"/>
      <c r="N1252" s="237"/>
      <c r="O1252" s="237"/>
      <c r="P1252" s="237"/>
      <c r="Q1252" s="237"/>
      <c r="R1252" s="237"/>
      <c r="S1252" s="237"/>
      <c r="T1252" s="237"/>
      <c r="U1252" s="237"/>
      <c r="V1252" s="237"/>
      <c r="W1252" s="237"/>
      <c r="X1252" s="237"/>
      <c r="Y1252" s="237"/>
      <c r="Z1252" s="237"/>
      <c r="AA1252" s="238"/>
    </row>
    <row r="1253" ht="16" customHeight="1">
      <c r="A1253" s="280">
        <f>ROW(A182)</f>
        <v>182</v>
      </c>
      <c r="B1253" t="s" s="530">
        <f>$B182</f>
        <v>346</v>
      </c>
      <c r="C1253" s="549"/>
      <c r="D1253" s="550"/>
      <c r="E1253" s="237"/>
      <c r="F1253" s="237"/>
      <c r="G1253" s="410">
        <f>G182*$C$94</f>
        <v>0</v>
      </c>
      <c r="H1253" s="410">
        <f>H182*$C$94</f>
        <v>34</v>
      </c>
      <c r="I1253" s="410">
        <f>I182*$C$94</f>
        <v>34</v>
      </c>
      <c r="J1253" s="410">
        <f>J182*$C$94</f>
        <v>34</v>
      </c>
      <c r="K1253" s="410">
        <f>K182*$C$94</f>
        <v>34</v>
      </c>
      <c r="L1253" s="410">
        <f>L182*$C$94</f>
        <v>34</v>
      </c>
      <c r="M1253" s="410">
        <f>M182*$C$94</f>
        <v>34</v>
      </c>
      <c r="N1253" s="237"/>
      <c r="O1253" s="237"/>
      <c r="P1253" s="237"/>
      <c r="Q1253" s="237"/>
      <c r="R1253" s="237"/>
      <c r="S1253" s="237"/>
      <c r="T1253" s="237"/>
      <c r="U1253" s="237"/>
      <c r="V1253" s="237"/>
      <c r="W1253" s="237"/>
      <c r="X1253" s="237"/>
      <c r="Y1253" s="237"/>
      <c r="Z1253" s="237"/>
      <c r="AA1253" s="238"/>
    </row>
    <row r="1254" ht="16" customHeight="1">
      <c r="A1254" s="280">
        <f>ROW(A183)</f>
        <v>183</v>
      </c>
      <c r="B1254" t="s" s="530">
        <f>$B183</f>
        <v>346</v>
      </c>
      <c r="C1254" s="549"/>
      <c r="D1254" s="550"/>
      <c r="E1254" s="237"/>
      <c r="F1254" s="237"/>
      <c r="G1254" s="410">
        <f>G183*$C$94</f>
        <v>0</v>
      </c>
      <c r="H1254" s="410">
        <f>H183*$C$94</f>
        <v>0</v>
      </c>
      <c r="I1254" s="410">
        <f>I183*$C$94</f>
        <v>0</v>
      </c>
      <c r="J1254" s="410">
        <f>J183*$C$94</f>
        <v>0</v>
      </c>
      <c r="K1254" s="410">
        <f>K183*$C$94</f>
        <v>0</v>
      </c>
      <c r="L1254" s="410">
        <f>L183*$C$94</f>
        <v>34</v>
      </c>
      <c r="M1254" s="410">
        <f>M183*$C$94</f>
        <v>34</v>
      </c>
      <c r="N1254" s="237"/>
      <c r="O1254" s="237"/>
      <c r="P1254" s="237"/>
      <c r="Q1254" s="237"/>
      <c r="R1254" s="237"/>
      <c r="S1254" s="237"/>
      <c r="T1254" s="237"/>
      <c r="U1254" s="237"/>
      <c r="V1254" s="237"/>
      <c r="W1254" s="237"/>
      <c r="X1254" s="237"/>
      <c r="Y1254" s="237"/>
      <c r="Z1254" s="237"/>
      <c r="AA1254" s="238"/>
    </row>
    <row r="1255" ht="16" customHeight="1">
      <c r="A1255" s="280">
        <f>ROW(A184)</f>
        <v>184</v>
      </c>
      <c r="B1255" s="526">
        <f>$B184</f>
        <v>0</v>
      </c>
      <c r="C1255" s="549"/>
      <c r="D1255" s="550"/>
      <c r="E1255" s="237"/>
      <c r="F1255" s="237"/>
      <c r="G1255" s="410">
        <f>G184*$C$94</f>
        <v>0</v>
      </c>
      <c r="H1255" s="410">
        <f>H184*$C$94</f>
        <v>0</v>
      </c>
      <c r="I1255" s="410">
        <f>I184*$C$94</f>
        <v>0</v>
      </c>
      <c r="J1255" s="410">
        <f>J184*$C$94</f>
        <v>0</v>
      </c>
      <c r="K1255" s="410">
        <f>K184*$C$94</f>
        <v>0</v>
      </c>
      <c r="L1255" s="410">
        <f>L184*$C$94</f>
        <v>0</v>
      </c>
      <c r="M1255" s="410">
        <f>M184*$C$94</f>
        <v>0</v>
      </c>
      <c r="N1255" s="237"/>
      <c r="O1255" s="237"/>
      <c r="P1255" s="237"/>
      <c r="Q1255" s="237"/>
      <c r="R1255" s="237"/>
      <c r="S1255" s="237"/>
      <c r="T1255" s="237"/>
      <c r="U1255" s="237"/>
      <c r="V1255" s="237"/>
      <c r="W1255" s="237"/>
      <c r="X1255" s="237"/>
      <c r="Y1255" s="237"/>
      <c r="Z1255" s="237"/>
      <c r="AA1255" s="238"/>
    </row>
    <row r="1256" ht="16" customHeight="1">
      <c r="A1256" s="280">
        <f>ROW(A185)</f>
        <v>185</v>
      </c>
      <c r="B1256" t="s" s="530">
        <f>$B185</f>
        <v>347</v>
      </c>
      <c r="C1256" s="549"/>
      <c r="D1256" s="550"/>
      <c r="E1256" s="237"/>
      <c r="F1256" s="237"/>
      <c r="G1256" s="410">
        <f>G185*$C$94</f>
        <v>0</v>
      </c>
      <c r="H1256" s="410">
        <f>H185*$C$94</f>
        <v>34</v>
      </c>
      <c r="I1256" s="410">
        <f>I185*$C$94</f>
        <v>34</v>
      </c>
      <c r="J1256" s="410">
        <f>J185*$C$94</f>
        <v>34</v>
      </c>
      <c r="K1256" s="410">
        <f>K185*$C$94</f>
        <v>34</v>
      </c>
      <c r="L1256" s="410">
        <f>L185*$C$94</f>
        <v>34</v>
      </c>
      <c r="M1256" s="410">
        <f>M185*$C$94</f>
        <v>34</v>
      </c>
      <c r="N1256" s="237"/>
      <c r="O1256" s="237"/>
      <c r="P1256" s="237"/>
      <c r="Q1256" s="237"/>
      <c r="R1256" s="237"/>
      <c r="S1256" s="237"/>
      <c r="T1256" s="237"/>
      <c r="U1256" s="237"/>
      <c r="V1256" s="237"/>
      <c r="W1256" s="237"/>
      <c r="X1256" s="237"/>
      <c r="Y1256" s="237"/>
      <c r="Z1256" s="237"/>
      <c r="AA1256" s="238"/>
    </row>
    <row r="1257" ht="16" customHeight="1">
      <c r="A1257" s="280">
        <f>ROW(A186)</f>
        <v>186</v>
      </c>
      <c r="B1257" t="s" s="530">
        <f>$B186</f>
        <v>347</v>
      </c>
      <c r="C1257" s="549"/>
      <c r="D1257" s="550"/>
      <c r="E1257" s="237"/>
      <c r="F1257" s="237"/>
      <c r="G1257" s="410">
        <f>G186*$C$94</f>
        <v>0</v>
      </c>
      <c r="H1257" s="410">
        <f>H186*$C$94</f>
        <v>0</v>
      </c>
      <c r="I1257" s="410">
        <f>I186*$C$94</f>
        <v>0</v>
      </c>
      <c r="J1257" s="410">
        <f>J186*$C$94</f>
        <v>0</v>
      </c>
      <c r="K1257" s="410">
        <f>K186*$C$94</f>
        <v>34</v>
      </c>
      <c r="L1257" s="410">
        <f>L186*$C$94</f>
        <v>34</v>
      </c>
      <c r="M1257" s="410">
        <f>M186*$C$94</f>
        <v>34</v>
      </c>
      <c r="N1257" s="237"/>
      <c r="O1257" s="237"/>
      <c r="P1257" s="237"/>
      <c r="Q1257" s="237"/>
      <c r="R1257" s="237"/>
      <c r="S1257" s="237"/>
      <c r="T1257" s="237"/>
      <c r="U1257" s="237"/>
      <c r="V1257" s="237"/>
      <c r="W1257" s="237"/>
      <c r="X1257" s="237"/>
      <c r="Y1257" s="237"/>
      <c r="Z1257" s="237"/>
      <c r="AA1257" s="238"/>
    </row>
    <row r="1258" ht="16" customHeight="1">
      <c r="A1258" s="280">
        <f>ROW(A187)</f>
        <v>187</v>
      </c>
      <c r="B1258" s="526"/>
      <c r="C1258" s="549"/>
      <c r="D1258" s="550"/>
      <c r="E1258" s="237"/>
      <c r="F1258" s="237"/>
      <c r="G1258" s="410"/>
      <c r="H1258" s="410"/>
      <c r="I1258" s="410"/>
      <c r="J1258" s="410"/>
      <c r="K1258" s="410"/>
      <c r="L1258" s="410"/>
      <c r="M1258" s="410"/>
      <c r="N1258" s="237"/>
      <c r="O1258" s="237"/>
      <c r="P1258" s="237"/>
      <c r="Q1258" s="237"/>
      <c r="R1258" s="237"/>
      <c r="S1258" s="237"/>
      <c r="T1258" s="237"/>
      <c r="U1258" s="237"/>
      <c r="V1258" s="237"/>
      <c r="W1258" s="237"/>
      <c r="X1258" s="237"/>
      <c r="Y1258" s="237"/>
      <c r="Z1258" s="237"/>
      <c r="AA1258" s="238"/>
    </row>
    <row r="1259" ht="16" customHeight="1">
      <c r="A1259" s="280">
        <f>ROW(A188)</f>
        <v>188</v>
      </c>
      <c r="B1259" t="s" s="530">
        <f>$B188</f>
        <v>348</v>
      </c>
      <c r="C1259" s="549"/>
      <c r="D1259" s="550"/>
      <c r="E1259" s="237"/>
      <c r="F1259" s="237"/>
      <c r="G1259" s="410">
        <f>G188*$C$94</f>
        <v>0</v>
      </c>
      <c r="H1259" s="410">
        <f>H188*$C$94</f>
        <v>34</v>
      </c>
      <c r="I1259" s="410">
        <f>I188*$C$94</f>
        <v>34</v>
      </c>
      <c r="J1259" s="410">
        <f>J188*$C$94</f>
        <v>34</v>
      </c>
      <c r="K1259" s="410">
        <f>K188*$C$94</f>
        <v>34</v>
      </c>
      <c r="L1259" s="410">
        <f>L188*$C$94</f>
        <v>34</v>
      </c>
      <c r="M1259" s="410">
        <f>M188*$C$94</f>
        <v>34</v>
      </c>
      <c r="N1259" s="237"/>
      <c r="O1259" s="237"/>
      <c r="P1259" s="237"/>
      <c r="Q1259" s="237"/>
      <c r="R1259" s="237"/>
      <c r="S1259" s="237"/>
      <c r="T1259" s="237"/>
      <c r="U1259" s="237"/>
      <c r="V1259" s="237"/>
      <c r="W1259" s="237"/>
      <c r="X1259" s="237"/>
      <c r="Y1259" s="237"/>
      <c r="Z1259" s="237"/>
      <c r="AA1259" s="238"/>
    </row>
    <row r="1260" ht="16" customHeight="1">
      <c r="A1260" s="280">
        <f>ROW(A189)</f>
        <v>189</v>
      </c>
      <c r="B1260" t="s" s="530">
        <f>$B189</f>
        <v>348</v>
      </c>
      <c r="C1260" s="549"/>
      <c r="D1260" s="550"/>
      <c r="E1260" s="237"/>
      <c r="F1260" s="237"/>
      <c r="G1260" s="410">
        <f>G189*$C$94</f>
        <v>0</v>
      </c>
      <c r="H1260" s="410">
        <f>H189*$C$94</f>
        <v>0</v>
      </c>
      <c r="I1260" s="410">
        <f>I189*$C$94</f>
        <v>0</v>
      </c>
      <c r="J1260" s="410">
        <f>J189*$C$94</f>
        <v>0</v>
      </c>
      <c r="K1260" s="410">
        <f>K189*$C$94</f>
        <v>34</v>
      </c>
      <c r="L1260" s="410">
        <f>L189*$C$94</f>
        <v>34</v>
      </c>
      <c r="M1260" s="410">
        <f>M189*$C$94</f>
        <v>34</v>
      </c>
      <c r="N1260" s="237"/>
      <c r="O1260" s="237"/>
      <c r="P1260" s="237"/>
      <c r="Q1260" s="237"/>
      <c r="R1260" s="237"/>
      <c r="S1260" s="237"/>
      <c r="T1260" s="237"/>
      <c r="U1260" s="237"/>
      <c r="V1260" s="237"/>
      <c r="W1260" s="237"/>
      <c r="X1260" s="237"/>
      <c r="Y1260" s="237"/>
      <c r="Z1260" s="237"/>
      <c r="AA1260" s="238"/>
    </row>
    <row r="1261" ht="16" customHeight="1">
      <c r="A1261" s="280">
        <f>ROW(A190)</f>
        <v>190</v>
      </c>
      <c r="B1261" t="s" s="530">
        <f>$B190</f>
        <v>349</v>
      </c>
      <c r="C1261" s="549"/>
      <c r="D1261" s="550"/>
      <c r="E1261" s="237"/>
      <c r="F1261" s="237"/>
      <c r="G1261" s="410">
        <f>G190*$C$94</f>
        <v>0</v>
      </c>
      <c r="H1261" s="410">
        <f>H190*$C$94</f>
        <v>0</v>
      </c>
      <c r="I1261" s="410">
        <f>I190*$C$94</f>
        <v>0</v>
      </c>
      <c r="J1261" s="410">
        <f>J190*$C$94</f>
        <v>0</v>
      </c>
      <c r="K1261" s="410">
        <f>K190*$C$94</f>
        <v>0</v>
      </c>
      <c r="L1261" s="410">
        <f>L190*$C$94</f>
        <v>0</v>
      </c>
      <c r="M1261" s="410">
        <f>M190*$C$94</f>
        <v>34</v>
      </c>
      <c r="N1261" s="237"/>
      <c r="O1261" s="237"/>
      <c r="P1261" s="237"/>
      <c r="Q1261" s="237"/>
      <c r="R1261" s="237"/>
      <c r="S1261" s="237"/>
      <c r="T1261" s="237"/>
      <c r="U1261" s="237"/>
      <c r="V1261" s="237"/>
      <c r="W1261" s="237"/>
      <c r="X1261" s="237"/>
      <c r="Y1261" s="237"/>
      <c r="Z1261" s="237"/>
      <c r="AA1261" s="238"/>
    </row>
    <row r="1262" ht="16" customHeight="1">
      <c r="A1262" s="280">
        <f>ROW(A191)</f>
        <v>191</v>
      </c>
      <c r="B1262" t="s" s="530">
        <f>$B191</f>
        <v>350</v>
      </c>
      <c r="C1262" s="549"/>
      <c r="D1262" s="550"/>
      <c r="E1262" s="237"/>
      <c r="F1262" s="237"/>
      <c r="G1262" s="410">
        <f>G191*$C$94</f>
        <v>0</v>
      </c>
      <c r="H1262" s="410">
        <f>H191*$C$94</f>
        <v>34</v>
      </c>
      <c r="I1262" s="410">
        <f>I191*$C$94</f>
        <v>34</v>
      </c>
      <c r="J1262" s="410">
        <f>J191*$C$94</f>
        <v>34</v>
      </c>
      <c r="K1262" s="410">
        <f>K191*$C$94</f>
        <v>34</v>
      </c>
      <c r="L1262" s="410">
        <f>L191*$C$94</f>
        <v>34</v>
      </c>
      <c r="M1262" s="410">
        <f>M191*$C$94</f>
        <v>34</v>
      </c>
      <c r="N1262" s="237"/>
      <c r="O1262" s="237"/>
      <c r="P1262" s="237"/>
      <c r="Q1262" s="237"/>
      <c r="R1262" s="237"/>
      <c r="S1262" s="237"/>
      <c r="T1262" s="237"/>
      <c r="U1262" s="237"/>
      <c r="V1262" s="237"/>
      <c r="W1262" s="237"/>
      <c r="X1262" s="237"/>
      <c r="Y1262" s="237"/>
      <c r="Z1262" s="237"/>
      <c r="AA1262" s="238"/>
    </row>
    <row r="1263" ht="16" customHeight="1">
      <c r="A1263" s="280">
        <f>ROW(A192)</f>
        <v>192</v>
      </c>
      <c r="B1263" t="s" s="530">
        <f>$B192</f>
        <v>350</v>
      </c>
      <c r="C1263" s="549"/>
      <c r="D1263" s="550"/>
      <c r="E1263" s="237"/>
      <c r="F1263" s="237"/>
      <c r="G1263" s="410">
        <f>G192*$C$94</f>
        <v>0</v>
      </c>
      <c r="H1263" s="410">
        <f>H192*$C$94</f>
        <v>0</v>
      </c>
      <c r="I1263" s="410">
        <f>I192*$C$94</f>
        <v>0</v>
      </c>
      <c r="J1263" s="410">
        <f>J192*$C$94</f>
        <v>0</v>
      </c>
      <c r="K1263" s="410">
        <f>K192*$C$94</f>
        <v>34</v>
      </c>
      <c r="L1263" s="410">
        <f>L192*$C$94</f>
        <v>34</v>
      </c>
      <c r="M1263" s="410">
        <f>M192*$C$94</f>
        <v>34</v>
      </c>
      <c r="N1263" s="237"/>
      <c r="O1263" s="237"/>
      <c r="P1263" s="237"/>
      <c r="Q1263" s="237"/>
      <c r="R1263" s="237"/>
      <c r="S1263" s="237"/>
      <c r="T1263" s="237"/>
      <c r="U1263" s="237"/>
      <c r="V1263" s="237"/>
      <c r="W1263" s="237"/>
      <c r="X1263" s="237"/>
      <c r="Y1263" s="237"/>
      <c r="Z1263" s="237"/>
      <c r="AA1263" s="238"/>
    </row>
    <row r="1264" ht="16" customHeight="1">
      <c r="A1264" s="280">
        <f>ROW(A193)</f>
        <v>193</v>
      </c>
      <c r="B1264" s="526"/>
      <c r="C1264" s="547"/>
      <c r="D1264" s="237"/>
      <c r="E1264" s="237"/>
      <c r="F1264" s="237"/>
      <c r="G1264" s="410"/>
      <c r="H1264" s="410"/>
      <c r="I1264" s="410"/>
      <c r="J1264" s="410"/>
      <c r="K1264" s="410"/>
      <c r="L1264" s="410"/>
      <c r="M1264" s="410"/>
      <c r="N1264" s="237"/>
      <c r="O1264" s="237"/>
      <c r="P1264" s="237"/>
      <c r="Q1264" s="237"/>
      <c r="R1264" s="237"/>
      <c r="S1264" s="237"/>
      <c r="T1264" s="237"/>
      <c r="U1264" s="237"/>
      <c r="V1264" s="237"/>
      <c r="W1264" s="237"/>
      <c r="X1264" s="237"/>
      <c r="Y1264" s="237"/>
      <c r="Z1264" s="237"/>
      <c r="AA1264" s="238"/>
    </row>
    <row r="1265" ht="16" customHeight="1">
      <c r="A1265" s="280">
        <f>ROW(A194)</f>
        <v>194</v>
      </c>
      <c r="B1265" t="s" s="530">
        <f>$B194</f>
        <v>351</v>
      </c>
      <c r="C1265" s="549"/>
      <c r="D1265" s="550"/>
      <c r="E1265" s="237"/>
      <c r="F1265" s="237"/>
      <c r="G1265" s="410">
        <f>G194*$C$94</f>
        <v>0</v>
      </c>
      <c r="H1265" s="410">
        <f>H194*$C$94</f>
        <v>34</v>
      </c>
      <c r="I1265" s="410">
        <f>I194*$C$94</f>
        <v>34</v>
      </c>
      <c r="J1265" s="410">
        <f>J194*$C$94</f>
        <v>34</v>
      </c>
      <c r="K1265" s="410">
        <f>K194*$C$94</f>
        <v>34</v>
      </c>
      <c r="L1265" s="410">
        <f>L194*$C$94</f>
        <v>34</v>
      </c>
      <c r="M1265" s="410">
        <f>M194*$C$94</f>
        <v>34</v>
      </c>
      <c r="N1265" s="237"/>
      <c r="O1265" s="237"/>
      <c r="P1265" s="237"/>
      <c r="Q1265" s="237"/>
      <c r="R1265" s="237"/>
      <c r="S1265" s="237"/>
      <c r="T1265" s="237"/>
      <c r="U1265" s="237"/>
      <c r="V1265" s="237"/>
      <c r="W1265" s="237"/>
      <c r="X1265" s="237"/>
      <c r="Y1265" s="237"/>
      <c r="Z1265" s="237"/>
      <c r="AA1265" s="238"/>
    </row>
    <row r="1266" ht="16" customHeight="1">
      <c r="A1266" s="280">
        <f>ROW(A195)</f>
        <v>195</v>
      </c>
      <c r="B1266" t="s" s="530">
        <f>$B195</f>
        <v>351</v>
      </c>
      <c r="C1266" s="549"/>
      <c r="D1266" s="550"/>
      <c r="E1266" s="237"/>
      <c r="F1266" s="237"/>
      <c r="G1266" s="410">
        <f>G195*$C$94</f>
        <v>0</v>
      </c>
      <c r="H1266" s="410">
        <f>H195*$C$94</f>
        <v>0</v>
      </c>
      <c r="I1266" s="410">
        <f>I195*$C$94</f>
        <v>0</v>
      </c>
      <c r="J1266" s="410">
        <f>J195*$C$94</f>
        <v>0</v>
      </c>
      <c r="K1266" s="410">
        <f>K195*$C$94</f>
        <v>0</v>
      </c>
      <c r="L1266" s="410">
        <f>L195*$C$94</f>
        <v>34</v>
      </c>
      <c r="M1266" s="410">
        <f>M195*$C$94</f>
        <v>34</v>
      </c>
      <c r="N1266" s="237"/>
      <c r="O1266" s="237"/>
      <c r="P1266" s="237"/>
      <c r="Q1266" s="237"/>
      <c r="R1266" s="237"/>
      <c r="S1266" s="237"/>
      <c r="T1266" s="237"/>
      <c r="U1266" s="237"/>
      <c r="V1266" s="237"/>
      <c r="W1266" s="237"/>
      <c r="X1266" s="237"/>
      <c r="Y1266" s="237"/>
      <c r="Z1266" s="237"/>
      <c r="AA1266" s="238"/>
    </row>
    <row r="1267" ht="16" customHeight="1">
      <c r="A1267" s="280">
        <f>ROW(A196)</f>
        <v>196</v>
      </c>
      <c r="B1267" s="526">
        <f>$B196</f>
        <v>0</v>
      </c>
      <c r="C1267" s="549"/>
      <c r="D1267" s="550"/>
      <c r="E1267" s="237"/>
      <c r="F1267" s="237"/>
      <c r="G1267" s="410">
        <f>G196*$C$94</f>
        <v>0</v>
      </c>
      <c r="H1267" s="410">
        <f>H196*$C$94</f>
        <v>0</v>
      </c>
      <c r="I1267" s="410">
        <f>I196*$C$94</f>
        <v>0</v>
      </c>
      <c r="J1267" s="410">
        <f>J196*$C$94</f>
        <v>0</v>
      </c>
      <c r="K1267" s="410">
        <f>K196*$C$94</f>
        <v>0</v>
      </c>
      <c r="L1267" s="410">
        <f>L196*$C$94</f>
        <v>0</v>
      </c>
      <c r="M1267" s="410">
        <f>M196*$C$94</f>
        <v>0</v>
      </c>
      <c r="N1267" s="237"/>
      <c r="O1267" s="237"/>
      <c r="P1267" s="237"/>
      <c r="Q1267" s="237"/>
      <c r="R1267" s="237"/>
      <c r="S1267" s="237"/>
      <c r="T1267" s="237"/>
      <c r="U1267" s="237"/>
      <c r="V1267" s="237"/>
      <c r="W1267" s="237"/>
      <c r="X1267" s="237"/>
      <c r="Y1267" s="237"/>
      <c r="Z1267" s="237"/>
      <c r="AA1267" s="238"/>
    </row>
    <row r="1268" ht="16" customHeight="1">
      <c r="A1268" s="280">
        <f>ROW(A197)</f>
        <v>197</v>
      </c>
      <c r="B1268" t="s" s="530">
        <f>$B197</f>
        <v>352</v>
      </c>
      <c r="C1268" s="549"/>
      <c r="D1268" s="550"/>
      <c r="E1268" s="237"/>
      <c r="F1268" s="237"/>
      <c r="G1268" s="410">
        <f>G197*$C$94</f>
        <v>0</v>
      </c>
      <c r="H1268" s="410">
        <f>H197*$C$94</f>
        <v>34</v>
      </c>
      <c r="I1268" s="410">
        <f>I197*$C$94</f>
        <v>34</v>
      </c>
      <c r="J1268" s="410">
        <f>J197*$C$94</f>
        <v>34</v>
      </c>
      <c r="K1268" s="410">
        <f>K197*$C$94</f>
        <v>34</v>
      </c>
      <c r="L1268" s="410">
        <f>L197*$C$94</f>
        <v>34</v>
      </c>
      <c r="M1268" s="410">
        <f>M197*$C$94</f>
        <v>34</v>
      </c>
      <c r="N1268" s="237"/>
      <c r="O1268" s="237"/>
      <c r="P1268" s="237"/>
      <c r="Q1268" s="237"/>
      <c r="R1268" s="237"/>
      <c r="S1268" s="237"/>
      <c r="T1268" s="237"/>
      <c r="U1268" s="237"/>
      <c r="V1268" s="237"/>
      <c r="W1268" s="237"/>
      <c r="X1268" s="237"/>
      <c r="Y1268" s="237"/>
      <c r="Z1268" s="237"/>
      <c r="AA1268" s="238"/>
    </row>
    <row r="1269" ht="16" customHeight="1">
      <c r="A1269" s="280">
        <f>ROW(A198)</f>
        <v>198</v>
      </c>
      <c r="B1269" t="s" s="530">
        <f>$B198</f>
        <v>353</v>
      </c>
      <c r="C1269" s="549"/>
      <c r="D1269" s="550"/>
      <c r="E1269" s="237"/>
      <c r="F1269" s="237"/>
      <c r="G1269" s="410">
        <f>G198*$C$94</f>
        <v>0</v>
      </c>
      <c r="H1269" s="410">
        <f>H198*$C$94</f>
        <v>0</v>
      </c>
      <c r="I1269" s="410">
        <f>I198*$C$94</f>
        <v>34</v>
      </c>
      <c r="J1269" s="410">
        <f>J198*$C$94</f>
        <v>34</v>
      </c>
      <c r="K1269" s="410">
        <f>K198*$C$94</f>
        <v>34</v>
      </c>
      <c r="L1269" s="410">
        <f>L198*$C$94</f>
        <v>34</v>
      </c>
      <c r="M1269" s="410">
        <f>M198*$C$94</f>
        <v>34</v>
      </c>
      <c r="N1269" s="237"/>
      <c r="O1269" s="237"/>
      <c r="P1269" s="237"/>
      <c r="Q1269" s="237"/>
      <c r="R1269" s="237"/>
      <c r="S1269" s="237"/>
      <c r="T1269" s="237"/>
      <c r="U1269" s="237"/>
      <c r="V1269" s="237"/>
      <c r="W1269" s="237"/>
      <c r="X1269" s="237"/>
      <c r="Y1269" s="237"/>
      <c r="Z1269" s="237"/>
      <c r="AA1269" s="238"/>
    </row>
    <row r="1270" ht="16" customHeight="1">
      <c r="A1270" s="280">
        <f>ROW(A199)</f>
        <v>199</v>
      </c>
      <c r="B1270" s="526"/>
      <c r="C1270" s="549"/>
      <c r="D1270" s="550"/>
      <c r="E1270" s="237"/>
      <c r="F1270" s="237"/>
      <c r="G1270" s="410"/>
      <c r="H1270" s="410"/>
      <c r="I1270" s="410"/>
      <c r="J1270" s="410"/>
      <c r="K1270" s="410"/>
      <c r="L1270" s="410"/>
      <c r="M1270" s="410"/>
      <c r="N1270" s="237"/>
      <c r="O1270" s="237"/>
      <c r="P1270" s="237"/>
      <c r="Q1270" s="237"/>
      <c r="R1270" s="237"/>
      <c r="S1270" s="237"/>
      <c r="T1270" s="237"/>
      <c r="U1270" s="237"/>
      <c r="V1270" s="237"/>
      <c r="W1270" s="237"/>
      <c r="X1270" s="237"/>
      <c r="Y1270" s="237"/>
      <c r="Z1270" s="237"/>
      <c r="AA1270" s="238"/>
    </row>
    <row r="1271" ht="16" customHeight="1">
      <c r="A1271" s="280">
        <f>ROW(A340)</f>
        <v>340</v>
      </c>
      <c r="B1271" t="s" s="530">
        <f>$B200</f>
        <v>354</v>
      </c>
      <c r="C1271" s="549"/>
      <c r="D1271" s="550"/>
      <c r="E1271" s="237"/>
      <c r="F1271" s="237"/>
      <c r="G1271" s="410">
        <f>G200*$C$94</f>
        <v>0</v>
      </c>
      <c r="H1271" s="410">
        <f>H200*$C$94</f>
        <v>34</v>
      </c>
      <c r="I1271" s="410">
        <f>I200*$C$94</f>
        <v>34</v>
      </c>
      <c r="J1271" s="410">
        <f>J200*$C$94</f>
        <v>34</v>
      </c>
      <c r="K1271" s="410">
        <f>K200*$C$94</f>
        <v>34</v>
      </c>
      <c r="L1271" s="410">
        <f>L200*$C$94</f>
        <v>34</v>
      </c>
      <c r="M1271" s="410">
        <f>M200*$C$94</f>
        <v>34</v>
      </c>
      <c r="N1271" s="237"/>
      <c r="O1271" s="237"/>
      <c r="P1271" s="237"/>
      <c r="Q1271" s="237"/>
      <c r="R1271" s="237"/>
      <c r="S1271" s="237"/>
      <c r="T1271" s="237"/>
      <c r="U1271" s="237"/>
      <c r="V1271" s="237"/>
      <c r="W1271" s="237"/>
      <c r="X1271" s="237"/>
      <c r="Y1271" s="237"/>
      <c r="Z1271" s="237"/>
      <c r="AA1271" s="238"/>
    </row>
    <row r="1272" ht="16" customHeight="1">
      <c r="A1272" s="280">
        <f>ROW(A341)</f>
        <v>341</v>
      </c>
      <c r="B1272" t="s" s="530">
        <f>$B201</f>
        <v>355</v>
      </c>
      <c r="C1272" s="549"/>
      <c r="D1272" s="550"/>
      <c r="E1272" s="237"/>
      <c r="F1272" s="237"/>
      <c r="G1272" s="410">
        <f>G201*$C$94</f>
        <v>0</v>
      </c>
      <c r="H1272" s="410">
        <f>H201*$C$94</f>
        <v>0</v>
      </c>
      <c r="I1272" s="410">
        <f>I201*$C$94</f>
        <v>0</v>
      </c>
      <c r="J1272" s="410">
        <f>J201*$C$94</f>
        <v>34</v>
      </c>
      <c r="K1272" s="410">
        <f>K201*$C$94</f>
        <v>34</v>
      </c>
      <c r="L1272" s="410">
        <f>L201*$C$94</f>
        <v>34</v>
      </c>
      <c r="M1272" s="410">
        <f>M201*$C$94</f>
        <v>34</v>
      </c>
      <c r="N1272" s="237"/>
      <c r="O1272" s="237"/>
      <c r="P1272" s="237"/>
      <c r="Q1272" s="237"/>
      <c r="R1272" s="237"/>
      <c r="S1272" s="237"/>
      <c r="T1272" s="237"/>
      <c r="U1272" s="237"/>
      <c r="V1272" s="237"/>
      <c r="W1272" s="237"/>
      <c r="X1272" s="237"/>
      <c r="Y1272" s="237"/>
      <c r="Z1272" s="237"/>
      <c r="AA1272" s="238"/>
    </row>
    <row r="1273" ht="16" customHeight="1">
      <c r="A1273" s="280">
        <f>ROW(A342)</f>
        <v>342</v>
      </c>
      <c r="B1273" t="s" s="530">
        <f>$B202</f>
        <v>356</v>
      </c>
      <c r="C1273" s="549"/>
      <c r="D1273" s="550"/>
      <c r="E1273" s="237"/>
      <c r="F1273" s="237"/>
      <c r="G1273" s="410">
        <f>G202*$C$94</f>
        <v>0</v>
      </c>
      <c r="H1273" s="410">
        <f>H202*$C$94</f>
        <v>34</v>
      </c>
      <c r="I1273" s="410">
        <f>I202*$C$94</f>
        <v>34</v>
      </c>
      <c r="J1273" s="410">
        <f>J202*$C$94</f>
        <v>34</v>
      </c>
      <c r="K1273" s="410">
        <f>K202*$C$94</f>
        <v>34</v>
      </c>
      <c r="L1273" s="410">
        <f>L202*$C$94</f>
        <v>34</v>
      </c>
      <c r="M1273" s="410">
        <f>M202*$C$94</f>
        <v>34</v>
      </c>
      <c r="N1273" s="237"/>
      <c r="O1273" s="237"/>
      <c r="P1273" s="237"/>
      <c r="Q1273" s="237"/>
      <c r="R1273" s="237"/>
      <c r="S1273" s="237"/>
      <c r="T1273" s="237"/>
      <c r="U1273" s="237"/>
      <c r="V1273" s="237"/>
      <c r="W1273" s="237"/>
      <c r="X1273" s="237"/>
      <c r="Y1273" s="237"/>
      <c r="Z1273" s="237"/>
      <c r="AA1273" s="238"/>
    </row>
    <row r="1274" ht="16" customHeight="1">
      <c r="A1274" s="280">
        <f>ROW(A343)</f>
        <v>343</v>
      </c>
      <c r="B1274" t="s" s="530">
        <f>$B203</f>
        <v>357</v>
      </c>
      <c r="C1274" s="549"/>
      <c r="D1274" s="550"/>
      <c r="E1274" s="237"/>
      <c r="F1274" s="237"/>
      <c r="G1274" s="410">
        <f>G203*$C$94</f>
        <v>0</v>
      </c>
      <c r="H1274" s="410">
        <f>H203*$C$94</f>
        <v>0</v>
      </c>
      <c r="I1274" s="410">
        <f>I203*$C$94</f>
        <v>34</v>
      </c>
      <c r="J1274" s="410">
        <f>J203*$C$94</f>
        <v>34</v>
      </c>
      <c r="K1274" s="410">
        <f>K203*$C$94</f>
        <v>34</v>
      </c>
      <c r="L1274" s="410">
        <f>L203*$C$94</f>
        <v>34</v>
      </c>
      <c r="M1274" s="410">
        <f>M203*$C$94</f>
        <v>34</v>
      </c>
      <c r="N1274" s="237"/>
      <c r="O1274" s="237"/>
      <c r="P1274" s="237"/>
      <c r="Q1274" s="237"/>
      <c r="R1274" s="237"/>
      <c r="S1274" s="237"/>
      <c r="T1274" s="237"/>
      <c r="U1274" s="237"/>
      <c r="V1274" s="237"/>
      <c r="W1274" s="237"/>
      <c r="X1274" s="237"/>
      <c r="Y1274" s="237"/>
      <c r="Z1274" s="237"/>
      <c r="AA1274" s="238"/>
    </row>
    <row r="1275" ht="16" customHeight="1">
      <c r="A1275" s="280">
        <f>ROW(A344)</f>
        <v>344</v>
      </c>
      <c r="B1275" t="s" s="530">
        <f>$B204</f>
        <v>358</v>
      </c>
      <c r="C1275" s="549"/>
      <c r="D1275" s="550"/>
      <c r="E1275" s="237"/>
      <c r="F1275" s="237"/>
      <c r="G1275" s="410">
        <f>G204*$C$94</f>
        <v>0</v>
      </c>
      <c r="H1275" s="410">
        <f>H204*$C$94</f>
        <v>0</v>
      </c>
      <c r="I1275" s="410">
        <f>I204*$C$94</f>
        <v>34</v>
      </c>
      <c r="J1275" s="410">
        <f>J204*$C$94</f>
        <v>34</v>
      </c>
      <c r="K1275" s="410">
        <f>K204*$C$94</f>
        <v>34</v>
      </c>
      <c r="L1275" s="410">
        <f>L204*$C$94</f>
        <v>34</v>
      </c>
      <c r="M1275" s="410">
        <f>M204*$C$94</f>
        <v>34</v>
      </c>
      <c r="N1275" s="237"/>
      <c r="O1275" s="237"/>
      <c r="P1275" s="237"/>
      <c r="Q1275" s="237"/>
      <c r="R1275" s="237"/>
      <c r="S1275" s="237"/>
      <c r="T1275" s="237"/>
      <c r="U1275" s="237"/>
      <c r="V1275" s="237"/>
      <c r="W1275" s="237"/>
      <c r="X1275" s="237"/>
      <c r="Y1275" s="237"/>
      <c r="Z1275" s="237"/>
      <c r="AA1275" s="238"/>
    </row>
    <row r="1276" ht="16" customHeight="1">
      <c r="A1276" s="280">
        <f>ROW(A345)</f>
        <v>345</v>
      </c>
      <c r="B1276" s="526"/>
      <c r="C1276" s="547"/>
      <c r="D1276" s="237"/>
      <c r="E1276" s="237"/>
      <c r="F1276" s="237"/>
      <c r="G1276" s="410"/>
      <c r="H1276" s="410"/>
      <c r="I1276" s="410"/>
      <c r="J1276" s="410"/>
      <c r="K1276" s="410"/>
      <c r="L1276" s="410"/>
      <c r="M1276" s="410"/>
      <c r="N1276" s="237"/>
      <c r="O1276" s="237"/>
      <c r="P1276" s="237"/>
      <c r="Q1276" s="237"/>
      <c r="R1276" s="237"/>
      <c r="S1276" s="237"/>
      <c r="T1276" s="237"/>
      <c r="U1276" s="237"/>
      <c r="V1276" s="237"/>
      <c r="W1276" s="237"/>
      <c r="X1276" s="237"/>
      <c r="Y1276" s="237"/>
      <c r="Z1276" s="237"/>
      <c r="AA1276" s="238"/>
    </row>
    <row r="1277" ht="16" customHeight="1">
      <c r="A1277" s="280">
        <f>ROW(A346)</f>
        <v>346</v>
      </c>
      <c r="B1277" t="s" s="530">
        <f>$B206</f>
        <v>359</v>
      </c>
      <c r="C1277" s="549"/>
      <c r="D1277" s="550"/>
      <c r="E1277" s="237"/>
      <c r="F1277" s="237"/>
      <c r="G1277" s="410">
        <f>G206*$C$94</f>
        <v>0</v>
      </c>
      <c r="H1277" s="410">
        <f>H206*$C$94</f>
        <v>0</v>
      </c>
      <c r="I1277" s="410">
        <f>I206*$C$94</f>
        <v>34</v>
      </c>
      <c r="J1277" s="410">
        <f>J206*$C$94</f>
        <v>34</v>
      </c>
      <c r="K1277" s="410">
        <f>K206*$C$94</f>
        <v>34</v>
      </c>
      <c r="L1277" s="410">
        <f>L206*$C$94</f>
        <v>34</v>
      </c>
      <c r="M1277" s="410">
        <f>M206*$C$94</f>
        <v>34</v>
      </c>
      <c r="N1277" s="237"/>
      <c r="O1277" s="237"/>
      <c r="P1277" s="237"/>
      <c r="Q1277" s="237"/>
      <c r="R1277" s="237"/>
      <c r="S1277" s="237"/>
      <c r="T1277" s="237"/>
      <c r="U1277" s="237"/>
      <c r="V1277" s="237"/>
      <c r="W1277" s="237"/>
      <c r="X1277" s="237"/>
      <c r="Y1277" s="237"/>
      <c r="Z1277" s="237"/>
      <c r="AA1277" s="238"/>
    </row>
    <row r="1278" ht="16" customHeight="1">
      <c r="A1278" s="280">
        <f>ROW(A347)</f>
        <v>347</v>
      </c>
      <c r="B1278" t="s" s="530">
        <f>$B207</f>
        <v>360</v>
      </c>
      <c r="C1278" s="549"/>
      <c r="D1278" s="550"/>
      <c r="E1278" s="237"/>
      <c r="F1278" s="237"/>
      <c r="G1278" s="410">
        <f>G207*$C$94</f>
        <v>0</v>
      </c>
      <c r="H1278" s="410">
        <f>H207*$C$94</f>
        <v>34</v>
      </c>
      <c r="I1278" s="410">
        <f>I207*$C$94</f>
        <v>34</v>
      </c>
      <c r="J1278" s="410">
        <f>J207*$C$94</f>
        <v>34</v>
      </c>
      <c r="K1278" s="410">
        <f>K207*$C$94</f>
        <v>34</v>
      </c>
      <c r="L1278" s="410">
        <f>L207*$C$94</f>
        <v>34</v>
      </c>
      <c r="M1278" s="410">
        <f>M207*$C$94</f>
        <v>34</v>
      </c>
      <c r="N1278" s="237"/>
      <c r="O1278" s="237"/>
      <c r="P1278" s="237"/>
      <c r="Q1278" s="237"/>
      <c r="R1278" s="237"/>
      <c r="S1278" s="237"/>
      <c r="T1278" s="237"/>
      <c r="U1278" s="237"/>
      <c r="V1278" s="237"/>
      <c r="W1278" s="237"/>
      <c r="X1278" s="237"/>
      <c r="Y1278" s="237"/>
      <c r="Z1278" s="237"/>
      <c r="AA1278" s="238"/>
    </row>
    <row r="1279" ht="16" customHeight="1">
      <c r="A1279" s="280">
        <f>ROW(A348)</f>
        <v>348</v>
      </c>
      <c r="B1279" t="s" s="530">
        <f>$B208</f>
        <v>361</v>
      </c>
      <c r="C1279" s="549"/>
      <c r="D1279" s="550"/>
      <c r="E1279" s="237"/>
      <c r="F1279" s="237"/>
      <c r="G1279" s="410">
        <f>G208*$C$94</f>
        <v>0</v>
      </c>
      <c r="H1279" s="410">
        <f>H208*$C$94</f>
        <v>0</v>
      </c>
      <c r="I1279" s="410">
        <f>I208*$C$94</f>
        <v>34</v>
      </c>
      <c r="J1279" s="410">
        <f>J208*$C$94</f>
        <v>34</v>
      </c>
      <c r="K1279" s="410">
        <f>K208*$C$94</f>
        <v>34</v>
      </c>
      <c r="L1279" s="410">
        <f>L208*$C$94</f>
        <v>34</v>
      </c>
      <c r="M1279" s="410">
        <f>M208*$C$94</f>
        <v>34</v>
      </c>
      <c r="N1279" s="237"/>
      <c r="O1279" s="237"/>
      <c r="P1279" s="237"/>
      <c r="Q1279" s="237"/>
      <c r="R1279" s="237"/>
      <c r="S1279" s="237"/>
      <c r="T1279" s="237"/>
      <c r="U1279" s="237"/>
      <c r="V1279" s="237"/>
      <c r="W1279" s="237"/>
      <c r="X1279" s="237"/>
      <c r="Y1279" s="237"/>
      <c r="Z1279" s="237"/>
      <c r="AA1279" s="238"/>
    </row>
    <row r="1280" ht="16" customHeight="1">
      <c r="A1280" s="280">
        <f>ROW(A349)</f>
        <v>349</v>
      </c>
      <c r="B1280" t="s" s="530">
        <f>$B209</f>
        <v>362</v>
      </c>
      <c r="C1280" s="549"/>
      <c r="D1280" s="550"/>
      <c r="E1280" s="237"/>
      <c r="F1280" s="237"/>
      <c r="G1280" s="410">
        <f>G209*$C$94</f>
        <v>0</v>
      </c>
      <c r="H1280" s="410">
        <f>H209*$C$94</f>
        <v>0</v>
      </c>
      <c r="I1280" s="410">
        <f>I209*$C$94</f>
        <v>0</v>
      </c>
      <c r="J1280" s="410">
        <f>J209*$C$94</f>
        <v>0</v>
      </c>
      <c r="K1280" s="410">
        <f>K209*$C$94</f>
        <v>0</v>
      </c>
      <c r="L1280" s="410">
        <f>L209*$C$94</f>
        <v>0</v>
      </c>
      <c r="M1280" s="410">
        <f>M209*$C$94</f>
        <v>34</v>
      </c>
      <c r="N1280" s="237"/>
      <c r="O1280" s="237"/>
      <c r="P1280" s="237"/>
      <c r="Q1280" s="237"/>
      <c r="R1280" s="237"/>
      <c r="S1280" s="237"/>
      <c r="T1280" s="237"/>
      <c r="U1280" s="237"/>
      <c r="V1280" s="237"/>
      <c r="W1280" s="237"/>
      <c r="X1280" s="237"/>
      <c r="Y1280" s="237"/>
      <c r="Z1280" s="237"/>
      <c r="AA1280" s="238"/>
    </row>
    <row r="1281" ht="16" customHeight="1">
      <c r="A1281" s="280">
        <f>ROW(A350)</f>
        <v>350</v>
      </c>
      <c r="B1281" s="526">
        <f>$B210</f>
        <v>0</v>
      </c>
      <c r="C1281" s="549"/>
      <c r="D1281" s="550"/>
      <c r="E1281" s="237"/>
      <c r="F1281" s="237"/>
      <c r="G1281" s="410">
        <f>G210*$C$94</f>
        <v>0</v>
      </c>
      <c r="H1281" s="410">
        <f>H210*$C$94</f>
        <v>0</v>
      </c>
      <c r="I1281" s="410">
        <f>I210*$C$94</f>
        <v>0</v>
      </c>
      <c r="J1281" s="410">
        <f>J210*$C$94</f>
        <v>0</v>
      </c>
      <c r="K1281" s="410">
        <f>K210*$C$94</f>
        <v>0</v>
      </c>
      <c r="L1281" s="410">
        <f>L210*$C$94</f>
        <v>0</v>
      </c>
      <c r="M1281" s="410">
        <f>M210*$C$94</f>
        <v>0</v>
      </c>
      <c r="N1281" s="237"/>
      <c r="O1281" s="237"/>
      <c r="P1281" s="237"/>
      <c r="Q1281" s="237"/>
      <c r="R1281" s="237"/>
      <c r="S1281" s="237"/>
      <c r="T1281" s="237"/>
      <c r="U1281" s="237"/>
      <c r="V1281" s="237"/>
      <c r="W1281" s="237"/>
      <c r="X1281" s="237"/>
      <c r="Y1281" s="237"/>
      <c r="Z1281" s="237"/>
      <c r="AA1281" s="238"/>
    </row>
    <row r="1282" ht="16" customHeight="1">
      <c r="A1282" s="280">
        <f>ROW(A351)</f>
        <v>351</v>
      </c>
      <c r="B1282" s="526"/>
      <c r="C1282" s="549"/>
      <c r="D1282" s="550"/>
      <c r="E1282" s="237"/>
      <c r="F1282" s="237"/>
      <c r="G1282" s="410"/>
      <c r="H1282" s="410"/>
      <c r="I1282" s="410"/>
      <c r="J1282" s="410"/>
      <c r="K1282" s="410"/>
      <c r="L1282" s="410"/>
      <c r="M1282" s="410"/>
      <c r="N1282" s="237"/>
      <c r="O1282" s="237"/>
      <c r="P1282" s="237"/>
      <c r="Q1282" s="237"/>
      <c r="R1282" s="237"/>
      <c r="S1282" s="237"/>
      <c r="T1282" s="237"/>
      <c r="U1282" s="237"/>
      <c r="V1282" s="237"/>
      <c r="W1282" s="237"/>
      <c r="X1282" s="237"/>
      <c r="Y1282" s="237"/>
      <c r="Z1282" s="237"/>
      <c r="AA1282" s="238"/>
    </row>
    <row r="1283" ht="16" customHeight="1">
      <c r="A1283" s="280">
        <f>ROW(A352)</f>
        <v>352</v>
      </c>
      <c r="B1283" t="s" s="530">
        <f>$B212</f>
        <v>354</v>
      </c>
      <c r="C1283" s="549"/>
      <c r="D1283" s="550"/>
      <c r="E1283" s="237"/>
      <c r="F1283" s="237"/>
      <c r="G1283" s="410">
        <f>G212*$C$94</f>
        <v>0</v>
      </c>
      <c r="H1283" s="410">
        <f>H212*$C$94</f>
        <v>0</v>
      </c>
      <c r="I1283" s="410">
        <f>I212*$C$94</f>
        <v>0</v>
      </c>
      <c r="J1283" s="410">
        <f>J212*$C$94</f>
        <v>0</v>
      </c>
      <c r="K1283" s="410">
        <f>K212*$C$94</f>
        <v>0</v>
      </c>
      <c r="L1283" s="410">
        <f>L212*$C$94</f>
        <v>0</v>
      </c>
      <c r="M1283" s="410">
        <f>M212*$C$94</f>
        <v>34</v>
      </c>
      <c r="N1283" s="237"/>
      <c r="O1283" s="237"/>
      <c r="P1283" s="237"/>
      <c r="Q1283" s="237"/>
      <c r="R1283" s="237"/>
      <c r="S1283" s="237"/>
      <c r="T1283" s="237"/>
      <c r="U1283" s="237"/>
      <c r="V1283" s="237"/>
      <c r="W1283" s="237"/>
      <c r="X1283" s="237"/>
      <c r="Y1283" s="237"/>
      <c r="Z1283" s="237"/>
      <c r="AA1283" s="238"/>
    </row>
    <row r="1284" ht="16" customHeight="1">
      <c r="A1284" s="280">
        <f>ROW(A353)</f>
        <v>353</v>
      </c>
      <c r="B1284" t="s" s="530">
        <f>$B213</f>
        <v>355</v>
      </c>
      <c r="C1284" s="549"/>
      <c r="D1284" s="550"/>
      <c r="E1284" s="237"/>
      <c r="F1284" s="237"/>
      <c r="G1284" s="410">
        <f>G213*$C$94</f>
        <v>0</v>
      </c>
      <c r="H1284" s="410">
        <f>H213*$C$94</f>
        <v>0</v>
      </c>
      <c r="I1284" s="410">
        <f>I213*$C$94</f>
        <v>0</v>
      </c>
      <c r="J1284" s="410">
        <f>J213*$C$94</f>
        <v>0</v>
      </c>
      <c r="K1284" s="410">
        <f>K213*$C$94</f>
        <v>0</v>
      </c>
      <c r="L1284" s="410">
        <f>L213*$C$94</f>
        <v>0</v>
      </c>
      <c r="M1284" s="410">
        <f>M213*$C$94</f>
        <v>0</v>
      </c>
      <c r="N1284" s="237"/>
      <c r="O1284" s="237"/>
      <c r="P1284" s="237"/>
      <c r="Q1284" s="237"/>
      <c r="R1284" s="237"/>
      <c r="S1284" s="237"/>
      <c r="T1284" s="237"/>
      <c r="U1284" s="237"/>
      <c r="V1284" s="237"/>
      <c r="W1284" s="237"/>
      <c r="X1284" s="237"/>
      <c r="Y1284" s="237"/>
      <c r="Z1284" s="237"/>
      <c r="AA1284" s="238"/>
    </row>
    <row r="1285" ht="16" customHeight="1">
      <c r="A1285" s="280">
        <f>ROW(A354)</f>
        <v>354</v>
      </c>
      <c r="B1285" t="s" s="530">
        <f>$B214</f>
        <v>356</v>
      </c>
      <c r="C1285" s="549"/>
      <c r="D1285" s="550"/>
      <c r="E1285" s="237"/>
      <c r="F1285" s="237"/>
      <c r="G1285" s="410">
        <f>G214*$C$94</f>
        <v>0</v>
      </c>
      <c r="H1285" s="410">
        <f>H214*$C$94</f>
        <v>0</v>
      </c>
      <c r="I1285" s="410">
        <f>I214*$C$94</f>
        <v>0</v>
      </c>
      <c r="J1285" s="410">
        <f>J214*$C$94</f>
        <v>0</v>
      </c>
      <c r="K1285" s="410">
        <f>K214*$C$94</f>
        <v>0</v>
      </c>
      <c r="L1285" s="410">
        <f>L214*$C$94</f>
        <v>0</v>
      </c>
      <c r="M1285" s="410">
        <f>M214*$C$94</f>
        <v>0</v>
      </c>
      <c r="N1285" s="237"/>
      <c r="O1285" s="237"/>
      <c r="P1285" s="237"/>
      <c r="Q1285" s="237"/>
      <c r="R1285" s="237"/>
      <c r="S1285" s="237"/>
      <c r="T1285" s="237"/>
      <c r="U1285" s="237"/>
      <c r="V1285" s="237"/>
      <c r="W1285" s="237"/>
      <c r="X1285" s="237"/>
      <c r="Y1285" s="237"/>
      <c r="Z1285" s="237"/>
      <c r="AA1285" s="238"/>
    </row>
    <row r="1286" ht="16" customHeight="1">
      <c r="A1286" s="280">
        <f>ROW(A355)</f>
        <v>355</v>
      </c>
      <c r="B1286" t="s" s="530">
        <f>$B215</f>
        <v>357</v>
      </c>
      <c r="C1286" s="549"/>
      <c r="D1286" s="550"/>
      <c r="E1286" s="237"/>
      <c r="F1286" s="237"/>
      <c r="G1286" s="410">
        <f>G215*$C$94</f>
        <v>0</v>
      </c>
      <c r="H1286" s="410">
        <f>H215*$C$94</f>
        <v>0</v>
      </c>
      <c r="I1286" s="410">
        <f>I215*$C$94</f>
        <v>0</v>
      </c>
      <c r="J1286" s="410">
        <f>J215*$C$94</f>
        <v>0</v>
      </c>
      <c r="K1286" s="410">
        <f>K215*$C$94</f>
        <v>0</v>
      </c>
      <c r="L1286" s="410">
        <f>L215*$C$94</f>
        <v>0</v>
      </c>
      <c r="M1286" s="410">
        <f>M215*$C$94</f>
        <v>0</v>
      </c>
      <c r="N1286" s="237"/>
      <c r="O1286" s="237"/>
      <c r="P1286" s="237"/>
      <c r="Q1286" s="237"/>
      <c r="R1286" s="237"/>
      <c r="S1286" s="237"/>
      <c r="T1286" s="237"/>
      <c r="U1286" s="237"/>
      <c r="V1286" s="237"/>
      <c r="W1286" s="237"/>
      <c r="X1286" s="237"/>
      <c r="Y1286" s="237"/>
      <c r="Z1286" s="237"/>
      <c r="AA1286" s="238"/>
    </row>
    <row r="1287" ht="16" customHeight="1">
      <c r="A1287" s="280">
        <f>ROW(A356)</f>
        <v>356</v>
      </c>
      <c r="B1287" t="s" s="530">
        <f>$B216</f>
        <v>358</v>
      </c>
      <c r="C1287" s="549"/>
      <c r="D1287" s="550"/>
      <c r="E1287" s="237"/>
      <c r="F1287" s="237"/>
      <c r="G1287" s="410">
        <f>G216*$C$94</f>
        <v>0</v>
      </c>
      <c r="H1287" s="410">
        <f>H216*$C$94</f>
        <v>0</v>
      </c>
      <c r="I1287" s="410">
        <f>I216*$C$94</f>
        <v>0</v>
      </c>
      <c r="J1287" s="410">
        <f>J216*$C$94</f>
        <v>0</v>
      </c>
      <c r="K1287" s="410">
        <f>K216*$C$94</f>
        <v>0</v>
      </c>
      <c r="L1287" s="410">
        <f>L216*$C$94</f>
        <v>0</v>
      </c>
      <c r="M1287" s="410">
        <f>M216*$C$94</f>
        <v>0</v>
      </c>
      <c r="N1287" s="237"/>
      <c r="O1287" s="237"/>
      <c r="P1287" s="237"/>
      <c r="Q1287" s="237"/>
      <c r="R1287" s="237"/>
      <c r="S1287" s="237"/>
      <c r="T1287" s="237"/>
      <c r="U1287" s="237"/>
      <c r="V1287" s="237"/>
      <c r="W1287" s="237"/>
      <c r="X1287" s="237"/>
      <c r="Y1287" s="237"/>
      <c r="Z1287" s="237"/>
      <c r="AA1287" s="238"/>
    </row>
    <row r="1288" ht="16" customHeight="1">
      <c r="A1288" s="280">
        <f>ROW(A357)</f>
        <v>357</v>
      </c>
      <c r="B1288" s="526"/>
      <c r="C1288" s="547"/>
      <c r="D1288" s="237"/>
      <c r="E1288" s="237"/>
      <c r="F1288" s="237"/>
      <c r="G1288" s="410"/>
      <c r="H1288" s="410"/>
      <c r="I1288" s="410"/>
      <c r="J1288" s="410"/>
      <c r="K1288" s="410"/>
      <c r="L1288" s="410"/>
      <c r="M1288" s="410"/>
      <c r="N1288" s="237"/>
      <c r="O1288" s="237"/>
      <c r="P1288" s="237"/>
      <c r="Q1288" s="237"/>
      <c r="R1288" s="237"/>
      <c r="S1288" s="237"/>
      <c r="T1288" s="237"/>
      <c r="U1288" s="237"/>
      <c r="V1288" s="237"/>
      <c r="W1288" s="237"/>
      <c r="X1288" s="237"/>
      <c r="Y1288" s="237"/>
      <c r="Z1288" s="237"/>
      <c r="AA1288" s="238"/>
    </row>
    <row r="1289" ht="16" customHeight="1">
      <c r="A1289" s="280">
        <f>ROW(A358)</f>
        <v>358</v>
      </c>
      <c r="B1289" t="s" s="530">
        <f>$B218</f>
        <v>359</v>
      </c>
      <c r="C1289" s="549"/>
      <c r="D1289" s="550"/>
      <c r="E1289" s="237"/>
      <c r="F1289" s="237"/>
      <c r="G1289" s="410">
        <f>G218*$C$94</f>
        <v>0</v>
      </c>
      <c r="H1289" s="410">
        <f>H218*$C$94</f>
        <v>0</v>
      </c>
      <c r="I1289" s="410">
        <f>I218*$C$94</f>
        <v>0</v>
      </c>
      <c r="J1289" s="410">
        <f>J218*$C$94</f>
        <v>0</v>
      </c>
      <c r="K1289" s="410">
        <f>K218*$C$94</f>
        <v>0</v>
      </c>
      <c r="L1289" s="410">
        <f>L218*$C$94</f>
        <v>0</v>
      </c>
      <c r="M1289" s="410">
        <f>M218*$C$94</f>
        <v>0</v>
      </c>
      <c r="N1289" s="237"/>
      <c r="O1289" s="237"/>
      <c r="P1289" s="237"/>
      <c r="Q1289" s="237"/>
      <c r="R1289" s="237"/>
      <c r="S1289" s="237"/>
      <c r="T1289" s="237"/>
      <c r="U1289" s="237"/>
      <c r="V1289" s="237"/>
      <c r="W1289" s="237"/>
      <c r="X1289" s="237"/>
      <c r="Y1289" s="237"/>
      <c r="Z1289" s="237"/>
      <c r="AA1289" s="238"/>
    </row>
    <row r="1290" ht="16" customHeight="1">
      <c r="A1290" s="280">
        <f>ROW(A359)</f>
        <v>359</v>
      </c>
      <c r="B1290" t="s" s="530">
        <f>$B219</f>
        <v>360</v>
      </c>
      <c r="C1290" s="549"/>
      <c r="D1290" s="550"/>
      <c r="E1290" s="237"/>
      <c r="F1290" s="237"/>
      <c r="G1290" s="410">
        <f>G219*$C$94</f>
        <v>0</v>
      </c>
      <c r="H1290" s="410">
        <f>H219*$C$94</f>
        <v>0</v>
      </c>
      <c r="I1290" s="410">
        <f>I219*$C$94</f>
        <v>0</v>
      </c>
      <c r="J1290" s="410">
        <f>J219*$C$94</f>
        <v>0</v>
      </c>
      <c r="K1290" s="410">
        <f>K219*$C$94</f>
        <v>0</v>
      </c>
      <c r="L1290" s="410">
        <f>L219*$C$94</f>
        <v>0</v>
      </c>
      <c r="M1290" s="410">
        <f>M219*$C$94</f>
        <v>0</v>
      </c>
      <c r="N1290" s="237"/>
      <c r="O1290" s="237"/>
      <c r="P1290" s="237"/>
      <c r="Q1290" s="237"/>
      <c r="R1290" s="237"/>
      <c r="S1290" s="237"/>
      <c r="T1290" s="237"/>
      <c r="U1290" s="237"/>
      <c r="V1290" s="237"/>
      <c r="W1290" s="237"/>
      <c r="X1290" s="237"/>
      <c r="Y1290" s="237"/>
      <c r="Z1290" s="237"/>
      <c r="AA1290" s="238"/>
    </row>
    <row r="1291" ht="16" customHeight="1">
      <c r="A1291" s="280">
        <f>ROW(A360)</f>
        <v>360</v>
      </c>
      <c r="B1291" t="s" s="530">
        <f>$B220</f>
        <v>361</v>
      </c>
      <c r="C1291" s="549"/>
      <c r="D1291" s="550"/>
      <c r="E1291" s="237"/>
      <c r="F1291" s="237"/>
      <c r="G1291" s="410">
        <f>G220*$C$94</f>
        <v>0</v>
      </c>
      <c r="H1291" s="410">
        <f>H220*$C$94</f>
        <v>0</v>
      </c>
      <c r="I1291" s="410">
        <f>I220*$C$94</f>
        <v>0</v>
      </c>
      <c r="J1291" s="410">
        <f>J220*$C$94</f>
        <v>0</v>
      </c>
      <c r="K1291" s="410">
        <f>K220*$C$94</f>
        <v>0</v>
      </c>
      <c r="L1291" s="410">
        <f>L220*$C$94</f>
        <v>0</v>
      </c>
      <c r="M1291" s="410">
        <f>M220*$C$94</f>
        <v>0</v>
      </c>
      <c r="N1291" s="237"/>
      <c r="O1291" s="237"/>
      <c r="P1291" s="237"/>
      <c r="Q1291" s="237"/>
      <c r="R1291" s="237"/>
      <c r="S1291" s="237"/>
      <c r="T1291" s="237"/>
      <c r="U1291" s="237"/>
      <c r="V1291" s="237"/>
      <c r="W1291" s="237"/>
      <c r="X1291" s="237"/>
      <c r="Y1291" s="237"/>
      <c r="Z1291" s="237"/>
      <c r="AA1291" s="238"/>
    </row>
    <row r="1292" ht="16" customHeight="1">
      <c r="A1292" s="280">
        <f>ROW(A361)</f>
        <v>361</v>
      </c>
      <c r="B1292" t="s" s="530">
        <f>$B221</f>
        <v>362</v>
      </c>
      <c r="C1292" s="549"/>
      <c r="D1292" s="550"/>
      <c r="E1292" s="237"/>
      <c r="F1292" s="237"/>
      <c r="G1292" s="410">
        <f>G221*$C$94</f>
        <v>0</v>
      </c>
      <c r="H1292" s="410">
        <f>H221*$C$94</f>
        <v>0</v>
      </c>
      <c r="I1292" s="410">
        <f>I221*$C$94</f>
        <v>0</v>
      </c>
      <c r="J1292" s="410">
        <f>J221*$C$94</f>
        <v>0</v>
      </c>
      <c r="K1292" s="410">
        <f>K221*$C$94</f>
        <v>0</v>
      </c>
      <c r="L1292" s="410">
        <f>L221*$C$94</f>
        <v>0</v>
      </c>
      <c r="M1292" s="410">
        <f>M221*$C$94</f>
        <v>0</v>
      </c>
      <c r="N1292" s="237"/>
      <c r="O1292" s="237"/>
      <c r="P1292" s="237"/>
      <c r="Q1292" s="237"/>
      <c r="R1292" s="237"/>
      <c r="S1292" s="237"/>
      <c r="T1292" s="237"/>
      <c r="U1292" s="237"/>
      <c r="V1292" s="237"/>
      <c r="W1292" s="237"/>
      <c r="X1292" s="237"/>
      <c r="Y1292" s="237"/>
      <c r="Z1292" s="237"/>
      <c r="AA1292" s="238"/>
    </row>
    <row r="1293" ht="16" customHeight="1">
      <c r="A1293" s="280">
        <f>ROW(A362)</f>
        <v>362</v>
      </c>
      <c r="B1293" s="526">
        <f>$B222</f>
        <v>0</v>
      </c>
      <c r="C1293" s="549"/>
      <c r="D1293" s="550"/>
      <c r="E1293" s="237"/>
      <c r="F1293" s="237"/>
      <c r="G1293" s="410">
        <f>G222*$C$94</f>
        <v>0</v>
      </c>
      <c r="H1293" s="410">
        <f>H222*$C$94</f>
        <v>0</v>
      </c>
      <c r="I1293" s="410">
        <f>I222*$C$94</f>
        <v>0</v>
      </c>
      <c r="J1293" s="410">
        <f>J222*$C$94</f>
        <v>0</v>
      </c>
      <c r="K1293" s="410">
        <f>K222*$C$94</f>
        <v>0</v>
      </c>
      <c r="L1293" s="410">
        <f>L222*$C$94</f>
        <v>0</v>
      </c>
      <c r="M1293" s="410">
        <f>M222*$C$94</f>
        <v>0</v>
      </c>
      <c r="N1293" s="237"/>
      <c r="O1293" s="237"/>
      <c r="P1293" s="237"/>
      <c r="Q1293" s="237"/>
      <c r="R1293" s="237"/>
      <c r="S1293" s="237"/>
      <c r="T1293" s="237"/>
      <c r="U1293" s="237"/>
      <c r="V1293" s="237"/>
      <c r="W1293" s="237"/>
      <c r="X1293" s="237"/>
      <c r="Y1293" s="237"/>
      <c r="Z1293" s="237"/>
      <c r="AA1293" s="238"/>
    </row>
    <row r="1294" ht="16" customHeight="1">
      <c r="A1294" s="280">
        <f>ROW(A363)</f>
        <v>363</v>
      </c>
      <c r="B1294" s="526">
        <f>$B223</f>
        <v>0</v>
      </c>
      <c r="C1294" s="549"/>
      <c r="D1294" s="550"/>
      <c r="E1294" s="237"/>
      <c r="F1294" s="237"/>
      <c r="G1294" s="410">
        <f>G223*$C$94</f>
        <v>0</v>
      </c>
      <c r="H1294" s="410">
        <f>H223*$C$94</f>
        <v>0</v>
      </c>
      <c r="I1294" s="410">
        <f>I223*$C$94</f>
        <v>0</v>
      </c>
      <c r="J1294" s="410">
        <f>J223*$C$94</f>
        <v>0</v>
      </c>
      <c r="K1294" s="410">
        <f>K223*$C$94</f>
        <v>0</v>
      </c>
      <c r="L1294" s="410">
        <f>L223*$C$94</f>
        <v>0</v>
      </c>
      <c r="M1294" s="410">
        <f>M223*$C$94</f>
        <v>0</v>
      </c>
      <c r="N1294" s="237"/>
      <c r="O1294" s="237"/>
      <c r="P1294" s="237"/>
      <c r="Q1294" s="237"/>
      <c r="R1294" s="237"/>
      <c r="S1294" s="237"/>
      <c r="T1294" s="237"/>
      <c r="U1294" s="237"/>
      <c r="V1294" s="237"/>
      <c r="W1294" s="237"/>
      <c r="X1294" s="237"/>
      <c r="Y1294" s="237"/>
      <c r="Z1294" s="237"/>
      <c r="AA1294" s="238"/>
    </row>
    <row r="1295" ht="16" customHeight="1">
      <c r="A1295" s="280">
        <f>ROW(A364)</f>
        <v>364</v>
      </c>
      <c r="B1295" s="526"/>
      <c r="C1295" s="547"/>
      <c r="D1295" s="237"/>
      <c r="E1295" s="237"/>
      <c r="F1295" s="237"/>
      <c r="G1295" s="410"/>
      <c r="H1295" s="410"/>
      <c r="I1295" s="410"/>
      <c r="J1295" s="410"/>
      <c r="K1295" s="410"/>
      <c r="L1295" s="410"/>
      <c r="M1295" s="410"/>
      <c r="N1295" s="237"/>
      <c r="O1295" s="237"/>
      <c r="P1295" s="237"/>
      <c r="Q1295" s="237"/>
      <c r="R1295" s="237"/>
      <c r="S1295" s="237"/>
      <c r="T1295" s="237"/>
      <c r="U1295" s="237"/>
      <c r="V1295" s="237"/>
      <c r="W1295" s="237"/>
      <c r="X1295" s="237"/>
      <c r="Y1295" s="237"/>
      <c r="Z1295" s="237"/>
      <c r="AA1295" s="238"/>
    </row>
    <row r="1296" ht="16" customHeight="1">
      <c r="A1296" s="280">
        <f>ROW(A365)</f>
        <v>365</v>
      </c>
      <c r="B1296" s="526">
        <f>$B225</f>
        <v>0</v>
      </c>
      <c r="C1296" s="549"/>
      <c r="D1296" s="550"/>
      <c r="E1296" s="237"/>
      <c r="F1296" s="237"/>
      <c r="G1296" s="410">
        <f>G225*$C$94</f>
        <v>0</v>
      </c>
      <c r="H1296" s="410">
        <f>H225*$C$94</f>
        <v>0</v>
      </c>
      <c r="I1296" s="410">
        <f>I225*$C$94</f>
        <v>0</v>
      </c>
      <c r="J1296" s="410">
        <f>J225*$C$94</f>
        <v>0</v>
      </c>
      <c r="K1296" s="410">
        <f>K225*$C$94</f>
        <v>0</v>
      </c>
      <c r="L1296" s="410">
        <f>L225*$C$94</f>
        <v>0</v>
      </c>
      <c r="M1296" s="410">
        <f>M225*$C$94</f>
        <v>0</v>
      </c>
      <c r="N1296" s="237"/>
      <c r="O1296" s="237"/>
      <c r="P1296" s="237"/>
      <c r="Q1296" s="237"/>
      <c r="R1296" s="237"/>
      <c r="S1296" s="237"/>
      <c r="T1296" s="237"/>
      <c r="U1296" s="237"/>
      <c r="V1296" s="237"/>
      <c r="W1296" s="237"/>
      <c r="X1296" s="237"/>
      <c r="Y1296" s="237"/>
      <c r="Z1296" s="237"/>
      <c r="AA1296" s="238"/>
    </row>
    <row r="1297" ht="16" customHeight="1">
      <c r="A1297" s="280">
        <f>ROW(A366)</f>
        <v>366</v>
      </c>
      <c r="B1297" s="526">
        <f>$B$226</f>
        <v>0</v>
      </c>
      <c r="C1297" s="549"/>
      <c r="D1297" s="550"/>
      <c r="E1297" s="237"/>
      <c r="F1297" s="237"/>
      <c r="G1297" s="410">
        <f>G226*$C$94</f>
        <v>0</v>
      </c>
      <c r="H1297" s="410">
        <f>H226*$C$94</f>
        <v>0</v>
      </c>
      <c r="I1297" s="410">
        <f>I226*$C$94</f>
        <v>0</v>
      </c>
      <c r="J1297" s="410">
        <f>J226*$C$94</f>
        <v>0</v>
      </c>
      <c r="K1297" s="410">
        <f>K226*$C$94</f>
        <v>0</v>
      </c>
      <c r="L1297" s="410">
        <f>L226*$C$94</f>
        <v>0</v>
      </c>
      <c r="M1297" s="410">
        <f>M226*$C$94</f>
        <v>0</v>
      </c>
      <c r="N1297" s="237"/>
      <c r="O1297" s="237"/>
      <c r="P1297" s="237"/>
      <c r="Q1297" s="237"/>
      <c r="R1297" s="237"/>
      <c r="S1297" s="237"/>
      <c r="T1297" s="237"/>
      <c r="U1297" s="237"/>
      <c r="V1297" s="237"/>
      <c r="W1297" s="237"/>
      <c r="X1297" s="237"/>
      <c r="Y1297" s="237"/>
      <c r="Z1297" s="237"/>
      <c r="AA1297" s="238"/>
    </row>
    <row r="1298" ht="16" customHeight="1">
      <c r="A1298" s="280">
        <f>ROW(A367)</f>
        <v>367</v>
      </c>
      <c r="B1298" s="526">
        <f>$B$227</f>
        <v>0</v>
      </c>
      <c r="C1298" s="549"/>
      <c r="D1298" s="550"/>
      <c r="E1298" s="237"/>
      <c r="F1298" s="237"/>
      <c r="G1298" s="410">
        <f>G227*$C$94</f>
        <v>0</v>
      </c>
      <c r="H1298" s="410">
        <f>H227*$C$94</f>
        <v>0</v>
      </c>
      <c r="I1298" s="410">
        <f>I227*$C$94</f>
        <v>0</v>
      </c>
      <c r="J1298" s="410">
        <f>J227*$C$94</f>
        <v>0</v>
      </c>
      <c r="K1298" s="410">
        <f>K227*$C$94</f>
        <v>0</v>
      </c>
      <c r="L1298" s="410">
        <f>L227*$C$94</f>
        <v>0</v>
      </c>
      <c r="M1298" s="410">
        <f>M227*$C$94</f>
        <v>0</v>
      </c>
      <c r="N1298" s="237"/>
      <c r="O1298" s="237"/>
      <c r="P1298" s="237"/>
      <c r="Q1298" s="237"/>
      <c r="R1298" s="237"/>
      <c r="S1298" s="237"/>
      <c r="T1298" s="237"/>
      <c r="U1298" s="237"/>
      <c r="V1298" s="237"/>
      <c r="W1298" s="237"/>
      <c r="X1298" s="237"/>
      <c r="Y1298" s="237"/>
      <c r="Z1298" s="237"/>
      <c r="AA1298" s="238"/>
    </row>
    <row r="1299" ht="16" customHeight="1">
      <c r="A1299" s="280">
        <f>ROW(A368)</f>
        <v>368</v>
      </c>
      <c r="B1299" s="526">
        <f>$B$228</f>
        <v>0</v>
      </c>
      <c r="C1299" s="549"/>
      <c r="D1299" s="550"/>
      <c r="E1299" s="237"/>
      <c r="F1299" s="237"/>
      <c r="G1299" s="410">
        <f>G228*$C$94</f>
        <v>0</v>
      </c>
      <c r="H1299" s="410">
        <f>H228*$C$94</f>
        <v>0</v>
      </c>
      <c r="I1299" s="410">
        <f>I228*$C$94</f>
        <v>0</v>
      </c>
      <c r="J1299" s="410">
        <f>J228*$C$94</f>
        <v>0</v>
      </c>
      <c r="K1299" s="410">
        <f>K228*$C$94</f>
        <v>0</v>
      </c>
      <c r="L1299" s="410">
        <f>L228*$C$94</f>
        <v>0</v>
      </c>
      <c r="M1299" s="410">
        <f>M228*$C$94</f>
        <v>0</v>
      </c>
      <c r="N1299" s="237"/>
      <c r="O1299" s="237"/>
      <c r="P1299" s="237"/>
      <c r="Q1299" s="237"/>
      <c r="R1299" s="237"/>
      <c r="S1299" s="237"/>
      <c r="T1299" s="237"/>
      <c r="U1299" s="237"/>
      <c r="V1299" s="237"/>
      <c r="W1299" s="237"/>
      <c r="X1299" s="237"/>
      <c r="Y1299" s="237"/>
      <c r="Z1299" s="237"/>
      <c r="AA1299" s="238"/>
    </row>
    <row r="1300" ht="16" customHeight="1">
      <c r="A1300" s="280">
        <f>ROW(A369)</f>
        <v>369</v>
      </c>
      <c r="B1300" s="526">
        <f>$B$229</f>
        <v>0</v>
      </c>
      <c r="C1300" s="549"/>
      <c r="D1300" s="550"/>
      <c r="E1300" s="237"/>
      <c r="F1300" s="237"/>
      <c r="G1300" s="410">
        <f>G229*$C$94</f>
        <v>0</v>
      </c>
      <c r="H1300" s="410">
        <f>H229*$C$94</f>
        <v>0</v>
      </c>
      <c r="I1300" s="410">
        <f>I229*$C$94</f>
        <v>0</v>
      </c>
      <c r="J1300" s="410">
        <f>J229*$C$94</f>
        <v>0</v>
      </c>
      <c r="K1300" s="410">
        <f>K229*$C$94</f>
        <v>0</v>
      </c>
      <c r="L1300" s="410">
        <f>L229*$C$94</f>
        <v>0</v>
      </c>
      <c r="M1300" s="410">
        <f>M229*$C$94</f>
        <v>0</v>
      </c>
      <c r="N1300" s="237"/>
      <c r="O1300" s="237"/>
      <c r="P1300" s="237"/>
      <c r="Q1300" s="237"/>
      <c r="R1300" s="237"/>
      <c r="S1300" s="237"/>
      <c r="T1300" s="237"/>
      <c r="U1300" s="237"/>
      <c r="V1300" s="237"/>
      <c r="W1300" s="237"/>
      <c r="X1300" s="237"/>
      <c r="Y1300" s="237"/>
      <c r="Z1300" s="237"/>
      <c r="AA1300" s="238"/>
    </row>
    <row r="1301" ht="16" customHeight="1">
      <c r="A1301" s="280">
        <f>ROW(A370)</f>
        <v>370</v>
      </c>
      <c r="B1301" s="526"/>
      <c r="C1301" s="549"/>
      <c r="D1301" s="550"/>
      <c r="E1301" s="237"/>
      <c r="F1301" s="237"/>
      <c r="G1301" s="410"/>
      <c r="H1301" s="410"/>
      <c r="I1301" s="410"/>
      <c r="J1301" s="410"/>
      <c r="K1301" s="410"/>
      <c r="L1301" s="410"/>
      <c r="M1301" s="410"/>
      <c r="N1301" s="237"/>
      <c r="O1301" s="237"/>
      <c r="P1301" s="237"/>
      <c r="Q1301" s="237"/>
      <c r="R1301" s="237"/>
      <c r="S1301" s="237"/>
      <c r="T1301" s="237"/>
      <c r="U1301" s="237"/>
      <c r="V1301" s="237"/>
      <c r="W1301" s="237"/>
      <c r="X1301" s="237"/>
      <c r="Y1301" s="237"/>
      <c r="Z1301" s="237"/>
      <c r="AA1301" s="238"/>
    </row>
    <row r="1302" ht="16" customHeight="1">
      <c r="A1302" s="280">
        <f>ROW(A371)</f>
        <v>371</v>
      </c>
      <c r="B1302" s="548">
        <f>$B$231</f>
        <v>0</v>
      </c>
      <c r="C1302" s="549"/>
      <c r="D1302" s="550"/>
      <c r="E1302" s="237"/>
      <c r="F1302" s="237"/>
      <c r="G1302" s="410">
        <f>G231*$C$94</f>
        <v>0</v>
      </c>
      <c r="H1302" s="410">
        <f>H231*$C$94</f>
        <v>0</v>
      </c>
      <c r="I1302" s="410">
        <f>I231*$C$94</f>
        <v>0</v>
      </c>
      <c r="J1302" s="410">
        <f>J231*$C$94</f>
        <v>0</v>
      </c>
      <c r="K1302" s="410">
        <f>K231*$C$94</f>
        <v>0</v>
      </c>
      <c r="L1302" s="410">
        <f>L231*$C$94</f>
        <v>0</v>
      </c>
      <c r="M1302" s="410">
        <f>M231*$C$94</f>
        <v>0</v>
      </c>
      <c r="N1302" s="237"/>
      <c r="O1302" s="237"/>
      <c r="P1302" s="237"/>
      <c r="Q1302" s="237"/>
      <c r="R1302" s="237"/>
      <c r="S1302" s="237"/>
      <c r="T1302" s="237"/>
      <c r="U1302" s="237"/>
      <c r="V1302" s="237"/>
      <c r="W1302" s="237"/>
      <c r="X1302" s="237"/>
      <c r="Y1302" s="237"/>
      <c r="Z1302" s="237"/>
      <c r="AA1302" s="238"/>
    </row>
    <row r="1303" ht="16" customHeight="1">
      <c r="A1303" s="280">
        <f>ROW(A372)</f>
        <v>372</v>
      </c>
      <c r="B1303" s="548">
        <f>$B$232</f>
        <v>0</v>
      </c>
      <c r="C1303" s="549"/>
      <c r="D1303" s="550"/>
      <c r="E1303" s="237"/>
      <c r="F1303" s="237"/>
      <c r="G1303" s="410">
        <f>G232*$C$94</f>
        <v>0</v>
      </c>
      <c r="H1303" s="410">
        <f>H232*$C$94</f>
        <v>0</v>
      </c>
      <c r="I1303" s="410">
        <f>I232*$C$94</f>
        <v>0</v>
      </c>
      <c r="J1303" s="410">
        <f>J232*$C$94</f>
        <v>0</v>
      </c>
      <c r="K1303" s="410">
        <f>K232*$C$94</f>
        <v>0</v>
      </c>
      <c r="L1303" s="410">
        <f>L232*$C$94</f>
        <v>0</v>
      </c>
      <c r="M1303" s="410">
        <f>M232*$C$94</f>
        <v>0</v>
      </c>
      <c r="N1303" s="237"/>
      <c r="O1303" s="237"/>
      <c r="P1303" s="237"/>
      <c r="Q1303" s="237"/>
      <c r="R1303" s="237"/>
      <c r="S1303" s="237"/>
      <c r="T1303" s="237"/>
      <c r="U1303" s="237"/>
      <c r="V1303" s="237"/>
      <c r="W1303" s="237"/>
      <c r="X1303" s="237"/>
      <c r="Y1303" s="237"/>
      <c r="Z1303" s="237"/>
      <c r="AA1303" s="238"/>
    </row>
    <row r="1304" ht="16" customHeight="1">
      <c r="A1304" s="280">
        <f>ROW(A373)</f>
        <v>373</v>
      </c>
      <c r="B1304" s="548">
        <f>$B$233</f>
        <v>0</v>
      </c>
      <c r="C1304" s="549"/>
      <c r="D1304" s="550"/>
      <c r="E1304" s="237"/>
      <c r="F1304" s="237"/>
      <c r="G1304" s="410">
        <f>G233*$C$94</f>
        <v>0</v>
      </c>
      <c r="H1304" s="410">
        <f>H233*$C$94</f>
        <v>0</v>
      </c>
      <c r="I1304" s="410">
        <f>I233*$C$94</f>
        <v>0</v>
      </c>
      <c r="J1304" s="410">
        <f>J233*$C$94</f>
        <v>0</v>
      </c>
      <c r="K1304" s="410">
        <f>K233*$C$94</f>
        <v>0</v>
      </c>
      <c r="L1304" s="410">
        <f>L233*$C$94</f>
        <v>0</v>
      </c>
      <c r="M1304" s="410">
        <f>M233*$C$94</f>
        <v>0</v>
      </c>
      <c r="N1304" s="237"/>
      <c r="O1304" s="237"/>
      <c r="P1304" s="237"/>
      <c r="Q1304" s="237"/>
      <c r="R1304" s="237"/>
      <c r="S1304" s="237"/>
      <c r="T1304" s="237"/>
      <c r="U1304" s="237"/>
      <c r="V1304" s="237"/>
      <c r="W1304" s="237"/>
      <c r="X1304" s="237"/>
      <c r="Y1304" s="237"/>
      <c r="Z1304" s="237"/>
      <c r="AA1304" s="238"/>
    </row>
    <row r="1305" ht="16" customHeight="1">
      <c r="A1305" s="280">
        <f>ROW(A374)</f>
        <v>374</v>
      </c>
      <c r="B1305" s="548">
        <f>$B$234</f>
        <v>0</v>
      </c>
      <c r="C1305" s="549"/>
      <c r="D1305" s="550"/>
      <c r="E1305" s="237"/>
      <c r="F1305" s="237"/>
      <c r="G1305" s="410">
        <f>G234*$C$94</f>
        <v>0</v>
      </c>
      <c r="H1305" s="410">
        <f>H234*$C$94</f>
        <v>0</v>
      </c>
      <c r="I1305" s="410">
        <f>I234*$C$94</f>
        <v>0</v>
      </c>
      <c r="J1305" s="410">
        <f>J234*$C$94</f>
        <v>0</v>
      </c>
      <c r="K1305" s="410">
        <f>K234*$C$94</f>
        <v>0</v>
      </c>
      <c r="L1305" s="410">
        <f>L234*$C$94</f>
        <v>0</v>
      </c>
      <c r="M1305" s="410">
        <f>M234*$C$94</f>
        <v>0</v>
      </c>
      <c r="N1305" s="237"/>
      <c r="O1305" s="237"/>
      <c r="P1305" s="237"/>
      <c r="Q1305" s="237"/>
      <c r="R1305" s="237"/>
      <c r="S1305" s="237"/>
      <c r="T1305" s="237"/>
      <c r="U1305" s="237"/>
      <c r="V1305" s="237"/>
      <c r="W1305" s="237"/>
      <c r="X1305" s="237"/>
      <c r="Y1305" s="237"/>
      <c r="Z1305" s="237"/>
      <c r="AA1305" s="238"/>
    </row>
    <row r="1306" ht="16" customHeight="1">
      <c r="A1306" s="280">
        <f>ROW(A375)</f>
        <v>375</v>
      </c>
      <c r="B1306" s="548">
        <f>$B$235</f>
        <v>0</v>
      </c>
      <c r="C1306" s="549"/>
      <c r="D1306" s="550"/>
      <c r="E1306" s="237"/>
      <c r="F1306" s="237"/>
      <c r="G1306" s="410">
        <f>G235*$C$94</f>
        <v>0</v>
      </c>
      <c r="H1306" s="410">
        <f>H235*$C$94</f>
        <v>0</v>
      </c>
      <c r="I1306" s="410">
        <f>I235*$C$94</f>
        <v>0</v>
      </c>
      <c r="J1306" s="410">
        <f>J235*$C$94</f>
        <v>0</v>
      </c>
      <c r="K1306" s="410">
        <f>K235*$C$94</f>
        <v>0</v>
      </c>
      <c r="L1306" s="410">
        <f>L235*$C$94</f>
        <v>0</v>
      </c>
      <c r="M1306" s="410">
        <f>M235*$C$94</f>
        <v>0</v>
      </c>
      <c r="N1306" s="237"/>
      <c r="O1306" s="237"/>
      <c r="P1306" s="237"/>
      <c r="Q1306" s="237"/>
      <c r="R1306" s="237"/>
      <c r="S1306" s="237"/>
      <c r="T1306" s="237"/>
      <c r="U1306" s="237"/>
      <c r="V1306" s="237"/>
      <c r="W1306" s="237"/>
      <c r="X1306" s="237"/>
      <c r="Y1306" s="237"/>
      <c r="Z1306" s="237"/>
      <c r="AA1306" s="238"/>
    </row>
    <row r="1307" ht="16" customHeight="1">
      <c r="A1307" s="280">
        <f>ROW(A376)</f>
        <v>376</v>
      </c>
      <c r="B1307" s="237"/>
      <c r="C1307" s="549"/>
      <c r="D1307" s="550"/>
      <c r="E1307" s="237"/>
      <c r="F1307" s="237"/>
      <c r="G1307" s="410"/>
      <c r="H1307" s="410"/>
      <c r="I1307" s="410"/>
      <c r="J1307" s="410"/>
      <c r="K1307" s="410"/>
      <c r="L1307" s="410"/>
      <c r="M1307" s="410"/>
      <c r="N1307" s="237"/>
      <c r="O1307" s="237"/>
      <c r="P1307" s="237"/>
      <c r="Q1307" s="237"/>
      <c r="R1307" s="237"/>
      <c r="S1307" s="237"/>
      <c r="T1307" s="237"/>
      <c r="U1307" s="237"/>
      <c r="V1307" s="237"/>
      <c r="W1307" s="237"/>
      <c r="X1307" s="237"/>
      <c r="Y1307" s="237"/>
      <c r="Z1307" s="237"/>
      <c r="AA1307" s="238"/>
    </row>
    <row r="1308" ht="16" customHeight="1">
      <c r="A1308" s="280">
        <f>ROW(A377)</f>
        <v>377</v>
      </c>
      <c r="B1308" s="548">
        <f>$B$237</f>
        <v>0</v>
      </c>
      <c r="C1308" s="549"/>
      <c r="D1308" s="550"/>
      <c r="E1308" s="237"/>
      <c r="F1308" s="237"/>
      <c r="G1308" s="410">
        <f>G237*$C$94</f>
        <v>0</v>
      </c>
      <c r="H1308" s="410">
        <f>H237*$C$94</f>
        <v>0</v>
      </c>
      <c r="I1308" s="410">
        <f>I237*$C$94</f>
        <v>0</v>
      </c>
      <c r="J1308" s="410">
        <f>J237*$C$94</f>
        <v>0</v>
      </c>
      <c r="K1308" s="410">
        <f>K237*$C$94</f>
        <v>0</v>
      </c>
      <c r="L1308" s="410">
        <f>L237*$C$94</f>
        <v>0</v>
      </c>
      <c r="M1308" s="410">
        <f>M237*$C$94</f>
        <v>0</v>
      </c>
      <c r="N1308" s="237"/>
      <c r="O1308" s="237"/>
      <c r="P1308" s="237"/>
      <c r="Q1308" s="237"/>
      <c r="R1308" s="237"/>
      <c r="S1308" s="237"/>
      <c r="T1308" s="237"/>
      <c r="U1308" s="237"/>
      <c r="V1308" s="237"/>
      <c r="W1308" s="237"/>
      <c r="X1308" s="237"/>
      <c r="Y1308" s="237"/>
      <c r="Z1308" s="237"/>
      <c r="AA1308" s="238"/>
    </row>
    <row r="1309" ht="16" customHeight="1">
      <c r="A1309" s="280">
        <f>ROW(A378)</f>
        <v>378</v>
      </c>
      <c r="B1309" s="548">
        <f>$B$238</f>
        <v>0</v>
      </c>
      <c r="C1309" s="549"/>
      <c r="D1309" s="550"/>
      <c r="E1309" s="237"/>
      <c r="F1309" s="237"/>
      <c r="G1309" s="410">
        <f>G238*$C$94</f>
        <v>0</v>
      </c>
      <c r="H1309" s="410">
        <f>H238*$C$94</f>
        <v>0</v>
      </c>
      <c r="I1309" s="410">
        <f>I238*$C$94</f>
        <v>0</v>
      </c>
      <c r="J1309" s="410">
        <f>J238*$C$94</f>
        <v>0</v>
      </c>
      <c r="K1309" s="410">
        <f>K238*$C$94</f>
        <v>0</v>
      </c>
      <c r="L1309" s="410">
        <f>L238*$C$94</f>
        <v>0</v>
      </c>
      <c r="M1309" s="410">
        <f>M238*$C$94</f>
        <v>0</v>
      </c>
      <c r="N1309" s="237"/>
      <c r="O1309" s="237"/>
      <c r="P1309" s="237"/>
      <c r="Q1309" s="237"/>
      <c r="R1309" s="237"/>
      <c r="S1309" s="237"/>
      <c r="T1309" s="237"/>
      <c r="U1309" s="237"/>
      <c r="V1309" s="237"/>
      <c r="W1309" s="237"/>
      <c r="X1309" s="237"/>
      <c r="Y1309" s="237"/>
      <c r="Z1309" s="237"/>
      <c r="AA1309" s="238"/>
    </row>
    <row r="1310" ht="16" customHeight="1">
      <c r="A1310" s="280">
        <f>ROW(A379)</f>
        <v>379</v>
      </c>
      <c r="B1310" s="548">
        <f>$B$239</f>
        <v>0</v>
      </c>
      <c r="C1310" s="549"/>
      <c r="D1310" s="550"/>
      <c r="E1310" s="237"/>
      <c r="F1310" s="237"/>
      <c r="G1310" s="410">
        <f>G239*$C$94</f>
        <v>0</v>
      </c>
      <c r="H1310" s="410">
        <f>H239*$C$94</f>
        <v>0</v>
      </c>
      <c r="I1310" s="410">
        <f>I239*$C$94</f>
        <v>0</v>
      </c>
      <c r="J1310" s="410">
        <f>J239*$C$94</f>
        <v>0</v>
      </c>
      <c r="K1310" s="410">
        <f>K239*$C$94</f>
        <v>0</v>
      </c>
      <c r="L1310" s="410">
        <f>L239*$C$94</f>
        <v>0</v>
      </c>
      <c r="M1310" s="410">
        <f>M239*$C$94</f>
        <v>0</v>
      </c>
      <c r="N1310" s="237"/>
      <c r="O1310" s="237"/>
      <c r="P1310" s="237"/>
      <c r="Q1310" s="237"/>
      <c r="R1310" s="237"/>
      <c r="S1310" s="237"/>
      <c r="T1310" s="237"/>
      <c r="U1310" s="237"/>
      <c r="V1310" s="237"/>
      <c r="W1310" s="237"/>
      <c r="X1310" s="237"/>
      <c r="Y1310" s="237"/>
      <c r="Z1310" s="237"/>
      <c r="AA1310" s="238"/>
    </row>
    <row r="1311" ht="16" customHeight="1">
      <c r="A1311" s="280">
        <f>ROW(A380)</f>
        <v>380</v>
      </c>
      <c r="B1311" s="548">
        <f>$B$240</f>
        <v>0</v>
      </c>
      <c r="C1311" s="549"/>
      <c r="D1311" s="550"/>
      <c r="E1311" s="237"/>
      <c r="F1311" s="237"/>
      <c r="G1311" s="410">
        <f>G240*$C$94</f>
        <v>0</v>
      </c>
      <c r="H1311" s="410">
        <f>H240*$C$94</f>
        <v>0</v>
      </c>
      <c r="I1311" s="410">
        <f>I240*$C$94</f>
        <v>0</v>
      </c>
      <c r="J1311" s="410">
        <f>J240*$C$94</f>
        <v>0</v>
      </c>
      <c r="K1311" s="410">
        <f>K240*$C$94</f>
        <v>0</v>
      </c>
      <c r="L1311" s="410">
        <f>L240*$C$94</f>
        <v>0</v>
      </c>
      <c r="M1311" s="410">
        <f>M240*$C$94</f>
        <v>0</v>
      </c>
      <c r="N1311" s="237"/>
      <c r="O1311" s="237"/>
      <c r="P1311" s="237"/>
      <c r="Q1311" s="237"/>
      <c r="R1311" s="237"/>
      <c r="S1311" s="237"/>
      <c r="T1311" s="237"/>
      <c r="U1311" s="237"/>
      <c r="V1311" s="237"/>
      <c r="W1311" s="237"/>
      <c r="X1311" s="237"/>
      <c r="Y1311" s="237"/>
      <c r="Z1311" s="237"/>
      <c r="AA1311" s="238"/>
    </row>
    <row r="1312" ht="16" customHeight="1">
      <c r="A1312" s="280">
        <f>ROW(A381)</f>
        <v>381</v>
      </c>
      <c r="B1312" s="548">
        <f>$B$241</f>
        <v>0</v>
      </c>
      <c r="C1312" s="549"/>
      <c r="D1312" s="550"/>
      <c r="E1312" s="237"/>
      <c r="F1312" s="237"/>
      <c r="G1312" s="410">
        <f>G241*$C$94</f>
        <v>0</v>
      </c>
      <c r="H1312" s="410">
        <f>H241*$C$94</f>
        <v>0</v>
      </c>
      <c r="I1312" s="410">
        <f>I241*$C$94</f>
        <v>0</v>
      </c>
      <c r="J1312" s="410">
        <f>J241*$C$94</f>
        <v>0</v>
      </c>
      <c r="K1312" s="410">
        <f>K241*$C$94</f>
        <v>0</v>
      </c>
      <c r="L1312" s="410">
        <f>L241*$C$94</f>
        <v>0</v>
      </c>
      <c r="M1312" s="410">
        <f>M241*$C$94</f>
        <v>0</v>
      </c>
      <c r="N1312" s="237"/>
      <c r="O1312" s="237"/>
      <c r="P1312" s="237"/>
      <c r="Q1312" s="237"/>
      <c r="R1312" s="237"/>
      <c r="S1312" s="237"/>
      <c r="T1312" s="237"/>
      <c r="U1312" s="237"/>
      <c r="V1312" s="237"/>
      <c r="W1312" s="237"/>
      <c r="X1312" s="237"/>
      <c r="Y1312" s="237"/>
      <c r="Z1312" s="237"/>
      <c r="AA1312" s="238"/>
    </row>
    <row r="1313" ht="16" customHeight="1">
      <c r="A1313" s="280">
        <f>ROW(A382)</f>
        <v>382</v>
      </c>
      <c r="B1313" s="237"/>
      <c r="C1313" s="547"/>
      <c r="D1313" s="237"/>
      <c r="E1313" s="237"/>
      <c r="F1313" s="237"/>
      <c r="G1313" s="410"/>
      <c r="H1313" s="410"/>
      <c r="I1313" s="410"/>
      <c r="J1313" s="410"/>
      <c r="K1313" s="410"/>
      <c r="L1313" s="410"/>
      <c r="M1313" s="410"/>
      <c r="N1313" s="237"/>
      <c r="O1313" s="237"/>
      <c r="P1313" s="237"/>
      <c r="Q1313" s="237"/>
      <c r="R1313" s="237"/>
      <c r="S1313" s="237"/>
      <c r="T1313" s="237"/>
      <c r="U1313" s="237"/>
      <c r="V1313" s="237"/>
      <c r="W1313" s="237"/>
      <c r="X1313" s="237"/>
      <c r="Y1313" s="237"/>
      <c r="Z1313" s="237"/>
      <c r="AA1313" s="238"/>
    </row>
    <row r="1314" ht="16" customHeight="1">
      <c r="A1314" s="280">
        <f>ROW(A383)</f>
        <v>383</v>
      </c>
      <c r="B1314" s="548"/>
      <c r="C1314" s="549"/>
      <c r="D1314" s="550"/>
      <c r="E1314" s="237"/>
      <c r="F1314" s="237"/>
      <c r="G1314" s="410">
        <f>G243*$C$94</f>
        <v>0</v>
      </c>
      <c r="H1314" s="410">
        <f>H243*$C$94</f>
        <v>0</v>
      </c>
      <c r="I1314" s="410">
        <f>I243*$C$94</f>
        <v>0</v>
      </c>
      <c r="J1314" s="410">
        <f>J243*$C$94</f>
        <v>0</v>
      </c>
      <c r="K1314" s="410">
        <f>K243*$C$94</f>
        <v>0</v>
      </c>
      <c r="L1314" s="410">
        <f>L243*$C$94</f>
        <v>0</v>
      </c>
      <c r="M1314" s="410">
        <f>M243*$C$94</f>
        <v>0</v>
      </c>
      <c r="N1314" s="237"/>
      <c r="O1314" s="237"/>
      <c r="P1314" s="237"/>
      <c r="Q1314" s="237"/>
      <c r="R1314" s="237"/>
      <c r="S1314" s="237"/>
      <c r="T1314" s="237"/>
      <c r="U1314" s="237"/>
      <c r="V1314" s="237"/>
      <c r="W1314" s="237"/>
      <c r="X1314" s="237"/>
      <c r="Y1314" s="237"/>
      <c r="Z1314" s="237"/>
      <c r="AA1314" s="238"/>
    </row>
    <row r="1315" ht="16" customHeight="1">
      <c r="A1315" s="280">
        <f>ROW(A384)</f>
        <v>384</v>
      </c>
      <c r="B1315" s="548"/>
      <c r="C1315" s="549"/>
      <c r="D1315" s="550"/>
      <c r="E1315" s="237"/>
      <c r="F1315" s="237"/>
      <c r="G1315" s="410">
        <f>G244*$C$94</f>
        <v>0</v>
      </c>
      <c r="H1315" s="410">
        <f>H244*$C$94</f>
        <v>0</v>
      </c>
      <c r="I1315" s="410">
        <f>I244*$C$94</f>
        <v>0</v>
      </c>
      <c r="J1315" s="410">
        <f>J244*$C$94</f>
        <v>0</v>
      </c>
      <c r="K1315" s="410">
        <f>K244*$C$94</f>
        <v>0</v>
      </c>
      <c r="L1315" s="410">
        <f>L244*$C$94</f>
        <v>0</v>
      </c>
      <c r="M1315" s="410">
        <f>M244*$C$94</f>
        <v>0</v>
      </c>
      <c r="N1315" s="237"/>
      <c r="O1315" s="237"/>
      <c r="P1315" s="237"/>
      <c r="Q1315" s="237"/>
      <c r="R1315" s="237"/>
      <c r="S1315" s="237"/>
      <c r="T1315" s="237"/>
      <c r="U1315" s="237"/>
      <c r="V1315" s="237"/>
      <c r="W1315" s="237"/>
      <c r="X1315" s="237"/>
      <c r="Y1315" s="237"/>
      <c r="Z1315" s="237"/>
      <c r="AA1315" s="238"/>
    </row>
    <row r="1316" ht="16" customHeight="1">
      <c r="A1316" s="280">
        <f>ROW(A385)</f>
        <v>385</v>
      </c>
      <c r="B1316" s="548"/>
      <c r="C1316" s="549"/>
      <c r="D1316" s="550"/>
      <c r="E1316" s="237"/>
      <c r="F1316" s="237"/>
      <c r="G1316" s="410">
        <f>G245*$C$94</f>
        <v>0</v>
      </c>
      <c r="H1316" s="410">
        <f>H245*$C$94</f>
        <v>0</v>
      </c>
      <c r="I1316" s="410">
        <f>I245*$C$94</f>
        <v>0</v>
      </c>
      <c r="J1316" s="410">
        <f>J245*$C$94</f>
        <v>0</v>
      </c>
      <c r="K1316" s="410">
        <f>K245*$C$94</f>
        <v>0</v>
      </c>
      <c r="L1316" s="410">
        <f>L245*$C$94</f>
        <v>0</v>
      </c>
      <c r="M1316" s="410">
        <f>M245*$C$94</f>
        <v>0</v>
      </c>
      <c r="N1316" s="237"/>
      <c r="O1316" s="237"/>
      <c r="P1316" s="237"/>
      <c r="Q1316" s="237"/>
      <c r="R1316" s="237"/>
      <c r="S1316" s="237"/>
      <c r="T1316" s="237"/>
      <c r="U1316" s="237"/>
      <c r="V1316" s="237"/>
      <c r="W1316" s="237"/>
      <c r="X1316" s="237"/>
      <c r="Y1316" s="237"/>
      <c r="Z1316" s="237"/>
      <c r="AA1316" s="238"/>
    </row>
    <row r="1317" ht="16" customHeight="1">
      <c r="A1317" s="280">
        <f>ROW(A386)</f>
        <v>386</v>
      </c>
      <c r="B1317" s="548"/>
      <c r="C1317" s="549"/>
      <c r="D1317" s="550"/>
      <c r="E1317" s="237"/>
      <c r="F1317" s="237"/>
      <c r="G1317" s="410">
        <f>G246*$C$94</f>
        <v>0</v>
      </c>
      <c r="H1317" s="410">
        <f>H246*$C$94</f>
        <v>0</v>
      </c>
      <c r="I1317" s="410">
        <f>I246*$C$94</f>
        <v>0</v>
      </c>
      <c r="J1317" s="410">
        <f>J246*$C$94</f>
        <v>0</v>
      </c>
      <c r="K1317" s="410">
        <f>K246*$C$94</f>
        <v>0</v>
      </c>
      <c r="L1317" s="410">
        <f>L246*$C$94</f>
        <v>0</v>
      </c>
      <c r="M1317" s="410">
        <f>M246*$C$94</f>
        <v>0</v>
      </c>
      <c r="N1317" s="237"/>
      <c r="O1317" s="237"/>
      <c r="P1317" s="237"/>
      <c r="Q1317" s="237"/>
      <c r="R1317" s="237"/>
      <c r="S1317" s="237"/>
      <c r="T1317" s="237"/>
      <c r="U1317" s="237"/>
      <c r="V1317" s="237"/>
      <c r="W1317" s="237"/>
      <c r="X1317" s="237"/>
      <c r="Y1317" s="237"/>
      <c r="Z1317" s="237"/>
      <c r="AA1317" s="238"/>
    </row>
    <row r="1318" ht="16" customHeight="1">
      <c r="A1318" s="280">
        <f>ROW(A387)</f>
        <v>387</v>
      </c>
      <c r="B1318" s="548"/>
      <c r="C1318" s="549"/>
      <c r="D1318" s="550"/>
      <c r="E1318" s="237"/>
      <c r="F1318" s="237"/>
      <c r="G1318" s="410">
        <f>G247*$C$94</f>
        <v>0</v>
      </c>
      <c r="H1318" s="410">
        <f>H247*$C$94</f>
        <v>0</v>
      </c>
      <c r="I1318" s="410">
        <f>I247*$C$94</f>
        <v>0</v>
      </c>
      <c r="J1318" s="410">
        <f>J247*$C$94</f>
        <v>0</v>
      </c>
      <c r="K1318" s="410">
        <f>K247*$C$94</f>
        <v>0</v>
      </c>
      <c r="L1318" s="410">
        <f>L247*$C$94</f>
        <v>0</v>
      </c>
      <c r="M1318" s="410">
        <f>M247*$C$94</f>
        <v>0</v>
      </c>
      <c r="N1318" s="237"/>
      <c r="O1318" s="237"/>
      <c r="P1318" s="237"/>
      <c r="Q1318" s="237"/>
      <c r="R1318" s="237"/>
      <c r="S1318" s="237"/>
      <c r="T1318" s="237"/>
      <c r="U1318" s="237"/>
      <c r="V1318" s="237"/>
      <c r="W1318" s="237"/>
      <c r="X1318" s="237"/>
      <c r="Y1318" s="237"/>
      <c r="Z1318" s="237"/>
      <c r="AA1318" s="238"/>
    </row>
    <row r="1319" ht="16" customHeight="1">
      <c r="A1319" s="280">
        <f>ROW(A388)</f>
        <v>388</v>
      </c>
      <c r="B1319" s="237"/>
      <c r="C1319" s="547"/>
      <c r="D1319" s="237"/>
      <c r="E1319" s="237"/>
      <c r="F1319" s="237"/>
      <c r="G1319" s="410"/>
      <c r="H1319" s="410"/>
      <c r="I1319" s="410"/>
      <c r="J1319" s="410"/>
      <c r="K1319" s="410"/>
      <c r="L1319" s="410"/>
      <c r="M1319" s="410"/>
      <c r="N1319" s="237"/>
      <c r="O1319" s="237"/>
      <c r="P1319" s="237"/>
      <c r="Q1319" s="237"/>
      <c r="R1319" s="237"/>
      <c r="S1319" s="237"/>
      <c r="T1319" s="237"/>
      <c r="U1319" s="237"/>
      <c r="V1319" s="237"/>
      <c r="W1319" s="237"/>
      <c r="X1319" s="237"/>
      <c r="Y1319" s="237"/>
      <c r="Z1319" s="237"/>
      <c r="AA1319" s="238"/>
    </row>
    <row r="1320" ht="16" customHeight="1">
      <c r="A1320" s="280">
        <f>ROW(A389)</f>
        <v>389</v>
      </c>
      <c r="B1320" s="548">
        <f>$B$243</f>
        <v>0</v>
      </c>
      <c r="C1320" s="549"/>
      <c r="D1320" s="550"/>
      <c r="E1320" s="237"/>
      <c r="F1320" s="237"/>
      <c r="G1320" s="410">
        <f>G249*$C$94</f>
        <v>0</v>
      </c>
      <c r="H1320" s="410">
        <f>H249*$C$94</f>
        <v>0</v>
      </c>
      <c r="I1320" s="410">
        <f>I249*$C$94</f>
        <v>0</v>
      </c>
      <c r="J1320" s="410">
        <f>J249*$C$94</f>
        <v>0</v>
      </c>
      <c r="K1320" s="410">
        <f>K249*$C$94</f>
        <v>0</v>
      </c>
      <c r="L1320" s="410">
        <f>L249*$C$94</f>
        <v>0</v>
      </c>
      <c r="M1320" s="410">
        <f>M249*$C$94</f>
        <v>0</v>
      </c>
      <c r="N1320" s="237"/>
      <c r="O1320" s="237"/>
      <c r="P1320" s="237"/>
      <c r="Q1320" s="237"/>
      <c r="R1320" s="237"/>
      <c r="S1320" s="237"/>
      <c r="T1320" s="237"/>
      <c r="U1320" s="237"/>
      <c r="V1320" s="237"/>
      <c r="W1320" s="237"/>
      <c r="X1320" s="237"/>
      <c r="Y1320" s="237"/>
      <c r="Z1320" s="237"/>
      <c r="AA1320" s="238"/>
    </row>
    <row r="1321" ht="16" customHeight="1">
      <c r="A1321" s="280">
        <f>ROW(A390)</f>
        <v>390</v>
      </c>
      <c r="B1321" s="548">
        <f>$B$244</f>
        <v>0</v>
      </c>
      <c r="C1321" s="549"/>
      <c r="D1321" s="550"/>
      <c r="E1321" s="237"/>
      <c r="F1321" s="237"/>
      <c r="G1321" s="410">
        <f>G250*$C$94</f>
        <v>0</v>
      </c>
      <c r="H1321" s="410">
        <f>H250*$C$94</f>
        <v>0</v>
      </c>
      <c r="I1321" s="410">
        <f>I250*$C$94</f>
        <v>0</v>
      </c>
      <c r="J1321" s="410">
        <f>J250*$C$94</f>
        <v>0</v>
      </c>
      <c r="K1321" s="410">
        <f>K250*$C$94</f>
        <v>0</v>
      </c>
      <c r="L1321" s="410">
        <f>L250*$C$94</f>
        <v>0</v>
      </c>
      <c r="M1321" s="410">
        <f>M250*$C$94</f>
        <v>0</v>
      </c>
      <c r="N1321" s="237"/>
      <c r="O1321" s="237"/>
      <c r="P1321" s="237"/>
      <c r="Q1321" s="237"/>
      <c r="R1321" s="237"/>
      <c r="S1321" s="237"/>
      <c r="T1321" s="237"/>
      <c r="U1321" s="237"/>
      <c r="V1321" s="237"/>
      <c r="W1321" s="237"/>
      <c r="X1321" s="237"/>
      <c r="Y1321" s="237"/>
      <c r="Z1321" s="237"/>
      <c r="AA1321" s="238"/>
    </row>
    <row r="1322" ht="16" customHeight="1">
      <c r="A1322" s="280">
        <f>ROW(A391)</f>
        <v>391</v>
      </c>
      <c r="B1322" s="548">
        <f>$B$245</f>
        <v>0</v>
      </c>
      <c r="C1322" s="549"/>
      <c r="D1322" s="550"/>
      <c r="E1322" s="237"/>
      <c r="F1322" s="237"/>
      <c r="G1322" s="410">
        <f>G251*$C$94</f>
        <v>0</v>
      </c>
      <c r="H1322" s="410">
        <f>H251*$C$94</f>
        <v>0</v>
      </c>
      <c r="I1322" s="410">
        <f>I251*$C$94</f>
        <v>0</v>
      </c>
      <c r="J1322" s="410">
        <f>J251*$C$94</f>
        <v>0</v>
      </c>
      <c r="K1322" s="410">
        <f>K251*$C$94</f>
        <v>0</v>
      </c>
      <c r="L1322" s="410">
        <f>L251*$C$94</f>
        <v>0</v>
      </c>
      <c r="M1322" s="410">
        <f>M251*$C$94</f>
        <v>0</v>
      </c>
      <c r="N1322" s="237"/>
      <c r="O1322" s="237"/>
      <c r="P1322" s="237"/>
      <c r="Q1322" s="237"/>
      <c r="R1322" s="237"/>
      <c r="S1322" s="237"/>
      <c r="T1322" s="237"/>
      <c r="U1322" s="237"/>
      <c r="V1322" s="237"/>
      <c r="W1322" s="237"/>
      <c r="X1322" s="237"/>
      <c r="Y1322" s="237"/>
      <c r="Z1322" s="237"/>
      <c r="AA1322" s="238"/>
    </row>
    <row r="1323" ht="16" customHeight="1">
      <c r="A1323" s="280">
        <f>ROW(A392)</f>
        <v>392</v>
      </c>
      <c r="B1323" s="548">
        <f>$B$246</f>
        <v>0</v>
      </c>
      <c r="C1323" s="549"/>
      <c r="D1323" s="550"/>
      <c r="E1323" s="237"/>
      <c r="F1323" s="237"/>
      <c r="G1323" s="410">
        <f>G252*$C$94</f>
        <v>0</v>
      </c>
      <c r="H1323" s="410">
        <f>H252*$C$94</f>
        <v>0</v>
      </c>
      <c r="I1323" s="410">
        <f>I252*$C$94</f>
        <v>0</v>
      </c>
      <c r="J1323" s="410">
        <f>J252*$C$94</f>
        <v>0</v>
      </c>
      <c r="K1323" s="410">
        <f>K252*$C$94</f>
        <v>0</v>
      </c>
      <c r="L1323" s="410">
        <f>L252*$C$94</f>
        <v>0</v>
      </c>
      <c r="M1323" s="410">
        <f>M252*$C$94</f>
        <v>0</v>
      </c>
      <c r="N1323" s="237"/>
      <c r="O1323" s="237"/>
      <c r="P1323" s="237"/>
      <c r="Q1323" s="237"/>
      <c r="R1323" s="237"/>
      <c r="S1323" s="237"/>
      <c r="T1323" s="237"/>
      <c r="U1323" s="237"/>
      <c r="V1323" s="237"/>
      <c r="W1323" s="237"/>
      <c r="X1323" s="237"/>
      <c r="Y1323" s="237"/>
      <c r="Z1323" s="237"/>
      <c r="AA1323" s="238"/>
    </row>
    <row r="1324" ht="16" customHeight="1">
      <c r="A1324" s="280">
        <f>ROW(A393)</f>
        <v>393</v>
      </c>
      <c r="B1324" s="548">
        <f>$B$247</f>
        <v>0</v>
      </c>
      <c r="C1324" s="549"/>
      <c r="D1324" s="550"/>
      <c r="E1324" s="237"/>
      <c r="F1324" s="237"/>
      <c r="G1324" s="410">
        <f>G253*$C$94</f>
        <v>0</v>
      </c>
      <c r="H1324" s="410">
        <f>H253*$C$94</f>
        <v>0</v>
      </c>
      <c r="I1324" s="410">
        <f>I253*$C$94</f>
        <v>0</v>
      </c>
      <c r="J1324" s="410">
        <f>J253*$C$94</f>
        <v>0</v>
      </c>
      <c r="K1324" s="410">
        <f>K253*$C$94</f>
        <v>0</v>
      </c>
      <c r="L1324" s="410">
        <f>L253*$C$94</f>
        <v>0</v>
      </c>
      <c r="M1324" s="410">
        <f>M253*$C$94</f>
        <v>0</v>
      </c>
      <c r="N1324" s="237"/>
      <c r="O1324" s="237"/>
      <c r="P1324" s="237"/>
      <c r="Q1324" s="237"/>
      <c r="R1324" s="237"/>
      <c r="S1324" s="237"/>
      <c r="T1324" s="237"/>
      <c r="U1324" s="237"/>
      <c r="V1324" s="237"/>
      <c r="W1324" s="237"/>
      <c r="X1324" s="237"/>
      <c r="Y1324" s="237"/>
      <c r="Z1324" s="237"/>
      <c r="AA1324" s="238"/>
    </row>
    <row r="1325" ht="16" customHeight="1">
      <c r="A1325" s="280">
        <f>ROW(A394)</f>
        <v>394</v>
      </c>
      <c r="B1325" s="237"/>
      <c r="C1325" s="549"/>
      <c r="D1325" s="550"/>
      <c r="E1325" s="237"/>
      <c r="F1325" s="237"/>
      <c r="G1325" s="410"/>
      <c r="H1325" s="410"/>
      <c r="I1325" s="410"/>
      <c r="J1325" s="410"/>
      <c r="K1325" s="410"/>
      <c r="L1325" s="410"/>
      <c r="M1325" s="410"/>
      <c r="N1325" s="237"/>
      <c r="O1325" s="237"/>
      <c r="P1325" s="237"/>
      <c r="Q1325" s="237"/>
      <c r="R1325" s="237"/>
      <c r="S1325" s="237"/>
      <c r="T1325" s="237"/>
      <c r="U1325" s="237"/>
      <c r="V1325" s="237"/>
      <c r="W1325" s="237"/>
      <c r="X1325" s="237"/>
      <c r="Y1325" s="237"/>
      <c r="Z1325" s="237"/>
      <c r="AA1325" s="238"/>
    </row>
    <row r="1326" ht="16" customHeight="1">
      <c r="A1326" s="280">
        <f>ROW(A395)</f>
        <v>395</v>
      </c>
      <c r="B1326" s="548">
        <f>$B$249</f>
        <v>0</v>
      </c>
      <c r="C1326" s="549"/>
      <c r="D1326" s="550"/>
      <c r="E1326" s="237"/>
      <c r="F1326" s="237"/>
      <c r="G1326" s="410">
        <f>G255*$C$94</f>
        <v>0</v>
      </c>
      <c r="H1326" s="410">
        <f>H255*$C$94</f>
        <v>0</v>
      </c>
      <c r="I1326" s="410">
        <f>I255*$C$94</f>
        <v>0</v>
      </c>
      <c r="J1326" s="410">
        <f>J255*$C$94</f>
        <v>0</v>
      </c>
      <c r="K1326" s="410">
        <f>K255*$C$94</f>
        <v>0</v>
      </c>
      <c r="L1326" s="410">
        <f>L255*$C$94</f>
        <v>0</v>
      </c>
      <c r="M1326" s="410">
        <f>M255*$C$94</f>
        <v>0</v>
      </c>
      <c r="N1326" s="237"/>
      <c r="O1326" s="237"/>
      <c r="P1326" s="237"/>
      <c r="Q1326" s="237"/>
      <c r="R1326" s="237"/>
      <c r="S1326" s="237"/>
      <c r="T1326" s="237"/>
      <c r="U1326" s="237"/>
      <c r="V1326" s="237"/>
      <c r="W1326" s="237"/>
      <c r="X1326" s="237"/>
      <c r="Y1326" s="237"/>
      <c r="Z1326" s="237"/>
      <c r="AA1326" s="238"/>
    </row>
    <row r="1327" ht="16" customHeight="1">
      <c r="A1327" s="280">
        <f>ROW(A396)</f>
        <v>396</v>
      </c>
      <c r="B1327" s="548">
        <f>$B$250</f>
        <v>0</v>
      </c>
      <c r="C1327" s="549"/>
      <c r="D1327" s="550"/>
      <c r="E1327" s="237"/>
      <c r="F1327" s="237"/>
      <c r="G1327" s="410">
        <f>G256*$C$94</f>
        <v>0</v>
      </c>
      <c r="H1327" s="410">
        <f>H256*$C$94</f>
        <v>0</v>
      </c>
      <c r="I1327" s="410">
        <f>I256*$C$94</f>
        <v>0</v>
      </c>
      <c r="J1327" s="410">
        <f>J256*$C$94</f>
        <v>0</v>
      </c>
      <c r="K1327" s="410">
        <f>K256*$C$94</f>
        <v>0</v>
      </c>
      <c r="L1327" s="410">
        <f>L256*$C$94</f>
        <v>0</v>
      </c>
      <c r="M1327" s="410">
        <f>M256*$C$94</f>
        <v>0</v>
      </c>
      <c r="N1327" s="237"/>
      <c r="O1327" s="237"/>
      <c r="P1327" s="237"/>
      <c r="Q1327" s="237"/>
      <c r="R1327" s="237"/>
      <c r="S1327" s="237"/>
      <c r="T1327" s="237"/>
      <c r="U1327" s="237"/>
      <c r="V1327" s="237"/>
      <c r="W1327" s="237"/>
      <c r="X1327" s="237"/>
      <c r="Y1327" s="237"/>
      <c r="Z1327" s="237"/>
      <c r="AA1327" s="238"/>
    </row>
    <row r="1328" ht="16" customHeight="1">
      <c r="A1328" s="280">
        <f>ROW(A397)</f>
        <v>397</v>
      </c>
      <c r="B1328" s="548">
        <f>$B$251</f>
        <v>0</v>
      </c>
      <c r="C1328" s="549"/>
      <c r="D1328" s="550"/>
      <c r="E1328" s="237"/>
      <c r="F1328" s="237"/>
      <c r="G1328" s="410">
        <f>G257*$C$94</f>
        <v>0</v>
      </c>
      <c r="H1328" s="410">
        <f>H257*$C$94</f>
        <v>0</v>
      </c>
      <c r="I1328" s="410">
        <f>I257*$C$94</f>
        <v>0</v>
      </c>
      <c r="J1328" s="410">
        <f>J257*$C$94</f>
        <v>0</v>
      </c>
      <c r="K1328" s="410">
        <f>K257*$C$94</f>
        <v>0</v>
      </c>
      <c r="L1328" s="410">
        <f>L257*$C$94</f>
        <v>0</v>
      </c>
      <c r="M1328" s="410">
        <f>M257*$C$94</f>
        <v>0</v>
      </c>
      <c r="N1328" s="237"/>
      <c r="O1328" s="237"/>
      <c r="P1328" s="237"/>
      <c r="Q1328" s="237"/>
      <c r="R1328" s="237"/>
      <c r="S1328" s="237"/>
      <c r="T1328" s="237"/>
      <c r="U1328" s="237"/>
      <c r="V1328" s="237"/>
      <c r="W1328" s="237"/>
      <c r="X1328" s="237"/>
      <c r="Y1328" s="237"/>
      <c r="Z1328" s="237"/>
      <c r="AA1328" s="238"/>
    </row>
    <row r="1329" ht="16" customHeight="1">
      <c r="A1329" s="280">
        <f>ROW(A398)</f>
        <v>398</v>
      </c>
      <c r="B1329" s="548">
        <f>$B$252</f>
        <v>0</v>
      </c>
      <c r="C1329" s="549"/>
      <c r="D1329" s="550"/>
      <c r="E1329" s="237"/>
      <c r="F1329" s="237"/>
      <c r="G1329" s="410">
        <f>G258*$C$94</f>
        <v>0</v>
      </c>
      <c r="H1329" s="410">
        <f>H258*$C$94</f>
        <v>0</v>
      </c>
      <c r="I1329" s="410">
        <f>I258*$C$94</f>
        <v>0</v>
      </c>
      <c r="J1329" s="410">
        <f>J258*$C$94</f>
        <v>0</v>
      </c>
      <c r="K1329" s="410">
        <f>K258*$C$94</f>
        <v>0</v>
      </c>
      <c r="L1329" s="410">
        <f>L258*$C$94</f>
        <v>0</v>
      </c>
      <c r="M1329" s="410">
        <f>M258*$C$94</f>
        <v>0</v>
      </c>
      <c r="N1329" s="237"/>
      <c r="O1329" s="237"/>
      <c r="P1329" s="237"/>
      <c r="Q1329" s="237"/>
      <c r="R1329" s="237"/>
      <c r="S1329" s="237"/>
      <c r="T1329" s="237"/>
      <c r="U1329" s="237"/>
      <c r="V1329" s="237"/>
      <c r="W1329" s="237"/>
      <c r="X1329" s="237"/>
      <c r="Y1329" s="237"/>
      <c r="Z1329" s="237"/>
      <c r="AA1329" s="238"/>
    </row>
    <row r="1330" ht="16" customHeight="1">
      <c r="A1330" s="280">
        <f>ROW(A399)</f>
        <v>399</v>
      </c>
      <c r="B1330" s="548">
        <f>$B$253</f>
        <v>0</v>
      </c>
      <c r="C1330" s="549"/>
      <c r="D1330" s="550"/>
      <c r="E1330" s="237"/>
      <c r="F1330" s="237"/>
      <c r="G1330" s="410">
        <f>G259*$C$94</f>
        <v>0</v>
      </c>
      <c r="H1330" s="410">
        <f>H259*$C$94</f>
        <v>0</v>
      </c>
      <c r="I1330" s="410">
        <f>I259*$C$94</f>
        <v>0</v>
      </c>
      <c r="J1330" s="410">
        <f>J259*$C$94</f>
        <v>0</v>
      </c>
      <c r="K1330" s="410">
        <f>K259*$C$94</f>
        <v>0</v>
      </c>
      <c r="L1330" s="410">
        <f>L259*$C$94</f>
        <v>0</v>
      </c>
      <c r="M1330" s="410">
        <f>M259*$C$94</f>
        <v>0</v>
      </c>
      <c r="N1330" s="237"/>
      <c r="O1330" s="237"/>
      <c r="P1330" s="237"/>
      <c r="Q1330" s="237"/>
      <c r="R1330" s="237"/>
      <c r="S1330" s="237"/>
      <c r="T1330" s="237"/>
      <c r="U1330" s="237"/>
      <c r="V1330" s="237"/>
      <c r="W1330" s="237"/>
      <c r="X1330" s="237"/>
      <c r="Y1330" s="237"/>
      <c r="Z1330" s="237"/>
      <c r="AA1330" s="238"/>
    </row>
    <row r="1331" ht="16" customHeight="1">
      <c r="A1331" s="280">
        <f>ROW(A400)</f>
        <v>400</v>
      </c>
      <c r="B1331" s="237"/>
      <c r="C1331" s="549"/>
      <c r="D1331" s="550"/>
      <c r="E1331" s="237"/>
      <c r="F1331" s="237"/>
      <c r="G1331" s="410"/>
      <c r="H1331" s="410"/>
      <c r="I1331" s="410"/>
      <c r="J1331" s="410"/>
      <c r="K1331" s="410"/>
      <c r="L1331" s="410"/>
      <c r="M1331" s="410"/>
      <c r="N1331" s="237"/>
      <c r="O1331" s="237"/>
      <c r="P1331" s="237"/>
      <c r="Q1331" s="237"/>
      <c r="R1331" s="237"/>
      <c r="S1331" s="237"/>
      <c r="T1331" s="237"/>
      <c r="U1331" s="237"/>
      <c r="V1331" s="237"/>
      <c r="W1331" s="237"/>
      <c r="X1331" s="237"/>
      <c r="Y1331" s="237"/>
      <c r="Z1331" s="237"/>
      <c r="AA1331" s="238"/>
    </row>
    <row r="1332" ht="16" customHeight="1">
      <c r="A1332" s="280">
        <f>ROW(A401)</f>
        <v>401</v>
      </c>
      <c r="B1332" s="548">
        <f>$B$261</f>
        <v>0</v>
      </c>
      <c r="C1332" s="549"/>
      <c r="D1332" s="550"/>
      <c r="E1332" s="237"/>
      <c r="F1332" s="237"/>
      <c r="G1332" s="410">
        <f>G261*$C$94</f>
        <v>0</v>
      </c>
      <c r="H1332" s="410">
        <f>H261*$C$94</f>
        <v>0</v>
      </c>
      <c r="I1332" s="410">
        <f>I261*$C$94</f>
        <v>0</v>
      </c>
      <c r="J1332" s="410">
        <f>J261*$C$94</f>
        <v>0</v>
      </c>
      <c r="K1332" s="410">
        <f>K261*$C$94</f>
        <v>0</v>
      </c>
      <c r="L1332" s="410">
        <f>L261*$C$94</f>
        <v>0</v>
      </c>
      <c r="M1332" s="410">
        <f>M261*$C$94</f>
        <v>0</v>
      </c>
      <c r="N1332" s="237"/>
      <c r="O1332" s="237"/>
      <c r="P1332" s="237"/>
      <c r="Q1332" s="237"/>
      <c r="R1332" s="237"/>
      <c r="S1332" s="237"/>
      <c r="T1332" s="237"/>
      <c r="U1332" s="237"/>
      <c r="V1332" s="237"/>
      <c r="W1332" s="237"/>
      <c r="X1332" s="237"/>
      <c r="Y1332" s="237"/>
      <c r="Z1332" s="237"/>
      <c r="AA1332" s="238"/>
    </row>
    <row r="1333" ht="16" customHeight="1">
      <c r="A1333" s="280">
        <f>ROW(A402)</f>
        <v>402</v>
      </c>
      <c r="B1333" s="548">
        <f>$B$262</f>
        <v>0</v>
      </c>
      <c r="C1333" s="549"/>
      <c r="D1333" s="550"/>
      <c r="E1333" s="237"/>
      <c r="F1333" s="237"/>
      <c r="G1333" s="410">
        <f>G262*$C$94</f>
        <v>0</v>
      </c>
      <c r="H1333" s="410">
        <f>H262*$C$94</f>
        <v>0</v>
      </c>
      <c r="I1333" s="410">
        <f>I262*$C$94</f>
        <v>0</v>
      </c>
      <c r="J1333" s="410">
        <f>J262*$C$94</f>
        <v>0</v>
      </c>
      <c r="K1333" s="410">
        <f>K262*$C$94</f>
        <v>0</v>
      </c>
      <c r="L1333" s="410">
        <f>L262*$C$94</f>
        <v>0</v>
      </c>
      <c r="M1333" s="410">
        <f>M262*$C$94</f>
        <v>0</v>
      </c>
      <c r="N1333" s="237"/>
      <c r="O1333" s="237"/>
      <c r="P1333" s="237"/>
      <c r="Q1333" s="237"/>
      <c r="R1333" s="237"/>
      <c r="S1333" s="237"/>
      <c r="T1333" s="237"/>
      <c r="U1333" s="237"/>
      <c r="V1333" s="237"/>
      <c r="W1333" s="237"/>
      <c r="X1333" s="237"/>
      <c r="Y1333" s="237"/>
      <c r="Z1333" s="237"/>
      <c r="AA1333" s="238"/>
    </row>
    <row r="1334" ht="16" customHeight="1">
      <c r="A1334" s="280">
        <f>ROW(A403)</f>
        <v>403</v>
      </c>
      <c r="B1334" s="548">
        <f>$B$263</f>
        <v>0</v>
      </c>
      <c r="C1334" s="549"/>
      <c r="D1334" s="550"/>
      <c r="E1334" s="237"/>
      <c r="F1334" s="237"/>
      <c r="G1334" s="410">
        <f>G263*$C$94</f>
        <v>0</v>
      </c>
      <c r="H1334" s="410">
        <f>H263*$C$94</f>
        <v>0</v>
      </c>
      <c r="I1334" s="410">
        <f>I263*$C$94</f>
        <v>0</v>
      </c>
      <c r="J1334" s="410">
        <f>J263*$C$94</f>
        <v>0</v>
      </c>
      <c r="K1334" s="410">
        <f>K263*$C$94</f>
        <v>0</v>
      </c>
      <c r="L1334" s="410">
        <f>L263*$C$94</f>
        <v>0</v>
      </c>
      <c r="M1334" s="410">
        <f>M263*$C$94</f>
        <v>0</v>
      </c>
      <c r="N1334" s="237"/>
      <c r="O1334" s="237"/>
      <c r="P1334" s="237"/>
      <c r="Q1334" s="237"/>
      <c r="R1334" s="237"/>
      <c r="S1334" s="237"/>
      <c r="T1334" s="237"/>
      <c r="U1334" s="237"/>
      <c r="V1334" s="237"/>
      <c r="W1334" s="237"/>
      <c r="X1334" s="237"/>
      <c r="Y1334" s="237"/>
      <c r="Z1334" s="237"/>
      <c r="AA1334" s="238"/>
    </row>
    <row r="1335" ht="16" customHeight="1">
      <c r="A1335" s="280">
        <f>ROW(A404)</f>
        <v>404</v>
      </c>
      <c r="B1335" s="548">
        <f>$B$264</f>
        <v>0</v>
      </c>
      <c r="C1335" s="549"/>
      <c r="D1335" s="550"/>
      <c r="E1335" s="237"/>
      <c r="F1335" s="237"/>
      <c r="G1335" s="410">
        <f>G264*$C$94</f>
        <v>0</v>
      </c>
      <c r="H1335" s="410">
        <f>H264*$C$94</f>
        <v>0</v>
      </c>
      <c r="I1335" s="410">
        <f>I264*$C$94</f>
        <v>0</v>
      </c>
      <c r="J1335" s="410">
        <f>J264*$C$94</f>
        <v>0</v>
      </c>
      <c r="K1335" s="410">
        <f>K264*$C$94</f>
        <v>0</v>
      </c>
      <c r="L1335" s="410">
        <f>L264*$C$94</f>
        <v>0</v>
      </c>
      <c r="M1335" s="410">
        <f>M264*$C$94</f>
        <v>0</v>
      </c>
      <c r="N1335" s="237"/>
      <c r="O1335" s="237"/>
      <c r="P1335" s="237"/>
      <c r="Q1335" s="237"/>
      <c r="R1335" s="237"/>
      <c r="S1335" s="237"/>
      <c r="T1335" s="237"/>
      <c r="U1335" s="237"/>
      <c r="V1335" s="237"/>
      <c r="W1335" s="237"/>
      <c r="X1335" s="237"/>
      <c r="Y1335" s="237"/>
      <c r="Z1335" s="237"/>
      <c r="AA1335" s="238"/>
    </row>
    <row r="1336" ht="16" customHeight="1">
      <c r="A1336" s="280">
        <f>ROW(A405)</f>
        <v>405</v>
      </c>
      <c r="B1336" s="548">
        <f>$B$265</f>
        <v>0</v>
      </c>
      <c r="C1336" s="549"/>
      <c r="D1336" s="550"/>
      <c r="E1336" s="237"/>
      <c r="F1336" s="237"/>
      <c r="G1336" s="410">
        <f>G265*$C$94</f>
        <v>0</v>
      </c>
      <c r="H1336" s="410">
        <f>H265*$C$94</f>
        <v>0</v>
      </c>
      <c r="I1336" s="410">
        <f>I265*$C$94</f>
        <v>0</v>
      </c>
      <c r="J1336" s="410">
        <f>J265*$C$94</f>
        <v>0</v>
      </c>
      <c r="K1336" s="410">
        <f>K265*$C$94</f>
        <v>0</v>
      </c>
      <c r="L1336" s="410">
        <f>L265*$C$94</f>
        <v>0</v>
      </c>
      <c r="M1336" s="410">
        <f>M265*$C$94</f>
        <v>0</v>
      </c>
      <c r="N1336" s="237"/>
      <c r="O1336" s="237"/>
      <c r="P1336" s="237"/>
      <c r="Q1336" s="237"/>
      <c r="R1336" s="237"/>
      <c r="S1336" s="237"/>
      <c r="T1336" s="237"/>
      <c r="U1336" s="237"/>
      <c r="V1336" s="237"/>
      <c r="W1336" s="237"/>
      <c r="X1336" s="237"/>
      <c r="Y1336" s="237"/>
      <c r="Z1336" s="237"/>
      <c r="AA1336" s="238"/>
    </row>
    <row r="1337" ht="16" customHeight="1">
      <c r="A1337" s="280">
        <f>ROW(A406)</f>
        <v>406</v>
      </c>
      <c r="B1337" s="252"/>
      <c r="C1337" s="542"/>
      <c r="D1337" s="252"/>
      <c r="E1337" s="252"/>
      <c r="F1337" s="252"/>
      <c r="G1337" s="517"/>
      <c r="H1337" s="517"/>
      <c r="I1337" s="517"/>
      <c r="J1337" s="517"/>
      <c r="K1337" s="517"/>
      <c r="L1337" s="517"/>
      <c r="M1337" s="517"/>
      <c r="N1337" s="237"/>
      <c r="O1337" s="237"/>
      <c r="P1337" s="237"/>
      <c r="Q1337" s="237"/>
      <c r="R1337" s="237"/>
      <c r="S1337" s="237"/>
      <c r="T1337" s="237"/>
      <c r="U1337" s="237"/>
      <c r="V1337" s="237"/>
      <c r="W1337" s="237"/>
      <c r="X1337" s="237"/>
      <c r="Y1337" s="237"/>
      <c r="Z1337" s="237"/>
      <c r="AA1337" s="238"/>
    </row>
    <row r="1338" ht="16" customHeight="1">
      <c r="A1338" s="280">
        <f>ROW(A407)</f>
        <v>407</v>
      </c>
      <c r="B1338" t="s" s="257">
        <v>386</v>
      </c>
      <c r="C1338" s="528"/>
      <c r="D1338" s="405"/>
      <c r="E1338" s="258"/>
      <c r="F1338" s="258"/>
      <c r="G1338" s="307">
        <f>SUM(G1229:G1336)</f>
        <v>0</v>
      </c>
      <c r="H1338" s="307">
        <f>SUM(H1229:H1336)</f>
        <v>442</v>
      </c>
      <c r="I1338" s="307">
        <f>SUM(I1229:I1336)</f>
        <v>680</v>
      </c>
      <c r="J1338" s="307">
        <f>SUM(J1229:J1336)</f>
        <v>714</v>
      </c>
      <c r="K1338" s="307">
        <f>SUM(K1229:K1336)</f>
        <v>850</v>
      </c>
      <c r="L1338" s="307">
        <f>SUM(L1229:L1336)</f>
        <v>952</v>
      </c>
      <c r="M1338" s="307">
        <f>SUM(M1229:M1336)</f>
        <v>1088</v>
      </c>
      <c r="N1338" s="237"/>
      <c r="O1338" s="237"/>
      <c r="P1338" s="237"/>
      <c r="Q1338" s="237"/>
      <c r="R1338" s="237"/>
      <c r="S1338" s="237"/>
      <c r="T1338" s="237"/>
      <c r="U1338" s="237"/>
      <c r="V1338" s="237"/>
      <c r="W1338" s="237"/>
      <c r="X1338" s="237"/>
      <c r="Y1338" s="237"/>
      <c r="Z1338" s="237"/>
      <c r="AA1338" s="238"/>
    </row>
    <row r="1339" ht="16" customHeight="1">
      <c r="A1339" s="280">
        <f>ROW(A408)</f>
        <v>408</v>
      </c>
      <c r="B1339" s="237"/>
      <c r="C1339" s="547"/>
      <c r="D1339" s="237"/>
      <c r="E1339" s="237"/>
      <c r="F1339" s="237"/>
      <c r="G1339" s="410"/>
      <c r="H1339" s="410"/>
      <c r="I1339" s="410"/>
      <c r="J1339" s="410"/>
      <c r="K1339" s="410"/>
      <c r="L1339" s="410"/>
      <c r="M1339" s="410"/>
      <c r="N1339" s="237"/>
      <c r="O1339" s="237"/>
      <c r="P1339" s="237"/>
      <c r="Q1339" s="237"/>
      <c r="R1339" s="237"/>
      <c r="S1339" s="237"/>
      <c r="T1339" s="237"/>
      <c r="U1339" s="237"/>
      <c r="V1339" s="237"/>
      <c r="W1339" s="237"/>
      <c r="X1339" s="237"/>
      <c r="Y1339" s="237"/>
      <c r="Z1339" s="237"/>
      <c r="AA1339" s="238"/>
    </row>
    <row r="1340" ht="16" customHeight="1">
      <c r="A1340" s="280">
        <f>ROW(A409)</f>
        <v>409</v>
      </c>
      <c r="B1340" s="252"/>
      <c r="C1340" s="542"/>
      <c r="D1340" s="252"/>
      <c r="E1340" s="252"/>
      <c r="F1340" s="252"/>
      <c r="G1340" s="517"/>
      <c r="H1340" s="517"/>
      <c r="I1340" s="517"/>
      <c r="J1340" s="517"/>
      <c r="K1340" s="517"/>
      <c r="L1340" s="517"/>
      <c r="M1340" s="517"/>
      <c r="N1340" s="237"/>
      <c r="O1340" s="237"/>
      <c r="P1340" s="237"/>
      <c r="Q1340" s="237"/>
      <c r="R1340" s="237"/>
      <c r="S1340" s="237"/>
      <c r="T1340" s="237"/>
      <c r="U1340" s="237"/>
      <c r="V1340" s="237"/>
      <c r="W1340" s="237"/>
      <c r="X1340" s="237"/>
      <c r="Y1340" s="237"/>
      <c r="Z1340" s="237"/>
      <c r="AA1340" s="238"/>
    </row>
    <row r="1341" ht="16" customHeight="1">
      <c r="A1341" s="280">
        <f>ROW(A410)</f>
        <v>410</v>
      </c>
      <c r="B1341" t="s" s="257">
        <v>387</v>
      </c>
      <c r="C1341" s="528"/>
      <c r="D1341" s="405"/>
      <c r="E1341" s="258"/>
      <c r="F1341" s="258"/>
      <c r="G1341" s="307">
        <f>G1338+G1199+G1237</f>
        <v>0</v>
      </c>
      <c r="H1341" s="307">
        <f>H1338+H1199+H1237</f>
        <v>578</v>
      </c>
      <c r="I1341" s="307">
        <f>I1338+I1199+I1237</f>
        <v>884</v>
      </c>
      <c r="J1341" s="307">
        <f>J1338+J1199+J1237</f>
        <v>986</v>
      </c>
      <c r="K1341" s="307">
        <f>K1338+K1199+K1237</f>
        <v>1122</v>
      </c>
      <c r="L1341" s="307">
        <f>L1338+L1199+L1237</f>
        <v>1224</v>
      </c>
      <c r="M1341" s="307">
        <f>M1338+M1199+M1237</f>
        <v>1360</v>
      </c>
      <c r="N1341" s="237"/>
      <c r="O1341" s="237"/>
      <c r="P1341" s="237"/>
      <c r="Q1341" s="237"/>
      <c r="R1341" s="237"/>
      <c r="S1341" s="237"/>
      <c r="T1341" s="237"/>
      <c r="U1341" s="237"/>
      <c r="V1341" s="237"/>
      <c r="W1341" s="237"/>
      <c r="X1341" s="237"/>
      <c r="Y1341" s="237"/>
      <c r="Z1341" s="237"/>
      <c r="AA1341" s="238"/>
    </row>
    <row r="1342" ht="16" customHeight="1">
      <c r="A1342" s="280">
        <f>ROW(A411)</f>
        <v>411</v>
      </c>
      <c r="B1342" s="252"/>
      <c r="C1342" s="542"/>
      <c r="D1342" s="252"/>
      <c r="E1342" s="252"/>
      <c r="F1342" s="252"/>
      <c r="G1342" s="252"/>
      <c r="H1342" s="366"/>
      <c r="I1342" s="366"/>
      <c r="J1342" s="366"/>
      <c r="K1342" s="366"/>
      <c r="L1342" s="366"/>
      <c r="M1342" s="366"/>
      <c r="N1342" s="237"/>
      <c r="O1342" s="237"/>
      <c r="P1342" s="237"/>
      <c r="Q1342" s="237"/>
      <c r="R1342" s="237"/>
      <c r="S1342" s="237"/>
      <c r="T1342" s="237"/>
      <c r="U1342" s="237"/>
      <c r="V1342" s="237"/>
      <c r="W1342" s="237"/>
      <c r="X1342" s="237"/>
      <c r="Y1342" s="237"/>
      <c r="Z1342" s="237"/>
      <c r="AA1342" s="238"/>
    </row>
    <row r="1343" ht="16" customHeight="1">
      <c r="A1343" s="280">
        <f>ROW(A412)</f>
        <v>412</v>
      </c>
      <c r="B1343" t="s" s="257">
        <v>388</v>
      </c>
      <c r="C1343" s="528"/>
      <c r="D1343" s="405"/>
      <c r="E1343" s="258"/>
      <c r="F1343" s="258"/>
      <c r="G1343" s="307">
        <f>G1341+G1182+G1026+G873+G719+G566</f>
        <v>0</v>
      </c>
      <c r="H1343" s="582">
        <f>H1341+H1182+H1026+H873+H719+H566</f>
        <v>159319.6</v>
      </c>
      <c r="I1343" s="582">
        <f>I1341+I1182+I1026+I873+I719+I566</f>
        <v>232857.304</v>
      </c>
      <c r="J1343" s="582">
        <f>J1341+J1182+J1026+J873+J719+J566</f>
        <v>268744.85356</v>
      </c>
      <c r="K1343" s="582">
        <f>K1341+K1182+K1026+K873+K719+K566</f>
        <v>324372.9382308</v>
      </c>
      <c r="L1343" s="582">
        <f>L1341+L1182+L1026+L873+L719+L566</f>
        <v>370834.790354664</v>
      </c>
      <c r="M1343" s="582">
        <f>M1341+M1182+M1026+M873+M719+M566</f>
        <v>425102.033024803</v>
      </c>
      <c r="N1343" s="237"/>
      <c r="O1343" s="237"/>
      <c r="P1343" s="237"/>
      <c r="Q1343" s="237"/>
      <c r="R1343" s="237"/>
      <c r="S1343" s="237"/>
      <c r="T1343" s="237"/>
      <c r="U1343" s="237"/>
      <c r="V1343" s="237"/>
      <c r="W1343" s="237"/>
      <c r="X1343" s="237"/>
      <c r="Y1343" s="237"/>
      <c r="Z1343" s="237"/>
      <c r="AA1343" s="238"/>
    </row>
    <row r="1344" ht="16" customHeight="1">
      <c r="A1344" s="280">
        <f t="shared" si="10083" ref="A1344:A1588">ROW()</f>
        <v>1344</v>
      </c>
      <c r="B1344" t="s" s="286">
        <v>389</v>
      </c>
      <c r="C1344" s="583"/>
      <c r="D1344" s="237"/>
      <c r="E1344" s="237"/>
      <c r="F1344" s="237"/>
      <c r="G1344" s="584">
        <f>_xlfn.IFERROR(G1343/G421,0)</f>
        <v>0</v>
      </c>
      <c r="H1344" s="584">
        <f>IF(OR(H1343=0,H421=0),0,H1343/H421)</f>
        <v>0.274216179001721</v>
      </c>
      <c r="I1344" s="584">
        <f>IF(OR(I1343=0,I421=0),0,I1343/I421)</f>
        <v>0.276375369715384</v>
      </c>
      <c r="J1344" s="584">
        <f>IF(OR(J1343=0,J421=0),0,J1343/J421)</f>
        <v>0.277152953573748</v>
      </c>
      <c r="K1344" s="584">
        <f>IF(OR(K1343=0,K421=0),0,K1343/K421)</f>
        <v>0.276394030672062</v>
      </c>
      <c r="L1344" s="584">
        <f>IF(OR(L1343=0,L421=0),0,L1343/L421)</f>
        <v>0.275947996772738</v>
      </c>
      <c r="M1344" s="584">
        <f>IF(OR(M1343=0,M421=0),0,M1343/M421)</f>
        <v>0.276543550487754</v>
      </c>
      <c r="N1344" s="237"/>
      <c r="O1344" s="237"/>
      <c r="P1344" s="237"/>
      <c r="Q1344" s="237"/>
      <c r="R1344" s="237"/>
      <c r="S1344" s="237"/>
      <c r="T1344" s="237"/>
      <c r="U1344" s="237"/>
      <c r="V1344" s="237"/>
      <c r="W1344" s="237"/>
      <c r="X1344" s="237"/>
      <c r="Y1344" s="237"/>
      <c r="Z1344" s="237"/>
      <c r="AA1344" s="238"/>
    </row>
    <row r="1345" ht="16" customHeight="1">
      <c r="A1345" s="280">
        <f t="shared" si="10083"/>
        <v>1345</v>
      </c>
      <c r="B1345" s="237"/>
      <c r="C1345" s="547"/>
      <c r="D1345" s="237"/>
      <c r="E1345" s="237"/>
      <c r="F1345" s="237"/>
      <c r="G1345" s="346"/>
      <c r="H1345" s="346"/>
      <c r="I1345" s="346"/>
      <c r="J1345" s="346"/>
      <c r="K1345" s="346"/>
      <c r="L1345" s="346"/>
      <c r="M1345" s="346"/>
      <c r="N1345" s="237"/>
      <c r="O1345" s="237"/>
      <c r="P1345" s="237"/>
      <c r="Q1345" s="237"/>
      <c r="R1345" s="237"/>
      <c r="S1345" s="237"/>
      <c r="T1345" s="237"/>
      <c r="U1345" s="237"/>
      <c r="V1345" s="237"/>
      <c r="W1345" s="237"/>
      <c r="X1345" s="237"/>
      <c r="Y1345" s="237"/>
      <c r="Z1345" s="237"/>
      <c r="AA1345" s="238"/>
    </row>
    <row r="1346" ht="16" customHeight="1">
      <c r="A1346" s="280">
        <f t="shared" si="10083"/>
        <v>1346</v>
      </c>
      <c r="B1346" t="s" s="372">
        <v>390</v>
      </c>
      <c r="C1346" s="547"/>
      <c r="D1346" s="237"/>
      <c r="E1346" s="237"/>
      <c r="F1346" s="237"/>
      <c r="G1346" s="346"/>
      <c r="H1346" s="346"/>
      <c r="I1346" s="346"/>
      <c r="J1346" s="346"/>
      <c r="K1346" s="346"/>
      <c r="L1346" s="346"/>
      <c r="M1346" s="346"/>
      <c r="N1346" s="237"/>
      <c r="O1346" s="237"/>
      <c r="P1346" s="237"/>
      <c r="Q1346" s="237"/>
      <c r="R1346" s="237"/>
      <c r="S1346" s="237"/>
      <c r="T1346" s="237"/>
      <c r="U1346" s="237"/>
      <c r="V1346" s="237"/>
      <c r="W1346" s="237"/>
      <c r="X1346" s="237"/>
      <c r="Y1346" s="237"/>
      <c r="Z1346" s="237"/>
      <c r="AA1346" s="238"/>
    </row>
    <row r="1347" ht="16" customHeight="1">
      <c r="A1347" s="280">
        <f t="shared" si="10083"/>
        <v>1347</v>
      </c>
      <c r="B1347" s="237"/>
      <c r="C1347" s="547"/>
      <c r="D1347" s="237"/>
      <c r="E1347" s="237"/>
      <c r="F1347" s="237"/>
      <c r="G1347" s="346"/>
      <c r="H1347" s="346"/>
      <c r="I1347" s="346"/>
      <c r="J1347" s="346"/>
      <c r="K1347" s="346"/>
      <c r="L1347" s="346"/>
      <c r="M1347" s="346"/>
      <c r="N1347" s="237"/>
      <c r="O1347" s="237"/>
      <c r="P1347" s="237"/>
      <c r="Q1347" s="237"/>
      <c r="R1347" s="237"/>
      <c r="S1347" s="237"/>
      <c r="T1347" s="237"/>
      <c r="U1347" s="237"/>
      <c r="V1347" s="237"/>
      <c r="W1347" s="237"/>
      <c r="X1347" s="237"/>
      <c r="Y1347" s="237"/>
      <c r="Z1347" s="237"/>
      <c r="AA1347" s="238"/>
    </row>
    <row r="1348" ht="16" customHeight="1">
      <c r="A1348" s="280">
        <f t="shared" si="10083"/>
        <v>1348</v>
      </c>
      <c r="B1348" t="s" s="286">
        <v>391</v>
      </c>
      <c r="C1348" s="547"/>
      <c r="D1348" s="237"/>
      <c r="E1348" s="237"/>
      <c r="F1348" s="237"/>
      <c r="G1348" s="585"/>
      <c r="H1348" s="585"/>
      <c r="I1348" s="585"/>
      <c r="J1348" s="585"/>
      <c r="K1348" s="585"/>
      <c r="L1348" s="585"/>
      <c r="M1348" s="585"/>
      <c r="N1348" s="237"/>
      <c r="O1348" s="237"/>
      <c r="P1348" s="237"/>
      <c r="Q1348" s="237"/>
      <c r="R1348" s="237"/>
      <c r="S1348" s="237"/>
      <c r="T1348" s="237"/>
      <c r="U1348" s="237"/>
      <c r="V1348" s="237"/>
      <c r="W1348" s="237"/>
      <c r="X1348" s="237"/>
      <c r="Y1348" s="237"/>
      <c r="Z1348" s="237"/>
      <c r="AA1348" s="238"/>
    </row>
    <row r="1349" ht="16" customHeight="1">
      <c r="A1349" s="280">
        <f t="shared" si="10083"/>
        <v>1349</v>
      </c>
      <c r="B1349" t="s" s="286">
        <v>392</v>
      </c>
      <c r="C1349" s="586"/>
      <c r="D1349" s="243"/>
      <c r="E1349" s="237"/>
      <c r="F1349" s="247"/>
      <c r="G1349" s="587"/>
      <c r="H1349" s="587">
        <v>0</v>
      </c>
      <c r="I1349" s="587">
        <v>0</v>
      </c>
      <c r="J1349" s="587">
        <v>0</v>
      </c>
      <c r="K1349" s="587">
        <v>0</v>
      </c>
      <c r="L1349" s="587">
        <v>0</v>
      </c>
      <c r="M1349" s="587">
        <v>0</v>
      </c>
      <c r="N1349" s="249"/>
      <c r="O1349" s="237"/>
      <c r="P1349" s="237"/>
      <c r="Q1349" s="237"/>
      <c r="R1349" s="237"/>
      <c r="S1349" s="237"/>
      <c r="T1349" s="237"/>
      <c r="U1349" s="237"/>
      <c r="V1349" s="237"/>
      <c r="W1349" s="237"/>
      <c r="X1349" s="237"/>
      <c r="Y1349" s="237"/>
      <c r="Z1349" s="237"/>
      <c r="AA1349" s="238"/>
    </row>
    <row r="1350" ht="16" customHeight="1">
      <c r="A1350" s="280">
        <f t="shared" si="10083"/>
        <v>1350</v>
      </c>
      <c r="B1350" t="s" s="331">
        <v>393</v>
      </c>
      <c r="C1350" s="588">
        <v>0</v>
      </c>
      <c r="D1350" s="589">
        <v>0</v>
      </c>
      <c r="E1350" s="249"/>
      <c r="F1350" s="237"/>
      <c r="G1350" s="590">
        <f>$C$1350*G1349</f>
        <v>0</v>
      </c>
      <c r="H1350" s="590">
        <f>$C$1350*H1349</f>
        <v>0</v>
      </c>
      <c r="I1350" s="590">
        <f>$C$1350*I1349</f>
        <v>0</v>
      </c>
      <c r="J1350" s="590">
        <f>$C$1350*J1349</f>
        <v>0</v>
      </c>
      <c r="K1350" s="590">
        <f>$C$1350*K1349</f>
        <v>0</v>
      </c>
      <c r="L1350" s="590">
        <f>$C$1350*L1349</f>
        <v>0</v>
      </c>
      <c r="M1350" s="590">
        <f>$C$1350*M1349</f>
        <v>0</v>
      </c>
      <c r="N1350" s="237"/>
      <c r="O1350" s="237"/>
      <c r="P1350" s="237"/>
      <c r="Q1350" s="237"/>
      <c r="R1350" s="237"/>
      <c r="S1350" s="237"/>
      <c r="T1350" s="237"/>
      <c r="U1350" s="237"/>
      <c r="V1350" s="237"/>
      <c r="W1350" s="237"/>
      <c r="X1350" s="237"/>
      <c r="Y1350" s="237"/>
      <c r="Z1350" s="237"/>
      <c r="AA1350" s="238"/>
    </row>
    <row r="1351" ht="16" customHeight="1">
      <c r="A1351" s="280">
        <f t="shared" si="10083"/>
        <v>1351</v>
      </c>
      <c r="B1351" s="237"/>
      <c r="C1351" s="591"/>
      <c r="D1351" s="592"/>
      <c r="E1351" s="237"/>
      <c r="F1351" s="237"/>
      <c r="G1351" s="346"/>
      <c r="H1351" s="346"/>
      <c r="I1351" s="346"/>
      <c r="J1351" s="346"/>
      <c r="K1351" s="346"/>
      <c r="L1351" s="346"/>
      <c r="M1351" s="346"/>
      <c r="N1351" s="237"/>
      <c r="O1351" s="237"/>
      <c r="P1351" s="237"/>
      <c r="Q1351" s="237"/>
      <c r="R1351" s="237"/>
      <c r="S1351" s="237"/>
      <c r="T1351" s="237"/>
      <c r="U1351" s="237"/>
      <c r="V1351" s="237"/>
      <c r="W1351" s="237"/>
      <c r="X1351" s="237"/>
      <c r="Y1351" s="237"/>
      <c r="Z1351" s="237"/>
      <c r="AA1351" s="238"/>
    </row>
    <row r="1352" ht="16" customHeight="1">
      <c r="A1352" s="280">
        <f t="shared" si="10083"/>
        <v>1352</v>
      </c>
      <c r="B1352" t="s" s="286">
        <v>391</v>
      </c>
      <c r="C1352" s="547"/>
      <c r="D1352" s="237"/>
      <c r="E1352" s="237"/>
      <c r="F1352" s="237"/>
      <c r="G1352" s="585"/>
      <c r="H1352" s="585"/>
      <c r="I1352" s="585"/>
      <c r="J1352" s="585"/>
      <c r="K1352" s="585"/>
      <c r="L1352" s="585"/>
      <c r="M1352" s="585"/>
      <c r="N1352" s="237"/>
      <c r="O1352" s="237"/>
      <c r="P1352" s="237"/>
      <c r="Q1352" s="237"/>
      <c r="R1352" s="237"/>
      <c r="S1352" s="237"/>
      <c r="T1352" s="237"/>
      <c r="U1352" s="237"/>
      <c r="V1352" s="237"/>
      <c r="W1352" s="237"/>
      <c r="X1352" s="237"/>
      <c r="Y1352" s="237"/>
      <c r="Z1352" s="237"/>
      <c r="AA1352" s="238"/>
    </row>
    <row r="1353" ht="16" customHeight="1">
      <c r="A1353" s="280">
        <f t="shared" si="10083"/>
        <v>1353</v>
      </c>
      <c r="B1353" t="s" s="286">
        <v>392</v>
      </c>
      <c r="C1353" s="586"/>
      <c r="D1353" s="243"/>
      <c r="E1353" s="237"/>
      <c r="F1353" s="247"/>
      <c r="G1353" s="587"/>
      <c r="H1353" s="587">
        <v>0</v>
      </c>
      <c r="I1353" s="587">
        <v>0</v>
      </c>
      <c r="J1353" s="587">
        <v>0</v>
      </c>
      <c r="K1353" s="587">
        <v>0</v>
      </c>
      <c r="L1353" s="587">
        <v>0</v>
      </c>
      <c r="M1353" s="587">
        <v>0</v>
      </c>
      <c r="N1353" s="249"/>
      <c r="O1353" s="237"/>
      <c r="P1353" s="237"/>
      <c r="Q1353" s="237"/>
      <c r="R1353" s="237"/>
      <c r="S1353" s="237"/>
      <c r="T1353" s="237"/>
      <c r="U1353" s="237"/>
      <c r="V1353" s="237"/>
      <c r="W1353" s="237"/>
      <c r="X1353" s="237"/>
      <c r="Y1353" s="237"/>
      <c r="Z1353" s="237"/>
      <c r="AA1353" s="238"/>
    </row>
    <row r="1354" ht="16" customHeight="1">
      <c r="A1354" s="280">
        <f t="shared" si="10083"/>
        <v>1354</v>
      </c>
      <c r="B1354" t="s" s="331">
        <v>393</v>
      </c>
      <c r="C1354" s="588">
        <v>0</v>
      </c>
      <c r="D1354" s="589"/>
      <c r="E1354" s="249"/>
      <c r="F1354" s="237"/>
      <c r="G1354" s="590">
        <f>$C$1354*G1353</f>
        <v>0</v>
      </c>
      <c r="H1354" s="590">
        <f>$C$1354*H1353</f>
        <v>0</v>
      </c>
      <c r="I1354" s="590">
        <f>$C$1354*I1353</f>
        <v>0</v>
      </c>
      <c r="J1354" s="590">
        <f>$C$1354*J1353</f>
        <v>0</v>
      </c>
      <c r="K1354" s="590">
        <f>$C$1354*K1353</f>
        <v>0</v>
      </c>
      <c r="L1354" s="590">
        <f>$C$1354*L1353</f>
        <v>0</v>
      </c>
      <c r="M1354" s="590">
        <f>$C$1354*M1353</f>
        <v>0</v>
      </c>
      <c r="N1354" s="237"/>
      <c r="O1354" s="237"/>
      <c r="P1354" s="237"/>
      <c r="Q1354" s="237"/>
      <c r="R1354" s="237"/>
      <c r="S1354" s="237"/>
      <c r="T1354" s="237"/>
      <c r="U1354" s="237"/>
      <c r="V1354" s="237"/>
      <c r="W1354" s="237"/>
      <c r="X1354" s="237"/>
      <c r="Y1354" s="237"/>
      <c r="Z1354" s="237"/>
      <c r="AA1354" s="238"/>
    </row>
    <row r="1355" ht="16" customHeight="1">
      <c r="A1355" s="280">
        <f t="shared" si="10083"/>
        <v>1355</v>
      </c>
      <c r="B1355" s="237"/>
      <c r="C1355" s="593"/>
      <c r="D1355" s="594"/>
      <c r="E1355" s="237"/>
      <c r="F1355" s="237"/>
      <c r="G1355" s="346"/>
      <c r="H1355" s="346"/>
      <c r="I1355" s="346"/>
      <c r="J1355" s="346"/>
      <c r="K1355" s="346"/>
      <c r="L1355" s="346"/>
      <c r="M1355" s="346"/>
      <c r="N1355" s="237"/>
      <c r="O1355" s="237"/>
      <c r="P1355" s="237"/>
      <c r="Q1355" s="237"/>
      <c r="R1355" s="237"/>
      <c r="S1355" s="237"/>
      <c r="T1355" s="237"/>
      <c r="U1355" s="237"/>
      <c r="V1355" s="237"/>
      <c r="W1355" s="237"/>
      <c r="X1355" s="237"/>
      <c r="Y1355" s="237"/>
      <c r="Z1355" s="237"/>
      <c r="AA1355" s="238"/>
    </row>
    <row r="1356" ht="16" customHeight="1">
      <c r="A1356" s="280">
        <f t="shared" si="10083"/>
        <v>1356</v>
      </c>
      <c r="B1356" t="s" s="286">
        <v>391</v>
      </c>
      <c r="C1356" s="547"/>
      <c r="D1356" s="237"/>
      <c r="E1356" s="237"/>
      <c r="F1356" s="237"/>
      <c r="G1356" s="585"/>
      <c r="H1356" s="585"/>
      <c r="I1356" s="585"/>
      <c r="J1356" s="585"/>
      <c r="K1356" s="585"/>
      <c r="L1356" s="585"/>
      <c r="M1356" s="585"/>
      <c r="N1356" s="237"/>
      <c r="O1356" s="237"/>
      <c r="P1356" s="237"/>
      <c r="Q1356" s="237"/>
      <c r="R1356" s="237"/>
      <c r="S1356" s="237"/>
      <c r="T1356" s="237"/>
      <c r="U1356" s="237"/>
      <c r="V1356" s="237"/>
      <c r="W1356" s="237"/>
      <c r="X1356" s="237"/>
      <c r="Y1356" s="237"/>
      <c r="Z1356" s="237"/>
      <c r="AA1356" s="238"/>
    </row>
    <row r="1357" ht="16" customHeight="1">
      <c r="A1357" s="280">
        <f t="shared" si="10083"/>
        <v>1357</v>
      </c>
      <c r="B1357" t="s" s="286">
        <v>392</v>
      </c>
      <c r="C1357" s="586"/>
      <c r="D1357" s="243"/>
      <c r="E1357" s="237"/>
      <c r="F1357" s="247"/>
      <c r="G1357" s="587"/>
      <c r="H1357" s="587"/>
      <c r="I1357" s="587"/>
      <c r="J1357" s="587"/>
      <c r="K1357" s="587"/>
      <c r="L1357" s="587"/>
      <c r="M1357" s="587"/>
      <c r="N1357" s="249"/>
      <c r="O1357" s="237"/>
      <c r="P1357" s="237"/>
      <c r="Q1357" s="237"/>
      <c r="R1357" s="237"/>
      <c r="S1357" s="237"/>
      <c r="T1357" s="237"/>
      <c r="U1357" s="237"/>
      <c r="V1357" s="237"/>
      <c r="W1357" s="237"/>
      <c r="X1357" s="237"/>
      <c r="Y1357" s="237"/>
      <c r="Z1357" s="237"/>
      <c r="AA1357" s="238"/>
    </row>
    <row r="1358" ht="16" customHeight="1">
      <c r="A1358" s="280">
        <f t="shared" si="10083"/>
        <v>1358</v>
      </c>
      <c r="B1358" t="s" s="331">
        <v>393</v>
      </c>
      <c r="C1358" s="595"/>
      <c r="D1358" s="596"/>
      <c r="E1358" s="249"/>
      <c r="F1358" s="237"/>
      <c r="G1358" s="590">
        <f>$C$1358*G1357</f>
        <v>0</v>
      </c>
      <c r="H1358" s="590">
        <f>$C$1358*H1357</f>
        <v>0</v>
      </c>
      <c r="I1358" s="590">
        <f>$C$1358*I1357</f>
        <v>0</v>
      </c>
      <c r="J1358" s="590">
        <f>I1358*$C$46</f>
        <v>0</v>
      </c>
      <c r="K1358" s="590">
        <f>J1358*$C$46</f>
        <v>0</v>
      </c>
      <c r="L1358" s="590">
        <f>K1358*$C$46</f>
        <v>0</v>
      </c>
      <c r="M1358" s="590">
        <f>L1358*$C$46</f>
        <v>0</v>
      </c>
      <c r="N1358" s="237"/>
      <c r="O1358" s="237"/>
      <c r="P1358" s="237"/>
      <c r="Q1358" s="237"/>
      <c r="R1358" s="237"/>
      <c r="S1358" s="237"/>
      <c r="T1358" s="237"/>
      <c r="U1358" s="237"/>
      <c r="V1358" s="237"/>
      <c r="W1358" s="237"/>
      <c r="X1358" s="237"/>
      <c r="Y1358" s="237"/>
      <c r="Z1358" s="237"/>
      <c r="AA1358" s="238"/>
    </row>
    <row r="1359" ht="16" customHeight="1">
      <c r="A1359" s="280">
        <f t="shared" si="10083"/>
        <v>1359</v>
      </c>
      <c r="B1359" s="237"/>
      <c r="C1359" s="593"/>
      <c r="D1359" s="594"/>
      <c r="E1359" s="237"/>
      <c r="F1359" s="237"/>
      <c r="G1359" s="346"/>
      <c r="H1359" s="346"/>
      <c r="I1359" s="346"/>
      <c r="J1359" s="346"/>
      <c r="K1359" s="346"/>
      <c r="L1359" s="346"/>
      <c r="M1359" s="346"/>
      <c r="N1359" s="237"/>
      <c r="O1359" s="237"/>
      <c r="P1359" s="237"/>
      <c r="Q1359" s="237"/>
      <c r="R1359" s="237"/>
      <c r="S1359" s="237"/>
      <c r="T1359" s="237"/>
      <c r="U1359" s="237"/>
      <c r="V1359" s="237"/>
      <c r="W1359" s="237"/>
      <c r="X1359" s="237"/>
      <c r="Y1359" s="237"/>
      <c r="Z1359" s="237"/>
      <c r="AA1359" s="238"/>
    </row>
    <row r="1360" ht="16" customHeight="1">
      <c r="A1360" s="280">
        <f t="shared" si="10083"/>
        <v>1360</v>
      </c>
      <c r="B1360" t="s" s="286">
        <v>391</v>
      </c>
      <c r="C1360" s="547"/>
      <c r="D1360" s="237"/>
      <c r="E1360" s="237"/>
      <c r="F1360" s="237"/>
      <c r="G1360" s="585"/>
      <c r="H1360" s="585"/>
      <c r="I1360" s="585"/>
      <c r="J1360" s="585"/>
      <c r="K1360" s="585"/>
      <c r="L1360" s="585"/>
      <c r="M1360" s="585"/>
      <c r="N1360" s="237"/>
      <c r="O1360" s="237"/>
      <c r="P1360" s="237"/>
      <c r="Q1360" s="237"/>
      <c r="R1360" s="237"/>
      <c r="S1360" s="237"/>
      <c r="T1360" s="237"/>
      <c r="U1360" s="237"/>
      <c r="V1360" s="237"/>
      <c r="W1360" s="237"/>
      <c r="X1360" s="237"/>
      <c r="Y1360" s="237"/>
      <c r="Z1360" s="237"/>
      <c r="AA1360" s="238"/>
    </row>
    <row r="1361" ht="16" customHeight="1">
      <c r="A1361" s="280">
        <f t="shared" si="10083"/>
        <v>1361</v>
      </c>
      <c r="B1361" t="s" s="286">
        <v>392</v>
      </c>
      <c r="C1361" s="586"/>
      <c r="D1361" s="243"/>
      <c r="E1361" s="237"/>
      <c r="F1361" s="247"/>
      <c r="G1361" s="587"/>
      <c r="H1361" s="587"/>
      <c r="I1361" s="587"/>
      <c r="J1361" s="587"/>
      <c r="K1361" s="587"/>
      <c r="L1361" s="587"/>
      <c r="M1361" s="587"/>
      <c r="N1361" s="249"/>
      <c r="O1361" s="237"/>
      <c r="P1361" s="237"/>
      <c r="Q1361" s="237"/>
      <c r="R1361" s="237"/>
      <c r="S1361" s="237"/>
      <c r="T1361" s="237"/>
      <c r="U1361" s="237"/>
      <c r="V1361" s="237"/>
      <c r="W1361" s="237"/>
      <c r="X1361" s="237"/>
      <c r="Y1361" s="237"/>
      <c r="Z1361" s="237"/>
      <c r="AA1361" s="238"/>
    </row>
    <row r="1362" ht="16" customHeight="1">
      <c r="A1362" s="280">
        <f t="shared" si="10083"/>
        <v>1362</v>
      </c>
      <c r="B1362" t="s" s="331">
        <v>393</v>
      </c>
      <c r="C1362" s="595"/>
      <c r="D1362" s="596"/>
      <c r="E1362" s="249"/>
      <c r="F1362" s="237"/>
      <c r="G1362" s="590">
        <f>$C$1362*G1361</f>
        <v>0</v>
      </c>
      <c r="H1362" s="590">
        <f>$C$1362*H1361</f>
        <v>0</v>
      </c>
      <c r="I1362" s="590">
        <f>$C$1362*I1361</f>
        <v>0</v>
      </c>
      <c r="J1362" s="590">
        <f>$C$1362*J1361</f>
        <v>0</v>
      </c>
      <c r="K1362" s="590">
        <f>$C$1362*K1361</f>
        <v>0</v>
      </c>
      <c r="L1362" s="590">
        <f>$C$1362*L1361</f>
        <v>0</v>
      </c>
      <c r="M1362" s="590">
        <f>$C$1362*M1361</f>
        <v>0</v>
      </c>
      <c r="N1362" s="237"/>
      <c r="O1362" s="237"/>
      <c r="P1362" s="237"/>
      <c r="Q1362" s="237"/>
      <c r="R1362" s="237"/>
      <c r="S1362" s="237"/>
      <c r="T1362" s="237"/>
      <c r="U1362" s="237"/>
      <c r="V1362" s="237"/>
      <c r="W1362" s="237"/>
      <c r="X1362" s="237"/>
      <c r="Y1362" s="237"/>
      <c r="Z1362" s="237"/>
      <c r="AA1362" s="238"/>
    </row>
    <row r="1363" ht="16" customHeight="1">
      <c r="A1363" s="280">
        <f t="shared" si="10083"/>
        <v>1363</v>
      </c>
      <c r="B1363" s="237"/>
      <c r="C1363" s="593"/>
      <c r="D1363" s="594"/>
      <c r="E1363" s="237"/>
      <c r="F1363" s="237"/>
      <c r="G1363" s="346"/>
      <c r="H1363" s="346"/>
      <c r="I1363" s="346"/>
      <c r="J1363" s="346"/>
      <c r="K1363" s="346"/>
      <c r="L1363" s="346"/>
      <c r="M1363" s="346"/>
      <c r="N1363" s="237"/>
      <c r="O1363" s="237"/>
      <c r="P1363" s="237"/>
      <c r="Q1363" s="237"/>
      <c r="R1363" s="237"/>
      <c r="S1363" s="237"/>
      <c r="T1363" s="237"/>
      <c r="U1363" s="237"/>
      <c r="V1363" s="237"/>
      <c r="W1363" s="237"/>
      <c r="X1363" s="237"/>
      <c r="Y1363" s="237"/>
      <c r="Z1363" s="237"/>
      <c r="AA1363" s="238"/>
    </row>
    <row r="1364" ht="16" customHeight="1">
      <c r="A1364" s="280">
        <f t="shared" si="10083"/>
        <v>1364</v>
      </c>
      <c r="B1364" t="s" s="286">
        <v>391</v>
      </c>
      <c r="C1364" s="547"/>
      <c r="D1364" s="237"/>
      <c r="E1364" s="237"/>
      <c r="F1364" s="237"/>
      <c r="G1364" s="585"/>
      <c r="H1364" s="585"/>
      <c r="I1364" s="585"/>
      <c r="J1364" s="585"/>
      <c r="K1364" s="585"/>
      <c r="L1364" s="585"/>
      <c r="M1364" s="585"/>
      <c r="N1364" s="237"/>
      <c r="O1364" s="237"/>
      <c r="P1364" s="237"/>
      <c r="Q1364" s="237"/>
      <c r="R1364" s="237"/>
      <c r="S1364" s="237"/>
      <c r="T1364" s="237"/>
      <c r="U1364" s="237"/>
      <c r="V1364" s="237"/>
      <c r="W1364" s="237"/>
      <c r="X1364" s="237"/>
      <c r="Y1364" s="237"/>
      <c r="Z1364" s="237"/>
      <c r="AA1364" s="238"/>
    </row>
    <row r="1365" ht="16" customHeight="1">
      <c r="A1365" s="280">
        <f t="shared" si="10083"/>
        <v>1365</v>
      </c>
      <c r="B1365" t="s" s="286">
        <v>392</v>
      </c>
      <c r="C1365" s="586"/>
      <c r="D1365" s="243"/>
      <c r="E1365" s="237"/>
      <c r="F1365" s="247"/>
      <c r="G1365" s="587"/>
      <c r="H1365" s="587"/>
      <c r="I1365" s="587"/>
      <c r="J1365" s="587"/>
      <c r="K1365" s="587"/>
      <c r="L1365" s="587"/>
      <c r="M1365" s="587"/>
      <c r="N1365" s="249"/>
      <c r="O1365" s="237"/>
      <c r="P1365" s="237"/>
      <c r="Q1365" s="237"/>
      <c r="R1365" s="237"/>
      <c r="S1365" s="237"/>
      <c r="T1365" s="237"/>
      <c r="U1365" s="237"/>
      <c r="V1365" s="237"/>
      <c r="W1365" s="237"/>
      <c r="X1365" s="237"/>
      <c r="Y1365" s="237"/>
      <c r="Z1365" s="237"/>
      <c r="AA1365" s="238"/>
    </row>
    <row r="1366" ht="16" customHeight="1">
      <c r="A1366" s="280">
        <f t="shared" si="10083"/>
        <v>1366</v>
      </c>
      <c r="B1366" t="s" s="331">
        <v>393</v>
      </c>
      <c r="C1366" s="595"/>
      <c r="D1366" s="596"/>
      <c r="E1366" s="249"/>
      <c r="F1366" s="237"/>
      <c r="G1366" s="590">
        <f>$C$1366*G1365</f>
        <v>0</v>
      </c>
      <c r="H1366" s="590">
        <f>$C$1366*H1365</f>
        <v>0</v>
      </c>
      <c r="I1366" s="590">
        <f>$C$1366*I1365</f>
        <v>0</v>
      </c>
      <c r="J1366" s="590">
        <f>$C$1366*J1365</f>
        <v>0</v>
      </c>
      <c r="K1366" s="590">
        <f>$C$1366*K1365</f>
        <v>0</v>
      </c>
      <c r="L1366" s="590">
        <f>$C$1366*L1365</f>
        <v>0</v>
      </c>
      <c r="M1366" s="590">
        <f>$C$1366*M1365</f>
        <v>0</v>
      </c>
      <c r="N1366" s="237"/>
      <c r="O1366" s="237"/>
      <c r="P1366" s="237"/>
      <c r="Q1366" s="237"/>
      <c r="R1366" s="237"/>
      <c r="S1366" s="237"/>
      <c r="T1366" s="237"/>
      <c r="U1366" s="237"/>
      <c r="V1366" s="237"/>
      <c r="W1366" s="237"/>
      <c r="X1366" s="237"/>
      <c r="Y1366" s="237"/>
      <c r="Z1366" s="237"/>
      <c r="AA1366" s="238"/>
    </row>
    <row r="1367" ht="15.75" customHeight="1">
      <c r="A1367" s="280">
        <f t="shared" si="10083"/>
        <v>1367</v>
      </c>
      <c r="B1367" s="531"/>
      <c r="C1367" s="597"/>
      <c r="D1367" s="598"/>
      <c r="E1367" s="531"/>
      <c r="F1367" s="531"/>
      <c r="G1367" s="599"/>
      <c r="H1367" s="599"/>
      <c r="I1367" s="599"/>
      <c r="J1367" s="599"/>
      <c r="K1367" s="599"/>
      <c r="L1367" s="599"/>
      <c r="M1367" s="599"/>
      <c r="N1367" s="237"/>
      <c r="O1367" s="237"/>
      <c r="P1367" s="237"/>
      <c r="Q1367" s="237"/>
      <c r="R1367" s="237"/>
      <c r="S1367" s="237"/>
      <c r="T1367" s="237"/>
      <c r="U1367" s="237"/>
      <c r="V1367" s="237"/>
      <c r="W1367" s="237"/>
      <c r="X1367" s="237"/>
      <c r="Y1367" s="237"/>
      <c r="Z1367" s="237"/>
      <c r="AA1367" s="238"/>
    </row>
    <row r="1368" ht="15.75" customHeight="1">
      <c r="A1368" s="600">
        <f t="shared" si="10083"/>
        <v>1368</v>
      </c>
      <c r="B1368" t="s" s="534">
        <v>394</v>
      </c>
      <c r="C1368" s="535">
        <f>SUM(G1368:M1368)</f>
        <v>0</v>
      </c>
      <c r="D1368" s="601"/>
      <c r="E1368" s="601"/>
      <c r="F1368" s="601"/>
      <c r="G1368" s="536">
        <f>G1366+G1362+G1358+G1354+G1350</f>
        <v>0</v>
      </c>
      <c r="H1368" s="536">
        <f>H1366+H1362+H1358+H1354+H1350</f>
        <v>0</v>
      </c>
      <c r="I1368" s="536">
        <f>I1366+I1362+I1358+I1354+I1350</f>
        <v>0</v>
      </c>
      <c r="J1368" s="536">
        <f>J1366+J1362+J1358+J1354+J1350</f>
        <v>0</v>
      </c>
      <c r="K1368" s="536">
        <f>K1366+K1362+K1358+K1354+K1350</f>
        <v>0</v>
      </c>
      <c r="L1368" s="536">
        <f>L1366+L1362+L1358+L1354+L1350</f>
        <v>0</v>
      </c>
      <c r="M1368" s="536">
        <f>M1366+M1362+M1358+M1354+M1350</f>
        <v>0</v>
      </c>
      <c r="N1368" s="237"/>
      <c r="O1368" s="237"/>
      <c r="P1368" s="237"/>
      <c r="Q1368" s="237"/>
      <c r="R1368" s="237"/>
      <c r="S1368" s="237"/>
      <c r="T1368" s="237"/>
      <c r="U1368" s="237"/>
      <c r="V1368" s="237"/>
      <c r="W1368" s="237"/>
      <c r="X1368" s="237"/>
      <c r="Y1368" s="237"/>
      <c r="Z1368" s="237"/>
      <c r="AA1368" s="238"/>
    </row>
    <row r="1369" ht="15.75" customHeight="1">
      <c r="A1369" s="280">
        <f t="shared" si="10083"/>
        <v>1369</v>
      </c>
      <c r="B1369" s="601"/>
      <c r="C1369" s="535"/>
      <c r="D1369" s="601"/>
      <c r="E1369" s="601"/>
      <c r="F1369" s="601"/>
      <c r="G1369" s="536"/>
      <c r="H1369" s="536"/>
      <c r="I1369" s="536"/>
      <c r="J1369" s="536"/>
      <c r="K1369" s="536"/>
      <c r="L1369" s="536"/>
      <c r="M1369" s="536"/>
      <c r="N1369" s="237"/>
      <c r="O1369" s="237"/>
      <c r="P1369" s="237"/>
      <c r="Q1369" s="237"/>
      <c r="R1369" s="237"/>
      <c r="S1369" s="237"/>
      <c r="T1369" s="237"/>
      <c r="U1369" s="237"/>
      <c r="V1369" s="237"/>
      <c r="W1369" s="237"/>
      <c r="X1369" s="237"/>
      <c r="Y1369" s="237"/>
      <c r="Z1369" s="237"/>
      <c r="AA1369" s="238"/>
    </row>
    <row r="1370" ht="15.75" customHeight="1">
      <c r="A1370" s="600">
        <f t="shared" si="10083"/>
        <v>1370</v>
      </c>
      <c r="B1370" t="s" s="534">
        <v>395</v>
      </c>
      <c r="C1370" s="535">
        <f>SUM(G1370:M1370)</f>
        <v>0</v>
      </c>
      <c r="D1370" s="601"/>
      <c r="E1370" s="601"/>
      <c r="F1370" s="601"/>
      <c r="G1370" s="536">
        <f>G421*$C$97</f>
        <v>0</v>
      </c>
      <c r="H1370" s="536">
        <f>H421*$C$97</f>
        <v>0</v>
      </c>
      <c r="I1370" s="536">
        <f>I421*$C$97</f>
        <v>0</v>
      </c>
      <c r="J1370" s="536">
        <f>J421*$C$97</f>
        <v>0</v>
      </c>
      <c r="K1370" s="536">
        <f>K421*$C$97</f>
        <v>0</v>
      </c>
      <c r="L1370" s="536">
        <f>L421*$C$97</f>
        <v>0</v>
      </c>
      <c r="M1370" s="536">
        <f>M421*$C$97</f>
        <v>0</v>
      </c>
      <c r="N1370" s="237"/>
      <c r="O1370" s="237"/>
      <c r="P1370" s="237"/>
      <c r="Q1370" s="237"/>
      <c r="R1370" s="237"/>
      <c r="S1370" s="237"/>
      <c r="T1370" s="237"/>
      <c r="U1370" s="237"/>
      <c r="V1370" s="237"/>
      <c r="W1370" s="237"/>
      <c r="X1370" s="237"/>
      <c r="Y1370" s="237"/>
      <c r="Z1370" s="237"/>
      <c r="AA1370" s="238"/>
    </row>
    <row r="1371" ht="15.75" customHeight="1">
      <c r="A1371" s="280">
        <f t="shared" si="10083"/>
        <v>1371</v>
      </c>
      <c r="B1371" s="601"/>
      <c r="C1371" s="535"/>
      <c r="D1371" s="601"/>
      <c r="E1371" s="601"/>
      <c r="F1371" s="601"/>
      <c r="G1371" s="536"/>
      <c r="H1371" s="536"/>
      <c r="I1371" s="536"/>
      <c r="J1371" s="536"/>
      <c r="K1371" s="536"/>
      <c r="L1371" s="536"/>
      <c r="M1371" s="536"/>
      <c r="N1371" s="237"/>
      <c r="O1371" s="237"/>
      <c r="P1371" s="237"/>
      <c r="Q1371" s="237"/>
      <c r="R1371" s="237"/>
      <c r="S1371" s="237"/>
      <c r="T1371" s="237"/>
      <c r="U1371" s="237"/>
      <c r="V1371" s="237"/>
      <c r="W1371" s="237"/>
      <c r="X1371" s="237"/>
      <c r="Y1371" s="237"/>
      <c r="Z1371" s="237"/>
      <c r="AA1371" s="238"/>
    </row>
    <row r="1372" ht="15.75" customHeight="1">
      <c r="A1372" s="600">
        <f t="shared" si="10083"/>
        <v>1372</v>
      </c>
      <c r="B1372" t="s" s="534">
        <v>396</v>
      </c>
      <c r="C1372" s="602">
        <f>SUM(G1372:M1372)</f>
        <v>38160</v>
      </c>
      <c r="D1372" s="603"/>
      <c r="E1372" s="603"/>
      <c r="F1372" s="603"/>
      <c r="G1372" s="536">
        <f>G103*$C$96*12</f>
        <v>0</v>
      </c>
      <c r="H1372" s="536">
        <f>H103*$C$96*12</f>
        <v>3600</v>
      </c>
      <c r="I1372" s="536">
        <f>I103*$C$96*12</f>
        <v>5280</v>
      </c>
      <c r="J1372" s="536">
        <f>J103*$C$96*12</f>
        <v>6000</v>
      </c>
      <c r="K1372" s="536">
        <f>K103*$C$96*12</f>
        <v>6960</v>
      </c>
      <c r="L1372" s="536">
        <f>L103*$C$96*12</f>
        <v>7680</v>
      </c>
      <c r="M1372" s="536">
        <f>M103*$C$96*12</f>
        <v>8640</v>
      </c>
      <c r="N1372" s="237"/>
      <c r="O1372" s="237"/>
      <c r="P1372" s="237"/>
      <c r="Q1372" s="237"/>
      <c r="R1372" s="237"/>
      <c r="S1372" s="237"/>
      <c r="T1372" s="237"/>
      <c r="U1372" s="237"/>
      <c r="V1372" s="237"/>
      <c r="W1372" s="237"/>
      <c r="X1372" s="237"/>
      <c r="Y1372" s="237"/>
      <c r="Z1372" s="237"/>
      <c r="AA1372" s="238"/>
    </row>
    <row r="1373" ht="16.5" customHeight="1">
      <c r="A1373" s="280">
        <f t="shared" si="10083"/>
        <v>1373</v>
      </c>
      <c r="B1373" s="537"/>
      <c r="C1373" s="538"/>
      <c r="D1373" s="537"/>
      <c r="E1373" s="537"/>
      <c r="F1373" s="537"/>
      <c r="G1373" s="537"/>
      <c r="H1373" s="537"/>
      <c r="I1373" s="537"/>
      <c r="J1373" s="537"/>
      <c r="K1373" s="537"/>
      <c r="L1373" s="537"/>
      <c r="M1373" s="537"/>
      <c r="N1373" s="237"/>
      <c r="O1373" s="237"/>
      <c r="P1373" s="237"/>
      <c r="Q1373" s="237"/>
      <c r="R1373" s="237"/>
      <c r="S1373" s="237"/>
      <c r="T1373" s="237"/>
      <c r="U1373" s="237"/>
      <c r="V1373" s="237"/>
      <c r="W1373" s="237"/>
      <c r="X1373" s="237"/>
      <c r="Y1373" s="237"/>
      <c r="Z1373" s="237"/>
      <c r="AA1373" s="238"/>
    </row>
    <row r="1374" ht="16" customHeight="1">
      <c r="A1374" s="280">
        <f t="shared" si="10083"/>
        <v>1374</v>
      </c>
      <c r="B1374" s="237"/>
      <c r="C1374" s="549"/>
      <c r="D1374" s="240"/>
      <c r="E1374" s="240"/>
      <c r="F1374" s="240"/>
      <c r="G1374" t="s" s="262">
        <f>G9</f>
        <v>90</v>
      </c>
      <c r="H1374" t="s" s="262">
        <f>H9</f>
        <v>91</v>
      </c>
      <c r="I1374" t="s" s="262">
        <f>I9</f>
        <v>92</v>
      </c>
      <c r="J1374" t="s" s="262">
        <f>J9</f>
        <v>93</v>
      </c>
      <c r="K1374" t="s" s="262">
        <f>K9</f>
        <v>94</v>
      </c>
      <c r="L1374" t="s" s="262">
        <f>L9</f>
        <v>95</v>
      </c>
      <c r="M1374" t="s" s="262">
        <f>M9</f>
        <v>96</v>
      </c>
      <c r="N1374" s="237"/>
      <c r="O1374" s="237"/>
      <c r="P1374" s="237"/>
      <c r="Q1374" s="237"/>
      <c r="R1374" s="237"/>
      <c r="S1374" s="237"/>
      <c r="T1374" s="237"/>
      <c r="U1374" s="237"/>
      <c r="V1374" s="237"/>
      <c r="W1374" s="237"/>
      <c r="X1374" s="237"/>
      <c r="Y1374" s="237"/>
      <c r="Z1374" s="237"/>
      <c r="AA1374" s="238"/>
    </row>
    <row r="1375" ht="16" customHeight="1">
      <c r="A1375" s="280">
        <f t="shared" si="10083"/>
        <v>1375</v>
      </c>
      <c r="B1375" s="237"/>
      <c r="C1375" s="549"/>
      <c r="D1375" s="240"/>
      <c r="E1375" s="240"/>
      <c r="F1375" s="604"/>
      <c r="G1375" s="605">
        <f>G10</f>
        <v>2020</v>
      </c>
      <c r="H1375" s="606">
        <f>H10</f>
        <v>2021</v>
      </c>
      <c r="I1375" s="606">
        <f>I10</f>
        <v>2022</v>
      </c>
      <c r="J1375" s="606">
        <f>J10</f>
        <v>2023</v>
      </c>
      <c r="K1375" s="606">
        <f>K10</f>
        <v>2024</v>
      </c>
      <c r="L1375" s="606">
        <f>L10</f>
        <v>2025</v>
      </c>
      <c r="M1375" s="607">
        <f>M10</f>
        <v>2026</v>
      </c>
      <c r="N1375" s="260"/>
      <c r="O1375" s="237"/>
      <c r="P1375" s="237"/>
      <c r="Q1375" s="237"/>
      <c r="R1375" s="237"/>
      <c r="S1375" s="237"/>
      <c r="T1375" s="237"/>
      <c r="U1375" s="237"/>
      <c r="V1375" s="237"/>
      <c r="W1375" s="237"/>
      <c r="X1375" s="237"/>
      <c r="Y1375" s="237"/>
      <c r="Z1375" s="237"/>
      <c r="AA1375" s="238"/>
    </row>
    <row r="1376" ht="16" customHeight="1">
      <c r="A1376" s="280">
        <f t="shared" si="10083"/>
        <v>1376</v>
      </c>
      <c r="B1376" s="427"/>
      <c r="C1376" s="551"/>
      <c r="D1376" s="427"/>
      <c r="E1376" s="427"/>
      <c r="F1376" s="608"/>
      <c r="G1376" s="609">
        <f>G11</f>
        <v>2021</v>
      </c>
      <c r="H1376" s="610">
        <f>H11</f>
        <v>2022</v>
      </c>
      <c r="I1376" s="610">
        <f>I11</f>
        <v>2023</v>
      </c>
      <c r="J1376" s="610">
        <f>J11</f>
        <v>2024</v>
      </c>
      <c r="K1376" s="610">
        <f>K11</f>
        <v>2025</v>
      </c>
      <c r="L1376" s="610">
        <f>L11</f>
        <v>2026</v>
      </c>
      <c r="M1376" s="611">
        <f>M11</f>
        <v>2027</v>
      </c>
      <c r="N1376" s="260"/>
      <c r="O1376" s="237"/>
      <c r="P1376" s="237"/>
      <c r="Q1376" s="237"/>
      <c r="R1376" s="237"/>
      <c r="S1376" s="237"/>
      <c r="T1376" s="237"/>
      <c r="U1376" s="237"/>
      <c r="V1376" s="237"/>
      <c r="W1376" s="237"/>
      <c r="X1376" s="237"/>
      <c r="Y1376" s="237"/>
      <c r="Z1376" s="237"/>
      <c r="AA1376" s="238"/>
    </row>
    <row r="1377" ht="16" customHeight="1">
      <c r="A1377" s="280">
        <f t="shared" si="10083"/>
        <v>1377</v>
      </c>
      <c r="B1377" t="s" s="612">
        <v>397</v>
      </c>
      <c r="C1377" s="613"/>
      <c r="D1377" s="614"/>
      <c r="E1377" s="614"/>
      <c r="F1377" s="614"/>
      <c r="G1377" s="423"/>
      <c r="H1377" s="423"/>
      <c r="I1377" s="423"/>
      <c r="J1377" s="423"/>
      <c r="K1377" s="423"/>
      <c r="L1377" s="423"/>
      <c r="M1377" s="423"/>
      <c r="N1377" s="237"/>
      <c r="O1377" s="237"/>
      <c r="P1377" s="237"/>
      <c r="Q1377" s="237"/>
      <c r="R1377" s="237"/>
      <c r="S1377" s="237"/>
      <c r="T1377" s="237"/>
      <c r="U1377" s="237"/>
      <c r="V1377" s="237"/>
      <c r="W1377" s="237"/>
      <c r="X1377" s="237"/>
      <c r="Y1377" s="237"/>
      <c r="Z1377" s="237"/>
      <c r="AA1377" s="238"/>
    </row>
    <row r="1378" ht="16" customHeight="1">
      <c r="A1378" s="280">
        <f t="shared" si="10083"/>
        <v>1378</v>
      </c>
      <c r="B1378" t="s" s="615">
        <v>398</v>
      </c>
      <c r="C1378" t="s" s="616">
        <v>399</v>
      </c>
      <c r="D1378" s="251"/>
      <c r="E1378" s="251"/>
      <c r="F1378" s="251"/>
      <c r="G1378" s="237"/>
      <c r="H1378" s="237"/>
      <c r="I1378" s="237"/>
      <c r="J1378" s="237"/>
      <c r="K1378" s="237"/>
      <c r="L1378" s="237"/>
      <c r="M1378" s="237"/>
      <c r="N1378" s="237"/>
      <c r="O1378" s="237"/>
      <c r="P1378" s="237"/>
      <c r="Q1378" s="237"/>
      <c r="R1378" s="237"/>
      <c r="S1378" s="237"/>
      <c r="T1378" s="237"/>
      <c r="U1378" s="237"/>
      <c r="V1378" s="237"/>
      <c r="W1378" s="237"/>
      <c r="X1378" s="237"/>
      <c r="Y1378" s="237"/>
      <c r="Z1378" s="237"/>
      <c r="AA1378" s="238"/>
    </row>
    <row r="1379" ht="16" customHeight="1">
      <c r="A1379" s="280">
        <f t="shared" si="10083"/>
        <v>1379</v>
      </c>
      <c r="B1379" t="s" s="617">
        <v>400</v>
      </c>
      <c r="C1379" s="488">
        <v>500</v>
      </c>
      <c r="D1379" t="s" s="338">
        <v>401</v>
      </c>
      <c r="E1379" s="339"/>
      <c r="F1379" s="339"/>
      <c r="G1379" s="334"/>
      <c r="H1379" s="334">
        <f>$C$1379*H103</f>
        <v>7500</v>
      </c>
      <c r="I1379" s="334">
        <f>$C$1379*I103</f>
        <v>11000</v>
      </c>
      <c r="J1379" s="334">
        <f>$C$1379*J103</f>
        <v>12500</v>
      </c>
      <c r="K1379" s="334">
        <f>$C$1379*K103</f>
        <v>14500</v>
      </c>
      <c r="L1379" s="334">
        <f>$C$1379*L103</f>
        <v>16000</v>
      </c>
      <c r="M1379" s="334">
        <f>$C$1379*M103</f>
        <v>18000</v>
      </c>
      <c r="N1379" s="237"/>
      <c r="O1379" s="237"/>
      <c r="P1379" s="237"/>
      <c r="Q1379" s="237"/>
      <c r="R1379" s="237"/>
      <c r="S1379" s="237"/>
      <c r="T1379" s="237"/>
      <c r="U1379" s="237"/>
      <c r="V1379" s="237"/>
      <c r="W1379" s="237"/>
      <c r="X1379" s="237"/>
      <c r="Y1379" s="237"/>
      <c r="Z1379" s="237"/>
      <c r="AA1379" s="238"/>
    </row>
    <row r="1380" ht="16" customHeight="1">
      <c r="A1380" s="280">
        <f t="shared" si="10083"/>
        <v>1380</v>
      </c>
      <c r="B1380" t="s" s="617">
        <v>402</v>
      </c>
      <c r="C1380" s="488">
        <v>3000</v>
      </c>
      <c r="D1380" t="s" s="338">
        <v>403</v>
      </c>
      <c r="E1380" s="339"/>
      <c r="F1380" s="339"/>
      <c r="G1380" s="355"/>
      <c r="H1380" s="355">
        <f>$C1380</f>
        <v>3000</v>
      </c>
      <c r="I1380" s="355">
        <f>$C1380</f>
        <v>3000</v>
      </c>
      <c r="J1380" s="355">
        <f>$C1380</f>
        <v>3000</v>
      </c>
      <c r="K1380" s="355">
        <f>$C1380</f>
        <v>3000</v>
      </c>
      <c r="L1380" s="355">
        <f>$C1380</f>
        <v>3000</v>
      </c>
      <c r="M1380" s="355">
        <f>$C1380</f>
        <v>3000</v>
      </c>
      <c r="N1380" s="237"/>
      <c r="O1380" s="237"/>
      <c r="P1380" s="237"/>
      <c r="Q1380" s="237"/>
      <c r="R1380" s="237"/>
      <c r="S1380" s="237"/>
      <c r="T1380" s="237"/>
      <c r="U1380" s="237"/>
      <c r="V1380" s="237"/>
      <c r="W1380" s="237"/>
      <c r="X1380" s="237"/>
      <c r="Y1380" s="237"/>
      <c r="Z1380" s="237"/>
      <c r="AA1380" s="238"/>
    </row>
    <row r="1381" ht="16" customHeight="1">
      <c r="A1381" s="280">
        <f t="shared" si="10083"/>
        <v>1381</v>
      </c>
      <c r="B1381" t="s" s="617">
        <v>404</v>
      </c>
      <c r="C1381" s="488">
        <v>30000</v>
      </c>
      <c r="D1381" t="s" s="338">
        <v>405</v>
      </c>
      <c r="E1381" s="339"/>
      <c r="F1381" s="339"/>
      <c r="G1381" s="355"/>
      <c r="H1381" s="355">
        <f>$C$1381</f>
        <v>30000</v>
      </c>
      <c r="I1381" s="355">
        <f>$C$1381</f>
        <v>30000</v>
      </c>
      <c r="J1381" s="355">
        <f>$C$1381</f>
        <v>30000</v>
      </c>
      <c r="K1381" s="355">
        <f>$C$1381</f>
        <v>30000</v>
      </c>
      <c r="L1381" s="355">
        <f>$C$1381</f>
        <v>30000</v>
      </c>
      <c r="M1381" s="355">
        <f>$C$1381</f>
        <v>30000</v>
      </c>
      <c r="N1381" s="237"/>
      <c r="O1381" s="237"/>
      <c r="P1381" s="237"/>
      <c r="Q1381" s="237"/>
      <c r="R1381" s="237"/>
      <c r="S1381" s="237"/>
      <c r="T1381" s="237"/>
      <c r="U1381" s="237"/>
      <c r="V1381" s="237"/>
      <c r="W1381" s="237"/>
      <c r="X1381" s="237"/>
      <c r="Y1381" s="237"/>
      <c r="Z1381" s="237"/>
      <c r="AA1381" s="238"/>
    </row>
    <row r="1382" ht="16" customHeight="1">
      <c r="A1382" s="280">
        <f t="shared" si="10083"/>
        <v>1382</v>
      </c>
      <c r="B1382" t="s" s="617">
        <v>406</v>
      </c>
      <c r="C1382" s="618"/>
      <c r="D1382" s="619"/>
      <c r="E1382" s="339"/>
      <c r="F1382" s="339"/>
      <c r="G1382" s="355"/>
      <c r="H1382" s="355"/>
      <c r="I1382" s="355"/>
      <c r="J1382" s="355"/>
      <c r="K1382" s="355"/>
      <c r="L1382" s="355"/>
      <c r="M1382" s="355"/>
      <c r="N1382" s="237"/>
      <c r="O1382" s="237"/>
      <c r="P1382" s="237"/>
      <c r="Q1382" s="237"/>
      <c r="R1382" s="237"/>
      <c r="S1382" s="237"/>
      <c r="T1382" s="237"/>
      <c r="U1382" s="237"/>
      <c r="V1382" s="237"/>
      <c r="W1382" s="237"/>
      <c r="X1382" s="237"/>
      <c r="Y1382" s="237"/>
      <c r="Z1382" s="237"/>
      <c r="AA1382" s="238"/>
    </row>
    <row r="1383" ht="16" customHeight="1">
      <c r="A1383" s="280">
        <f t="shared" si="10083"/>
        <v>1383</v>
      </c>
      <c r="B1383" t="s" s="617">
        <v>407</v>
      </c>
      <c r="C1383" s="488">
        <v>150</v>
      </c>
      <c r="D1383" t="s" s="338">
        <v>234</v>
      </c>
      <c r="E1383" s="339"/>
      <c r="F1383" s="339"/>
      <c r="G1383" s="355"/>
      <c r="H1383" s="355">
        <f>$C$1383*(H31-G31)</f>
        <v>37500</v>
      </c>
      <c r="I1383" s="355">
        <f>$C$1383*(I31-H31)</f>
        <v>6750</v>
      </c>
      <c r="J1383" s="355">
        <f>$C$1383*(J31-I31)</f>
        <v>6750</v>
      </c>
      <c r="K1383" s="355">
        <f>$C$1383*(K31-J31)</f>
        <v>6750</v>
      </c>
      <c r="L1383" s="355">
        <f>$C$1383*(L31-K31)</f>
        <v>6750</v>
      </c>
      <c r="M1383" s="355">
        <f>$C$1383*(M31-L31)</f>
        <v>6750</v>
      </c>
      <c r="N1383" s="237"/>
      <c r="O1383" s="237"/>
      <c r="P1383" s="237"/>
      <c r="Q1383" s="237"/>
      <c r="R1383" s="237"/>
      <c r="S1383" s="237"/>
      <c r="T1383" s="237"/>
      <c r="U1383" s="237"/>
      <c r="V1383" s="237"/>
      <c r="W1383" s="237"/>
      <c r="X1383" s="237"/>
      <c r="Y1383" s="237"/>
      <c r="Z1383" s="237"/>
      <c r="AA1383" s="238"/>
    </row>
    <row r="1384" ht="16" customHeight="1">
      <c r="A1384" s="280">
        <f t="shared" si="10083"/>
        <v>1384</v>
      </c>
      <c r="B1384" t="s" s="617">
        <v>408</v>
      </c>
      <c r="C1384" s="488">
        <v>5</v>
      </c>
      <c r="D1384" t="s" s="338">
        <v>409</v>
      </c>
      <c r="E1384" s="339"/>
      <c r="F1384" s="339"/>
      <c r="G1384" s="355"/>
      <c r="H1384" s="355"/>
      <c r="I1384" s="355"/>
      <c r="J1384" s="355"/>
      <c r="K1384" s="355"/>
      <c r="L1384" s="355"/>
      <c r="M1384" s="355"/>
      <c r="N1384" s="237"/>
      <c r="O1384" s="237"/>
      <c r="P1384" s="237"/>
      <c r="Q1384" s="237"/>
      <c r="R1384" s="237"/>
      <c r="S1384" s="237"/>
      <c r="T1384" s="237"/>
      <c r="U1384" s="237"/>
      <c r="V1384" s="237"/>
      <c r="W1384" s="237"/>
      <c r="X1384" s="237"/>
      <c r="Y1384" s="237"/>
      <c r="Z1384" s="237"/>
      <c r="AA1384" s="238"/>
    </row>
    <row r="1385" ht="16" customHeight="1">
      <c r="A1385" s="280">
        <f t="shared" si="10083"/>
        <v>1385</v>
      </c>
      <c r="B1385" t="s" s="617">
        <v>410</v>
      </c>
      <c r="C1385" s="488">
        <v>20</v>
      </c>
      <c r="D1385" t="s" s="338">
        <v>234</v>
      </c>
      <c r="E1385" s="339"/>
      <c r="F1385" s="339"/>
      <c r="G1385" s="355"/>
      <c r="H1385" s="355">
        <f>$C$1385*H31</f>
        <v>5000</v>
      </c>
      <c r="I1385" s="355">
        <f>$C$1385*I31</f>
        <v>5900</v>
      </c>
      <c r="J1385" s="355">
        <f>$C$1385*J31</f>
        <v>6800</v>
      </c>
      <c r="K1385" s="355">
        <f>$C$1385*K31</f>
        <v>7700</v>
      </c>
      <c r="L1385" s="355">
        <f>$C$1385*L31</f>
        <v>8600</v>
      </c>
      <c r="M1385" s="355">
        <f>$C$1385*M31</f>
        <v>9500</v>
      </c>
      <c r="N1385" s="237"/>
      <c r="O1385" s="237"/>
      <c r="P1385" s="237"/>
      <c r="Q1385" s="237"/>
      <c r="R1385" s="237"/>
      <c r="S1385" s="237"/>
      <c r="T1385" s="237"/>
      <c r="U1385" s="237"/>
      <c r="V1385" s="237"/>
      <c r="W1385" s="237"/>
      <c r="X1385" s="237"/>
      <c r="Y1385" s="237"/>
      <c r="Z1385" s="237"/>
      <c r="AA1385" s="238"/>
    </row>
    <row r="1386" ht="16" customHeight="1">
      <c r="A1386" s="280">
        <f t="shared" si="10083"/>
        <v>1386</v>
      </c>
      <c r="B1386" t="s" s="617">
        <v>411</v>
      </c>
      <c r="C1386" s="488">
        <v>0</v>
      </c>
      <c r="D1386" t="s" s="338">
        <v>234</v>
      </c>
      <c r="E1386" s="339"/>
      <c r="F1386" s="339"/>
      <c r="G1386" s="355"/>
      <c r="H1386" s="355">
        <f>$C$1386*H31</f>
        <v>0</v>
      </c>
      <c r="I1386" s="355">
        <f>$C$1386*I31</f>
        <v>0</v>
      </c>
      <c r="J1386" s="355">
        <f>$C$1386*J31</f>
        <v>0</v>
      </c>
      <c r="K1386" s="355">
        <f>$C$1386*K31</f>
        <v>0</v>
      </c>
      <c r="L1386" s="355">
        <f>$C$1386*L31</f>
        <v>0</v>
      </c>
      <c r="M1386" s="355">
        <f>$C$1386*M31</f>
        <v>0</v>
      </c>
      <c r="N1386" s="237"/>
      <c r="O1386" s="237"/>
      <c r="P1386" s="237"/>
      <c r="Q1386" s="237"/>
      <c r="R1386" s="237"/>
      <c r="S1386" s="237"/>
      <c r="T1386" s="237"/>
      <c r="U1386" s="237"/>
      <c r="V1386" s="237"/>
      <c r="W1386" s="237"/>
      <c r="X1386" s="237"/>
      <c r="Y1386" s="237"/>
      <c r="Z1386" s="237"/>
      <c r="AA1386" s="238"/>
    </row>
    <row r="1387" ht="16" customHeight="1">
      <c r="A1387" s="280">
        <f t="shared" si="10083"/>
        <v>1387</v>
      </c>
      <c r="B1387" t="s" s="617">
        <v>412</v>
      </c>
      <c r="C1387" s="488">
        <v>0</v>
      </c>
      <c r="D1387" t="s" s="338">
        <v>413</v>
      </c>
      <c r="E1387" s="339"/>
      <c r="F1387" s="339"/>
      <c r="G1387" s="355"/>
      <c r="H1387" s="355">
        <f>$C$1387*H31</f>
        <v>0</v>
      </c>
      <c r="I1387" s="355">
        <f>$C$1387*I31</f>
        <v>0</v>
      </c>
      <c r="J1387" s="355">
        <f>$C$1387*J31</f>
        <v>0</v>
      </c>
      <c r="K1387" s="355">
        <f>$C$1387*K31</f>
        <v>0</v>
      </c>
      <c r="L1387" s="355">
        <f>$C$1387*L31</f>
        <v>0</v>
      </c>
      <c r="M1387" s="355">
        <f>$C$1387*M31</f>
        <v>0</v>
      </c>
      <c r="N1387" s="237"/>
      <c r="O1387" s="237"/>
      <c r="P1387" s="237"/>
      <c r="Q1387" s="237"/>
      <c r="R1387" s="237"/>
      <c r="S1387" s="237"/>
      <c r="T1387" s="237"/>
      <c r="U1387" s="237"/>
      <c r="V1387" s="237"/>
      <c r="W1387" s="237"/>
      <c r="X1387" s="237"/>
      <c r="Y1387" s="237"/>
      <c r="Z1387" s="237"/>
      <c r="AA1387" s="238"/>
    </row>
    <row r="1388" ht="16" customHeight="1">
      <c r="A1388" s="280">
        <f t="shared" si="10083"/>
        <v>1388</v>
      </c>
      <c r="B1388" t="s" s="617">
        <v>414</v>
      </c>
      <c r="C1388" s="618"/>
      <c r="D1388" s="619"/>
      <c r="E1388" s="339"/>
      <c r="F1388" s="339"/>
      <c r="G1388" s="355"/>
      <c r="H1388" s="355">
        <f>(H59+H69)*$C$1388</f>
        <v>0</v>
      </c>
      <c r="I1388" s="355">
        <f>(I59+I69)*$C$1388</f>
        <v>0</v>
      </c>
      <c r="J1388" s="355">
        <f>(J59+J69)*$C$1388</f>
        <v>0</v>
      </c>
      <c r="K1388" s="355">
        <f>(K59+K69)*$C$1388</f>
        <v>0</v>
      </c>
      <c r="L1388" s="355">
        <f>(L59+L69)*$C$1388</f>
        <v>0</v>
      </c>
      <c r="M1388" s="355">
        <f>(M59+M69)*$C$1388</f>
        <v>0</v>
      </c>
      <c r="N1388" s="237"/>
      <c r="O1388" s="237"/>
      <c r="P1388" s="237"/>
      <c r="Q1388" s="237"/>
      <c r="R1388" s="237"/>
      <c r="S1388" s="237"/>
      <c r="T1388" s="237"/>
      <c r="U1388" s="237"/>
      <c r="V1388" s="237"/>
      <c r="W1388" s="237"/>
      <c r="X1388" s="237"/>
      <c r="Y1388" s="237"/>
      <c r="Z1388" s="237"/>
      <c r="AA1388" s="238"/>
    </row>
    <row r="1389" ht="16" customHeight="1">
      <c r="A1389" s="280">
        <f t="shared" si="10083"/>
        <v>1389</v>
      </c>
      <c r="B1389" t="s" s="617">
        <v>415</v>
      </c>
      <c r="C1389" s="488">
        <v>0</v>
      </c>
      <c r="D1389" t="s" s="338">
        <v>416</v>
      </c>
      <c r="E1389" s="339"/>
      <c r="F1389" s="339"/>
      <c r="G1389" s="355"/>
      <c r="H1389" s="355">
        <f>(H59+H69)*$C$1389</f>
        <v>0</v>
      </c>
      <c r="I1389" s="355">
        <f>(I59+I69)*$C$1389</f>
        <v>0</v>
      </c>
      <c r="J1389" s="355">
        <f>(J59+J69)*$C$1389</f>
        <v>0</v>
      </c>
      <c r="K1389" s="355">
        <f>(K59+K69)*$C$1389</f>
        <v>0</v>
      </c>
      <c r="L1389" s="355">
        <f>(L59+L69)*$C$1389</f>
        <v>0</v>
      </c>
      <c r="M1389" s="355">
        <f>(M59+M69)*$C$1389</f>
        <v>0</v>
      </c>
      <c r="N1389" s="237"/>
      <c r="O1389" s="237"/>
      <c r="P1389" s="237"/>
      <c r="Q1389" s="237"/>
      <c r="R1389" s="237"/>
      <c r="S1389" s="237"/>
      <c r="T1389" s="237"/>
      <c r="U1389" s="237"/>
      <c r="V1389" s="237"/>
      <c r="W1389" s="237"/>
      <c r="X1389" s="237"/>
      <c r="Y1389" s="237"/>
      <c r="Z1389" s="237"/>
      <c r="AA1389" s="238"/>
    </row>
    <row r="1390" ht="16" customHeight="1">
      <c r="A1390" s="280">
        <f t="shared" si="10083"/>
        <v>1390</v>
      </c>
      <c r="B1390" t="s" s="617">
        <v>417</v>
      </c>
      <c r="C1390" s="620">
        <v>0.05</v>
      </c>
      <c r="D1390" t="s" s="338">
        <v>416</v>
      </c>
      <c r="E1390" s="339"/>
      <c r="F1390" s="339"/>
      <c r="G1390" s="355"/>
      <c r="H1390" s="355">
        <f>(H75)*$C1390</f>
        <v>111523.913592304</v>
      </c>
      <c r="I1390" s="355">
        <f>(I75)*$C1390</f>
        <v>134628.160830086</v>
      </c>
      <c r="J1390" s="355">
        <f>(J75)*$C1390</f>
        <v>158807.415754902</v>
      </c>
      <c r="K1390" s="355">
        <f>(K75)*$C1390</f>
        <v>184108.84674296</v>
      </c>
      <c r="L1390" s="355">
        <f>(L75)*$C1390</f>
        <v>210581.484766121</v>
      </c>
      <c r="M1390" s="355">
        <f>(M75)*$C1390</f>
        <v>238276.292696104</v>
      </c>
      <c r="N1390" s="237"/>
      <c r="O1390" s="237"/>
      <c r="P1390" s="237"/>
      <c r="Q1390" s="237"/>
      <c r="R1390" s="237"/>
      <c r="S1390" s="237"/>
      <c r="T1390" s="237"/>
      <c r="U1390" s="237"/>
      <c r="V1390" s="237"/>
      <c r="W1390" s="237"/>
      <c r="X1390" s="237"/>
      <c r="Y1390" s="237"/>
      <c r="Z1390" s="237"/>
      <c r="AA1390" s="238"/>
    </row>
    <row r="1391" ht="16" customHeight="1">
      <c r="A1391" s="280">
        <f t="shared" si="10083"/>
        <v>1391</v>
      </c>
      <c r="B1391" t="s" s="617">
        <v>418</v>
      </c>
      <c r="C1391" s="488">
        <v>0</v>
      </c>
      <c r="D1391" s="619"/>
      <c r="E1391" s="339"/>
      <c r="F1391" s="339"/>
      <c r="G1391" s="355"/>
      <c r="H1391" s="355"/>
      <c r="I1391" s="355"/>
      <c r="J1391" s="355"/>
      <c r="K1391" s="355"/>
      <c r="L1391" s="355"/>
      <c r="M1391" s="355"/>
      <c r="N1391" s="237"/>
      <c r="O1391" s="237"/>
      <c r="P1391" s="237"/>
      <c r="Q1391" s="237"/>
      <c r="R1391" s="237"/>
      <c r="S1391" s="237"/>
      <c r="T1391" s="237"/>
      <c r="U1391" s="237"/>
      <c r="V1391" s="237"/>
      <c r="W1391" s="237"/>
      <c r="X1391" s="237"/>
      <c r="Y1391" s="237"/>
      <c r="Z1391" s="237"/>
      <c r="AA1391" s="238"/>
    </row>
    <row r="1392" ht="16" customHeight="1">
      <c r="A1392" s="280">
        <f t="shared" si="10083"/>
        <v>1392</v>
      </c>
      <c r="B1392" t="s" s="617">
        <v>419</v>
      </c>
      <c r="C1392" s="488">
        <v>20</v>
      </c>
      <c r="D1392" t="s" s="338">
        <v>234</v>
      </c>
      <c r="E1392" s="339"/>
      <c r="F1392" s="339"/>
      <c r="G1392" s="355"/>
      <c r="H1392" s="355">
        <f>$C$1392*H31</f>
        <v>5000</v>
      </c>
      <c r="I1392" s="355">
        <f>$C$1392*I31</f>
        <v>5900</v>
      </c>
      <c r="J1392" s="355">
        <f>$C$1392*J31</f>
        <v>6800</v>
      </c>
      <c r="K1392" s="355">
        <f>$C$1392*K31</f>
        <v>7700</v>
      </c>
      <c r="L1392" s="355">
        <f>$C$1392*L31</f>
        <v>8600</v>
      </c>
      <c r="M1392" s="355">
        <f>$C$1392*M31</f>
        <v>9500</v>
      </c>
      <c r="N1392" s="237"/>
      <c r="O1392" s="237"/>
      <c r="P1392" s="237"/>
      <c r="Q1392" s="237"/>
      <c r="R1392" s="237"/>
      <c r="S1392" s="237"/>
      <c r="T1392" s="237"/>
      <c r="U1392" s="237"/>
      <c r="V1392" s="237"/>
      <c r="W1392" s="237"/>
      <c r="X1392" s="237"/>
      <c r="Y1392" s="237"/>
      <c r="Z1392" s="237"/>
      <c r="AA1392" s="238"/>
    </row>
    <row r="1393" ht="16" customHeight="1">
      <c r="A1393" s="280">
        <f t="shared" si="10083"/>
        <v>1393</v>
      </c>
      <c r="B1393" t="s" s="617">
        <v>420</v>
      </c>
      <c r="C1393" s="488">
        <v>100</v>
      </c>
      <c r="D1393" t="s" s="338">
        <v>234</v>
      </c>
      <c r="E1393" s="339"/>
      <c r="F1393" s="339"/>
      <c r="G1393" s="355"/>
      <c r="H1393" s="355">
        <f>$C$1393*H31</f>
        <v>25000</v>
      </c>
      <c r="I1393" s="355">
        <f>$C$1393*I31</f>
        <v>29500</v>
      </c>
      <c r="J1393" s="355">
        <f>$C$1393*J31</f>
        <v>34000</v>
      </c>
      <c r="K1393" s="355">
        <f>$C$1393*K31</f>
        <v>38500</v>
      </c>
      <c r="L1393" s="355">
        <f>$C$1393*L31</f>
        <v>43000</v>
      </c>
      <c r="M1393" s="355">
        <f>$C$1393*M31</f>
        <v>47500</v>
      </c>
      <c r="N1393" s="237"/>
      <c r="O1393" s="237"/>
      <c r="P1393" s="237"/>
      <c r="Q1393" s="237"/>
      <c r="R1393" s="237"/>
      <c r="S1393" s="237"/>
      <c r="T1393" s="237"/>
      <c r="U1393" s="237"/>
      <c r="V1393" s="237"/>
      <c r="W1393" s="237"/>
      <c r="X1393" s="237"/>
      <c r="Y1393" s="237"/>
      <c r="Z1393" s="237"/>
      <c r="AA1393" s="238"/>
    </row>
    <row r="1394" ht="16" customHeight="1">
      <c r="A1394" s="280">
        <f t="shared" si="10083"/>
        <v>1394</v>
      </c>
      <c r="B1394" t="s" s="617">
        <v>421</v>
      </c>
      <c r="C1394" s="488">
        <v>100</v>
      </c>
      <c r="D1394" t="s" s="338">
        <v>234</v>
      </c>
      <c r="E1394" s="339"/>
      <c r="F1394" s="339"/>
      <c r="G1394" s="355"/>
      <c r="H1394" s="355">
        <f>$C$1394*H31</f>
        <v>25000</v>
      </c>
      <c r="I1394" s="355">
        <f>$C$1394*I31</f>
        <v>29500</v>
      </c>
      <c r="J1394" s="355">
        <f>$C$1394*J31</f>
        <v>34000</v>
      </c>
      <c r="K1394" s="355">
        <f>$C$1394*K31</f>
        <v>38500</v>
      </c>
      <c r="L1394" s="355">
        <f>$C$1394*L31</f>
        <v>43000</v>
      </c>
      <c r="M1394" s="355">
        <f>$C$1394*M31</f>
        <v>47500</v>
      </c>
      <c r="N1394" s="237"/>
      <c r="O1394" s="237"/>
      <c r="P1394" s="237"/>
      <c r="Q1394" s="237"/>
      <c r="R1394" s="237"/>
      <c r="S1394" s="237"/>
      <c r="T1394" s="237"/>
      <c r="U1394" s="237"/>
      <c r="V1394" s="237"/>
      <c r="W1394" s="237"/>
      <c r="X1394" s="237"/>
      <c r="Y1394" s="237"/>
      <c r="Z1394" s="237"/>
      <c r="AA1394" s="238"/>
    </row>
    <row r="1395" ht="16" customHeight="1">
      <c r="A1395" s="280">
        <f t="shared" si="10083"/>
        <v>1395</v>
      </c>
      <c r="B1395" t="s" s="617">
        <v>422</v>
      </c>
      <c r="C1395" s="488">
        <v>0</v>
      </c>
      <c r="D1395" t="s" s="338">
        <v>234</v>
      </c>
      <c r="E1395" s="339"/>
      <c r="F1395" s="339"/>
      <c r="G1395" s="355"/>
      <c r="H1395" s="355">
        <f>$C$1395*H31</f>
        <v>0</v>
      </c>
      <c r="I1395" s="355">
        <f>$C$1395*I31</f>
        <v>0</v>
      </c>
      <c r="J1395" s="355">
        <f>$C$1395*J31</f>
        <v>0</v>
      </c>
      <c r="K1395" s="355">
        <f>$C$1395*K31</f>
        <v>0</v>
      </c>
      <c r="L1395" s="355">
        <f>$C$1395*L31</f>
        <v>0</v>
      </c>
      <c r="M1395" s="355">
        <f>$C$1395*M31</f>
        <v>0</v>
      </c>
      <c r="N1395" s="237"/>
      <c r="O1395" s="237"/>
      <c r="P1395" s="237"/>
      <c r="Q1395" s="237"/>
      <c r="R1395" s="237"/>
      <c r="S1395" s="237"/>
      <c r="T1395" s="237"/>
      <c r="U1395" s="237"/>
      <c r="V1395" s="237"/>
      <c r="W1395" s="237"/>
      <c r="X1395" s="237"/>
      <c r="Y1395" s="237"/>
      <c r="Z1395" s="237"/>
      <c r="AA1395" s="238"/>
    </row>
    <row r="1396" ht="16" customHeight="1">
      <c r="A1396" s="280">
        <f t="shared" si="10083"/>
        <v>1396</v>
      </c>
      <c r="B1396" t="s" s="617">
        <v>423</v>
      </c>
      <c r="C1396" s="488">
        <v>0</v>
      </c>
      <c r="D1396" t="s" s="338">
        <v>234</v>
      </c>
      <c r="E1396" s="339"/>
      <c r="F1396" s="339"/>
      <c r="G1396" s="355"/>
      <c r="H1396" s="355">
        <f>$C$1396*H31</f>
        <v>0</v>
      </c>
      <c r="I1396" s="355">
        <f>$C$1396*I31</f>
        <v>0</v>
      </c>
      <c r="J1396" s="355">
        <f>$C$1396*J31</f>
        <v>0</v>
      </c>
      <c r="K1396" s="355">
        <f>$C$1396*K31</f>
        <v>0</v>
      </c>
      <c r="L1396" s="355">
        <f>$C$1396*L31</f>
        <v>0</v>
      </c>
      <c r="M1396" s="355">
        <f>$C$1396*M31</f>
        <v>0</v>
      </c>
      <c r="N1396" s="237"/>
      <c r="O1396" s="237"/>
      <c r="P1396" s="237"/>
      <c r="Q1396" s="237"/>
      <c r="R1396" s="237"/>
      <c r="S1396" s="237"/>
      <c r="T1396" s="237"/>
      <c r="U1396" s="237"/>
      <c r="V1396" s="237"/>
      <c r="W1396" s="237"/>
      <c r="X1396" s="237"/>
      <c r="Y1396" s="237"/>
      <c r="Z1396" s="237"/>
      <c r="AA1396" s="238"/>
    </row>
    <row r="1397" ht="16" customHeight="1">
      <c r="A1397" s="280">
        <f t="shared" si="10083"/>
        <v>1397</v>
      </c>
      <c r="B1397" t="s" s="617">
        <v>424</v>
      </c>
      <c r="C1397" s="488">
        <v>0</v>
      </c>
      <c r="D1397" t="s" s="338">
        <v>227</v>
      </c>
      <c r="E1397" s="339"/>
      <c r="F1397" s="339"/>
      <c r="G1397" s="355"/>
      <c r="H1397" s="355">
        <f>$C$1397*H31*H40</f>
        <v>0</v>
      </c>
      <c r="I1397" s="355">
        <f>$C$1397*I31*I40</f>
        <v>0</v>
      </c>
      <c r="J1397" s="355">
        <f>$C$1397*J31*J40</f>
        <v>0</v>
      </c>
      <c r="K1397" s="355">
        <f>$C$1397*K31*K40</f>
        <v>0</v>
      </c>
      <c r="L1397" s="355">
        <f>$C$1397*L31*L40</f>
        <v>0</v>
      </c>
      <c r="M1397" s="355">
        <f>$C$1397*M31*M40</f>
        <v>0</v>
      </c>
      <c r="N1397" s="237"/>
      <c r="O1397" s="237"/>
      <c r="P1397" s="237"/>
      <c r="Q1397" s="237"/>
      <c r="R1397" s="237"/>
      <c r="S1397" s="237"/>
      <c r="T1397" s="237"/>
      <c r="U1397" s="237"/>
      <c r="V1397" s="237"/>
      <c r="W1397" s="237"/>
      <c r="X1397" s="237"/>
      <c r="Y1397" s="237"/>
      <c r="Z1397" s="237"/>
      <c r="AA1397" s="238"/>
    </row>
    <row r="1398" ht="16" customHeight="1">
      <c r="A1398" s="280">
        <f t="shared" si="10083"/>
        <v>1398</v>
      </c>
      <c r="B1398" t="s" s="617">
        <v>425</v>
      </c>
      <c r="C1398" s="488">
        <v>200</v>
      </c>
      <c r="D1398" t="s" s="338">
        <v>426</v>
      </c>
      <c r="E1398" s="339"/>
      <c r="F1398" s="339"/>
      <c r="G1398" s="355"/>
      <c r="H1398" s="355">
        <f>$C$1398*(H101+H102)</f>
        <v>2400</v>
      </c>
      <c r="I1398" s="355">
        <f>$C$1398*(I101+I102)</f>
        <v>3600</v>
      </c>
      <c r="J1398" s="355">
        <f>$C$1398*(J101+J102)</f>
        <v>3800</v>
      </c>
      <c r="K1398" s="355">
        <f>$C$1398*(K101+K102)</f>
        <v>4600</v>
      </c>
      <c r="L1398" s="355">
        <f>$C$1398*(L101+L102)</f>
        <v>5200</v>
      </c>
      <c r="M1398" s="355">
        <f>$C$1398*(M101+M102)</f>
        <v>6000</v>
      </c>
      <c r="N1398" s="237"/>
      <c r="O1398" s="237"/>
      <c r="P1398" s="237"/>
      <c r="Q1398" s="237"/>
      <c r="R1398" s="237"/>
      <c r="S1398" s="237"/>
      <c r="T1398" s="237"/>
      <c r="U1398" s="237"/>
      <c r="V1398" s="237"/>
      <c r="W1398" s="237"/>
      <c r="X1398" s="237"/>
      <c r="Y1398" s="237"/>
      <c r="Z1398" s="237"/>
      <c r="AA1398" s="238"/>
    </row>
    <row r="1399" ht="16" customHeight="1">
      <c r="A1399" s="280">
        <f t="shared" si="10083"/>
        <v>1399</v>
      </c>
      <c r="B1399" t="s" s="617">
        <v>427</v>
      </c>
      <c r="C1399" s="488">
        <v>200</v>
      </c>
      <c r="D1399" t="s" s="338">
        <v>428</v>
      </c>
      <c r="E1399" s="339"/>
      <c r="F1399" s="339"/>
      <c r="G1399" s="355"/>
      <c r="H1399" s="355">
        <f>$C$1399*12</f>
        <v>2400</v>
      </c>
      <c r="I1399" s="355">
        <f>$C$1399*12</f>
        <v>2400</v>
      </c>
      <c r="J1399" s="355">
        <f>$C$1399*12</f>
        <v>2400</v>
      </c>
      <c r="K1399" s="355">
        <f>$C$1399*12</f>
        <v>2400</v>
      </c>
      <c r="L1399" s="355">
        <f>$C$1399*12</f>
        <v>2400</v>
      </c>
      <c r="M1399" s="355">
        <f>$C$1399*12</f>
        <v>2400</v>
      </c>
      <c r="N1399" s="237"/>
      <c r="O1399" s="237"/>
      <c r="P1399" s="237"/>
      <c r="Q1399" s="237"/>
      <c r="R1399" s="237"/>
      <c r="S1399" s="237"/>
      <c r="T1399" s="237"/>
      <c r="U1399" s="237"/>
      <c r="V1399" s="237"/>
      <c r="W1399" s="237"/>
      <c r="X1399" s="237"/>
      <c r="Y1399" s="237"/>
      <c r="Z1399" s="237"/>
      <c r="AA1399" s="238"/>
    </row>
    <row r="1400" ht="16" customHeight="1">
      <c r="A1400" s="280">
        <f t="shared" si="10083"/>
        <v>1400</v>
      </c>
      <c r="B1400" t="s" s="617">
        <v>429</v>
      </c>
      <c r="C1400" s="488">
        <v>0</v>
      </c>
      <c r="D1400" t="s" s="338">
        <v>430</v>
      </c>
      <c r="E1400" s="339"/>
      <c r="F1400" s="339"/>
      <c r="G1400" s="355"/>
      <c r="H1400" s="355">
        <f>$C$1401*(H31-G31)</f>
        <v>0</v>
      </c>
      <c r="I1400" s="355">
        <f>$C$1401*(I31-H31)</f>
        <v>0</v>
      </c>
      <c r="J1400" s="355">
        <f>$C$1401*(J31-I31)</f>
        <v>0</v>
      </c>
      <c r="K1400" s="355">
        <f>$C$1401*(K31-J31)</f>
        <v>0</v>
      </c>
      <c r="L1400" s="355">
        <f>$C$1401*(L31-K31)</f>
        <v>0</v>
      </c>
      <c r="M1400" s="355">
        <f>$C$1401*(M31-L31)</f>
        <v>0</v>
      </c>
      <c r="N1400" s="237"/>
      <c r="O1400" s="237"/>
      <c r="P1400" s="237"/>
      <c r="Q1400" s="237"/>
      <c r="R1400" s="237"/>
      <c r="S1400" s="237"/>
      <c r="T1400" s="237"/>
      <c r="U1400" s="237"/>
      <c r="V1400" s="237"/>
      <c r="W1400" s="237"/>
      <c r="X1400" s="237"/>
      <c r="Y1400" s="237"/>
      <c r="Z1400" s="237"/>
      <c r="AA1400" s="238"/>
    </row>
    <row r="1401" ht="16" customHeight="1">
      <c r="A1401" s="280">
        <f t="shared" si="10083"/>
        <v>1401</v>
      </c>
      <c r="B1401" t="s" s="617">
        <v>431</v>
      </c>
      <c r="C1401" s="488">
        <v>0</v>
      </c>
      <c r="D1401" t="s" s="338">
        <v>432</v>
      </c>
      <c r="E1401" s="339"/>
      <c r="F1401" s="339"/>
      <c r="G1401" s="355"/>
      <c r="H1401" s="355">
        <f>$C$1401*H31</f>
        <v>0</v>
      </c>
      <c r="I1401" s="355">
        <f>$C$1401*I31</f>
        <v>0</v>
      </c>
      <c r="J1401" s="355">
        <f>$C$1401*J31</f>
        <v>0</v>
      </c>
      <c r="K1401" s="355">
        <f>$C$1401*K31</f>
        <v>0</v>
      </c>
      <c r="L1401" s="355">
        <f>$C$1401*L31</f>
        <v>0</v>
      </c>
      <c r="M1401" s="355">
        <f>$C$1401*M31</f>
        <v>0</v>
      </c>
      <c r="N1401" s="237"/>
      <c r="O1401" s="237"/>
      <c r="P1401" s="237"/>
      <c r="Q1401" s="237"/>
      <c r="R1401" s="237"/>
      <c r="S1401" s="237"/>
      <c r="T1401" s="237"/>
      <c r="U1401" s="237"/>
      <c r="V1401" s="237"/>
      <c r="W1401" s="237"/>
      <c r="X1401" s="237"/>
      <c r="Y1401" s="237"/>
      <c r="Z1401" s="237"/>
      <c r="AA1401" s="238"/>
    </row>
    <row r="1402" ht="16" customHeight="1">
      <c r="A1402" s="280">
        <f t="shared" si="10083"/>
        <v>1402</v>
      </c>
      <c r="B1402" t="s" s="617">
        <v>433</v>
      </c>
      <c r="C1402" s="488">
        <v>2000</v>
      </c>
      <c r="D1402" t="s" s="338">
        <v>434</v>
      </c>
      <c r="E1402" s="339"/>
      <c r="F1402" s="339"/>
      <c r="G1402" s="355"/>
      <c r="H1402" s="355">
        <f>$C$1402</f>
        <v>2000</v>
      </c>
      <c r="I1402" s="355">
        <f>$C$1402</f>
        <v>2000</v>
      </c>
      <c r="J1402" s="355">
        <f>$C$1402</f>
        <v>2000</v>
      </c>
      <c r="K1402" s="355">
        <f>$C$1402</f>
        <v>2000</v>
      </c>
      <c r="L1402" s="355">
        <f>$C$1402</f>
        <v>2000</v>
      </c>
      <c r="M1402" s="355">
        <f>$C$1402</f>
        <v>2000</v>
      </c>
      <c r="N1402" s="237"/>
      <c r="O1402" s="237"/>
      <c r="P1402" s="237"/>
      <c r="Q1402" s="237"/>
      <c r="R1402" s="237"/>
      <c r="S1402" s="237"/>
      <c r="T1402" s="237"/>
      <c r="U1402" s="237"/>
      <c r="V1402" s="237"/>
      <c r="W1402" s="237"/>
      <c r="X1402" s="237"/>
      <c r="Y1402" s="237"/>
      <c r="Z1402" s="237"/>
      <c r="AA1402" s="238"/>
    </row>
    <row r="1403" ht="16" customHeight="1">
      <c r="A1403" s="280">
        <f t="shared" si="10083"/>
        <v>1403</v>
      </c>
      <c r="B1403" t="s" s="617">
        <v>435</v>
      </c>
      <c r="C1403" s="488">
        <v>25</v>
      </c>
      <c r="D1403" t="s" s="338">
        <v>436</v>
      </c>
      <c r="E1403" s="339"/>
      <c r="F1403" s="339"/>
      <c r="G1403" s="355"/>
      <c r="H1403" s="355">
        <f>$C$1403*H31</f>
        <v>6250</v>
      </c>
      <c r="I1403" s="355">
        <f>$C$1403*I31</f>
        <v>7375</v>
      </c>
      <c r="J1403" s="355">
        <f>$C$1403*J31</f>
        <v>8500</v>
      </c>
      <c r="K1403" s="355">
        <f>$C$1403*K31</f>
        <v>9625</v>
      </c>
      <c r="L1403" s="355">
        <f>$C$1403*L31</f>
        <v>10750</v>
      </c>
      <c r="M1403" s="355">
        <f>$C$1403*M31</f>
        <v>11875</v>
      </c>
      <c r="N1403" s="237"/>
      <c r="O1403" s="237"/>
      <c r="P1403" s="237"/>
      <c r="Q1403" s="237"/>
      <c r="R1403" s="237"/>
      <c r="S1403" s="237"/>
      <c r="T1403" s="237"/>
      <c r="U1403" s="237"/>
      <c r="V1403" s="237"/>
      <c r="W1403" s="237"/>
      <c r="X1403" s="237"/>
      <c r="Y1403" s="237"/>
      <c r="Z1403" s="237"/>
      <c r="AA1403" s="238"/>
    </row>
    <row r="1404" ht="16" customHeight="1">
      <c r="A1404" s="280">
        <f t="shared" si="10083"/>
        <v>1404</v>
      </c>
      <c r="B1404" t="s" s="617">
        <v>437</v>
      </c>
      <c r="C1404" s="488">
        <v>500</v>
      </c>
      <c r="D1404" t="s" s="338">
        <v>434</v>
      </c>
      <c r="E1404" s="339"/>
      <c r="F1404" s="339"/>
      <c r="G1404" s="355"/>
      <c r="H1404" s="355">
        <f>$C$1404</f>
        <v>500</v>
      </c>
      <c r="I1404" s="355">
        <f>$C$1404</f>
        <v>500</v>
      </c>
      <c r="J1404" s="355">
        <f>$C$1404</f>
        <v>500</v>
      </c>
      <c r="K1404" s="355">
        <f>$C$1404</f>
        <v>500</v>
      </c>
      <c r="L1404" s="355">
        <f>$C$1404</f>
        <v>500</v>
      </c>
      <c r="M1404" s="355">
        <f>$C$1404</f>
        <v>500</v>
      </c>
      <c r="N1404" s="237"/>
      <c r="O1404" s="237"/>
      <c r="P1404" s="237"/>
      <c r="Q1404" s="237"/>
      <c r="R1404" s="237"/>
      <c r="S1404" s="237"/>
      <c r="T1404" s="237"/>
      <c r="U1404" s="237"/>
      <c r="V1404" s="237"/>
      <c r="W1404" s="237"/>
      <c r="X1404" s="237"/>
      <c r="Y1404" s="237"/>
      <c r="Z1404" s="237"/>
      <c r="AA1404" s="238"/>
    </row>
    <row r="1405" ht="16" customHeight="1">
      <c r="A1405" s="280">
        <f t="shared" si="10083"/>
        <v>1405</v>
      </c>
      <c r="B1405" t="s" s="617">
        <v>438</v>
      </c>
      <c r="C1405" s="488">
        <v>0</v>
      </c>
      <c r="D1405" t="s" s="338">
        <v>413</v>
      </c>
      <c r="E1405" s="339"/>
      <c r="F1405" s="339"/>
      <c r="G1405" s="355"/>
      <c r="H1405" s="355">
        <f>$C$1405*H31</f>
        <v>0</v>
      </c>
      <c r="I1405" s="355">
        <f>$C$1405*I31</f>
        <v>0</v>
      </c>
      <c r="J1405" s="355">
        <f>$C$1405*J31</f>
        <v>0</v>
      </c>
      <c r="K1405" s="355">
        <f>$C$1405*K31</f>
        <v>0</v>
      </c>
      <c r="L1405" s="355">
        <f>$C$1405*L31</f>
        <v>0</v>
      </c>
      <c r="M1405" s="355">
        <f>$C$1405*M31</f>
        <v>0</v>
      </c>
      <c r="N1405" s="237"/>
      <c r="O1405" s="237"/>
      <c r="P1405" s="237"/>
      <c r="Q1405" s="237"/>
      <c r="R1405" s="237"/>
      <c r="S1405" s="237"/>
      <c r="T1405" s="237"/>
      <c r="U1405" s="237"/>
      <c r="V1405" s="237"/>
      <c r="W1405" s="237"/>
      <c r="X1405" s="237"/>
      <c r="Y1405" s="237"/>
      <c r="Z1405" s="237"/>
      <c r="AA1405" s="238"/>
    </row>
    <row r="1406" ht="16" customHeight="1">
      <c r="A1406" s="280">
        <f t="shared" si="10083"/>
        <v>1406</v>
      </c>
      <c r="B1406" t="s" s="617">
        <v>439</v>
      </c>
      <c r="C1406" s="488">
        <v>50</v>
      </c>
      <c r="D1406" t="s" s="338">
        <v>234</v>
      </c>
      <c r="E1406" s="339"/>
      <c r="F1406" s="339"/>
      <c r="G1406" s="355"/>
      <c r="H1406" s="355">
        <f>$C$1406*H31</f>
        <v>12500</v>
      </c>
      <c r="I1406" s="355">
        <f>$C$1406*I31</f>
        <v>14750</v>
      </c>
      <c r="J1406" s="355">
        <f>$C$1406*J31</f>
        <v>17000</v>
      </c>
      <c r="K1406" s="355">
        <f>$C$1406*K31</f>
        <v>19250</v>
      </c>
      <c r="L1406" s="355">
        <f>$C$1406*L31</f>
        <v>21500</v>
      </c>
      <c r="M1406" s="355">
        <f>$C$1406*M31</f>
        <v>23750</v>
      </c>
      <c r="N1406" s="237"/>
      <c r="O1406" s="237"/>
      <c r="P1406" s="237"/>
      <c r="Q1406" s="237"/>
      <c r="R1406" s="237"/>
      <c r="S1406" s="237"/>
      <c r="T1406" s="237"/>
      <c r="U1406" s="237"/>
      <c r="V1406" s="237"/>
      <c r="W1406" s="237"/>
      <c r="X1406" s="237"/>
      <c r="Y1406" s="237"/>
      <c r="Z1406" s="237"/>
      <c r="AA1406" s="238"/>
    </row>
    <row r="1407" ht="16" customHeight="1">
      <c r="A1407" s="280">
        <f t="shared" si="10083"/>
        <v>1407</v>
      </c>
      <c r="B1407" t="s" s="617">
        <v>440</v>
      </c>
      <c r="C1407" s="488">
        <v>50</v>
      </c>
      <c r="D1407" t="s" s="338">
        <v>234</v>
      </c>
      <c r="E1407" s="339"/>
      <c r="F1407" s="339"/>
      <c r="G1407" s="355"/>
      <c r="H1407" s="355">
        <f>$C$1407*H31</f>
        <v>12500</v>
      </c>
      <c r="I1407" s="355">
        <f>$C$1407*I31</f>
        <v>14750</v>
      </c>
      <c r="J1407" s="355">
        <f>$C$1407*J31</f>
        <v>17000</v>
      </c>
      <c r="K1407" s="355">
        <f>$C$1407*K31</f>
        <v>19250</v>
      </c>
      <c r="L1407" s="355">
        <f>$C$1407*L31</f>
        <v>21500</v>
      </c>
      <c r="M1407" s="355">
        <f>$C$1407*M31</f>
        <v>23750</v>
      </c>
      <c r="N1407" s="237"/>
      <c r="O1407" s="237"/>
      <c r="P1407" s="237"/>
      <c r="Q1407" s="237"/>
      <c r="R1407" s="237"/>
      <c r="S1407" s="237"/>
      <c r="T1407" s="237"/>
      <c r="U1407" s="237"/>
      <c r="V1407" s="237"/>
      <c r="W1407" s="237"/>
      <c r="X1407" s="237"/>
      <c r="Y1407" s="237"/>
      <c r="Z1407" s="237"/>
      <c r="AA1407" s="238"/>
    </row>
    <row r="1408" ht="16" customHeight="1">
      <c r="A1408" s="280">
        <f t="shared" si="10083"/>
        <v>1408</v>
      </c>
      <c r="B1408" t="s" s="617">
        <v>441</v>
      </c>
      <c r="C1408" s="488">
        <v>50</v>
      </c>
      <c r="D1408" t="s" s="338">
        <v>401</v>
      </c>
      <c r="E1408" s="339"/>
      <c r="F1408" s="339"/>
      <c r="G1408" s="355"/>
      <c r="H1408" s="355">
        <f>$C$1408*H103</f>
        <v>750</v>
      </c>
      <c r="I1408" s="355">
        <f>$C$1408*I103</f>
        <v>1100</v>
      </c>
      <c r="J1408" s="355">
        <f>$C$1408*J103</f>
        <v>1250</v>
      </c>
      <c r="K1408" s="355">
        <f>$C$1408*K103</f>
        <v>1450</v>
      </c>
      <c r="L1408" s="355">
        <f>$C$1408*L103</f>
        <v>1600</v>
      </c>
      <c r="M1408" s="355">
        <f>$C$1408*M103</f>
        <v>1800</v>
      </c>
      <c r="N1408" s="237"/>
      <c r="O1408" s="237"/>
      <c r="P1408" s="237"/>
      <c r="Q1408" s="237"/>
      <c r="R1408" s="237"/>
      <c r="S1408" s="237"/>
      <c r="T1408" s="237"/>
      <c r="U1408" s="237"/>
      <c r="V1408" s="237"/>
      <c r="W1408" s="237"/>
      <c r="X1408" s="237"/>
      <c r="Y1408" s="237"/>
      <c r="Z1408" s="237"/>
      <c r="AA1408" s="238"/>
    </row>
    <row r="1409" ht="16" customHeight="1">
      <c r="A1409" s="280">
        <f t="shared" si="10083"/>
        <v>1409</v>
      </c>
      <c r="B1409" t="s" s="617">
        <v>442</v>
      </c>
      <c r="C1409" s="488">
        <v>100</v>
      </c>
      <c r="D1409" t="s" s="338">
        <v>401</v>
      </c>
      <c r="E1409" s="339"/>
      <c r="F1409" s="339"/>
      <c r="G1409" s="355"/>
      <c r="H1409" s="355">
        <f>$C$1409*H103</f>
        <v>1500</v>
      </c>
      <c r="I1409" s="355">
        <f>$C$1409*I103</f>
        <v>2200</v>
      </c>
      <c r="J1409" s="355">
        <f>$C$1409*J103</f>
        <v>2500</v>
      </c>
      <c r="K1409" s="355">
        <f>$C$1409*K103</f>
        <v>2900</v>
      </c>
      <c r="L1409" s="355">
        <f>$C$1409*L103</f>
        <v>3200</v>
      </c>
      <c r="M1409" s="355">
        <f>$C$1409*M103</f>
        <v>3600</v>
      </c>
      <c r="N1409" s="237"/>
      <c r="O1409" s="237"/>
      <c r="P1409" s="237"/>
      <c r="Q1409" s="237"/>
      <c r="R1409" s="237"/>
      <c r="S1409" s="237"/>
      <c r="T1409" s="237"/>
      <c r="U1409" s="237"/>
      <c r="V1409" s="237"/>
      <c r="W1409" s="237"/>
      <c r="X1409" s="237"/>
      <c r="Y1409" s="237"/>
      <c r="Z1409" s="237"/>
      <c r="AA1409" s="238"/>
    </row>
    <row r="1410" ht="16" customHeight="1">
      <c r="A1410" s="280">
        <f t="shared" si="10083"/>
        <v>1410</v>
      </c>
      <c r="B1410" t="s" s="617">
        <v>443</v>
      </c>
      <c r="C1410" s="488">
        <v>100</v>
      </c>
      <c r="D1410" t="s" s="338">
        <v>401</v>
      </c>
      <c r="E1410" s="339"/>
      <c r="F1410" s="339"/>
      <c r="G1410" s="355"/>
      <c r="H1410" s="355">
        <f>$C$1410*H103</f>
        <v>1500</v>
      </c>
      <c r="I1410" s="355">
        <f>$C$1410*I103</f>
        <v>2200</v>
      </c>
      <c r="J1410" s="355">
        <f>$C$1410*J103</f>
        <v>2500</v>
      </c>
      <c r="K1410" s="355">
        <f>$C$1410*K103</f>
        <v>2900</v>
      </c>
      <c r="L1410" s="355">
        <f>$C$1410*L103</f>
        <v>3200</v>
      </c>
      <c r="M1410" s="355">
        <f>$C$1410*M103</f>
        <v>3600</v>
      </c>
      <c r="N1410" s="237"/>
      <c r="O1410" s="237"/>
      <c r="P1410" s="237"/>
      <c r="Q1410" s="237"/>
      <c r="R1410" s="237"/>
      <c r="S1410" s="237"/>
      <c r="T1410" s="237"/>
      <c r="U1410" s="237"/>
      <c r="V1410" s="237"/>
      <c r="W1410" s="237"/>
      <c r="X1410" s="237"/>
      <c r="Y1410" s="237"/>
      <c r="Z1410" s="237"/>
      <c r="AA1410" s="238"/>
    </row>
    <row r="1411" ht="16" customHeight="1">
      <c r="A1411" s="280">
        <f t="shared" si="10083"/>
        <v>1411</v>
      </c>
      <c r="B1411" t="s" s="617">
        <v>444</v>
      </c>
      <c r="C1411" s="488">
        <v>50</v>
      </c>
      <c r="D1411" t="s" s="338">
        <v>445</v>
      </c>
      <c r="E1411" s="339"/>
      <c r="F1411" s="339"/>
      <c r="G1411" s="355"/>
      <c r="H1411" s="355">
        <f>$C$1411*(H103-G103)</f>
        <v>750</v>
      </c>
      <c r="I1411" s="355">
        <f>$C$1411*(I103-H103)</f>
        <v>350</v>
      </c>
      <c r="J1411" s="355">
        <f>$C$1411*(J103-I103)</f>
        <v>150</v>
      </c>
      <c r="K1411" s="355">
        <f>$C$1411*(K103-J103)</f>
        <v>200</v>
      </c>
      <c r="L1411" s="355">
        <f>$C$1411*(L103-K103)</f>
        <v>150</v>
      </c>
      <c r="M1411" s="355">
        <f>$C$1411*(M103-L103)</f>
        <v>200</v>
      </c>
      <c r="N1411" s="237"/>
      <c r="O1411" s="237"/>
      <c r="P1411" s="237"/>
      <c r="Q1411" s="237"/>
      <c r="R1411" s="237"/>
      <c r="S1411" s="237"/>
      <c r="T1411" s="237"/>
      <c r="U1411" s="237"/>
      <c r="V1411" s="237"/>
      <c r="W1411" s="237"/>
      <c r="X1411" s="237"/>
      <c r="Y1411" s="237"/>
      <c r="Z1411" s="237"/>
      <c r="AA1411" s="238"/>
    </row>
    <row r="1412" ht="16" customHeight="1">
      <c r="A1412" s="280">
        <f t="shared" si="10083"/>
        <v>1412</v>
      </c>
      <c r="B1412" t="s" s="617">
        <v>446</v>
      </c>
      <c r="C1412" s="488">
        <v>5000</v>
      </c>
      <c r="D1412" t="s" s="338">
        <v>434</v>
      </c>
      <c r="E1412" s="339"/>
      <c r="F1412" s="339"/>
      <c r="G1412" s="355"/>
      <c r="H1412" s="355">
        <f>$C$1412</f>
        <v>5000</v>
      </c>
      <c r="I1412" s="355">
        <f>$C$1412</f>
        <v>5000</v>
      </c>
      <c r="J1412" s="355">
        <f>$C$1412</f>
        <v>5000</v>
      </c>
      <c r="K1412" s="355">
        <f>$C$1412</f>
        <v>5000</v>
      </c>
      <c r="L1412" s="355">
        <f>$C$1412</f>
        <v>5000</v>
      </c>
      <c r="M1412" s="355">
        <f>$C$1412</f>
        <v>5000</v>
      </c>
      <c r="N1412" s="237"/>
      <c r="O1412" s="237"/>
      <c r="P1412" s="237"/>
      <c r="Q1412" s="237"/>
      <c r="R1412" s="237"/>
      <c r="S1412" s="237"/>
      <c r="T1412" s="237"/>
      <c r="U1412" s="237"/>
      <c r="V1412" s="237"/>
      <c r="W1412" s="237"/>
      <c r="X1412" s="237"/>
      <c r="Y1412" s="237"/>
      <c r="Z1412" s="237"/>
      <c r="AA1412" s="238"/>
    </row>
    <row r="1413" ht="16" customHeight="1">
      <c r="A1413" s="280">
        <f t="shared" si="10083"/>
        <v>1413</v>
      </c>
      <c r="B1413" t="s" s="617">
        <v>447</v>
      </c>
      <c r="C1413" s="488">
        <v>0</v>
      </c>
      <c r="D1413" t="s" s="338">
        <v>448</v>
      </c>
      <c r="E1413" s="339"/>
      <c r="F1413" s="339"/>
      <c r="G1413" s="355"/>
      <c r="H1413" s="355">
        <f>$C$1413*H15</f>
        <v>0</v>
      </c>
      <c r="I1413" s="355">
        <f>$C$1413*I15</f>
        <v>0</v>
      </c>
      <c r="J1413" s="355">
        <f>$C$1413*J15</f>
        <v>0</v>
      </c>
      <c r="K1413" s="355">
        <f>$C$1413*K15</f>
        <v>0</v>
      </c>
      <c r="L1413" s="355">
        <f>$C$1413*L15</f>
        <v>0</v>
      </c>
      <c r="M1413" s="355">
        <f>$C$1413*M15</f>
        <v>0</v>
      </c>
      <c r="N1413" s="237"/>
      <c r="O1413" s="237"/>
      <c r="P1413" s="237"/>
      <c r="Q1413" s="237"/>
      <c r="R1413" s="237"/>
      <c r="S1413" s="237"/>
      <c r="T1413" s="237"/>
      <c r="U1413" s="237"/>
      <c r="V1413" s="237"/>
      <c r="W1413" s="237"/>
      <c r="X1413" s="237"/>
      <c r="Y1413" s="237"/>
      <c r="Z1413" s="237"/>
      <c r="AA1413" s="238"/>
    </row>
    <row r="1414" ht="16" customHeight="1">
      <c r="A1414" s="280">
        <f t="shared" si="10083"/>
        <v>1414</v>
      </c>
      <c r="B1414" t="s" s="617">
        <v>449</v>
      </c>
      <c r="C1414" s="488">
        <v>0</v>
      </c>
      <c r="D1414" t="s" s="338">
        <v>448</v>
      </c>
      <c r="E1414" s="339"/>
      <c r="F1414" s="339"/>
      <c r="G1414" s="355"/>
      <c r="H1414" s="355">
        <v>0</v>
      </c>
      <c r="I1414" s="355">
        <f>$C$1414*I15</f>
        <v>0</v>
      </c>
      <c r="J1414" s="355">
        <f>$C$1414*J15</f>
        <v>0</v>
      </c>
      <c r="K1414" s="355">
        <f>$C$1414*K15</f>
        <v>0</v>
      </c>
      <c r="L1414" s="355">
        <f>$C$1414*L15</f>
        <v>0</v>
      </c>
      <c r="M1414" s="355">
        <f>$C$1414*M15</f>
        <v>0</v>
      </c>
      <c r="N1414" s="237"/>
      <c r="O1414" s="237"/>
      <c r="P1414" s="237"/>
      <c r="Q1414" s="237"/>
      <c r="R1414" s="237"/>
      <c r="S1414" s="237"/>
      <c r="T1414" s="237"/>
      <c r="U1414" s="237"/>
      <c r="V1414" s="237"/>
      <c r="W1414" s="237"/>
      <c r="X1414" s="237"/>
      <c r="Y1414" s="237"/>
      <c r="Z1414" s="237"/>
      <c r="AA1414" s="238"/>
    </row>
    <row r="1415" ht="16" customHeight="1">
      <c r="A1415" s="280">
        <f t="shared" si="10083"/>
        <v>1415</v>
      </c>
      <c r="B1415" t="s" s="617">
        <v>450</v>
      </c>
      <c r="C1415" s="488">
        <v>1000</v>
      </c>
      <c r="D1415" t="s" s="338">
        <v>434</v>
      </c>
      <c r="E1415" s="339"/>
      <c r="F1415" s="339"/>
      <c r="G1415" s="355"/>
      <c r="H1415" s="355">
        <v>0</v>
      </c>
      <c r="I1415" s="355">
        <f>$C$1415</f>
        <v>1000</v>
      </c>
      <c r="J1415" s="355">
        <f>$C$1415</f>
        <v>1000</v>
      </c>
      <c r="K1415" s="355">
        <f>$C$1415</f>
        <v>1000</v>
      </c>
      <c r="L1415" s="355">
        <f>$C$1415</f>
        <v>1000</v>
      </c>
      <c r="M1415" s="355">
        <f>$C$1415</f>
        <v>1000</v>
      </c>
      <c r="N1415" s="237"/>
      <c r="O1415" s="237"/>
      <c r="P1415" s="237"/>
      <c r="Q1415" s="237"/>
      <c r="R1415" s="237"/>
      <c r="S1415" s="237"/>
      <c r="T1415" s="237"/>
      <c r="U1415" s="237"/>
      <c r="V1415" s="237"/>
      <c r="W1415" s="237"/>
      <c r="X1415" s="237"/>
      <c r="Y1415" s="237"/>
      <c r="Z1415" s="237"/>
      <c r="AA1415" s="238"/>
    </row>
    <row r="1416" ht="16" customHeight="1">
      <c r="A1416" s="280">
        <f t="shared" si="10083"/>
        <v>1416</v>
      </c>
      <c r="B1416" t="s" s="617">
        <v>451</v>
      </c>
      <c r="C1416" t="s" s="621">
        <v>452</v>
      </c>
      <c r="D1416" t="s" s="338">
        <v>453</v>
      </c>
      <c r="E1416" s="339"/>
      <c r="F1416" s="339"/>
      <c r="G1416" s="355"/>
      <c r="H1416" s="355">
        <v>0</v>
      </c>
      <c r="I1416" s="355">
        <f>IF($C$1416="yes",$C$108*$C$107*$C$106,0)</f>
        <v>0</v>
      </c>
      <c r="J1416" s="355">
        <f>IF($C$1416="yes",$C$108*$C$107*$C$106,0)</f>
        <v>0</v>
      </c>
      <c r="K1416" s="355">
        <f>IF($C$1416="yes",$C$108*$C$107*$C$106,0)</f>
        <v>0</v>
      </c>
      <c r="L1416" s="355">
        <f>IF($C$1416="yes",$C$108*$C$107*$C$106,0)</f>
        <v>0</v>
      </c>
      <c r="M1416" s="355">
        <f>IF($C$1416="yes",$C$108*$C$107*$C$106,0)</f>
        <v>0</v>
      </c>
      <c r="N1416" s="237"/>
      <c r="O1416" s="237"/>
      <c r="P1416" s="237"/>
      <c r="Q1416" s="237"/>
      <c r="R1416" s="237"/>
      <c r="S1416" s="237"/>
      <c r="T1416" s="237"/>
      <c r="U1416" s="237"/>
      <c r="V1416" s="237"/>
      <c r="W1416" s="237"/>
      <c r="X1416" s="237"/>
      <c r="Y1416" s="237"/>
      <c r="Z1416" s="237"/>
      <c r="AA1416" s="238"/>
    </row>
    <row r="1417" ht="16" customHeight="1">
      <c r="A1417" s="280">
        <f t="shared" si="10083"/>
        <v>1417</v>
      </c>
      <c r="B1417" s="327"/>
      <c r="C1417" s="593"/>
      <c r="D1417" s="622"/>
      <c r="E1417" s="622"/>
      <c r="F1417" s="622"/>
      <c r="G1417" s="623"/>
      <c r="H1417" s="623"/>
      <c r="I1417" s="623"/>
      <c r="J1417" s="623"/>
      <c r="K1417" s="623"/>
      <c r="L1417" s="623"/>
      <c r="M1417" s="623"/>
      <c r="N1417" s="237"/>
      <c r="O1417" s="237"/>
      <c r="P1417" s="237"/>
      <c r="Q1417" s="237"/>
      <c r="R1417" s="237"/>
      <c r="S1417" s="237"/>
      <c r="T1417" s="237"/>
      <c r="U1417" s="237"/>
      <c r="V1417" s="237"/>
      <c r="W1417" s="237"/>
      <c r="X1417" s="237"/>
      <c r="Y1417" s="237"/>
      <c r="Z1417" s="237"/>
      <c r="AA1417" s="238"/>
    </row>
    <row r="1418" ht="16" customHeight="1">
      <c r="A1418" s="280">
        <f t="shared" si="10083"/>
        <v>1418</v>
      </c>
      <c r="B1418" t="s" s="372">
        <v>454</v>
      </c>
      <c r="C1418" s="549"/>
      <c r="D1418" s="240"/>
      <c r="E1418" s="240"/>
      <c r="F1418" s="240"/>
      <c r="G1418" s="624">
        <f>SUM(G1379:G1417)</f>
        <v>0</v>
      </c>
      <c r="H1418" s="624">
        <f>SUM(H1379:H1417)</f>
        <v>297573.913592304</v>
      </c>
      <c r="I1418" s="624">
        <f>SUM(I1379:I1417)</f>
        <v>313403.160830086</v>
      </c>
      <c r="J1418" s="624">
        <f>SUM(J1379:J1417)</f>
        <v>356257.415754902</v>
      </c>
      <c r="K1418" s="624">
        <f>SUM(K1379:K1417)</f>
        <v>401833.84674296</v>
      </c>
      <c r="L1418" s="624">
        <f>SUM(L1379:L1417)</f>
        <v>447531.484766121</v>
      </c>
      <c r="M1418" s="624">
        <f>SUM(M1379:M1417)</f>
        <v>495501.292696104</v>
      </c>
      <c r="N1418" s="237"/>
      <c r="O1418" s="237"/>
      <c r="P1418" s="237"/>
      <c r="Q1418" s="237"/>
      <c r="R1418" s="237"/>
      <c r="S1418" s="237"/>
      <c r="T1418" s="237"/>
      <c r="U1418" s="237"/>
      <c r="V1418" s="237"/>
      <c r="W1418" s="237"/>
      <c r="X1418" s="237"/>
      <c r="Y1418" s="237"/>
      <c r="Z1418" s="237"/>
      <c r="AA1418" s="238"/>
    </row>
    <row r="1419" ht="16" customHeight="1">
      <c r="A1419" s="280">
        <f t="shared" si="10083"/>
        <v>1419</v>
      </c>
      <c r="B1419" t="s" s="286">
        <v>234</v>
      </c>
      <c r="C1419" s="583"/>
      <c r="D1419" s="237"/>
      <c r="E1419" s="237"/>
      <c r="F1419" s="237"/>
      <c r="G1419" s="625">
        <f>_xlfn.IFERROR(G1418/G31,0)</f>
        <v>0</v>
      </c>
      <c r="H1419" s="626">
        <f>H1418/H31</f>
        <v>1190.295654369220</v>
      </c>
      <c r="I1419" s="626">
        <f>I1418/I31</f>
        <v>1062.383596034190</v>
      </c>
      <c r="J1419" s="626">
        <f>J1418/J31</f>
        <v>1047.815928690890</v>
      </c>
      <c r="K1419" s="626">
        <f>K1418/K31</f>
        <v>1043.724277254440</v>
      </c>
      <c r="L1419" s="626">
        <f>L1418/L31</f>
        <v>1040.770894804930</v>
      </c>
      <c r="M1419" s="626">
        <f>M1418/M31</f>
        <v>1043.160616202320</v>
      </c>
      <c r="N1419" s="237"/>
      <c r="O1419" s="237"/>
      <c r="P1419" s="237"/>
      <c r="Q1419" s="237"/>
      <c r="R1419" s="237"/>
      <c r="S1419" s="237"/>
      <c r="T1419" s="237"/>
      <c r="U1419" s="237"/>
      <c r="V1419" s="237"/>
      <c r="W1419" s="237"/>
      <c r="X1419" s="237"/>
      <c r="Y1419" s="237"/>
      <c r="Z1419" s="237"/>
      <c r="AA1419" s="238"/>
    </row>
    <row r="1420" ht="16" customHeight="1">
      <c r="A1420" s="280">
        <f t="shared" si="10083"/>
        <v>1420</v>
      </c>
      <c r="B1420" s="240"/>
      <c r="C1420" s="549"/>
      <c r="D1420" s="240"/>
      <c r="E1420" s="240"/>
      <c r="F1420" s="240"/>
      <c r="G1420" s="622"/>
      <c r="H1420" s="334"/>
      <c r="I1420" s="334"/>
      <c r="J1420" s="334"/>
      <c r="K1420" s="334"/>
      <c r="L1420" s="334"/>
      <c r="M1420" s="334"/>
      <c r="N1420" s="334"/>
      <c r="O1420" s="237"/>
      <c r="P1420" s="237"/>
      <c r="Q1420" s="237"/>
      <c r="R1420" s="237"/>
      <c r="S1420" s="237"/>
      <c r="T1420" s="237"/>
      <c r="U1420" s="237"/>
      <c r="V1420" s="237"/>
      <c r="W1420" s="237"/>
      <c r="X1420" s="237"/>
      <c r="Y1420" s="237"/>
      <c r="Z1420" s="237"/>
      <c r="AA1420" s="238"/>
    </row>
    <row r="1421" ht="16" customHeight="1">
      <c r="A1421" s="280">
        <f t="shared" si="10083"/>
        <v>1421</v>
      </c>
      <c r="B1421" t="s" s="372">
        <v>455</v>
      </c>
      <c r="C1421" s="586"/>
      <c r="D1421" s="627"/>
      <c r="E1421" s="627"/>
      <c r="F1421" s="627"/>
      <c r="G1421" s="334"/>
      <c r="H1421" s="334"/>
      <c r="I1421" s="334"/>
      <c r="J1421" s="334"/>
      <c r="K1421" s="334"/>
      <c r="L1421" s="334"/>
      <c r="M1421" s="334"/>
      <c r="N1421" s="237"/>
      <c r="O1421" s="237"/>
      <c r="P1421" s="237"/>
      <c r="Q1421" s="237"/>
      <c r="R1421" s="237"/>
      <c r="S1421" s="237"/>
      <c r="T1421" s="237"/>
      <c r="U1421" s="237"/>
      <c r="V1421" s="237"/>
      <c r="W1421" s="237"/>
      <c r="X1421" s="237"/>
      <c r="Y1421" s="237"/>
      <c r="Z1421" s="237"/>
      <c r="AA1421" s="238"/>
    </row>
    <row r="1422" ht="16" customHeight="1">
      <c r="A1422" s="280">
        <f t="shared" si="10083"/>
        <v>1422</v>
      </c>
      <c r="B1422" t="s" s="331">
        <v>456</v>
      </c>
      <c r="C1422" s="588">
        <v>5000</v>
      </c>
      <c r="D1422" s="596"/>
      <c r="E1422" s="596"/>
      <c r="F1422" s="628"/>
      <c r="G1422" s="334"/>
      <c r="H1422" s="334">
        <f>$C$1422</f>
        <v>5000</v>
      </c>
      <c r="I1422" s="334">
        <f>$C$1422</f>
        <v>5000</v>
      </c>
      <c r="J1422" s="334">
        <f>$C$1422*1.03</f>
        <v>5150</v>
      </c>
      <c r="K1422" s="334">
        <f>$J$1422*1.03</f>
        <v>5304.5</v>
      </c>
      <c r="L1422" s="334">
        <f>$K$1422*1.03</f>
        <v>5463.635</v>
      </c>
      <c r="M1422" s="334">
        <f>$K$1422*1.03</f>
        <v>5463.635</v>
      </c>
      <c r="N1422" s="237"/>
      <c r="O1422" s="237"/>
      <c r="P1422" s="237"/>
      <c r="Q1422" s="237"/>
      <c r="R1422" s="237"/>
      <c r="S1422" s="237"/>
      <c r="T1422" s="237"/>
      <c r="U1422" s="237"/>
      <c r="V1422" s="237"/>
      <c r="W1422" s="237"/>
      <c r="X1422" s="237"/>
      <c r="Y1422" s="237"/>
      <c r="Z1422" s="237"/>
      <c r="AA1422" s="238"/>
    </row>
    <row r="1423" ht="16" customHeight="1">
      <c r="A1423" s="280">
        <f t="shared" si="10083"/>
        <v>1423</v>
      </c>
      <c r="B1423" s="237"/>
      <c r="C1423" s="629"/>
      <c r="D1423" s="630"/>
      <c r="E1423" s="630"/>
      <c r="F1423" s="630"/>
      <c r="G1423" s="334"/>
      <c r="H1423" s="334"/>
      <c r="I1423" s="334"/>
      <c r="J1423" s="334"/>
      <c r="K1423" s="334"/>
      <c r="L1423" s="334"/>
      <c r="M1423" s="334"/>
      <c r="N1423" s="237"/>
      <c r="O1423" s="237"/>
      <c r="P1423" s="237"/>
      <c r="Q1423" s="237"/>
      <c r="R1423" s="237"/>
      <c r="S1423" s="237"/>
      <c r="T1423" s="237"/>
      <c r="U1423" s="237"/>
      <c r="V1423" s="237"/>
      <c r="W1423" s="237"/>
      <c r="X1423" s="237"/>
      <c r="Y1423" s="237"/>
      <c r="Z1423" s="237"/>
      <c r="AA1423" s="238"/>
    </row>
    <row r="1424" ht="16" customHeight="1">
      <c r="A1424" s="280">
        <f t="shared" si="10083"/>
        <v>1424</v>
      </c>
      <c r="B1424" t="s" s="331">
        <v>457</v>
      </c>
      <c r="C1424" s="588">
        <v>2500</v>
      </c>
      <c r="D1424" s="596"/>
      <c r="E1424" s="596"/>
      <c r="F1424" s="628"/>
      <c r="G1424" s="334"/>
      <c r="H1424" s="334">
        <f>$C$1424</f>
        <v>2500</v>
      </c>
      <c r="I1424" s="334">
        <f>$C$1424</f>
        <v>2500</v>
      </c>
      <c r="J1424" s="334">
        <f>$I$1424*1.03</f>
        <v>2575</v>
      </c>
      <c r="K1424" s="334">
        <f>$J$1424*1.03</f>
        <v>2652.25</v>
      </c>
      <c r="L1424" s="334">
        <f>$K$1424*1.03</f>
        <v>2731.8175</v>
      </c>
      <c r="M1424" s="334">
        <f>$K$1424*1.03</f>
        <v>2731.8175</v>
      </c>
      <c r="N1424" s="237"/>
      <c r="O1424" s="237"/>
      <c r="P1424" s="237"/>
      <c r="Q1424" s="237"/>
      <c r="R1424" s="237"/>
      <c r="S1424" s="237"/>
      <c r="T1424" s="237"/>
      <c r="U1424" s="237"/>
      <c r="V1424" s="237"/>
      <c r="W1424" s="237"/>
      <c r="X1424" s="237"/>
      <c r="Y1424" s="237"/>
      <c r="Z1424" s="237"/>
      <c r="AA1424" s="238"/>
    </row>
    <row r="1425" ht="16" customHeight="1">
      <c r="A1425" s="280">
        <f t="shared" si="10083"/>
        <v>1425</v>
      </c>
      <c r="B1425" s="240"/>
      <c r="C1425" s="593"/>
      <c r="D1425" s="631"/>
      <c r="E1425" s="631"/>
      <c r="F1425" s="631"/>
      <c r="G1425" s="623"/>
      <c r="H1425" s="623"/>
      <c r="I1425" s="623"/>
      <c r="J1425" s="623"/>
      <c r="K1425" s="623"/>
      <c r="L1425" s="623"/>
      <c r="M1425" s="623"/>
      <c r="N1425" s="237"/>
      <c r="O1425" s="237"/>
      <c r="P1425" s="237"/>
      <c r="Q1425" s="237"/>
      <c r="R1425" s="237"/>
      <c r="S1425" s="237"/>
      <c r="T1425" s="237"/>
      <c r="U1425" s="237"/>
      <c r="V1425" s="237"/>
      <c r="W1425" s="237"/>
      <c r="X1425" s="237"/>
      <c r="Y1425" s="237"/>
      <c r="Z1425" s="237"/>
      <c r="AA1425" s="238"/>
    </row>
    <row r="1426" ht="16" customHeight="1">
      <c r="A1426" s="280">
        <f t="shared" si="10083"/>
        <v>1426</v>
      </c>
      <c r="B1426" t="s" s="372">
        <v>458</v>
      </c>
      <c r="C1426" s="549"/>
      <c r="D1426" s="240"/>
      <c r="E1426" s="240"/>
      <c r="F1426" s="240"/>
      <c r="G1426" s="624">
        <f>SUM(G1422:G1424)</f>
        <v>0</v>
      </c>
      <c r="H1426" s="624">
        <f>SUM(H1422:H1424)</f>
        <v>7500</v>
      </c>
      <c r="I1426" s="624">
        <f>SUM(I1422:I1424)</f>
        <v>7500</v>
      </c>
      <c r="J1426" s="624">
        <f>SUM(J1422:J1424)</f>
        <v>7725</v>
      </c>
      <c r="K1426" s="624">
        <f>SUM(K1422:K1424)</f>
        <v>7956.75</v>
      </c>
      <c r="L1426" s="624">
        <f>SUM(L1422:L1424)</f>
        <v>8195.452499999999</v>
      </c>
      <c r="M1426" s="624">
        <f>SUM(M1422:M1424)</f>
        <v>8195.452499999999</v>
      </c>
      <c r="N1426" s="237"/>
      <c r="O1426" s="237"/>
      <c r="P1426" s="237"/>
      <c r="Q1426" s="237"/>
      <c r="R1426" s="237"/>
      <c r="S1426" s="237"/>
      <c r="T1426" s="237"/>
      <c r="U1426" s="237"/>
      <c r="V1426" s="237"/>
      <c r="W1426" s="237"/>
      <c r="X1426" s="237"/>
      <c r="Y1426" s="237"/>
      <c r="Z1426" s="237"/>
      <c r="AA1426" s="238"/>
    </row>
    <row r="1427" ht="16" customHeight="1">
      <c r="A1427" s="280">
        <f t="shared" si="10083"/>
        <v>1427</v>
      </c>
      <c r="B1427" s="240"/>
      <c r="C1427" s="549"/>
      <c r="D1427" s="240"/>
      <c r="E1427" s="240"/>
      <c r="F1427" s="240"/>
      <c r="G1427" s="237"/>
      <c r="H1427" s="237"/>
      <c r="I1427" s="237"/>
      <c r="J1427" s="334"/>
      <c r="K1427" s="334"/>
      <c r="L1427" s="334"/>
      <c r="M1427" s="334"/>
      <c r="N1427" s="237"/>
      <c r="O1427" s="334"/>
      <c r="P1427" s="334"/>
      <c r="Q1427" s="334"/>
      <c r="R1427" s="334"/>
      <c r="S1427" s="237"/>
      <c r="T1427" s="237"/>
      <c r="U1427" s="237"/>
      <c r="V1427" s="237"/>
      <c r="W1427" s="237"/>
      <c r="X1427" s="237"/>
      <c r="Y1427" s="237"/>
      <c r="Z1427" s="237"/>
      <c r="AA1427" s="238"/>
    </row>
    <row r="1428" ht="16" customHeight="1">
      <c r="A1428" s="280">
        <f t="shared" si="10083"/>
        <v>1428</v>
      </c>
      <c r="B1428" s="240"/>
      <c r="C1428" s="549"/>
      <c r="D1428" s="240"/>
      <c r="E1428" s="240"/>
      <c r="F1428" s="240"/>
      <c r="G1428" s="237"/>
      <c r="H1428" s="237"/>
      <c r="I1428" s="237"/>
      <c r="J1428" s="334"/>
      <c r="K1428" s="334"/>
      <c r="L1428" s="334"/>
      <c r="M1428" s="334"/>
      <c r="N1428" s="237"/>
      <c r="O1428" s="334"/>
      <c r="P1428" s="334"/>
      <c r="Q1428" s="334"/>
      <c r="R1428" s="334"/>
      <c r="S1428" s="237"/>
      <c r="T1428" s="237"/>
      <c r="U1428" s="237"/>
      <c r="V1428" s="237"/>
      <c r="W1428" s="237"/>
      <c r="X1428" s="237"/>
      <c r="Y1428" s="237"/>
      <c r="Z1428" s="237"/>
      <c r="AA1428" s="238"/>
    </row>
    <row r="1429" ht="16" customHeight="1">
      <c r="A1429" s="280">
        <f t="shared" si="10083"/>
        <v>1429</v>
      </c>
      <c r="B1429" t="s" s="372">
        <v>459</v>
      </c>
      <c r="C1429" t="s" s="616">
        <v>460</v>
      </c>
      <c r="D1429" s="632"/>
      <c r="E1429" s="632"/>
      <c r="F1429" s="632"/>
      <c r="G1429" s="237"/>
      <c r="H1429" s="237"/>
      <c r="I1429" s="237"/>
      <c r="J1429" s="334"/>
      <c r="K1429" s="334"/>
      <c r="L1429" s="334"/>
      <c r="M1429" s="334"/>
      <c r="N1429" s="237"/>
      <c r="O1429" s="334"/>
      <c r="P1429" s="334"/>
      <c r="Q1429" s="334"/>
      <c r="R1429" s="334"/>
      <c r="S1429" s="237"/>
      <c r="T1429" s="237"/>
      <c r="U1429" s="237"/>
      <c r="V1429" s="237"/>
      <c r="W1429" s="237"/>
      <c r="X1429" s="237"/>
      <c r="Y1429" s="237"/>
      <c r="Z1429" s="237"/>
      <c r="AA1429" s="238"/>
    </row>
    <row r="1430" ht="16" customHeight="1">
      <c r="A1430" s="280">
        <f t="shared" si="10083"/>
        <v>1430</v>
      </c>
      <c r="B1430" t="s" s="331">
        <v>461</v>
      </c>
      <c r="C1430" t="s" s="621">
        <v>462</v>
      </c>
      <c r="D1430" s="633">
        <v>0</v>
      </c>
      <c r="E1430" s="634"/>
      <c r="F1430" s="634"/>
      <c r="G1430" s="635"/>
      <c r="H1430" s="334">
        <f>IF($C$1430="yes",H31*$C$105*$D$1430,(H31*H36)*$C$105*$D$1430)</f>
        <v>0</v>
      </c>
      <c r="I1430" s="334">
        <f>IF($C$1430="yes",I31*$C$105*$D$1430,(I31*I36)*$C$105*$D$1430)</f>
        <v>0</v>
      </c>
      <c r="J1430" s="334">
        <f>IF($C$1430="yes",J31*$C$105*$D$1430,(J31*J36)*$C$105*$D$1430)</f>
        <v>0</v>
      </c>
      <c r="K1430" s="334">
        <f>IF($C$1430="yes",K31*$C$105*$D$1430,(K31*K36)*$C$105*$D$1430)</f>
        <v>0</v>
      </c>
      <c r="L1430" s="334">
        <f>IF($C$1430="yes",L31*$C$105*$D$1430,(L31*L36)*$C$105*$D$1430)</f>
        <v>0</v>
      </c>
      <c r="M1430" s="334">
        <f>IF($C$1430="yes",M31*$C$105*$D$1430,(M31*M36)*$C$105*$D$1430)</f>
        <v>0</v>
      </c>
      <c r="N1430" s="237"/>
      <c r="O1430" s="237"/>
      <c r="P1430" s="237"/>
      <c r="Q1430" s="237"/>
      <c r="R1430" s="237"/>
      <c r="S1430" s="237"/>
      <c r="T1430" s="237"/>
      <c r="U1430" s="237"/>
      <c r="V1430" s="237"/>
      <c r="W1430" s="237"/>
      <c r="X1430" s="237"/>
      <c r="Y1430" s="237"/>
      <c r="Z1430" s="237"/>
      <c r="AA1430" s="238"/>
    </row>
    <row r="1431" ht="16" customHeight="1">
      <c r="A1431" s="280">
        <f t="shared" si="10083"/>
        <v>1431</v>
      </c>
      <c r="B1431" t="s" s="331">
        <v>463</v>
      </c>
      <c r="C1431" t="s" s="636">
        <v>462</v>
      </c>
      <c r="D1431" s="637">
        <v>3</v>
      </c>
      <c r="E1431" s="638"/>
      <c r="F1431" s="638"/>
      <c r="G1431" s="639"/>
      <c r="H1431" s="334">
        <f>IF($C$1431="yes",H31*$C$105*$D$1431,(H31*H36)*$C$105*$D$1431)</f>
        <v>135000</v>
      </c>
      <c r="I1431" s="334">
        <f>IF($C$1431="yes",I31*$C$105*$D$1431,(I31*I36)*$C$105*$D$1431)</f>
        <v>159300</v>
      </c>
      <c r="J1431" s="334">
        <f>IF($C$1431="yes",J31*$C$105*$D$1431,(J31*J36)*$C$105*$D$1431)</f>
        <v>183600</v>
      </c>
      <c r="K1431" s="334">
        <f>IF($C$1431="yes",K31*$C$105*$D$1431,(K31*K36)*$C$105*$D$1431)</f>
        <v>207900</v>
      </c>
      <c r="L1431" s="334">
        <f>IF($C$1431="yes",L31*$C$105*$D$1431,(L31*L36)*$C$105*$D$1431)</f>
        <v>232200</v>
      </c>
      <c r="M1431" s="334">
        <f>IF($C$1431="yes",M31*$C$105*$D$1431,(M31*M36)*$C$105*$D$1431)</f>
        <v>256500</v>
      </c>
      <c r="N1431" s="237"/>
      <c r="O1431" s="237"/>
      <c r="P1431" s="237"/>
      <c r="Q1431" s="237"/>
      <c r="R1431" s="237"/>
      <c r="S1431" s="237"/>
      <c r="T1431" s="237"/>
      <c r="U1431" s="237"/>
      <c r="V1431" s="237"/>
      <c r="W1431" s="237"/>
      <c r="X1431" s="237"/>
      <c r="Y1431" s="237"/>
      <c r="Z1431" s="237"/>
      <c r="AA1431" s="238"/>
    </row>
    <row r="1432" ht="16" customHeight="1">
      <c r="A1432" s="280">
        <f t="shared" si="10083"/>
        <v>1432</v>
      </c>
      <c r="B1432" t="s" s="331">
        <v>464</v>
      </c>
      <c r="C1432" t="s" s="621">
        <v>452</v>
      </c>
      <c r="D1432" s="633"/>
      <c r="E1432" s="634"/>
      <c r="F1432" s="634"/>
      <c r="G1432" s="635"/>
      <c r="H1432" s="334">
        <f>IF($C$1432="yes",$D$1432*H31*$C$105,0)</f>
        <v>0</v>
      </c>
      <c r="I1432" s="334">
        <f>IF($C$1432="yes",$D$1432*I31*$C$105,0)</f>
        <v>0</v>
      </c>
      <c r="J1432" s="334">
        <f>IF($C$1432="yes",$D$1432*J31*$C$105,0)</f>
        <v>0</v>
      </c>
      <c r="K1432" s="334">
        <f>IF($C$1432="yes",$D$1432*K31*$C$105,0)</f>
        <v>0</v>
      </c>
      <c r="L1432" s="334">
        <f>IF($C$1432="yes",$D$1432*L31*$C$105,0)</f>
        <v>0</v>
      </c>
      <c r="M1432" s="334">
        <f>IF($C$1432="yes",$D$1432*M31*$C$105,0)</f>
        <v>0</v>
      </c>
      <c r="N1432" s="237"/>
      <c r="O1432" s="237"/>
      <c r="P1432" s="237"/>
      <c r="Q1432" s="237"/>
      <c r="R1432" s="237"/>
      <c r="S1432" s="237"/>
      <c r="T1432" s="237"/>
      <c r="U1432" s="237"/>
      <c r="V1432" s="237"/>
      <c r="W1432" s="237"/>
      <c r="X1432" s="237"/>
      <c r="Y1432" s="237"/>
      <c r="Z1432" s="237"/>
      <c r="AA1432" s="238"/>
    </row>
    <row r="1433" ht="16" customHeight="1">
      <c r="A1433" s="280">
        <f t="shared" si="10083"/>
        <v>1433</v>
      </c>
      <c r="B1433" t="s" s="331">
        <v>465</v>
      </c>
      <c r="C1433" t="s" s="621">
        <v>452</v>
      </c>
      <c r="D1433" s="633">
        <v>0</v>
      </c>
      <c r="E1433" s="634"/>
      <c r="F1433" s="634"/>
      <c r="G1433" s="635"/>
      <c r="H1433" s="334">
        <f>IF($C$1433="yes",$D$1433*$C$106*H31,0)</f>
        <v>0</v>
      </c>
      <c r="I1433" s="334">
        <f>IF($C$1433="yes",$D$1433*$C$106*I31,0)</f>
        <v>0</v>
      </c>
      <c r="J1433" s="334">
        <f>IF($C$1433="yes",$D$1433*$C$106*J31,0)</f>
        <v>0</v>
      </c>
      <c r="K1433" s="334">
        <f>IF($C$1433="yes",$D$1433*$C$106*K31,0)</f>
        <v>0</v>
      </c>
      <c r="L1433" s="334">
        <f>IF($C$1433="yes",$D$1433*$C$106*L31,0)</f>
        <v>0</v>
      </c>
      <c r="M1433" s="334">
        <f>IF($C$1433="yes",$D$1433*$C$106*M31,0)</f>
        <v>0</v>
      </c>
      <c r="N1433" s="237"/>
      <c r="O1433" s="237"/>
      <c r="P1433" s="237"/>
      <c r="Q1433" s="237"/>
      <c r="R1433" s="237"/>
      <c r="S1433" s="237"/>
      <c r="T1433" s="237"/>
      <c r="U1433" s="237"/>
      <c r="V1433" s="237"/>
      <c r="W1433" s="237"/>
      <c r="X1433" s="237"/>
      <c r="Y1433" s="237"/>
      <c r="Z1433" s="237"/>
      <c r="AA1433" s="238"/>
    </row>
    <row r="1434" ht="16" customHeight="1">
      <c r="A1434" s="280">
        <f t="shared" si="10083"/>
        <v>1434</v>
      </c>
      <c r="B1434" s="237"/>
      <c r="C1434" s="593"/>
      <c r="D1434" s="594"/>
      <c r="E1434" s="594"/>
      <c r="F1434" s="594"/>
      <c r="G1434" s="623"/>
      <c r="H1434" s="623"/>
      <c r="I1434" s="623"/>
      <c r="J1434" s="623"/>
      <c r="K1434" s="623"/>
      <c r="L1434" s="623"/>
      <c r="M1434" s="623"/>
      <c r="N1434" s="237"/>
      <c r="O1434" s="237"/>
      <c r="P1434" s="237"/>
      <c r="Q1434" s="237"/>
      <c r="R1434" s="237"/>
      <c r="S1434" s="237"/>
      <c r="T1434" s="237"/>
      <c r="U1434" s="237"/>
      <c r="V1434" s="237"/>
      <c r="W1434" s="237"/>
      <c r="X1434" s="237"/>
      <c r="Y1434" s="237"/>
      <c r="Z1434" s="237"/>
      <c r="AA1434" s="238"/>
    </row>
    <row r="1435" ht="16" customHeight="1">
      <c r="A1435" s="280">
        <f t="shared" si="10083"/>
        <v>1435</v>
      </c>
      <c r="B1435" t="s" s="372">
        <v>466</v>
      </c>
      <c r="C1435" s="549"/>
      <c r="D1435" s="240"/>
      <c r="E1435" s="240"/>
      <c r="F1435" s="240"/>
      <c r="G1435" s="624">
        <f>SUM(G1430:G1433)</f>
        <v>0</v>
      </c>
      <c r="H1435" s="624">
        <f>SUM(H1430:H1433)</f>
        <v>135000</v>
      </c>
      <c r="I1435" s="624">
        <f>SUM(I1430:I1433)</f>
        <v>159300</v>
      </c>
      <c r="J1435" s="624">
        <f>SUM(J1430:J1433)</f>
        <v>183600</v>
      </c>
      <c r="K1435" s="624">
        <f>SUM(K1430:K1433)</f>
        <v>207900</v>
      </c>
      <c r="L1435" s="624">
        <f>SUM(L1430:L1433)</f>
        <v>232200</v>
      </c>
      <c r="M1435" s="624">
        <f>SUM(M1430:M1433)</f>
        <v>256500</v>
      </c>
      <c r="N1435" s="237"/>
      <c r="O1435" s="237"/>
      <c r="P1435" s="237"/>
      <c r="Q1435" s="237"/>
      <c r="R1435" s="237"/>
      <c r="S1435" s="237"/>
      <c r="T1435" s="237"/>
      <c r="U1435" s="237"/>
      <c r="V1435" s="237"/>
      <c r="W1435" s="237"/>
      <c r="X1435" s="237"/>
      <c r="Y1435" s="237"/>
      <c r="Z1435" s="237"/>
      <c r="AA1435" s="238"/>
    </row>
    <row r="1436" ht="15.75" customHeight="1">
      <c r="A1436" s="280">
        <f t="shared" si="10083"/>
        <v>1436</v>
      </c>
      <c r="B1436" s="531"/>
      <c r="C1436" s="640"/>
      <c r="D1436" s="531"/>
      <c r="E1436" s="531"/>
      <c r="F1436" s="531"/>
      <c r="G1436" s="641"/>
      <c r="H1436" s="641"/>
      <c r="I1436" s="641"/>
      <c r="J1436" s="641"/>
      <c r="K1436" s="641"/>
      <c r="L1436" s="641"/>
      <c r="M1436" s="641"/>
      <c r="N1436" s="237"/>
      <c r="O1436" s="237"/>
      <c r="P1436" s="237"/>
      <c r="Q1436" s="237"/>
      <c r="R1436" s="237"/>
      <c r="S1436" s="237"/>
      <c r="T1436" s="237"/>
      <c r="U1436" s="237"/>
      <c r="V1436" s="237"/>
      <c r="W1436" s="237"/>
      <c r="X1436" s="237"/>
      <c r="Y1436" s="237"/>
      <c r="Z1436" s="237"/>
      <c r="AA1436" s="238"/>
    </row>
    <row r="1437" ht="15.75" customHeight="1">
      <c r="A1437" s="600">
        <f t="shared" si="10083"/>
        <v>1437</v>
      </c>
      <c r="B1437" t="s" s="642">
        <v>467</v>
      </c>
      <c r="C1437" s="643">
        <f>SUM(G1437:M1437)</f>
        <v>3533673.76938248</v>
      </c>
      <c r="D1437" s="644"/>
      <c r="E1437" s="644"/>
      <c r="F1437" s="644"/>
      <c r="G1437" s="645">
        <f>G1435+G1426+G1418</f>
        <v>0</v>
      </c>
      <c r="H1437" s="645">
        <f>H1435+H1426+H1418</f>
        <v>440073.913592304</v>
      </c>
      <c r="I1437" s="645">
        <f>I1435+I1426+I1418</f>
        <v>480203.160830086</v>
      </c>
      <c r="J1437" s="645">
        <f>J1435+J1426+J1418</f>
        <v>547582.4157549019</v>
      </c>
      <c r="K1437" s="645">
        <f>K1435+K1426+K1418</f>
        <v>617690.59674296</v>
      </c>
      <c r="L1437" s="645">
        <f>L1435+L1426+L1418</f>
        <v>687926.937266121</v>
      </c>
      <c r="M1437" s="645">
        <f>M1435+M1426+M1418</f>
        <v>760196.745196104</v>
      </c>
      <c r="N1437" s="237"/>
      <c r="O1437" s="237"/>
      <c r="P1437" s="237"/>
      <c r="Q1437" s="237"/>
      <c r="R1437" s="237"/>
      <c r="S1437" s="237"/>
      <c r="T1437" s="237"/>
      <c r="U1437" s="237"/>
      <c r="V1437" s="237"/>
      <c r="W1437" s="237"/>
      <c r="X1437" s="237"/>
      <c r="Y1437" s="237"/>
      <c r="Z1437" s="237"/>
      <c r="AA1437" s="238"/>
    </row>
    <row r="1438" ht="16.5" customHeight="1">
      <c r="A1438" s="280">
        <f t="shared" si="10083"/>
        <v>1438</v>
      </c>
      <c r="B1438" s="646"/>
      <c r="C1438" s="647"/>
      <c r="D1438" s="646"/>
      <c r="E1438" s="646"/>
      <c r="F1438" s="646"/>
      <c r="G1438" s="539"/>
      <c r="H1438" s="539"/>
      <c r="I1438" s="539"/>
      <c r="J1438" s="539"/>
      <c r="K1438" s="539"/>
      <c r="L1438" s="539"/>
      <c r="M1438" s="539"/>
      <c r="N1438" s="237"/>
      <c r="O1438" s="237"/>
      <c r="P1438" s="237"/>
      <c r="Q1438" s="237"/>
      <c r="R1438" s="237"/>
      <c r="S1438" s="237"/>
      <c r="T1438" s="237"/>
      <c r="U1438" s="237"/>
      <c r="V1438" s="237"/>
      <c r="W1438" s="237"/>
      <c r="X1438" s="237"/>
      <c r="Y1438" s="237"/>
      <c r="Z1438" s="237"/>
      <c r="AA1438" s="238"/>
    </row>
    <row r="1439" ht="16" customHeight="1">
      <c r="A1439" s="280">
        <f t="shared" si="10083"/>
        <v>1439</v>
      </c>
      <c r="B1439" s="240"/>
      <c r="C1439" s="549"/>
      <c r="D1439" s="240"/>
      <c r="E1439" s="240"/>
      <c r="F1439" s="240"/>
      <c r="G1439" t="s" s="262">
        <f>G9</f>
        <v>90</v>
      </c>
      <c r="H1439" t="s" s="262">
        <f>H9</f>
        <v>91</v>
      </c>
      <c r="I1439" t="s" s="262">
        <f>I9</f>
        <v>92</v>
      </c>
      <c r="J1439" t="s" s="262">
        <f>J9</f>
        <v>93</v>
      </c>
      <c r="K1439" t="s" s="262">
        <f>K9</f>
        <v>94</v>
      </c>
      <c r="L1439" t="s" s="262">
        <f>L9</f>
        <v>95</v>
      </c>
      <c r="M1439" t="s" s="262">
        <f>M9</f>
        <v>96</v>
      </c>
      <c r="N1439" s="237"/>
      <c r="O1439" s="237"/>
      <c r="P1439" s="237"/>
      <c r="Q1439" s="237"/>
      <c r="R1439" s="237"/>
      <c r="S1439" s="237"/>
      <c r="T1439" s="237"/>
      <c r="U1439" s="237"/>
      <c r="V1439" s="237"/>
      <c r="W1439" s="237"/>
      <c r="X1439" s="237"/>
      <c r="Y1439" s="237"/>
      <c r="Z1439" s="237"/>
      <c r="AA1439" s="238"/>
    </row>
    <row r="1440" ht="16" customHeight="1">
      <c r="A1440" s="280">
        <f t="shared" si="10083"/>
        <v>1440</v>
      </c>
      <c r="B1440" s="237"/>
      <c r="C1440" s="549"/>
      <c r="D1440" s="240"/>
      <c r="E1440" s="240"/>
      <c r="F1440" s="604"/>
      <c r="G1440" s="605">
        <f>G10</f>
        <v>2020</v>
      </c>
      <c r="H1440" s="606">
        <f>H10</f>
        <v>2021</v>
      </c>
      <c r="I1440" s="606">
        <f>I10</f>
        <v>2022</v>
      </c>
      <c r="J1440" s="606">
        <f>J10</f>
        <v>2023</v>
      </c>
      <c r="K1440" s="606">
        <f>K10</f>
        <v>2024</v>
      </c>
      <c r="L1440" s="606">
        <f>L10</f>
        <v>2025</v>
      </c>
      <c r="M1440" s="607">
        <f>M10</f>
        <v>2026</v>
      </c>
      <c r="N1440" s="260"/>
      <c r="O1440" s="237"/>
      <c r="P1440" s="237"/>
      <c r="Q1440" s="237"/>
      <c r="R1440" s="237"/>
      <c r="S1440" s="237"/>
      <c r="T1440" s="237"/>
      <c r="U1440" s="237"/>
      <c r="V1440" s="237"/>
      <c r="W1440" s="237"/>
      <c r="X1440" s="237"/>
      <c r="Y1440" s="237"/>
      <c r="Z1440" s="237"/>
      <c r="AA1440" s="238"/>
    </row>
    <row r="1441" ht="16" customHeight="1">
      <c r="A1441" s="280">
        <f t="shared" si="10083"/>
        <v>1441</v>
      </c>
      <c r="B1441" s="240"/>
      <c r="C1441" s="549"/>
      <c r="D1441" s="240"/>
      <c r="E1441" s="240"/>
      <c r="F1441" s="604"/>
      <c r="G1441" s="609">
        <f>G11</f>
        <v>2021</v>
      </c>
      <c r="H1441" s="610">
        <f>H11</f>
        <v>2022</v>
      </c>
      <c r="I1441" s="610">
        <f>I11</f>
        <v>2023</v>
      </c>
      <c r="J1441" s="610">
        <f>J11</f>
        <v>2024</v>
      </c>
      <c r="K1441" s="610">
        <f>K11</f>
        <v>2025</v>
      </c>
      <c r="L1441" s="610">
        <f>L11</f>
        <v>2026</v>
      </c>
      <c r="M1441" s="611">
        <f>M11</f>
        <v>2027</v>
      </c>
      <c r="N1441" s="260"/>
      <c r="O1441" s="237"/>
      <c r="P1441" s="237"/>
      <c r="Q1441" s="237"/>
      <c r="R1441" s="237"/>
      <c r="S1441" s="237"/>
      <c r="T1441" s="237"/>
      <c r="U1441" s="237"/>
      <c r="V1441" s="237"/>
      <c r="W1441" s="237"/>
      <c r="X1441" s="237"/>
      <c r="Y1441" s="237"/>
      <c r="Z1441" s="237"/>
      <c r="AA1441" s="238"/>
    </row>
    <row r="1442" ht="16" customHeight="1">
      <c r="A1442" s="280">
        <f t="shared" si="10083"/>
        <v>1442</v>
      </c>
      <c r="B1442" t="s" s="379">
        <v>468</v>
      </c>
      <c r="C1442" s="648"/>
      <c r="D1442" s="380"/>
      <c r="E1442" s="380"/>
      <c r="F1442" s="380"/>
      <c r="G1442" s="649"/>
      <c r="H1442" s="649"/>
      <c r="I1442" s="649"/>
      <c r="J1442" s="649"/>
      <c r="K1442" s="650"/>
      <c r="L1442" s="650"/>
      <c r="M1442" s="650"/>
      <c r="N1442" s="651"/>
      <c r="O1442" s="651"/>
      <c r="P1442" s="651"/>
      <c r="Q1442" s="651"/>
      <c r="R1442" s="651"/>
      <c r="S1442" s="237"/>
      <c r="T1442" s="237"/>
      <c r="U1442" s="237"/>
      <c r="V1442" s="237"/>
      <c r="W1442" s="237"/>
      <c r="X1442" s="237"/>
      <c r="Y1442" s="237"/>
      <c r="Z1442" s="237"/>
      <c r="AA1442" s="238"/>
    </row>
    <row r="1443" ht="16" customHeight="1">
      <c r="A1443" s="384">
        <f t="shared" si="10083"/>
        <v>1443</v>
      </c>
      <c r="B1443" t="s" s="652">
        <v>469</v>
      </c>
      <c r="C1443" s="653"/>
      <c r="D1443" s="386"/>
      <c r="E1443" s="386"/>
      <c r="F1443" s="654"/>
      <c r="G1443" s="655">
        <v>0</v>
      </c>
      <c r="H1443" s="656"/>
      <c r="I1443" s="386"/>
      <c r="J1443" s="386"/>
      <c r="K1443" s="386"/>
      <c r="L1443" s="386"/>
      <c r="M1443" s="386"/>
      <c r="N1443" s="386"/>
      <c r="O1443" s="386"/>
      <c r="P1443" s="386"/>
      <c r="Q1443" s="386"/>
      <c r="R1443" s="386"/>
      <c r="S1443" s="237"/>
      <c r="T1443" s="237"/>
      <c r="U1443" s="237"/>
      <c r="V1443" s="237"/>
      <c r="W1443" s="237"/>
      <c r="X1443" s="237"/>
      <c r="Y1443" s="237"/>
      <c r="Z1443" s="237"/>
      <c r="AA1443" s="238"/>
    </row>
    <row r="1444" ht="16" customHeight="1">
      <c r="A1444" s="384">
        <f t="shared" si="10083"/>
        <v>1444</v>
      </c>
      <c r="B1444" t="s" s="396">
        <v>470</v>
      </c>
      <c r="C1444" s="547"/>
      <c r="D1444" s="237"/>
      <c r="E1444" s="237"/>
      <c r="F1444" s="247"/>
      <c r="G1444" s="657">
        <v>0</v>
      </c>
      <c r="H1444" s="249"/>
      <c r="I1444" s="237"/>
      <c r="J1444" s="237"/>
      <c r="K1444" s="237"/>
      <c r="L1444" s="237"/>
      <c r="M1444" s="237"/>
      <c r="N1444" s="237"/>
      <c r="O1444" s="237"/>
      <c r="P1444" s="237"/>
      <c r="Q1444" s="237"/>
      <c r="R1444" s="237"/>
      <c r="S1444" s="237"/>
      <c r="T1444" s="237"/>
      <c r="U1444" s="237"/>
      <c r="V1444" s="237"/>
      <c r="W1444" s="237"/>
      <c r="X1444" s="237"/>
      <c r="Y1444" s="237"/>
      <c r="Z1444" s="237"/>
      <c r="AA1444" s="238"/>
    </row>
    <row r="1445" ht="16" customHeight="1">
      <c r="A1445" s="384">
        <f t="shared" si="10083"/>
        <v>1445</v>
      </c>
      <c r="B1445" t="s" s="396">
        <v>471</v>
      </c>
      <c r="C1445" s="547"/>
      <c r="D1445" s="237"/>
      <c r="E1445" s="237"/>
      <c r="F1445" s="247"/>
      <c r="G1445" s="658"/>
      <c r="H1445" s="659"/>
      <c r="I1445" s="660"/>
      <c r="J1445" s="660"/>
      <c r="K1445" s="237"/>
      <c r="L1445" s="237"/>
      <c r="M1445" s="237"/>
      <c r="N1445" s="237"/>
      <c r="O1445" s="237"/>
      <c r="P1445" s="237"/>
      <c r="Q1445" s="237"/>
      <c r="R1445" s="237"/>
      <c r="S1445" s="237"/>
      <c r="T1445" s="237"/>
      <c r="U1445" s="237"/>
      <c r="V1445" s="237"/>
      <c r="W1445" s="237"/>
      <c r="X1445" s="237"/>
      <c r="Y1445" s="237"/>
      <c r="Z1445" s="237"/>
      <c r="AA1445" s="238"/>
    </row>
    <row r="1446" ht="16" customHeight="1">
      <c r="A1446" s="384">
        <f t="shared" si="10083"/>
        <v>1446</v>
      </c>
      <c r="B1446" t="s" s="396">
        <v>472</v>
      </c>
      <c r="C1446" s="547"/>
      <c r="D1446" s="237"/>
      <c r="E1446" s="237"/>
      <c r="F1446" s="247"/>
      <c r="G1446" s="657"/>
      <c r="H1446" s="661"/>
      <c r="I1446" s="662"/>
      <c r="J1446" s="662"/>
      <c r="K1446" s="237"/>
      <c r="L1446" s="237"/>
      <c r="M1446" s="237"/>
      <c r="N1446" s="237"/>
      <c r="O1446" s="237"/>
      <c r="P1446" s="237"/>
      <c r="Q1446" s="237"/>
      <c r="R1446" s="237"/>
      <c r="S1446" s="237"/>
      <c r="T1446" s="237"/>
      <c r="U1446" s="237"/>
      <c r="V1446" s="237"/>
      <c r="W1446" s="237"/>
      <c r="X1446" s="237"/>
      <c r="Y1446" s="237"/>
      <c r="Z1446" s="237"/>
      <c r="AA1446" s="238"/>
    </row>
    <row r="1447" ht="16" customHeight="1">
      <c r="A1447" s="384">
        <f t="shared" si="10083"/>
        <v>1447</v>
      </c>
      <c r="B1447" t="s" s="396">
        <v>473</v>
      </c>
      <c r="C1447" s="547"/>
      <c r="D1447" s="237"/>
      <c r="E1447" s="237"/>
      <c r="F1447" s="237"/>
      <c r="G1447" s="663">
        <f>G1446*C105</f>
        <v>0</v>
      </c>
      <c r="H1447" s="662"/>
      <c r="I1447" s="662"/>
      <c r="J1447" s="662"/>
      <c r="K1447" s="237"/>
      <c r="L1447" s="237"/>
      <c r="M1447" s="237"/>
      <c r="N1447" s="237"/>
      <c r="O1447" s="237"/>
      <c r="P1447" s="237"/>
      <c r="Q1447" s="237"/>
      <c r="R1447" s="237"/>
      <c r="S1447" s="237"/>
      <c r="T1447" s="237"/>
      <c r="U1447" s="237"/>
      <c r="V1447" s="237"/>
      <c r="W1447" s="237"/>
      <c r="X1447" s="237"/>
      <c r="Y1447" s="237"/>
      <c r="Z1447" s="237"/>
      <c r="AA1447" s="238"/>
    </row>
    <row r="1448" ht="16" customHeight="1">
      <c r="A1448" s="384">
        <f t="shared" si="10083"/>
        <v>1448</v>
      </c>
      <c r="B1448" t="s" s="396">
        <v>474</v>
      </c>
      <c r="C1448" s="547"/>
      <c r="D1448" s="237"/>
      <c r="E1448" s="237"/>
      <c r="F1448" s="247"/>
      <c r="G1448" s="664">
        <v>0</v>
      </c>
      <c r="H1448" s="249"/>
      <c r="I1448" s="237"/>
      <c r="J1448" s="237"/>
      <c r="K1448" s="237"/>
      <c r="L1448" s="237"/>
      <c r="M1448" s="237"/>
      <c r="N1448" s="237"/>
      <c r="O1448" s="237"/>
      <c r="P1448" s="237"/>
      <c r="Q1448" s="237"/>
      <c r="R1448" s="237"/>
      <c r="S1448" s="237"/>
      <c r="T1448" s="237"/>
      <c r="U1448" s="237"/>
      <c r="V1448" s="237"/>
      <c r="W1448" s="237"/>
      <c r="X1448" s="237"/>
      <c r="Y1448" s="237"/>
      <c r="Z1448" s="237"/>
      <c r="AA1448" s="238"/>
    </row>
    <row r="1449" ht="16" customHeight="1">
      <c r="A1449" s="384">
        <f t="shared" si="10083"/>
        <v>1449</v>
      </c>
      <c r="B1449" t="s" s="396">
        <v>475</v>
      </c>
      <c r="C1449" s="547"/>
      <c r="D1449" s="237"/>
      <c r="E1449" s="237"/>
      <c r="F1449" s="237"/>
      <c r="G1449" s="665">
        <f>IF(G1447&lt;&gt;0,G1447/G1448,0)</f>
        <v>0</v>
      </c>
      <c r="H1449" s="237"/>
      <c r="I1449" s="237"/>
      <c r="J1449" s="237"/>
      <c r="K1449" s="237"/>
      <c r="L1449" s="237"/>
      <c r="M1449" s="237"/>
      <c r="N1449" s="237"/>
      <c r="O1449" s="237"/>
      <c r="P1449" s="237"/>
      <c r="Q1449" s="237"/>
      <c r="R1449" s="237"/>
      <c r="S1449" s="237"/>
      <c r="T1449" s="237"/>
      <c r="U1449" s="237"/>
      <c r="V1449" s="237"/>
      <c r="W1449" s="237"/>
      <c r="X1449" s="237"/>
      <c r="Y1449" s="237"/>
      <c r="Z1449" s="237"/>
      <c r="AA1449" s="238"/>
    </row>
    <row r="1450" ht="16" customHeight="1">
      <c r="A1450" s="384">
        <f t="shared" si="10083"/>
        <v>1450</v>
      </c>
      <c r="B1450" t="s" s="396">
        <v>476</v>
      </c>
      <c r="C1450" s="547"/>
      <c r="D1450" s="237"/>
      <c r="E1450" s="237"/>
      <c r="F1450" s="247"/>
      <c r="G1450" s="666">
        <v>0</v>
      </c>
      <c r="H1450" s="249"/>
      <c r="I1450" s="237"/>
      <c r="J1450" s="237"/>
      <c r="K1450" s="237"/>
      <c r="L1450" s="237"/>
      <c r="M1450" s="237"/>
      <c r="N1450" s="237"/>
      <c r="O1450" s="237"/>
      <c r="P1450" s="237"/>
      <c r="Q1450" s="237"/>
      <c r="R1450" s="237"/>
      <c r="S1450" s="237"/>
      <c r="T1450" s="237"/>
      <c r="U1450" s="237"/>
      <c r="V1450" s="237"/>
      <c r="W1450" s="237"/>
      <c r="X1450" s="237"/>
      <c r="Y1450" s="237"/>
      <c r="Z1450" s="237"/>
      <c r="AA1450" s="238"/>
    </row>
    <row r="1451" ht="16" customHeight="1">
      <c r="A1451" s="384">
        <f t="shared" si="10083"/>
        <v>1451</v>
      </c>
      <c r="B1451" t="s" s="396">
        <v>477</v>
      </c>
      <c r="C1451" s="547"/>
      <c r="D1451" s="237"/>
      <c r="E1451" s="237"/>
      <c r="F1451" s="237"/>
      <c r="G1451" s="667">
        <f>G1449*G1450</f>
        <v>0</v>
      </c>
      <c r="H1451" s="237"/>
      <c r="I1451" s="237"/>
      <c r="J1451" s="237"/>
      <c r="K1451" s="237"/>
      <c r="L1451" s="237"/>
      <c r="M1451" s="237"/>
      <c r="N1451" s="237"/>
      <c r="O1451" s="237"/>
      <c r="P1451" s="237"/>
      <c r="Q1451" s="237"/>
      <c r="R1451" s="237"/>
      <c r="S1451" s="237"/>
      <c r="T1451" s="237"/>
      <c r="U1451" s="237"/>
      <c r="V1451" s="237"/>
      <c r="W1451" s="237"/>
      <c r="X1451" s="237"/>
      <c r="Y1451" s="237"/>
      <c r="Z1451" s="237"/>
      <c r="AA1451" s="238"/>
    </row>
    <row r="1452" ht="16" customHeight="1">
      <c r="A1452" s="384">
        <f t="shared" si="10083"/>
        <v>1452</v>
      </c>
      <c r="B1452" t="s" s="396">
        <v>478</v>
      </c>
      <c r="C1452" s="547"/>
      <c r="D1452" s="237"/>
      <c r="E1452" s="237"/>
      <c r="F1452" s="247"/>
      <c r="G1452" s="666">
        <v>0</v>
      </c>
      <c r="H1452" t="s" s="333">
        <v>479</v>
      </c>
      <c r="I1452" s="237"/>
      <c r="J1452" s="237"/>
      <c r="K1452" s="237"/>
      <c r="L1452" s="237"/>
      <c r="M1452" s="237"/>
      <c r="N1452" s="237"/>
      <c r="O1452" s="237"/>
      <c r="P1452" s="237"/>
      <c r="Q1452" s="237"/>
      <c r="R1452" s="237"/>
      <c r="S1452" s="237"/>
      <c r="T1452" s="237"/>
      <c r="U1452" s="237"/>
      <c r="V1452" s="237"/>
      <c r="W1452" s="237"/>
      <c r="X1452" s="237"/>
      <c r="Y1452" s="237"/>
      <c r="Z1452" s="237"/>
      <c r="AA1452" s="238"/>
    </row>
    <row r="1453" ht="16" customHeight="1">
      <c r="A1453" s="384">
        <f t="shared" si="10083"/>
        <v>1453</v>
      </c>
      <c r="B1453" t="s" s="396">
        <v>480</v>
      </c>
      <c r="C1453" s="547"/>
      <c r="D1453" s="237"/>
      <c r="E1453" s="237"/>
      <c r="F1453" s="237"/>
      <c r="G1453" s="668">
        <f>G1452*G1447</f>
        <v>0</v>
      </c>
      <c r="H1453" s="237"/>
      <c r="I1453" s="237"/>
      <c r="J1453" s="237"/>
      <c r="K1453" s="237"/>
      <c r="L1453" s="237"/>
      <c r="M1453" s="237"/>
      <c r="N1453" s="237"/>
      <c r="O1453" s="237"/>
      <c r="P1453" s="237"/>
      <c r="Q1453" s="237"/>
      <c r="R1453" s="237"/>
      <c r="S1453" s="237"/>
      <c r="T1453" s="237"/>
      <c r="U1453" s="237"/>
      <c r="V1453" s="237"/>
      <c r="W1453" s="237"/>
      <c r="X1453" s="237"/>
      <c r="Y1453" s="237"/>
      <c r="Z1453" s="237"/>
      <c r="AA1453" s="238"/>
    </row>
    <row r="1454" ht="16" customHeight="1">
      <c r="A1454" s="384">
        <f t="shared" si="10083"/>
        <v>1454</v>
      </c>
      <c r="B1454" t="s" s="396">
        <v>481</v>
      </c>
      <c r="C1454" s="547"/>
      <c r="D1454" s="237"/>
      <c r="E1454" s="237"/>
      <c r="F1454" s="247"/>
      <c r="G1454" s="658">
        <v>0</v>
      </c>
      <c r="H1454" t="s" s="333">
        <v>482</v>
      </c>
      <c r="I1454" s="237"/>
      <c r="J1454" s="237"/>
      <c r="K1454" s="237"/>
      <c r="L1454" s="237"/>
      <c r="M1454" s="237"/>
      <c r="N1454" s="237"/>
      <c r="O1454" s="237"/>
      <c r="P1454" s="237"/>
      <c r="Q1454" s="237"/>
      <c r="R1454" s="237"/>
      <c r="S1454" s="237"/>
      <c r="T1454" s="237"/>
      <c r="U1454" s="237"/>
      <c r="V1454" s="237"/>
      <c r="W1454" s="237"/>
      <c r="X1454" s="237"/>
      <c r="Y1454" s="237"/>
      <c r="Z1454" s="237"/>
      <c r="AA1454" s="238"/>
    </row>
    <row r="1455" ht="16" customHeight="1">
      <c r="A1455" s="384">
        <f t="shared" si="10083"/>
        <v>1455</v>
      </c>
      <c r="B1455" s="669"/>
      <c r="C1455" s="670"/>
      <c r="D1455" s="415"/>
      <c r="E1455" s="415"/>
      <c r="F1455" s="415"/>
      <c r="G1455" s="671"/>
      <c r="H1455" s="415"/>
      <c r="I1455" s="415"/>
      <c r="J1455" s="415"/>
      <c r="K1455" s="415"/>
      <c r="L1455" s="415"/>
      <c r="M1455" s="415"/>
      <c r="N1455" s="415"/>
      <c r="O1455" s="415"/>
      <c r="P1455" s="415"/>
      <c r="Q1455" s="415"/>
      <c r="R1455" s="415"/>
      <c r="S1455" s="237"/>
      <c r="T1455" s="237"/>
      <c r="U1455" s="237"/>
      <c r="V1455" s="237"/>
      <c r="W1455" s="237"/>
      <c r="X1455" s="237"/>
      <c r="Y1455" s="237"/>
      <c r="Z1455" s="237"/>
      <c r="AA1455" s="238"/>
    </row>
    <row r="1456" ht="16" customHeight="1">
      <c r="A1456" s="280">
        <f t="shared" si="10083"/>
        <v>1456</v>
      </c>
      <c r="B1456" s="386"/>
      <c r="C1456" s="653"/>
      <c r="D1456" s="386"/>
      <c r="E1456" s="386"/>
      <c r="F1456" s="386"/>
      <c r="G1456" s="386"/>
      <c r="H1456" s="386"/>
      <c r="I1456" s="386"/>
      <c r="J1456" s="386"/>
      <c r="K1456" s="386"/>
      <c r="L1456" s="386"/>
      <c r="M1456" s="386"/>
      <c r="N1456" s="386"/>
      <c r="O1456" s="386"/>
      <c r="P1456" s="386"/>
      <c r="Q1456" s="386"/>
      <c r="R1456" s="386"/>
      <c r="S1456" s="237"/>
      <c r="T1456" s="237"/>
      <c r="U1456" s="237"/>
      <c r="V1456" s="237"/>
      <c r="W1456" s="237"/>
      <c r="X1456" s="237"/>
      <c r="Y1456" s="237"/>
      <c r="Z1456" s="237"/>
      <c r="AA1456" s="238"/>
    </row>
    <row r="1457" ht="16" customHeight="1">
      <c r="A1457" s="280">
        <f t="shared" si="10083"/>
        <v>1457</v>
      </c>
      <c r="B1457" t="s" s="286">
        <v>483</v>
      </c>
      <c r="C1457" s="547"/>
      <c r="D1457" s="237"/>
      <c r="E1457" s="237"/>
      <c r="F1457" s="237"/>
      <c r="G1457" s="341"/>
      <c r="H1457" s="672">
        <f>$G$1443*H31</f>
        <v>0</v>
      </c>
      <c r="I1457" s="672">
        <f>$G$1443*I31</f>
        <v>0</v>
      </c>
      <c r="J1457" s="672">
        <f>$G$1443*J31</f>
        <v>0</v>
      </c>
      <c r="K1457" s="672">
        <f>$G$1443*K31</f>
        <v>0</v>
      </c>
      <c r="L1457" s="672">
        <f>$G$1443*L31</f>
        <v>0</v>
      </c>
      <c r="M1457" s="672">
        <f>$G$1443*M31</f>
        <v>0</v>
      </c>
      <c r="N1457" s="237"/>
      <c r="O1457" s="237"/>
      <c r="P1457" s="237"/>
      <c r="Q1457" s="237"/>
      <c r="R1457" s="237"/>
      <c r="S1457" s="237"/>
      <c r="T1457" s="237"/>
      <c r="U1457" s="237"/>
      <c r="V1457" s="237"/>
      <c r="W1457" s="237"/>
      <c r="X1457" s="237"/>
      <c r="Y1457" s="237"/>
      <c r="Z1457" s="237"/>
      <c r="AA1457" s="238"/>
    </row>
    <row r="1458" ht="16" customHeight="1">
      <c r="A1458" s="280">
        <f t="shared" si="10083"/>
        <v>1458</v>
      </c>
      <c r="B1458" t="s" s="290">
        <v>484</v>
      </c>
      <c r="C1458" s="542"/>
      <c r="D1458" s="252"/>
      <c r="E1458" s="252"/>
      <c r="F1458" s="252"/>
      <c r="G1458" s="673"/>
      <c r="H1458" s="674">
        <f>IF(H1457=0,0,IF(H1457&gt;($G$1444*5),6,IF(H1457&gt;($G$1444*4),5,IF(H1457&gt;($G$1444*3),4,IF(H1457&gt;($G$1444*2),3,IF(H1457&gt;$G$1444,2,IF(H1457&gt;0,1)))))))</f>
        <v>0</v>
      </c>
      <c r="I1458" s="674">
        <v>1</v>
      </c>
      <c r="J1458" s="674">
        <f>IF(J1457=0,0,IF(J1457&gt;($G$1444*5),6,IF(J1457&gt;($G$1444*4),5,IF(J1457&gt;($G$1444*3),4,IF(J1457&gt;($G$1444*2),3,IF(J1457&gt;$G$1444,2,IF(J1457&gt;0,1)))))))</f>
        <v>0</v>
      </c>
      <c r="K1458" s="674">
        <f>IF(K1457=0,0,IF(K1457&gt;($G$1444*5),6,IF(K1457&gt;($G$1444*4),5,IF(K1457&gt;($G$1444*3),4,IF(K1457&gt;($G$1444*2),3,IF(K1457&gt;$G$1444,2,IF(K1457&gt;0,1)))))))</f>
        <v>0</v>
      </c>
      <c r="L1458" s="674">
        <f>IF(L1457=0,0,IF(L1457&gt;($G$1444*5),6,IF(L1457&gt;($G$1444*4),5,IF(L1457&gt;($G$1444*3),4,IF(L1457&gt;($G$1444*2),3,IF(L1457&gt;$G$1444,2,IF(L1457&gt;0,1)))))))</f>
        <v>0</v>
      </c>
      <c r="M1458" s="674">
        <f>IF(M1457=0,0,IF(M1457&gt;($G$1444*5),6,IF(M1457&gt;($G$1444*4),5,IF(M1457&gt;($G$1444*3),4,IF(M1457&gt;($G$1444*2),3,IF(M1457&gt;$G$1444,2,IF(M1457&gt;0,1)))))))</f>
        <v>0</v>
      </c>
      <c r="N1458" s="237"/>
      <c r="O1458" s="237"/>
      <c r="P1458" s="237"/>
      <c r="Q1458" s="237"/>
      <c r="R1458" s="237"/>
      <c r="S1458" s="237"/>
      <c r="T1458" s="237"/>
      <c r="U1458" s="237"/>
      <c r="V1458" s="237"/>
      <c r="W1458" s="237"/>
      <c r="X1458" s="237"/>
      <c r="Y1458" s="237"/>
      <c r="Z1458" s="237"/>
      <c r="AA1458" s="238"/>
    </row>
    <row r="1459" ht="16" customHeight="1">
      <c r="A1459" s="280">
        <f t="shared" si="10083"/>
        <v>1459</v>
      </c>
      <c r="B1459" t="s" s="508">
        <v>485</v>
      </c>
      <c r="C1459" s="518"/>
      <c r="D1459" s="258"/>
      <c r="E1459" s="258"/>
      <c r="F1459" s="258"/>
      <c r="G1459" s="624"/>
      <c r="H1459" s="624">
        <f>H1458*$G$1445</f>
        <v>0</v>
      </c>
      <c r="I1459" s="624">
        <f>(I1458-H1458)*$G$1445</f>
        <v>0</v>
      </c>
      <c r="J1459" s="624">
        <f>(J1458-I1458)*$G$1445</f>
        <v>0</v>
      </c>
      <c r="K1459" s="624">
        <f>(K1458-J1458)*$G$1445</f>
        <v>0</v>
      </c>
      <c r="L1459" s="624">
        <f>(L1458-K1458)*$G$1445</f>
        <v>0</v>
      </c>
      <c r="M1459" s="624">
        <f>(M1458-L1458)*$G$1445</f>
        <v>0</v>
      </c>
      <c r="N1459" s="237"/>
      <c r="O1459" s="237"/>
      <c r="P1459" s="237"/>
      <c r="Q1459" s="237"/>
      <c r="R1459" s="237"/>
      <c r="S1459" s="237"/>
      <c r="T1459" s="237"/>
      <c r="U1459" s="237"/>
      <c r="V1459" s="237"/>
      <c r="W1459" s="237"/>
      <c r="X1459" s="237"/>
      <c r="Y1459" s="237"/>
      <c r="Z1459" s="237"/>
      <c r="AA1459" s="238"/>
    </row>
    <row r="1460" ht="16" customHeight="1">
      <c r="A1460" s="280">
        <f t="shared" si="10083"/>
        <v>1460</v>
      </c>
      <c r="B1460" t="s" s="286">
        <v>486</v>
      </c>
      <c r="C1460" s="547"/>
      <c r="D1460" s="237"/>
      <c r="E1460" s="237"/>
      <c r="F1460" s="237"/>
      <c r="G1460" s="675"/>
      <c r="H1460" s="675">
        <f>H1458*$G$1451</f>
        <v>0</v>
      </c>
      <c r="I1460" s="675">
        <f>I1458*$G$1451</f>
        <v>0</v>
      </c>
      <c r="J1460" s="675">
        <f>J1458*$G$1451</f>
        <v>0</v>
      </c>
      <c r="K1460" s="675">
        <f>K1458*$G$1451</f>
        <v>0</v>
      </c>
      <c r="L1460" s="675">
        <f>L1458*$G$1451</f>
        <v>0</v>
      </c>
      <c r="M1460" s="675">
        <f>M1458*$G$1451</f>
        <v>0</v>
      </c>
      <c r="N1460" s="237"/>
      <c r="O1460" s="237"/>
      <c r="P1460" s="237"/>
      <c r="Q1460" s="237"/>
      <c r="R1460" s="237"/>
      <c r="S1460" s="237"/>
      <c r="T1460" s="237"/>
      <c r="U1460" s="237"/>
      <c r="V1460" s="237"/>
      <c r="W1460" s="237"/>
      <c r="X1460" s="237"/>
      <c r="Y1460" s="237"/>
      <c r="Z1460" s="237"/>
      <c r="AA1460" s="238"/>
    </row>
    <row r="1461" ht="16" customHeight="1">
      <c r="A1461" s="280">
        <f t="shared" si="10083"/>
        <v>1461</v>
      </c>
      <c r="B1461" t="s" s="286">
        <v>487</v>
      </c>
      <c r="C1461" s="547"/>
      <c r="D1461" s="237"/>
      <c r="E1461" s="237"/>
      <c r="F1461" s="237"/>
      <c r="G1461" s="675"/>
      <c r="H1461" s="675">
        <f>H1458*$G$1453</f>
        <v>0</v>
      </c>
      <c r="I1461" s="675">
        <f>I1458*$G$1453</f>
        <v>0</v>
      </c>
      <c r="J1461" s="675">
        <f>J1458*$G$1453</f>
        <v>0</v>
      </c>
      <c r="K1461" s="675">
        <f>K1458*$G$1453</f>
        <v>0</v>
      </c>
      <c r="L1461" s="675">
        <f>L1458*$G$1453</f>
        <v>0</v>
      </c>
      <c r="M1461" s="675">
        <f>M1458*$G$1453</f>
        <v>0</v>
      </c>
      <c r="N1461" s="237"/>
      <c r="O1461" s="237"/>
      <c r="P1461" s="237"/>
      <c r="Q1461" s="237"/>
      <c r="R1461" s="237"/>
      <c r="S1461" s="237"/>
      <c r="T1461" s="237"/>
      <c r="U1461" s="237"/>
      <c r="V1461" s="237"/>
      <c r="W1461" s="237"/>
      <c r="X1461" s="237"/>
      <c r="Y1461" s="237"/>
      <c r="Z1461" s="237"/>
      <c r="AA1461" s="238"/>
    </row>
    <row r="1462" ht="16" customHeight="1">
      <c r="A1462" s="280">
        <f t="shared" si="10083"/>
        <v>1462</v>
      </c>
      <c r="B1462" t="s" s="286">
        <v>481</v>
      </c>
      <c r="C1462" s="547"/>
      <c r="D1462" s="237"/>
      <c r="E1462" s="237"/>
      <c r="F1462" s="237"/>
      <c r="G1462" s="675"/>
      <c r="H1462" s="676">
        <f>H1458*$G$1454</f>
        <v>0</v>
      </c>
      <c r="I1462" s="676">
        <f>I1458*$G$1454</f>
        <v>0</v>
      </c>
      <c r="J1462" s="676">
        <f>J1458*$G$1454</f>
        <v>0</v>
      </c>
      <c r="K1462" s="676">
        <f>K1458*$G$1454</f>
        <v>0</v>
      </c>
      <c r="L1462" s="676">
        <f>L1458*$G$1454</f>
        <v>0</v>
      </c>
      <c r="M1462" s="676">
        <f>M1458*$G$1454</f>
        <v>0</v>
      </c>
      <c r="N1462" s="237"/>
      <c r="O1462" s="237"/>
      <c r="P1462" s="237"/>
      <c r="Q1462" s="237"/>
      <c r="R1462" s="237"/>
      <c r="S1462" s="237"/>
      <c r="T1462" s="237"/>
      <c r="U1462" s="237"/>
      <c r="V1462" s="237"/>
      <c r="W1462" s="237"/>
      <c r="X1462" s="237"/>
      <c r="Y1462" s="237"/>
      <c r="Z1462" s="237"/>
      <c r="AA1462" s="238"/>
    </row>
    <row r="1463" ht="15.75" customHeight="1">
      <c r="A1463" s="280">
        <f t="shared" si="10083"/>
        <v>1463</v>
      </c>
      <c r="B1463" s="531"/>
      <c r="C1463" s="640"/>
      <c r="D1463" s="531"/>
      <c r="E1463" s="531"/>
      <c r="F1463" s="531"/>
      <c r="G1463" s="677"/>
      <c r="H1463" s="677"/>
      <c r="I1463" s="677"/>
      <c r="J1463" s="677"/>
      <c r="K1463" s="677"/>
      <c r="L1463" s="677"/>
      <c r="M1463" s="677"/>
      <c r="N1463" s="237"/>
      <c r="O1463" s="237"/>
      <c r="P1463" s="237"/>
      <c r="Q1463" s="237"/>
      <c r="R1463" s="237"/>
      <c r="S1463" s="237"/>
      <c r="T1463" s="237"/>
      <c r="U1463" s="237"/>
      <c r="V1463" s="237"/>
      <c r="W1463" s="237"/>
      <c r="X1463" s="237"/>
      <c r="Y1463" s="237"/>
      <c r="Z1463" s="237"/>
      <c r="AA1463" s="238"/>
    </row>
    <row r="1464" ht="15.75" customHeight="1">
      <c r="A1464" s="600">
        <f t="shared" si="10083"/>
        <v>1464</v>
      </c>
      <c r="B1464" t="s" s="642">
        <v>488</v>
      </c>
      <c r="C1464" s="643">
        <f>SUM(G1464:M1464)</f>
        <v>0</v>
      </c>
      <c r="D1464" s="644"/>
      <c r="E1464" s="644"/>
      <c r="F1464" s="644"/>
      <c r="G1464" s="645">
        <f>SUM(G1459:G1462)</f>
        <v>0</v>
      </c>
      <c r="H1464" s="645">
        <f>SUM(H1459:H1462)</f>
        <v>0</v>
      </c>
      <c r="I1464" s="645">
        <f>SUM(I1459:I1462)</f>
        <v>0</v>
      </c>
      <c r="J1464" s="645">
        <f>SUM(J1459:J1462)</f>
        <v>0</v>
      </c>
      <c r="K1464" s="645">
        <f>SUM(K1459:K1462)</f>
        <v>0</v>
      </c>
      <c r="L1464" s="645">
        <f>SUM(L1459:L1462)</f>
        <v>0</v>
      </c>
      <c r="M1464" s="645">
        <f>SUM(M1459:M1462)</f>
        <v>0</v>
      </c>
      <c r="N1464" s="237"/>
      <c r="O1464" s="237"/>
      <c r="P1464" s="237"/>
      <c r="Q1464" s="237"/>
      <c r="R1464" s="237"/>
      <c r="S1464" s="237"/>
      <c r="T1464" s="237"/>
      <c r="U1464" s="237"/>
      <c r="V1464" s="237"/>
      <c r="W1464" s="237"/>
      <c r="X1464" s="237"/>
      <c r="Y1464" s="237"/>
      <c r="Z1464" s="237"/>
      <c r="AA1464" s="238"/>
    </row>
    <row r="1465" ht="16.5" customHeight="1">
      <c r="A1465" s="280">
        <f t="shared" si="10083"/>
        <v>1465</v>
      </c>
      <c r="B1465" t="s" s="678">
        <v>234</v>
      </c>
      <c r="C1465" s="679"/>
      <c r="D1465" s="680"/>
      <c r="E1465" s="680"/>
      <c r="F1465" s="680"/>
      <c r="G1465" s="681"/>
      <c r="H1465" t="s" s="682">
        <f>_xlfn.IFERROR(H1464/H1457,"NA")</f>
        <v>489</v>
      </c>
      <c r="I1465" t="s" s="682">
        <f>_xlfn.IFERROR(I1464/I1457,"NA")</f>
        <v>489</v>
      </c>
      <c r="J1465" t="s" s="682">
        <f>_xlfn.IFERROR(J1464/J1457,"NA")</f>
        <v>489</v>
      </c>
      <c r="K1465" t="s" s="682">
        <f>_xlfn.IFERROR(K1464/K1457,"NA")</f>
        <v>489</v>
      </c>
      <c r="L1465" t="s" s="682">
        <f>_xlfn.IFERROR(L1464/L1457,"NA")</f>
        <v>489</v>
      </c>
      <c r="M1465" t="s" s="682">
        <f>_xlfn.IFERROR(M1464/M1457,"NA")</f>
        <v>489</v>
      </c>
      <c r="N1465" s="237"/>
      <c r="O1465" s="237"/>
      <c r="P1465" s="237"/>
      <c r="Q1465" s="237"/>
      <c r="R1465" s="237"/>
      <c r="S1465" s="237"/>
      <c r="T1465" s="237"/>
      <c r="U1465" s="237"/>
      <c r="V1465" s="237"/>
      <c r="W1465" s="237"/>
      <c r="X1465" s="237"/>
      <c r="Y1465" s="237"/>
      <c r="Z1465" s="237"/>
      <c r="AA1465" s="238"/>
    </row>
    <row r="1466" ht="16" customHeight="1">
      <c r="A1466" s="280">
        <f t="shared" si="10083"/>
        <v>1466</v>
      </c>
      <c r="B1466" s="237"/>
      <c r="C1466" s="547"/>
      <c r="D1466" s="237"/>
      <c r="E1466" s="237"/>
      <c r="F1466" s="237"/>
      <c r="G1466" s="237"/>
      <c r="H1466" s="237"/>
      <c r="I1466" s="237"/>
      <c r="J1466" s="237"/>
      <c r="K1466" s="237"/>
      <c r="L1466" s="237"/>
      <c r="M1466" s="237"/>
      <c r="N1466" s="237"/>
      <c r="O1466" s="237"/>
      <c r="P1466" s="237"/>
      <c r="Q1466" s="237"/>
      <c r="R1466" s="237"/>
      <c r="S1466" s="237"/>
      <c r="T1466" s="237"/>
      <c r="U1466" s="237"/>
      <c r="V1466" s="237"/>
      <c r="W1466" s="237"/>
      <c r="X1466" s="237"/>
      <c r="Y1466" s="237"/>
      <c r="Z1466" s="237"/>
      <c r="AA1466" s="238"/>
    </row>
    <row r="1467" ht="9" customHeight="1" hidden="1">
      <c r="A1467" s="280">
        <f t="shared" si="10083"/>
        <v>1467</v>
      </c>
      <c r="B1467" s="237"/>
      <c r="C1467" s="547"/>
      <c r="D1467" s="237"/>
      <c r="E1467" s="237"/>
      <c r="F1467" s="237"/>
      <c r="G1467" s="237"/>
      <c r="H1467" s="237"/>
      <c r="I1467" s="237"/>
      <c r="J1467" s="237"/>
      <c r="K1467" s="237"/>
      <c r="L1467" s="237"/>
      <c r="M1467" s="237"/>
      <c r="N1467" s="237"/>
      <c r="O1467" s="237"/>
      <c r="P1467" s="237"/>
      <c r="Q1467" s="237"/>
      <c r="R1467" s="237"/>
      <c r="S1467" s="237"/>
      <c r="T1467" s="237"/>
      <c r="U1467" s="237"/>
      <c r="V1467" s="237"/>
      <c r="W1467" s="237"/>
      <c r="X1467" s="237"/>
      <c r="Y1467" s="237"/>
      <c r="Z1467" s="237"/>
      <c r="AA1467" s="238"/>
    </row>
    <row r="1468" ht="9" customHeight="1" hidden="1">
      <c r="A1468" s="280">
        <f t="shared" si="10083"/>
        <v>1468</v>
      </c>
      <c r="B1468" s="237"/>
      <c r="C1468" s="547"/>
      <c r="D1468" s="237"/>
      <c r="E1468" s="237"/>
      <c r="F1468" s="237"/>
      <c r="G1468" s="237"/>
      <c r="H1468" s="237"/>
      <c r="I1468" s="237"/>
      <c r="J1468" s="237"/>
      <c r="K1468" s="237"/>
      <c r="L1468" s="237"/>
      <c r="M1468" s="237"/>
      <c r="N1468" s="237"/>
      <c r="O1468" s="237"/>
      <c r="P1468" s="237"/>
      <c r="Q1468" s="237"/>
      <c r="R1468" s="237"/>
      <c r="S1468" s="237"/>
      <c r="T1468" s="237"/>
      <c r="U1468" s="237"/>
      <c r="V1468" s="237"/>
      <c r="W1468" s="237"/>
      <c r="X1468" s="237"/>
      <c r="Y1468" s="237"/>
      <c r="Z1468" s="237"/>
      <c r="AA1468" s="238"/>
    </row>
    <row r="1469" ht="16" customHeight="1">
      <c r="A1469" s="280">
        <f t="shared" si="10083"/>
        <v>1469</v>
      </c>
      <c r="B1469" s="415"/>
      <c r="C1469" s="670"/>
      <c r="D1469" s="415"/>
      <c r="E1469" s="415"/>
      <c r="F1469" s="415"/>
      <c r="G1469" s="415"/>
      <c r="H1469" s="415"/>
      <c r="I1469" s="415"/>
      <c r="J1469" s="415"/>
      <c r="K1469" s="415"/>
      <c r="L1469" s="415"/>
      <c r="M1469" s="415"/>
      <c r="N1469" s="415"/>
      <c r="O1469" s="415"/>
      <c r="P1469" s="415"/>
      <c r="Q1469" s="415"/>
      <c r="R1469" s="415"/>
      <c r="S1469" s="237"/>
      <c r="T1469" s="237"/>
      <c r="U1469" s="237"/>
      <c r="V1469" s="237"/>
      <c r="W1469" s="237"/>
      <c r="X1469" s="237"/>
      <c r="Y1469" s="237"/>
      <c r="Z1469" s="237"/>
      <c r="AA1469" s="238"/>
    </row>
    <row r="1470" ht="16" customHeight="1">
      <c r="A1470" s="384">
        <f t="shared" si="10083"/>
        <v>1470</v>
      </c>
      <c r="B1470" t="s" s="385">
        <v>490</v>
      </c>
      <c r="C1470" s="683"/>
      <c r="D1470" s="684"/>
      <c r="E1470" s="684"/>
      <c r="F1470" s="684"/>
      <c r="G1470" s="386"/>
      <c r="H1470" s="386"/>
      <c r="I1470" s="386"/>
      <c r="J1470" s="386"/>
      <c r="K1470" s="386"/>
      <c r="L1470" s="386"/>
      <c r="M1470" s="386"/>
      <c r="N1470" s="386"/>
      <c r="O1470" s="386"/>
      <c r="P1470" s="386"/>
      <c r="Q1470" s="386"/>
      <c r="R1470" s="386"/>
      <c r="S1470" s="237"/>
      <c r="T1470" s="237"/>
      <c r="U1470" s="237"/>
      <c r="V1470" s="237"/>
      <c r="W1470" s="237"/>
      <c r="X1470" s="237"/>
      <c r="Y1470" s="237"/>
      <c r="Z1470" s="237"/>
      <c r="AA1470" s="238"/>
    </row>
    <row r="1471" ht="16" customHeight="1">
      <c r="A1471" s="384">
        <f t="shared" si="10083"/>
        <v>1471</v>
      </c>
      <c r="B1471" t="s" s="392">
        <v>491</v>
      </c>
      <c r="C1471" s="685">
        <v>1000</v>
      </c>
      <c r="D1471" s="686"/>
      <c r="E1471" s="687"/>
      <c r="F1471" s="687"/>
      <c r="G1471" s="237"/>
      <c r="H1471" s="237"/>
      <c r="I1471" s="237"/>
      <c r="J1471" s="237"/>
      <c r="K1471" s="237"/>
      <c r="L1471" s="237"/>
      <c r="M1471" s="237"/>
      <c r="N1471" s="237"/>
      <c r="O1471" s="237"/>
      <c r="P1471" s="237"/>
      <c r="Q1471" s="237"/>
      <c r="R1471" s="237"/>
      <c r="S1471" s="237"/>
      <c r="T1471" s="237"/>
      <c r="U1471" s="237"/>
      <c r="V1471" s="237"/>
      <c r="W1471" s="237"/>
      <c r="X1471" s="237"/>
      <c r="Y1471" s="237"/>
      <c r="Z1471" s="237"/>
      <c r="AA1471" s="238"/>
    </row>
    <row r="1472" ht="16" customHeight="1">
      <c r="A1472" s="384">
        <f t="shared" si="10083"/>
        <v>1472</v>
      </c>
      <c r="B1472" t="s" s="392">
        <v>492</v>
      </c>
      <c r="C1472" s="685">
        <v>500</v>
      </c>
      <c r="D1472" s="686"/>
      <c r="E1472" s="687"/>
      <c r="F1472" s="687"/>
      <c r="G1472" s="660"/>
      <c r="H1472" s="237"/>
      <c r="I1472" s="237"/>
      <c r="J1472" s="237"/>
      <c r="K1472" s="237"/>
      <c r="L1472" s="237"/>
      <c r="M1472" s="237"/>
      <c r="N1472" s="237"/>
      <c r="O1472" s="237"/>
      <c r="P1472" s="237"/>
      <c r="Q1472" s="237"/>
      <c r="R1472" s="237"/>
      <c r="S1472" s="237"/>
      <c r="T1472" s="237"/>
      <c r="U1472" s="237"/>
      <c r="V1472" s="237"/>
      <c r="W1472" s="237"/>
      <c r="X1472" s="237"/>
      <c r="Y1472" s="237"/>
      <c r="Z1472" s="237"/>
      <c r="AA1472" s="238"/>
    </row>
    <row r="1473" ht="16" customHeight="1">
      <c r="A1473" s="384">
        <f t="shared" si="10083"/>
        <v>1473</v>
      </c>
      <c r="B1473" t="s" s="396">
        <v>493</v>
      </c>
      <c r="C1473" s="688"/>
      <c r="D1473" s="689"/>
      <c r="E1473" s="689"/>
      <c r="F1473" s="689"/>
      <c r="G1473" s="662"/>
      <c r="H1473" s="237"/>
      <c r="I1473" s="237"/>
      <c r="J1473" s="237"/>
      <c r="K1473" s="237"/>
      <c r="L1473" s="237"/>
      <c r="M1473" s="237"/>
      <c r="N1473" s="237"/>
      <c r="O1473" s="237"/>
      <c r="P1473" s="237"/>
      <c r="Q1473" s="237"/>
      <c r="R1473" s="237"/>
      <c r="S1473" s="237"/>
      <c r="T1473" s="237"/>
      <c r="U1473" s="237"/>
      <c r="V1473" s="237"/>
      <c r="W1473" s="237"/>
      <c r="X1473" s="237"/>
      <c r="Y1473" s="237"/>
      <c r="Z1473" s="237"/>
      <c r="AA1473" s="238"/>
    </row>
    <row r="1474" ht="16" customHeight="1">
      <c r="A1474" s="384">
        <f t="shared" si="10083"/>
        <v>1474</v>
      </c>
      <c r="B1474" t="s" s="392">
        <v>494</v>
      </c>
      <c r="C1474" s="685">
        <v>300</v>
      </c>
      <c r="D1474" s="686"/>
      <c r="E1474" s="687"/>
      <c r="F1474" s="687"/>
      <c r="G1474" t="s" s="398">
        <v>495</v>
      </c>
      <c r="H1474" s="237"/>
      <c r="I1474" s="237"/>
      <c r="J1474" s="237"/>
      <c r="K1474" s="237"/>
      <c r="L1474" s="237"/>
      <c r="M1474" s="237"/>
      <c r="N1474" s="237"/>
      <c r="O1474" s="237"/>
      <c r="P1474" s="237"/>
      <c r="Q1474" s="237"/>
      <c r="R1474" s="237"/>
      <c r="S1474" s="237"/>
      <c r="T1474" s="237"/>
      <c r="U1474" s="237"/>
      <c r="V1474" s="237"/>
      <c r="W1474" s="237"/>
      <c r="X1474" s="237"/>
      <c r="Y1474" s="237"/>
      <c r="Z1474" s="237"/>
      <c r="AA1474" s="238"/>
    </row>
    <row r="1475" ht="16" customHeight="1">
      <c r="A1475" s="384">
        <f t="shared" si="10083"/>
        <v>1475</v>
      </c>
      <c r="B1475" t="s" s="392">
        <v>496</v>
      </c>
      <c r="C1475" s="685">
        <v>100</v>
      </c>
      <c r="D1475" s="686"/>
      <c r="E1475" s="687"/>
      <c r="F1475" s="687"/>
      <c r="G1475" s="339"/>
      <c r="H1475" s="237"/>
      <c r="I1475" s="237"/>
      <c r="J1475" s="237"/>
      <c r="K1475" s="237"/>
      <c r="L1475" s="237"/>
      <c r="M1475" s="237"/>
      <c r="N1475" s="237"/>
      <c r="O1475" s="237"/>
      <c r="P1475" s="237"/>
      <c r="Q1475" s="237"/>
      <c r="R1475" s="237"/>
      <c r="S1475" s="237"/>
      <c r="T1475" s="237"/>
      <c r="U1475" s="237"/>
      <c r="V1475" s="237"/>
      <c r="W1475" s="237"/>
      <c r="X1475" s="237"/>
      <c r="Y1475" s="237"/>
      <c r="Z1475" s="237"/>
      <c r="AA1475" s="238"/>
    </row>
    <row r="1476" ht="16" customHeight="1">
      <c r="A1476" s="384">
        <f t="shared" si="10083"/>
        <v>1476</v>
      </c>
      <c r="B1476" t="s" s="392">
        <v>497</v>
      </c>
      <c r="C1476" s="685">
        <v>400</v>
      </c>
      <c r="D1476" s="686"/>
      <c r="E1476" s="687"/>
      <c r="F1476" s="687"/>
      <c r="G1476" t="s" s="530">
        <v>498</v>
      </c>
      <c r="H1476" s="237"/>
      <c r="I1476" s="237"/>
      <c r="J1476" s="237"/>
      <c r="K1476" s="237"/>
      <c r="L1476" s="237"/>
      <c r="M1476" s="237"/>
      <c r="N1476" s="237"/>
      <c r="O1476" s="237"/>
      <c r="P1476" s="237"/>
      <c r="Q1476" s="237"/>
      <c r="R1476" s="237"/>
      <c r="S1476" s="237"/>
      <c r="T1476" s="237"/>
      <c r="U1476" s="237"/>
      <c r="V1476" s="237"/>
      <c r="W1476" s="237"/>
      <c r="X1476" s="237"/>
      <c r="Y1476" s="237"/>
      <c r="Z1476" s="237"/>
      <c r="AA1476" s="238"/>
    </row>
    <row r="1477" ht="16" customHeight="1">
      <c r="A1477" s="384">
        <f t="shared" si="10083"/>
        <v>1477</v>
      </c>
      <c r="B1477" t="s" s="392">
        <v>137</v>
      </c>
      <c r="C1477" s="685">
        <v>1200</v>
      </c>
      <c r="D1477" s="686"/>
      <c r="E1477" s="687"/>
      <c r="F1477" s="687"/>
      <c r="G1477" t="s" s="530">
        <v>499</v>
      </c>
      <c r="H1477" s="237"/>
      <c r="I1477" s="237"/>
      <c r="J1477" s="237"/>
      <c r="K1477" s="237"/>
      <c r="L1477" s="237"/>
      <c r="M1477" s="237"/>
      <c r="N1477" s="237"/>
      <c r="O1477" s="237"/>
      <c r="P1477" s="237"/>
      <c r="Q1477" s="237"/>
      <c r="R1477" s="237"/>
      <c r="S1477" s="237"/>
      <c r="T1477" s="237"/>
      <c r="U1477" s="237"/>
      <c r="V1477" s="237"/>
      <c r="W1477" s="237"/>
      <c r="X1477" s="237"/>
      <c r="Y1477" s="237"/>
      <c r="Z1477" s="237"/>
      <c r="AA1477" s="238"/>
    </row>
    <row r="1478" ht="16" customHeight="1">
      <c r="A1478" s="384">
        <f t="shared" si="10083"/>
        <v>1478</v>
      </c>
      <c r="B1478" t="s" s="392">
        <v>500</v>
      </c>
      <c r="C1478" s="685">
        <v>800</v>
      </c>
      <c r="D1478" s="686"/>
      <c r="E1478" s="687"/>
      <c r="F1478" s="687"/>
      <c r="G1478" t="s" s="530">
        <v>501</v>
      </c>
      <c r="H1478" s="237"/>
      <c r="I1478" s="237"/>
      <c r="J1478" s="237"/>
      <c r="K1478" s="237"/>
      <c r="L1478" s="237"/>
      <c r="M1478" s="237"/>
      <c r="N1478" s="237"/>
      <c r="O1478" s="237"/>
      <c r="P1478" s="237"/>
      <c r="Q1478" s="237"/>
      <c r="R1478" s="237"/>
      <c r="S1478" s="237"/>
      <c r="T1478" s="237"/>
      <c r="U1478" s="237"/>
      <c r="V1478" s="237"/>
      <c r="W1478" s="237"/>
      <c r="X1478" s="237"/>
      <c r="Y1478" s="237"/>
      <c r="Z1478" s="237"/>
      <c r="AA1478" s="238"/>
    </row>
    <row r="1479" ht="16" customHeight="1">
      <c r="A1479" s="384">
        <f t="shared" si="10083"/>
        <v>1479</v>
      </c>
      <c r="B1479" t="s" s="690">
        <v>502</v>
      </c>
      <c r="C1479" s="691">
        <f>SUM(C1471:C1478)</f>
        <v>4300</v>
      </c>
      <c r="D1479" s="687"/>
      <c r="E1479" s="687"/>
      <c r="F1479" s="687"/>
      <c r="G1479" s="339"/>
      <c r="H1479" s="237"/>
      <c r="I1479" s="237"/>
      <c r="J1479" s="237"/>
      <c r="K1479" s="237"/>
      <c r="L1479" s="237"/>
      <c r="M1479" s="237"/>
      <c r="N1479" s="237"/>
      <c r="O1479" s="237"/>
      <c r="P1479" s="237"/>
      <c r="Q1479" s="237"/>
      <c r="R1479" s="237"/>
      <c r="S1479" s="237"/>
      <c r="T1479" s="237"/>
      <c r="U1479" s="237"/>
      <c r="V1479" s="237"/>
      <c r="W1479" s="237"/>
      <c r="X1479" s="237"/>
      <c r="Y1479" s="237"/>
      <c r="Z1479" s="237"/>
      <c r="AA1479" s="238"/>
    </row>
    <row r="1480" ht="16" customHeight="1">
      <c r="A1480" s="384">
        <f t="shared" si="10083"/>
        <v>1480</v>
      </c>
      <c r="B1480" s="669"/>
      <c r="C1480" s="692"/>
      <c r="D1480" s="693"/>
      <c r="E1480" s="693"/>
      <c r="F1480" s="693"/>
      <c r="G1480" s="694"/>
      <c r="H1480" s="415"/>
      <c r="I1480" s="415"/>
      <c r="J1480" s="415"/>
      <c r="K1480" s="415"/>
      <c r="L1480" s="415"/>
      <c r="M1480" s="415"/>
      <c r="N1480" s="415"/>
      <c r="O1480" s="415"/>
      <c r="P1480" s="415"/>
      <c r="Q1480" s="415"/>
      <c r="R1480" s="415"/>
      <c r="S1480" s="237"/>
      <c r="T1480" s="237"/>
      <c r="U1480" s="237"/>
      <c r="V1480" s="237"/>
      <c r="W1480" s="237"/>
      <c r="X1480" s="237"/>
      <c r="Y1480" s="237"/>
      <c r="Z1480" s="237"/>
      <c r="AA1480" s="238"/>
    </row>
    <row r="1481" ht="16" customHeight="1">
      <c r="A1481" s="384">
        <f t="shared" si="10083"/>
        <v>1481</v>
      </c>
      <c r="B1481" t="s" s="385">
        <v>503</v>
      </c>
      <c r="C1481" s="695"/>
      <c r="D1481" s="684"/>
      <c r="E1481" s="684"/>
      <c r="F1481" s="684"/>
      <c r="G1481" s="386"/>
      <c r="H1481" s="386"/>
      <c r="I1481" s="386"/>
      <c r="J1481" s="386"/>
      <c r="K1481" s="386"/>
      <c r="L1481" s="386"/>
      <c r="M1481" s="386"/>
      <c r="N1481" s="386"/>
      <c r="O1481" s="386"/>
      <c r="P1481" s="386"/>
      <c r="Q1481" s="386"/>
      <c r="R1481" s="386"/>
      <c r="S1481" s="237"/>
      <c r="T1481" s="237"/>
      <c r="U1481" s="237"/>
      <c r="V1481" s="237"/>
      <c r="W1481" s="237"/>
      <c r="X1481" s="237"/>
      <c r="Y1481" s="237"/>
      <c r="Z1481" s="237"/>
      <c r="AA1481" s="238"/>
    </row>
    <row r="1482" ht="16" customHeight="1">
      <c r="A1482" s="384">
        <f t="shared" si="10083"/>
        <v>1482</v>
      </c>
      <c r="B1482" t="s" s="392">
        <v>491</v>
      </c>
      <c r="C1482" s="685">
        <v>1000</v>
      </c>
      <c r="D1482" s="686"/>
      <c r="E1482" s="687"/>
      <c r="F1482" s="687"/>
      <c r="G1482" s="237"/>
      <c r="H1482" s="237"/>
      <c r="I1482" s="237"/>
      <c r="J1482" s="237"/>
      <c r="K1482" s="237"/>
      <c r="L1482" s="237"/>
      <c r="M1482" s="237"/>
      <c r="N1482" s="237"/>
      <c r="O1482" s="237"/>
      <c r="P1482" s="237"/>
      <c r="Q1482" s="237"/>
      <c r="R1482" s="237"/>
      <c r="S1482" s="237"/>
      <c r="T1482" s="237"/>
      <c r="U1482" s="237"/>
      <c r="V1482" s="237"/>
      <c r="W1482" s="237"/>
      <c r="X1482" s="237"/>
      <c r="Y1482" s="237"/>
      <c r="Z1482" s="237"/>
      <c r="AA1482" s="238"/>
    </row>
    <row r="1483" ht="16" customHeight="1">
      <c r="A1483" s="384">
        <f t="shared" si="10083"/>
        <v>1483</v>
      </c>
      <c r="B1483" t="s" s="392">
        <v>492</v>
      </c>
      <c r="C1483" s="685">
        <v>500</v>
      </c>
      <c r="D1483" s="686"/>
      <c r="E1483" s="687"/>
      <c r="F1483" s="687"/>
      <c r="G1483" s="660"/>
      <c r="H1483" s="237"/>
      <c r="I1483" s="237"/>
      <c r="J1483" s="237"/>
      <c r="K1483" s="237"/>
      <c r="L1483" s="237"/>
      <c r="M1483" s="237"/>
      <c r="N1483" s="237"/>
      <c r="O1483" s="237"/>
      <c r="P1483" s="237"/>
      <c r="Q1483" s="237"/>
      <c r="R1483" s="237"/>
      <c r="S1483" s="237"/>
      <c r="T1483" s="237"/>
      <c r="U1483" s="237"/>
      <c r="V1483" s="237"/>
      <c r="W1483" s="237"/>
      <c r="X1483" s="237"/>
      <c r="Y1483" s="237"/>
      <c r="Z1483" s="237"/>
      <c r="AA1483" s="238"/>
    </row>
    <row r="1484" ht="16" customHeight="1">
      <c r="A1484" s="384">
        <f t="shared" si="10083"/>
        <v>1484</v>
      </c>
      <c r="B1484" t="s" s="396">
        <v>493</v>
      </c>
      <c r="C1484" s="688"/>
      <c r="D1484" s="689"/>
      <c r="E1484" s="689"/>
      <c r="F1484" s="689"/>
      <c r="G1484" s="662"/>
      <c r="H1484" s="237"/>
      <c r="I1484" s="237"/>
      <c r="J1484" s="237"/>
      <c r="K1484" s="237"/>
      <c r="L1484" s="237"/>
      <c r="M1484" s="237"/>
      <c r="N1484" s="237"/>
      <c r="O1484" s="237"/>
      <c r="P1484" s="237"/>
      <c r="Q1484" s="237"/>
      <c r="R1484" s="237"/>
      <c r="S1484" s="237"/>
      <c r="T1484" s="237"/>
      <c r="U1484" s="237"/>
      <c r="V1484" s="237"/>
      <c r="W1484" s="237"/>
      <c r="X1484" s="237"/>
      <c r="Y1484" s="237"/>
      <c r="Z1484" s="237"/>
      <c r="AA1484" s="238"/>
    </row>
    <row r="1485" ht="16" customHeight="1">
      <c r="A1485" s="384">
        <f t="shared" si="10083"/>
        <v>1485</v>
      </c>
      <c r="B1485" t="s" s="392">
        <v>494</v>
      </c>
      <c r="C1485" s="685">
        <v>500</v>
      </c>
      <c r="D1485" s="686"/>
      <c r="E1485" s="687"/>
      <c r="F1485" s="687"/>
      <c r="G1485" t="s" s="398">
        <v>495</v>
      </c>
      <c r="H1485" s="237"/>
      <c r="I1485" s="237"/>
      <c r="J1485" s="237"/>
      <c r="K1485" s="237"/>
      <c r="L1485" s="237"/>
      <c r="M1485" s="237"/>
      <c r="N1485" s="237"/>
      <c r="O1485" s="237"/>
      <c r="P1485" s="237"/>
      <c r="Q1485" s="237"/>
      <c r="R1485" s="237"/>
      <c r="S1485" s="237"/>
      <c r="T1485" s="237"/>
      <c r="U1485" s="237"/>
      <c r="V1485" s="237"/>
      <c r="W1485" s="237"/>
      <c r="X1485" s="237"/>
      <c r="Y1485" s="237"/>
      <c r="Z1485" s="237"/>
      <c r="AA1485" s="238"/>
    </row>
    <row r="1486" ht="16" customHeight="1">
      <c r="A1486" s="384">
        <f t="shared" si="10083"/>
        <v>1486</v>
      </c>
      <c r="B1486" t="s" s="392">
        <v>504</v>
      </c>
      <c r="C1486" s="685">
        <v>100</v>
      </c>
      <c r="D1486" s="686"/>
      <c r="E1486" s="687"/>
      <c r="F1486" s="687"/>
      <c r="G1486" s="339"/>
      <c r="H1486" s="237"/>
      <c r="I1486" s="237"/>
      <c r="J1486" s="237"/>
      <c r="K1486" s="237"/>
      <c r="L1486" s="237"/>
      <c r="M1486" s="237"/>
      <c r="N1486" s="237"/>
      <c r="O1486" s="237"/>
      <c r="P1486" s="237"/>
      <c r="Q1486" s="237"/>
      <c r="R1486" s="237"/>
      <c r="S1486" s="237"/>
      <c r="T1486" s="237"/>
      <c r="U1486" s="237"/>
      <c r="V1486" s="237"/>
      <c r="W1486" s="237"/>
      <c r="X1486" s="237"/>
      <c r="Y1486" s="237"/>
      <c r="Z1486" s="237"/>
      <c r="AA1486" s="238"/>
    </row>
    <row r="1487" ht="16" customHeight="1">
      <c r="A1487" s="384">
        <f t="shared" si="10083"/>
        <v>1487</v>
      </c>
      <c r="B1487" t="s" s="392">
        <v>505</v>
      </c>
      <c r="C1487" s="685">
        <v>200</v>
      </c>
      <c r="D1487" s="686"/>
      <c r="E1487" s="687"/>
      <c r="F1487" s="687"/>
      <c r="G1487" t="s" s="530">
        <v>498</v>
      </c>
      <c r="H1487" s="237"/>
      <c r="I1487" s="237"/>
      <c r="J1487" s="237"/>
      <c r="K1487" s="237"/>
      <c r="L1487" s="237"/>
      <c r="M1487" s="237"/>
      <c r="N1487" s="237"/>
      <c r="O1487" s="237"/>
      <c r="P1487" s="237"/>
      <c r="Q1487" s="237"/>
      <c r="R1487" s="237"/>
      <c r="S1487" s="237"/>
      <c r="T1487" s="237"/>
      <c r="U1487" s="237"/>
      <c r="V1487" s="237"/>
      <c r="W1487" s="237"/>
      <c r="X1487" s="237"/>
      <c r="Y1487" s="237"/>
      <c r="Z1487" s="237"/>
      <c r="AA1487" s="238"/>
    </row>
    <row r="1488" ht="16" customHeight="1">
      <c r="A1488" s="384">
        <f t="shared" si="10083"/>
        <v>1488</v>
      </c>
      <c r="B1488" t="s" s="392">
        <v>137</v>
      </c>
      <c r="C1488" s="685">
        <v>1800</v>
      </c>
      <c r="D1488" s="686"/>
      <c r="E1488" s="687"/>
      <c r="F1488" s="687"/>
      <c r="G1488" t="s" s="530">
        <v>499</v>
      </c>
      <c r="H1488" s="237"/>
      <c r="I1488" s="237"/>
      <c r="J1488" s="237"/>
      <c r="K1488" s="237"/>
      <c r="L1488" s="237"/>
      <c r="M1488" s="237"/>
      <c r="N1488" s="237"/>
      <c r="O1488" s="237"/>
      <c r="P1488" s="237"/>
      <c r="Q1488" s="237"/>
      <c r="R1488" s="237"/>
      <c r="S1488" s="237"/>
      <c r="T1488" s="237"/>
      <c r="U1488" s="237"/>
      <c r="V1488" s="237"/>
      <c r="W1488" s="237"/>
      <c r="X1488" s="237"/>
      <c r="Y1488" s="237"/>
      <c r="Z1488" s="237"/>
      <c r="AA1488" s="238"/>
    </row>
    <row r="1489" ht="16" customHeight="1">
      <c r="A1489" s="384">
        <f t="shared" si="10083"/>
        <v>1489</v>
      </c>
      <c r="B1489" t="s" s="392">
        <v>500</v>
      </c>
      <c r="C1489" s="685">
        <v>1200</v>
      </c>
      <c r="D1489" s="686"/>
      <c r="E1489" s="687"/>
      <c r="F1489" s="687"/>
      <c r="G1489" t="s" s="530">
        <v>501</v>
      </c>
      <c r="H1489" s="237"/>
      <c r="I1489" s="237"/>
      <c r="J1489" s="237"/>
      <c r="K1489" s="237"/>
      <c r="L1489" s="237"/>
      <c r="M1489" s="237"/>
      <c r="N1489" s="237"/>
      <c r="O1489" s="237"/>
      <c r="P1489" s="237"/>
      <c r="Q1489" s="237"/>
      <c r="R1489" s="237"/>
      <c r="S1489" s="237"/>
      <c r="T1489" s="237"/>
      <c r="U1489" s="237"/>
      <c r="V1489" s="237"/>
      <c r="W1489" s="237"/>
      <c r="X1489" s="237"/>
      <c r="Y1489" s="237"/>
      <c r="Z1489" s="237"/>
      <c r="AA1489" s="238"/>
    </row>
    <row r="1490" ht="16" customHeight="1">
      <c r="A1490" s="384">
        <f t="shared" si="10083"/>
        <v>1490</v>
      </c>
      <c r="B1490" t="s" s="392">
        <v>506</v>
      </c>
      <c r="C1490" s="685">
        <v>0</v>
      </c>
      <c r="D1490" s="686"/>
      <c r="E1490" s="687"/>
      <c r="F1490" s="687"/>
      <c r="G1490" t="s" s="530">
        <v>507</v>
      </c>
      <c r="H1490" s="237"/>
      <c r="I1490" s="237"/>
      <c r="J1490" s="237"/>
      <c r="K1490" s="237"/>
      <c r="L1490" s="237"/>
      <c r="M1490" s="237"/>
      <c r="N1490" s="237"/>
      <c r="O1490" s="237"/>
      <c r="P1490" s="237"/>
      <c r="Q1490" s="237"/>
      <c r="R1490" s="237"/>
      <c r="S1490" s="237"/>
      <c r="T1490" s="237"/>
      <c r="U1490" s="237"/>
      <c r="V1490" s="237"/>
      <c r="W1490" s="237"/>
      <c r="X1490" s="237"/>
      <c r="Y1490" s="237"/>
      <c r="Z1490" s="237"/>
      <c r="AA1490" s="238"/>
    </row>
    <row r="1491" ht="16" customHeight="1">
      <c r="A1491" s="384">
        <f t="shared" si="10083"/>
        <v>1491</v>
      </c>
      <c r="B1491" t="s" s="690">
        <v>502</v>
      </c>
      <c r="C1491" s="691">
        <f>SUM(C1482:C1490)</f>
        <v>5300</v>
      </c>
      <c r="D1491" s="687"/>
      <c r="E1491" s="687"/>
      <c r="F1491" s="687"/>
      <c r="G1491" s="339"/>
      <c r="H1491" s="237"/>
      <c r="I1491" s="237"/>
      <c r="J1491" s="237"/>
      <c r="K1491" s="237"/>
      <c r="L1491" s="237"/>
      <c r="M1491" s="237"/>
      <c r="N1491" s="237"/>
      <c r="O1491" s="237"/>
      <c r="P1491" s="237"/>
      <c r="Q1491" s="237"/>
      <c r="R1491" s="237"/>
      <c r="S1491" s="237"/>
      <c r="T1491" s="237"/>
      <c r="U1491" s="237"/>
      <c r="V1491" s="237"/>
      <c r="W1491" s="237"/>
      <c r="X1491" s="237"/>
      <c r="Y1491" s="237"/>
      <c r="Z1491" s="237"/>
      <c r="AA1491" s="238"/>
    </row>
    <row r="1492" ht="16" customHeight="1">
      <c r="A1492" s="384">
        <f t="shared" si="10083"/>
        <v>1492</v>
      </c>
      <c r="B1492" s="669"/>
      <c r="C1492" s="692"/>
      <c r="D1492" s="696"/>
      <c r="E1492" s="696"/>
      <c r="F1492" s="696"/>
      <c r="G1492" s="415"/>
      <c r="H1492" s="415"/>
      <c r="I1492" s="415"/>
      <c r="J1492" s="415"/>
      <c r="K1492" s="415"/>
      <c r="L1492" s="415"/>
      <c r="M1492" s="415"/>
      <c r="N1492" s="415"/>
      <c r="O1492" s="415"/>
      <c r="P1492" s="415"/>
      <c r="Q1492" s="415"/>
      <c r="R1492" s="415"/>
      <c r="S1492" s="237"/>
      <c r="T1492" s="237"/>
      <c r="U1492" s="237"/>
      <c r="V1492" s="237"/>
      <c r="W1492" s="237"/>
      <c r="X1492" s="237"/>
      <c r="Y1492" s="237"/>
      <c r="Z1492" s="237"/>
      <c r="AA1492" s="238"/>
    </row>
    <row r="1493" ht="16" customHeight="1">
      <c r="A1493" s="384">
        <f t="shared" si="10083"/>
        <v>1493</v>
      </c>
      <c r="B1493" t="s" s="385">
        <v>508</v>
      </c>
      <c r="C1493" s="695"/>
      <c r="D1493" s="684"/>
      <c r="E1493" s="684"/>
      <c r="F1493" s="684"/>
      <c r="G1493" s="386"/>
      <c r="H1493" s="386"/>
      <c r="I1493" s="386"/>
      <c r="J1493" s="386"/>
      <c r="K1493" s="386"/>
      <c r="L1493" s="386"/>
      <c r="M1493" s="386"/>
      <c r="N1493" s="386"/>
      <c r="O1493" s="386"/>
      <c r="P1493" s="386"/>
      <c r="Q1493" s="386"/>
      <c r="R1493" s="386"/>
      <c r="S1493" s="237"/>
      <c r="T1493" s="237"/>
      <c r="U1493" s="237"/>
      <c r="V1493" s="237"/>
      <c r="W1493" s="237"/>
      <c r="X1493" s="237"/>
      <c r="Y1493" s="237"/>
      <c r="Z1493" s="237"/>
      <c r="AA1493" s="238"/>
    </row>
    <row r="1494" ht="16" customHeight="1">
      <c r="A1494" s="384">
        <f t="shared" si="10083"/>
        <v>1494</v>
      </c>
      <c r="B1494" t="s" s="392">
        <v>491</v>
      </c>
      <c r="C1494" s="685">
        <v>1000</v>
      </c>
      <c r="D1494" s="686"/>
      <c r="E1494" s="687"/>
      <c r="F1494" s="687"/>
      <c r="G1494" s="237"/>
      <c r="H1494" s="237"/>
      <c r="I1494" s="237"/>
      <c r="J1494" s="237"/>
      <c r="K1494" s="237"/>
      <c r="L1494" s="237"/>
      <c r="M1494" s="237"/>
      <c r="N1494" s="237"/>
      <c r="O1494" s="237"/>
      <c r="P1494" s="237"/>
      <c r="Q1494" s="237"/>
      <c r="R1494" s="237"/>
      <c r="S1494" s="237"/>
      <c r="T1494" s="237"/>
      <c r="U1494" s="237"/>
      <c r="V1494" s="237"/>
      <c r="W1494" s="237"/>
      <c r="X1494" s="237"/>
      <c r="Y1494" s="237"/>
      <c r="Z1494" s="237"/>
      <c r="AA1494" s="238"/>
    </row>
    <row r="1495" ht="16" customHeight="1">
      <c r="A1495" s="384">
        <f t="shared" si="10083"/>
        <v>1495</v>
      </c>
      <c r="B1495" t="s" s="392">
        <v>492</v>
      </c>
      <c r="C1495" s="685">
        <v>500</v>
      </c>
      <c r="D1495" s="686"/>
      <c r="E1495" s="687"/>
      <c r="F1495" s="687"/>
      <c r="G1495" s="660"/>
      <c r="H1495" s="237"/>
      <c r="I1495" s="237"/>
      <c r="J1495" s="237"/>
      <c r="K1495" s="237"/>
      <c r="L1495" s="237"/>
      <c r="M1495" s="237"/>
      <c r="N1495" s="237"/>
      <c r="O1495" s="237"/>
      <c r="P1495" s="237"/>
      <c r="Q1495" s="237"/>
      <c r="R1495" s="237"/>
      <c r="S1495" s="237"/>
      <c r="T1495" s="237"/>
      <c r="U1495" s="237"/>
      <c r="V1495" s="237"/>
      <c r="W1495" s="237"/>
      <c r="X1495" s="237"/>
      <c r="Y1495" s="237"/>
      <c r="Z1495" s="237"/>
      <c r="AA1495" s="238"/>
    </row>
    <row r="1496" ht="16" customHeight="1">
      <c r="A1496" s="384">
        <f t="shared" si="10083"/>
        <v>1496</v>
      </c>
      <c r="B1496" t="s" s="396">
        <v>493</v>
      </c>
      <c r="C1496" s="688"/>
      <c r="D1496" s="689"/>
      <c r="E1496" s="689"/>
      <c r="F1496" s="689"/>
      <c r="G1496" s="662"/>
      <c r="H1496" s="237"/>
      <c r="I1496" s="237"/>
      <c r="J1496" s="237"/>
      <c r="K1496" s="237"/>
      <c r="L1496" s="237"/>
      <c r="M1496" s="237"/>
      <c r="N1496" s="237"/>
      <c r="O1496" s="237"/>
      <c r="P1496" s="237"/>
      <c r="Q1496" s="237"/>
      <c r="R1496" s="237"/>
      <c r="S1496" s="237"/>
      <c r="T1496" s="237"/>
      <c r="U1496" s="237"/>
      <c r="V1496" s="237"/>
      <c r="W1496" s="237"/>
      <c r="X1496" s="237"/>
      <c r="Y1496" s="237"/>
      <c r="Z1496" s="237"/>
      <c r="AA1496" s="238"/>
    </row>
    <row r="1497" ht="16" customHeight="1">
      <c r="A1497" s="384">
        <f t="shared" si="10083"/>
        <v>1497</v>
      </c>
      <c r="B1497" t="s" s="392">
        <v>494</v>
      </c>
      <c r="C1497" s="685">
        <v>500</v>
      </c>
      <c r="D1497" s="686"/>
      <c r="E1497" s="687"/>
      <c r="F1497" s="687"/>
      <c r="G1497" t="s" s="398">
        <v>495</v>
      </c>
      <c r="H1497" s="237"/>
      <c r="I1497" s="237"/>
      <c r="J1497" s="237"/>
      <c r="K1497" s="237"/>
      <c r="L1497" s="237"/>
      <c r="M1497" s="237"/>
      <c r="N1497" s="237"/>
      <c r="O1497" s="237"/>
      <c r="P1497" s="237"/>
      <c r="Q1497" s="237"/>
      <c r="R1497" s="237"/>
      <c r="S1497" s="237"/>
      <c r="T1497" s="237"/>
      <c r="U1497" s="237"/>
      <c r="V1497" s="237"/>
      <c r="W1497" s="237"/>
      <c r="X1497" s="237"/>
      <c r="Y1497" s="237"/>
      <c r="Z1497" s="237"/>
      <c r="AA1497" s="238"/>
    </row>
    <row r="1498" ht="16" customHeight="1">
      <c r="A1498" s="384">
        <f t="shared" si="10083"/>
        <v>1498</v>
      </c>
      <c r="B1498" t="s" s="392">
        <v>504</v>
      </c>
      <c r="C1498" s="685">
        <v>0</v>
      </c>
      <c r="D1498" s="686"/>
      <c r="E1498" s="687"/>
      <c r="F1498" s="687"/>
      <c r="G1498" s="339"/>
      <c r="H1498" s="237"/>
      <c r="I1498" s="237"/>
      <c r="J1498" s="237"/>
      <c r="K1498" s="237"/>
      <c r="L1498" s="237"/>
      <c r="M1498" s="237"/>
      <c r="N1498" s="237"/>
      <c r="O1498" s="237"/>
      <c r="P1498" s="237"/>
      <c r="Q1498" s="237"/>
      <c r="R1498" s="237"/>
      <c r="S1498" s="237"/>
      <c r="T1498" s="237"/>
      <c r="U1498" s="237"/>
      <c r="V1498" s="237"/>
      <c r="W1498" s="237"/>
      <c r="X1498" s="237"/>
      <c r="Y1498" s="237"/>
      <c r="Z1498" s="237"/>
      <c r="AA1498" s="238"/>
    </row>
    <row r="1499" ht="16" customHeight="1">
      <c r="A1499" s="384">
        <f t="shared" si="10083"/>
        <v>1499</v>
      </c>
      <c r="B1499" t="s" s="392">
        <v>505</v>
      </c>
      <c r="C1499" s="685">
        <v>200</v>
      </c>
      <c r="D1499" s="686"/>
      <c r="E1499" s="687"/>
      <c r="F1499" s="687"/>
      <c r="G1499" t="s" s="530">
        <v>498</v>
      </c>
      <c r="H1499" s="237"/>
      <c r="I1499" s="237"/>
      <c r="J1499" s="237"/>
      <c r="K1499" s="237"/>
      <c r="L1499" s="237"/>
      <c r="M1499" s="237"/>
      <c r="N1499" s="237"/>
      <c r="O1499" s="237"/>
      <c r="P1499" s="237"/>
      <c r="Q1499" s="237"/>
      <c r="R1499" s="237"/>
      <c r="S1499" s="237"/>
      <c r="T1499" s="237"/>
      <c r="U1499" s="237"/>
      <c r="V1499" s="237"/>
      <c r="W1499" s="237"/>
      <c r="X1499" s="237"/>
      <c r="Y1499" s="237"/>
      <c r="Z1499" s="237"/>
      <c r="AA1499" s="238"/>
    </row>
    <row r="1500" ht="16" customHeight="1">
      <c r="A1500" s="384">
        <f t="shared" si="10083"/>
        <v>1500</v>
      </c>
      <c r="B1500" t="s" s="392">
        <v>137</v>
      </c>
      <c r="C1500" s="685">
        <v>1800</v>
      </c>
      <c r="D1500" s="686"/>
      <c r="E1500" s="687"/>
      <c r="F1500" s="687"/>
      <c r="G1500" t="s" s="530">
        <v>499</v>
      </c>
      <c r="H1500" s="237"/>
      <c r="I1500" s="237"/>
      <c r="J1500" s="237"/>
      <c r="K1500" s="237"/>
      <c r="L1500" s="237"/>
      <c r="M1500" s="237"/>
      <c r="N1500" s="237"/>
      <c r="O1500" s="237"/>
      <c r="P1500" s="237"/>
      <c r="Q1500" s="237"/>
      <c r="R1500" s="237"/>
      <c r="S1500" s="237"/>
      <c r="T1500" s="237"/>
      <c r="U1500" s="237"/>
      <c r="V1500" s="237"/>
      <c r="W1500" s="237"/>
      <c r="X1500" s="237"/>
      <c r="Y1500" s="237"/>
      <c r="Z1500" s="237"/>
      <c r="AA1500" s="238"/>
    </row>
    <row r="1501" ht="16" customHeight="1">
      <c r="A1501" s="384">
        <f t="shared" si="10083"/>
        <v>1501</v>
      </c>
      <c r="B1501" t="s" s="392">
        <v>500</v>
      </c>
      <c r="C1501" s="685">
        <v>1200</v>
      </c>
      <c r="D1501" s="686"/>
      <c r="E1501" s="687"/>
      <c r="F1501" s="687"/>
      <c r="G1501" t="s" s="530">
        <v>501</v>
      </c>
      <c r="H1501" s="237"/>
      <c r="I1501" s="237"/>
      <c r="J1501" s="237"/>
      <c r="K1501" s="237"/>
      <c r="L1501" s="237"/>
      <c r="M1501" s="237"/>
      <c r="N1501" s="237"/>
      <c r="O1501" s="237"/>
      <c r="P1501" s="237"/>
      <c r="Q1501" s="237"/>
      <c r="R1501" s="237"/>
      <c r="S1501" s="237"/>
      <c r="T1501" s="237"/>
      <c r="U1501" s="237"/>
      <c r="V1501" s="237"/>
      <c r="W1501" s="237"/>
      <c r="X1501" s="237"/>
      <c r="Y1501" s="237"/>
      <c r="Z1501" s="237"/>
      <c r="AA1501" s="238"/>
    </row>
    <row r="1502" ht="16" customHeight="1">
      <c r="A1502" s="384">
        <f t="shared" si="10083"/>
        <v>1502</v>
      </c>
      <c r="B1502" t="s" s="392">
        <v>506</v>
      </c>
      <c r="C1502" s="685">
        <v>0</v>
      </c>
      <c r="D1502" s="686"/>
      <c r="E1502" s="687"/>
      <c r="F1502" s="687"/>
      <c r="G1502" t="s" s="530">
        <v>507</v>
      </c>
      <c r="H1502" s="237"/>
      <c r="I1502" s="237"/>
      <c r="J1502" s="237"/>
      <c r="K1502" s="237"/>
      <c r="L1502" s="237"/>
      <c r="M1502" s="237"/>
      <c r="N1502" s="237"/>
      <c r="O1502" s="237"/>
      <c r="P1502" s="237"/>
      <c r="Q1502" s="237"/>
      <c r="R1502" s="237"/>
      <c r="S1502" s="237"/>
      <c r="T1502" s="237"/>
      <c r="U1502" s="237"/>
      <c r="V1502" s="237"/>
      <c r="W1502" s="237"/>
      <c r="X1502" s="237"/>
      <c r="Y1502" s="237"/>
      <c r="Z1502" s="237"/>
      <c r="AA1502" s="238"/>
    </row>
    <row r="1503" ht="16" customHeight="1">
      <c r="A1503" s="384">
        <f t="shared" si="10083"/>
        <v>1503</v>
      </c>
      <c r="B1503" t="s" s="690">
        <v>502</v>
      </c>
      <c r="C1503" s="691">
        <f>SUM(C1494:C1502)</f>
        <v>5200</v>
      </c>
      <c r="D1503" s="687"/>
      <c r="E1503" s="687"/>
      <c r="F1503" s="687"/>
      <c r="G1503" s="339"/>
      <c r="H1503" s="237"/>
      <c r="I1503" s="237"/>
      <c r="J1503" s="237"/>
      <c r="K1503" s="237"/>
      <c r="L1503" s="237"/>
      <c r="M1503" s="237"/>
      <c r="N1503" s="237"/>
      <c r="O1503" s="237"/>
      <c r="P1503" s="237"/>
      <c r="Q1503" s="237"/>
      <c r="R1503" s="237"/>
      <c r="S1503" s="237"/>
      <c r="T1503" s="237"/>
      <c r="U1503" s="237"/>
      <c r="V1503" s="237"/>
      <c r="W1503" s="237"/>
      <c r="X1503" s="237"/>
      <c r="Y1503" s="237"/>
      <c r="Z1503" s="237"/>
      <c r="AA1503" s="238"/>
    </row>
    <row r="1504" ht="16" customHeight="1">
      <c r="A1504" s="384">
        <f t="shared" si="10083"/>
        <v>1504</v>
      </c>
      <c r="B1504" s="697"/>
      <c r="C1504" s="698"/>
      <c r="D1504" s="699"/>
      <c r="E1504" s="699"/>
      <c r="F1504" s="699"/>
      <c r="G1504" s="415"/>
      <c r="H1504" s="415"/>
      <c r="I1504" s="415"/>
      <c r="J1504" s="415"/>
      <c r="K1504" s="415"/>
      <c r="L1504" s="415"/>
      <c r="M1504" s="415"/>
      <c r="N1504" s="415"/>
      <c r="O1504" s="415"/>
      <c r="P1504" s="415"/>
      <c r="Q1504" s="415"/>
      <c r="R1504" s="415"/>
      <c r="S1504" s="237"/>
      <c r="T1504" s="237"/>
      <c r="U1504" s="237"/>
      <c r="V1504" s="237"/>
      <c r="W1504" s="237"/>
      <c r="X1504" s="237"/>
      <c r="Y1504" s="237"/>
      <c r="Z1504" s="237"/>
      <c r="AA1504" s="238"/>
    </row>
    <row r="1505" ht="16" customHeight="1">
      <c r="A1505" s="384">
        <f t="shared" si="10083"/>
        <v>1505</v>
      </c>
      <c r="B1505" t="s" s="385">
        <v>509</v>
      </c>
      <c r="C1505" s="695"/>
      <c r="D1505" s="684"/>
      <c r="E1505" s="684"/>
      <c r="F1505" s="684"/>
      <c r="G1505" s="386"/>
      <c r="H1505" s="386"/>
      <c r="I1505" s="386"/>
      <c r="J1505" s="386"/>
      <c r="K1505" s="386"/>
      <c r="L1505" s="386"/>
      <c r="M1505" s="386"/>
      <c r="N1505" s="386"/>
      <c r="O1505" s="386"/>
      <c r="P1505" s="386"/>
      <c r="Q1505" s="386"/>
      <c r="R1505" s="386"/>
      <c r="S1505" s="237"/>
      <c r="T1505" s="237"/>
      <c r="U1505" s="237"/>
      <c r="V1505" s="237"/>
      <c r="W1505" s="237"/>
      <c r="X1505" s="237"/>
      <c r="Y1505" s="237"/>
      <c r="Z1505" s="237"/>
      <c r="AA1505" s="238"/>
    </row>
    <row r="1506" ht="16" customHeight="1">
      <c r="A1506" s="384">
        <f t="shared" si="10083"/>
        <v>1506</v>
      </c>
      <c r="B1506" t="s" s="392">
        <v>491</v>
      </c>
      <c r="C1506" s="685">
        <v>1000</v>
      </c>
      <c r="D1506" s="686"/>
      <c r="E1506" s="687"/>
      <c r="F1506" s="687"/>
      <c r="G1506" s="237"/>
      <c r="H1506" s="237"/>
      <c r="I1506" s="237"/>
      <c r="J1506" s="237"/>
      <c r="K1506" s="237"/>
      <c r="L1506" s="237"/>
      <c r="M1506" s="237"/>
      <c r="N1506" s="237"/>
      <c r="O1506" s="237"/>
      <c r="P1506" s="237"/>
      <c r="Q1506" s="237"/>
      <c r="R1506" s="237"/>
      <c r="S1506" s="237"/>
      <c r="T1506" s="237"/>
      <c r="U1506" s="237"/>
      <c r="V1506" s="237"/>
      <c r="W1506" s="237"/>
      <c r="X1506" s="237"/>
      <c r="Y1506" s="237"/>
      <c r="Z1506" s="237"/>
      <c r="AA1506" s="238"/>
    </row>
    <row r="1507" ht="16" customHeight="1">
      <c r="A1507" s="384">
        <f t="shared" si="10083"/>
        <v>1507</v>
      </c>
      <c r="B1507" t="s" s="392">
        <v>492</v>
      </c>
      <c r="C1507" s="685">
        <v>500</v>
      </c>
      <c r="D1507" s="686"/>
      <c r="E1507" s="687"/>
      <c r="F1507" s="687"/>
      <c r="G1507" s="660"/>
      <c r="H1507" s="237"/>
      <c r="I1507" s="237"/>
      <c r="J1507" s="237"/>
      <c r="K1507" s="237"/>
      <c r="L1507" s="237"/>
      <c r="M1507" s="237"/>
      <c r="N1507" s="237"/>
      <c r="O1507" s="237"/>
      <c r="P1507" s="237"/>
      <c r="Q1507" s="237"/>
      <c r="R1507" s="237"/>
      <c r="S1507" s="237"/>
      <c r="T1507" s="237"/>
      <c r="U1507" s="237"/>
      <c r="V1507" s="237"/>
      <c r="W1507" s="237"/>
      <c r="X1507" s="237"/>
      <c r="Y1507" s="237"/>
      <c r="Z1507" s="237"/>
      <c r="AA1507" s="238"/>
    </row>
    <row r="1508" ht="16" customHeight="1">
      <c r="A1508" s="384">
        <f t="shared" si="10083"/>
        <v>1508</v>
      </c>
      <c r="B1508" t="s" s="396">
        <v>493</v>
      </c>
      <c r="C1508" s="688"/>
      <c r="D1508" s="689"/>
      <c r="E1508" s="689"/>
      <c r="F1508" s="689"/>
      <c r="G1508" s="662"/>
      <c r="H1508" s="237"/>
      <c r="I1508" s="237"/>
      <c r="J1508" s="237"/>
      <c r="K1508" s="237"/>
      <c r="L1508" s="237"/>
      <c r="M1508" s="237"/>
      <c r="N1508" s="237"/>
      <c r="O1508" s="237"/>
      <c r="P1508" s="237"/>
      <c r="Q1508" s="237"/>
      <c r="R1508" s="237"/>
      <c r="S1508" s="237"/>
      <c r="T1508" s="237"/>
      <c r="U1508" s="237"/>
      <c r="V1508" s="237"/>
      <c r="W1508" s="237"/>
      <c r="X1508" s="237"/>
      <c r="Y1508" s="237"/>
      <c r="Z1508" s="237"/>
      <c r="AA1508" s="238"/>
    </row>
    <row r="1509" ht="16" customHeight="1">
      <c r="A1509" s="384">
        <f t="shared" si="10083"/>
        <v>1509</v>
      </c>
      <c r="B1509" t="s" s="392">
        <v>494</v>
      </c>
      <c r="C1509" s="685">
        <v>400</v>
      </c>
      <c r="D1509" s="686"/>
      <c r="E1509" s="687"/>
      <c r="F1509" s="687"/>
      <c r="G1509" t="s" s="398">
        <v>495</v>
      </c>
      <c r="H1509" s="237"/>
      <c r="I1509" s="237"/>
      <c r="J1509" s="237"/>
      <c r="K1509" s="237"/>
      <c r="L1509" s="237"/>
      <c r="M1509" s="237"/>
      <c r="N1509" s="237"/>
      <c r="O1509" s="237"/>
      <c r="P1509" s="237"/>
      <c r="Q1509" s="237"/>
      <c r="R1509" s="237"/>
      <c r="S1509" s="237"/>
      <c r="T1509" s="237"/>
      <c r="U1509" s="237"/>
      <c r="V1509" s="237"/>
      <c r="W1509" s="237"/>
      <c r="X1509" s="237"/>
      <c r="Y1509" s="237"/>
      <c r="Z1509" s="237"/>
      <c r="AA1509" s="238"/>
    </row>
    <row r="1510" ht="16" customHeight="1">
      <c r="A1510" s="384">
        <f t="shared" si="10083"/>
        <v>1510</v>
      </c>
      <c r="B1510" t="s" s="392">
        <v>510</v>
      </c>
      <c r="C1510" s="685">
        <v>150</v>
      </c>
      <c r="D1510" s="686"/>
      <c r="E1510" s="687"/>
      <c r="F1510" s="687"/>
      <c r="G1510" s="339"/>
      <c r="H1510" s="237"/>
      <c r="I1510" s="237"/>
      <c r="J1510" s="237"/>
      <c r="K1510" s="237"/>
      <c r="L1510" s="237"/>
      <c r="M1510" s="237"/>
      <c r="N1510" s="237"/>
      <c r="O1510" s="237"/>
      <c r="P1510" s="237"/>
      <c r="Q1510" s="237"/>
      <c r="R1510" s="237"/>
      <c r="S1510" s="237"/>
      <c r="T1510" s="237"/>
      <c r="U1510" s="237"/>
      <c r="V1510" s="237"/>
      <c r="W1510" s="237"/>
      <c r="X1510" s="237"/>
      <c r="Y1510" s="237"/>
      <c r="Z1510" s="237"/>
      <c r="AA1510" s="238"/>
    </row>
    <row r="1511" ht="16" customHeight="1">
      <c r="A1511" s="384">
        <f t="shared" si="10083"/>
        <v>1511</v>
      </c>
      <c r="B1511" t="s" s="392">
        <v>511</v>
      </c>
      <c r="C1511" s="685">
        <v>400</v>
      </c>
      <c r="D1511" s="686"/>
      <c r="E1511" s="687"/>
      <c r="F1511" s="687"/>
      <c r="G1511" t="s" s="530">
        <v>498</v>
      </c>
      <c r="H1511" s="237"/>
      <c r="I1511" s="237"/>
      <c r="J1511" s="237"/>
      <c r="K1511" s="237"/>
      <c r="L1511" s="237"/>
      <c r="M1511" s="237"/>
      <c r="N1511" s="237"/>
      <c r="O1511" s="237"/>
      <c r="P1511" s="237"/>
      <c r="Q1511" s="237"/>
      <c r="R1511" s="237"/>
      <c r="S1511" s="237"/>
      <c r="T1511" s="237"/>
      <c r="U1511" s="237"/>
      <c r="V1511" s="237"/>
      <c r="W1511" s="237"/>
      <c r="X1511" s="237"/>
      <c r="Y1511" s="237"/>
      <c r="Z1511" s="237"/>
      <c r="AA1511" s="238"/>
    </row>
    <row r="1512" ht="16" customHeight="1">
      <c r="A1512" s="384">
        <f t="shared" si="10083"/>
        <v>1512</v>
      </c>
      <c r="B1512" t="s" s="392">
        <v>137</v>
      </c>
      <c r="C1512" s="685">
        <v>1200</v>
      </c>
      <c r="D1512" s="686"/>
      <c r="E1512" s="687"/>
      <c r="F1512" s="687"/>
      <c r="G1512" t="s" s="530">
        <v>499</v>
      </c>
      <c r="H1512" s="237"/>
      <c r="I1512" s="237"/>
      <c r="J1512" s="237"/>
      <c r="K1512" s="237"/>
      <c r="L1512" s="237"/>
      <c r="M1512" s="237"/>
      <c r="N1512" s="237"/>
      <c r="O1512" s="237"/>
      <c r="P1512" s="237"/>
      <c r="Q1512" s="237"/>
      <c r="R1512" s="237"/>
      <c r="S1512" s="237"/>
      <c r="T1512" s="237"/>
      <c r="U1512" s="237"/>
      <c r="V1512" s="237"/>
      <c r="W1512" s="237"/>
      <c r="X1512" s="237"/>
      <c r="Y1512" s="237"/>
      <c r="Z1512" s="237"/>
      <c r="AA1512" s="238"/>
    </row>
    <row r="1513" ht="16" customHeight="1">
      <c r="A1513" s="384">
        <f t="shared" si="10083"/>
        <v>1513</v>
      </c>
      <c r="B1513" t="s" s="392">
        <v>500</v>
      </c>
      <c r="C1513" s="685">
        <v>800</v>
      </c>
      <c r="D1513" s="686"/>
      <c r="E1513" s="687"/>
      <c r="F1513" s="687"/>
      <c r="G1513" t="s" s="530">
        <v>501</v>
      </c>
      <c r="H1513" s="237"/>
      <c r="I1513" s="237"/>
      <c r="J1513" s="237"/>
      <c r="K1513" s="237"/>
      <c r="L1513" s="237"/>
      <c r="M1513" s="237"/>
      <c r="N1513" s="237"/>
      <c r="O1513" s="237"/>
      <c r="P1513" s="237"/>
      <c r="Q1513" s="237"/>
      <c r="R1513" s="237"/>
      <c r="S1513" s="237"/>
      <c r="T1513" s="237"/>
      <c r="U1513" s="237"/>
      <c r="V1513" s="237"/>
      <c r="W1513" s="237"/>
      <c r="X1513" s="237"/>
      <c r="Y1513" s="237"/>
      <c r="Z1513" s="237"/>
      <c r="AA1513" s="238"/>
    </row>
    <row r="1514" ht="16" customHeight="1">
      <c r="A1514" s="384">
        <f t="shared" si="10083"/>
        <v>1514</v>
      </c>
      <c r="B1514" t="s" s="690">
        <v>502</v>
      </c>
      <c r="C1514" s="691">
        <f>SUM(C1506:C1513)</f>
        <v>4450</v>
      </c>
      <c r="D1514" s="687"/>
      <c r="E1514" s="687"/>
      <c r="F1514" s="687"/>
      <c r="G1514" s="339"/>
      <c r="H1514" s="237"/>
      <c r="I1514" s="237"/>
      <c r="J1514" s="237"/>
      <c r="K1514" s="237"/>
      <c r="L1514" s="237"/>
      <c r="M1514" s="237"/>
      <c r="N1514" s="237"/>
      <c r="O1514" s="237"/>
      <c r="P1514" s="237"/>
      <c r="Q1514" s="237"/>
      <c r="R1514" s="237"/>
      <c r="S1514" s="237"/>
      <c r="T1514" s="237"/>
      <c r="U1514" s="237"/>
      <c r="V1514" s="237"/>
      <c r="W1514" s="237"/>
      <c r="X1514" s="237"/>
      <c r="Y1514" s="237"/>
      <c r="Z1514" s="237"/>
      <c r="AA1514" s="238"/>
    </row>
    <row r="1515" ht="16" customHeight="1">
      <c r="A1515" s="384">
        <f t="shared" si="10083"/>
        <v>1515</v>
      </c>
      <c r="B1515" s="669"/>
      <c r="C1515" s="692"/>
      <c r="D1515" s="700"/>
      <c r="E1515" s="700"/>
      <c r="F1515" s="700"/>
      <c r="G1515" s="701"/>
      <c r="H1515" s="415"/>
      <c r="I1515" s="415"/>
      <c r="J1515" s="415"/>
      <c r="K1515" s="415"/>
      <c r="L1515" s="415"/>
      <c r="M1515" s="415"/>
      <c r="N1515" s="415"/>
      <c r="O1515" s="415"/>
      <c r="P1515" s="415"/>
      <c r="Q1515" s="415"/>
      <c r="R1515" s="415"/>
      <c r="S1515" s="237"/>
      <c r="T1515" s="237"/>
      <c r="U1515" s="237"/>
      <c r="V1515" s="237"/>
      <c r="W1515" s="237"/>
      <c r="X1515" s="237"/>
      <c r="Y1515" s="237"/>
      <c r="Z1515" s="237"/>
      <c r="AA1515" s="238"/>
    </row>
    <row r="1516" ht="16" customHeight="1">
      <c r="A1516" s="384">
        <f t="shared" si="10083"/>
        <v>1516</v>
      </c>
      <c r="B1516" t="s" s="385">
        <v>512</v>
      </c>
      <c r="C1516" s="695"/>
      <c r="D1516" s="684"/>
      <c r="E1516" s="684"/>
      <c r="F1516" s="684"/>
      <c r="G1516" s="386"/>
      <c r="H1516" s="386"/>
      <c r="I1516" s="386"/>
      <c r="J1516" s="386"/>
      <c r="K1516" s="386"/>
      <c r="L1516" s="386"/>
      <c r="M1516" s="386"/>
      <c r="N1516" s="386"/>
      <c r="O1516" s="386"/>
      <c r="P1516" s="386"/>
      <c r="Q1516" s="386"/>
      <c r="R1516" s="386"/>
      <c r="S1516" s="237"/>
      <c r="T1516" s="237"/>
      <c r="U1516" s="237"/>
      <c r="V1516" s="237"/>
      <c r="W1516" s="237"/>
      <c r="X1516" s="237"/>
      <c r="Y1516" s="237"/>
      <c r="Z1516" s="237"/>
      <c r="AA1516" s="238"/>
    </row>
    <row r="1517" ht="16" customHeight="1">
      <c r="A1517" s="384">
        <f t="shared" si="10083"/>
        <v>1517</v>
      </c>
      <c r="B1517" t="s" s="392">
        <v>491</v>
      </c>
      <c r="C1517" s="685">
        <v>1000</v>
      </c>
      <c r="D1517" s="686"/>
      <c r="E1517" s="687"/>
      <c r="F1517" s="687"/>
      <c r="G1517" s="237"/>
      <c r="H1517" s="237"/>
      <c r="I1517" s="237"/>
      <c r="J1517" s="237"/>
      <c r="K1517" s="237"/>
      <c r="L1517" s="237"/>
      <c r="M1517" s="237"/>
      <c r="N1517" s="237"/>
      <c r="O1517" s="237"/>
      <c r="P1517" s="237"/>
      <c r="Q1517" s="237"/>
      <c r="R1517" s="237"/>
      <c r="S1517" s="237"/>
      <c r="T1517" s="237"/>
      <c r="U1517" s="237"/>
      <c r="V1517" s="237"/>
      <c r="W1517" s="237"/>
      <c r="X1517" s="237"/>
      <c r="Y1517" s="237"/>
      <c r="Z1517" s="237"/>
      <c r="AA1517" s="238"/>
    </row>
    <row r="1518" ht="16" customHeight="1">
      <c r="A1518" s="384">
        <f t="shared" si="10083"/>
        <v>1518</v>
      </c>
      <c r="B1518" t="s" s="392">
        <v>492</v>
      </c>
      <c r="C1518" s="685">
        <v>500</v>
      </c>
      <c r="D1518" s="686"/>
      <c r="E1518" s="687"/>
      <c r="F1518" s="687"/>
      <c r="G1518" s="660"/>
      <c r="H1518" s="237"/>
      <c r="I1518" s="237"/>
      <c r="J1518" s="237"/>
      <c r="K1518" s="237"/>
      <c r="L1518" s="237"/>
      <c r="M1518" s="237"/>
      <c r="N1518" s="237"/>
      <c r="O1518" s="237"/>
      <c r="P1518" s="237"/>
      <c r="Q1518" s="237"/>
      <c r="R1518" s="237"/>
      <c r="S1518" s="237"/>
      <c r="T1518" s="237"/>
      <c r="U1518" s="237"/>
      <c r="V1518" s="237"/>
      <c r="W1518" s="237"/>
      <c r="X1518" s="237"/>
      <c r="Y1518" s="237"/>
      <c r="Z1518" s="237"/>
      <c r="AA1518" s="238"/>
    </row>
    <row r="1519" ht="16" customHeight="1">
      <c r="A1519" s="384">
        <f t="shared" si="10083"/>
        <v>1519</v>
      </c>
      <c r="B1519" t="s" s="396">
        <v>493</v>
      </c>
      <c r="C1519" s="688"/>
      <c r="D1519" s="689"/>
      <c r="E1519" s="689"/>
      <c r="F1519" s="689"/>
      <c r="G1519" s="662"/>
      <c r="H1519" s="237"/>
      <c r="I1519" s="237"/>
      <c r="J1519" s="237"/>
      <c r="K1519" s="237"/>
      <c r="L1519" s="237"/>
      <c r="M1519" s="237"/>
      <c r="N1519" s="237"/>
      <c r="O1519" s="237"/>
      <c r="P1519" s="237"/>
      <c r="Q1519" s="237"/>
      <c r="R1519" s="237"/>
      <c r="S1519" s="237"/>
      <c r="T1519" s="237"/>
      <c r="U1519" s="237"/>
      <c r="V1519" s="237"/>
      <c r="W1519" s="237"/>
      <c r="X1519" s="237"/>
      <c r="Y1519" s="237"/>
      <c r="Z1519" s="237"/>
      <c r="AA1519" s="238"/>
    </row>
    <row r="1520" ht="16" customHeight="1">
      <c r="A1520" s="384">
        <f t="shared" si="10083"/>
        <v>1520</v>
      </c>
      <c r="B1520" t="s" s="392">
        <v>494</v>
      </c>
      <c r="C1520" s="685">
        <v>400</v>
      </c>
      <c r="D1520" s="686"/>
      <c r="E1520" s="687"/>
      <c r="F1520" s="687"/>
      <c r="G1520" t="s" s="398">
        <v>495</v>
      </c>
      <c r="H1520" s="237"/>
      <c r="I1520" s="237"/>
      <c r="J1520" s="237"/>
      <c r="K1520" s="237"/>
      <c r="L1520" s="237"/>
      <c r="M1520" s="237"/>
      <c r="N1520" s="237"/>
      <c r="O1520" s="237"/>
      <c r="P1520" s="237"/>
      <c r="Q1520" s="237"/>
      <c r="R1520" s="237"/>
      <c r="S1520" s="237"/>
      <c r="T1520" s="237"/>
      <c r="U1520" s="237"/>
      <c r="V1520" s="237"/>
      <c r="W1520" s="237"/>
      <c r="X1520" s="237"/>
      <c r="Y1520" s="237"/>
      <c r="Z1520" s="237"/>
      <c r="AA1520" s="238"/>
    </row>
    <row r="1521" ht="16" customHeight="1">
      <c r="A1521" s="384">
        <f t="shared" si="10083"/>
        <v>1521</v>
      </c>
      <c r="B1521" t="s" s="392">
        <v>510</v>
      </c>
      <c r="C1521" s="685">
        <v>150</v>
      </c>
      <c r="D1521" s="686"/>
      <c r="E1521" s="687"/>
      <c r="F1521" s="687"/>
      <c r="G1521" s="339"/>
      <c r="H1521" s="237"/>
      <c r="I1521" s="237"/>
      <c r="J1521" s="237"/>
      <c r="K1521" s="237"/>
      <c r="L1521" s="237"/>
      <c r="M1521" s="237"/>
      <c r="N1521" s="237"/>
      <c r="O1521" s="237"/>
      <c r="P1521" s="237"/>
      <c r="Q1521" s="237"/>
      <c r="R1521" s="237"/>
      <c r="S1521" s="237"/>
      <c r="T1521" s="237"/>
      <c r="U1521" s="237"/>
      <c r="V1521" s="237"/>
      <c r="W1521" s="237"/>
      <c r="X1521" s="237"/>
      <c r="Y1521" s="237"/>
      <c r="Z1521" s="237"/>
      <c r="AA1521" s="238"/>
    </row>
    <row r="1522" ht="16" customHeight="1">
      <c r="A1522" s="384">
        <f t="shared" si="10083"/>
        <v>1522</v>
      </c>
      <c r="B1522" t="s" s="392">
        <v>511</v>
      </c>
      <c r="C1522" s="685">
        <v>400</v>
      </c>
      <c r="D1522" s="686"/>
      <c r="E1522" s="687"/>
      <c r="F1522" s="687"/>
      <c r="G1522" t="s" s="530">
        <v>498</v>
      </c>
      <c r="H1522" s="237"/>
      <c r="I1522" s="237"/>
      <c r="J1522" s="237"/>
      <c r="K1522" s="237"/>
      <c r="L1522" s="237"/>
      <c r="M1522" s="237"/>
      <c r="N1522" s="237"/>
      <c r="O1522" s="237"/>
      <c r="P1522" s="237"/>
      <c r="Q1522" s="237"/>
      <c r="R1522" s="237"/>
      <c r="S1522" s="237"/>
      <c r="T1522" s="237"/>
      <c r="U1522" s="237"/>
      <c r="V1522" s="237"/>
      <c r="W1522" s="237"/>
      <c r="X1522" s="237"/>
      <c r="Y1522" s="237"/>
      <c r="Z1522" s="237"/>
      <c r="AA1522" s="238"/>
    </row>
    <row r="1523" ht="16" customHeight="1">
      <c r="A1523" s="384">
        <f t="shared" si="10083"/>
        <v>1523</v>
      </c>
      <c r="B1523" t="s" s="392">
        <v>513</v>
      </c>
      <c r="C1523" s="685">
        <v>2000</v>
      </c>
      <c r="D1523" s="686"/>
      <c r="E1523" s="687"/>
      <c r="F1523" s="687"/>
      <c r="G1523" t="s" s="530">
        <v>514</v>
      </c>
      <c r="H1523" s="237"/>
      <c r="I1523" s="237"/>
      <c r="J1523" s="237"/>
      <c r="K1523" s="237"/>
      <c r="L1523" s="237"/>
      <c r="M1523" s="237"/>
      <c r="N1523" s="237"/>
      <c r="O1523" s="237"/>
      <c r="P1523" s="237"/>
      <c r="Q1523" s="237"/>
      <c r="R1523" s="237"/>
      <c r="S1523" s="237"/>
      <c r="T1523" s="237"/>
      <c r="U1523" s="237"/>
      <c r="V1523" s="237"/>
      <c r="W1523" s="237"/>
      <c r="X1523" s="237"/>
      <c r="Y1523" s="237"/>
      <c r="Z1523" s="237"/>
      <c r="AA1523" s="238"/>
    </row>
    <row r="1524" ht="16" customHeight="1">
      <c r="A1524" s="384">
        <f t="shared" si="10083"/>
        <v>1524</v>
      </c>
      <c r="B1524" t="s" s="392">
        <v>137</v>
      </c>
      <c r="C1524" s="685">
        <v>1200</v>
      </c>
      <c r="D1524" s="686"/>
      <c r="E1524" s="687"/>
      <c r="F1524" s="687"/>
      <c r="G1524" t="s" s="530">
        <v>499</v>
      </c>
      <c r="H1524" s="237"/>
      <c r="I1524" s="237"/>
      <c r="J1524" s="237"/>
      <c r="K1524" s="237"/>
      <c r="L1524" s="237"/>
      <c r="M1524" s="237"/>
      <c r="N1524" s="237"/>
      <c r="O1524" s="237"/>
      <c r="P1524" s="237"/>
      <c r="Q1524" s="237"/>
      <c r="R1524" s="237"/>
      <c r="S1524" s="237"/>
      <c r="T1524" s="237"/>
      <c r="U1524" s="237"/>
      <c r="V1524" s="237"/>
      <c r="W1524" s="237"/>
      <c r="X1524" s="237"/>
      <c r="Y1524" s="237"/>
      <c r="Z1524" s="237"/>
      <c r="AA1524" s="238"/>
    </row>
    <row r="1525" ht="16" customHeight="1">
      <c r="A1525" s="384">
        <f t="shared" si="10083"/>
        <v>1525</v>
      </c>
      <c r="B1525" t="s" s="392">
        <v>500</v>
      </c>
      <c r="C1525" s="685">
        <v>800</v>
      </c>
      <c r="D1525" s="686"/>
      <c r="E1525" s="687"/>
      <c r="F1525" s="687"/>
      <c r="G1525" t="s" s="530">
        <v>501</v>
      </c>
      <c r="H1525" s="237"/>
      <c r="I1525" s="237"/>
      <c r="J1525" s="237"/>
      <c r="K1525" s="237"/>
      <c r="L1525" s="237"/>
      <c r="M1525" s="237"/>
      <c r="N1525" s="237"/>
      <c r="O1525" s="237"/>
      <c r="P1525" s="237"/>
      <c r="Q1525" s="237"/>
      <c r="R1525" s="237"/>
      <c r="S1525" s="237"/>
      <c r="T1525" s="237"/>
      <c r="U1525" s="237"/>
      <c r="V1525" s="237"/>
      <c r="W1525" s="237"/>
      <c r="X1525" s="237"/>
      <c r="Y1525" s="237"/>
      <c r="Z1525" s="237"/>
      <c r="AA1525" s="238"/>
    </row>
    <row r="1526" ht="16" customHeight="1">
      <c r="A1526" s="384">
        <f t="shared" si="10083"/>
        <v>1526</v>
      </c>
      <c r="B1526" t="s" s="690">
        <v>502</v>
      </c>
      <c r="C1526" s="691">
        <f>SUM(C1517:C1525)</f>
        <v>6450</v>
      </c>
      <c r="D1526" s="687"/>
      <c r="E1526" s="687"/>
      <c r="F1526" s="687"/>
      <c r="G1526" s="339"/>
      <c r="H1526" s="237"/>
      <c r="I1526" s="237"/>
      <c r="J1526" s="237"/>
      <c r="K1526" s="237"/>
      <c r="L1526" s="237"/>
      <c r="M1526" s="237"/>
      <c r="N1526" s="237"/>
      <c r="O1526" s="237"/>
      <c r="P1526" s="237"/>
      <c r="Q1526" s="237"/>
      <c r="R1526" s="237"/>
      <c r="S1526" s="237"/>
      <c r="T1526" s="237"/>
      <c r="U1526" s="237"/>
      <c r="V1526" s="237"/>
      <c r="W1526" s="237"/>
      <c r="X1526" s="237"/>
      <c r="Y1526" s="237"/>
      <c r="Z1526" s="237"/>
      <c r="AA1526" s="238"/>
    </row>
    <row r="1527" ht="16" customHeight="1">
      <c r="A1527" s="384">
        <f t="shared" si="10083"/>
        <v>1527</v>
      </c>
      <c r="B1527" s="669"/>
      <c r="C1527" s="692"/>
      <c r="D1527" s="693"/>
      <c r="E1527" s="693"/>
      <c r="F1527" s="693"/>
      <c r="G1527" s="694"/>
      <c r="H1527" s="415"/>
      <c r="I1527" s="415"/>
      <c r="J1527" s="415"/>
      <c r="K1527" s="415"/>
      <c r="L1527" s="415"/>
      <c r="M1527" s="415"/>
      <c r="N1527" s="415"/>
      <c r="O1527" s="415"/>
      <c r="P1527" s="415"/>
      <c r="Q1527" s="415"/>
      <c r="R1527" s="415"/>
      <c r="S1527" s="237"/>
      <c r="T1527" s="237"/>
      <c r="U1527" s="237"/>
      <c r="V1527" s="237"/>
      <c r="W1527" s="237"/>
      <c r="X1527" s="237"/>
      <c r="Y1527" s="237"/>
      <c r="Z1527" s="237"/>
      <c r="AA1527" s="238"/>
    </row>
    <row r="1528" ht="16" customHeight="1">
      <c r="A1528" s="384">
        <f t="shared" si="10083"/>
        <v>1528</v>
      </c>
      <c r="B1528" t="s" s="385">
        <v>515</v>
      </c>
      <c r="C1528" s="695"/>
      <c r="D1528" s="684"/>
      <c r="E1528" s="684"/>
      <c r="F1528" s="684"/>
      <c r="G1528" s="386"/>
      <c r="H1528" s="386"/>
      <c r="I1528" s="386"/>
      <c r="J1528" s="386"/>
      <c r="K1528" s="386"/>
      <c r="L1528" s="386"/>
      <c r="M1528" s="386"/>
      <c r="N1528" s="386"/>
      <c r="O1528" s="386"/>
      <c r="P1528" s="386"/>
      <c r="Q1528" s="386"/>
      <c r="R1528" s="386"/>
      <c r="S1528" s="237"/>
      <c r="T1528" s="237"/>
      <c r="U1528" s="237"/>
      <c r="V1528" s="237"/>
      <c r="W1528" s="237"/>
      <c r="X1528" s="237"/>
      <c r="Y1528" s="237"/>
      <c r="Z1528" s="237"/>
      <c r="AA1528" s="238"/>
    </row>
    <row r="1529" ht="16" customHeight="1">
      <c r="A1529" s="384">
        <f t="shared" si="10083"/>
        <v>1529</v>
      </c>
      <c r="B1529" t="s" s="392">
        <v>491</v>
      </c>
      <c r="C1529" s="685">
        <v>1000</v>
      </c>
      <c r="D1529" s="686"/>
      <c r="E1529" s="687"/>
      <c r="F1529" s="687"/>
      <c r="G1529" s="237"/>
      <c r="H1529" s="237"/>
      <c r="I1529" s="237"/>
      <c r="J1529" s="237"/>
      <c r="K1529" s="237"/>
      <c r="L1529" s="237"/>
      <c r="M1529" s="237"/>
      <c r="N1529" s="237"/>
      <c r="O1529" s="237"/>
      <c r="P1529" s="237"/>
      <c r="Q1529" s="237"/>
      <c r="R1529" s="237"/>
      <c r="S1529" s="237"/>
      <c r="T1529" s="237"/>
      <c r="U1529" s="237"/>
      <c r="V1529" s="237"/>
      <c r="W1529" s="237"/>
      <c r="X1529" s="237"/>
      <c r="Y1529" s="237"/>
      <c r="Z1529" s="237"/>
      <c r="AA1529" s="238"/>
    </row>
    <row r="1530" ht="16" customHeight="1">
      <c r="A1530" s="384">
        <f t="shared" si="10083"/>
        <v>1530</v>
      </c>
      <c r="B1530" t="s" s="392">
        <v>492</v>
      </c>
      <c r="C1530" s="685">
        <v>500</v>
      </c>
      <c r="D1530" s="686"/>
      <c r="E1530" s="687"/>
      <c r="F1530" s="687"/>
      <c r="G1530" s="660"/>
      <c r="H1530" s="237"/>
      <c r="I1530" s="237"/>
      <c r="J1530" s="237"/>
      <c r="K1530" s="237"/>
      <c r="L1530" s="237"/>
      <c r="M1530" s="237"/>
      <c r="N1530" s="237"/>
      <c r="O1530" s="237"/>
      <c r="P1530" s="237"/>
      <c r="Q1530" s="237"/>
      <c r="R1530" s="237"/>
      <c r="S1530" s="237"/>
      <c r="T1530" s="237"/>
      <c r="U1530" s="237"/>
      <c r="V1530" s="237"/>
      <c r="W1530" s="237"/>
      <c r="X1530" s="237"/>
      <c r="Y1530" s="237"/>
      <c r="Z1530" s="237"/>
      <c r="AA1530" s="238"/>
    </row>
    <row r="1531" ht="16" customHeight="1">
      <c r="A1531" s="384">
        <f t="shared" si="10083"/>
        <v>1531</v>
      </c>
      <c r="B1531" t="s" s="396">
        <v>493</v>
      </c>
      <c r="C1531" s="688"/>
      <c r="D1531" s="689"/>
      <c r="E1531" s="689"/>
      <c r="F1531" s="689"/>
      <c r="G1531" s="662"/>
      <c r="H1531" s="237"/>
      <c r="I1531" s="237"/>
      <c r="J1531" s="237"/>
      <c r="K1531" s="237"/>
      <c r="L1531" s="237"/>
      <c r="M1531" s="237"/>
      <c r="N1531" s="237"/>
      <c r="O1531" s="237"/>
      <c r="P1531" s="237"/>
      <c r="Q1531" s="237"/>
      <c r="R1531" s="237"/>
      <c r="S1531" s="237"/>
      <c r="T1531" s="237"/>
      <c r="U1531" s="237"/>
      <c r="V1531" s="237"/>
      <c r="W1531" s="237"/>
      <c r="X1531" s="237"/>
      <c r="Y1531" s="237"/>
      <c r="Z1531" s="237"/>
      <c r="AA1531" s="238"/>
    </row>
    <row r="1532" ht="16" customHeight="1">
      <c r="A1532" s="384">
        <f t="shared" si="10083"/>
        <v>1532</v>
      </c>
      <c r="B1532" t="s" s="392">
        <v>494</v>
      </c>
      <c r="C1532" s="685">
        <v>0</v>
      </c>
      <c r="D1532" s="686"/>
      <c r="E1532" s="687"/>
      <c r="F1532" s="687"/>
      <c r="G1532" s="391"/>
      <c r="H1532" s="237"/>
      <c r="I1532" s="237"/>
      <c r="J1532" s="237"/>
      <c r="K1532" s="237"/>
      <c r="L1532" s="237"/>
      <c r="M1532" s="237"/>
      <c r="N1532" s="237"/>
      <c r="O1532" s="237"/>
      <c r="P1532" s="237"/>
      <c r="Q1532" s="237"/>
      <c r="R1532" s="237"/>
      <c r="S1532" s="237"/>
      <c r="T1532" s="237"/>
      <c r="U1532" s="237"/>
      <c r="V1532" s="237"/>
      <c r="W1532" s="237"/>
      <c r="X1532" s="237"/>
      <c r="Y1532" s="237"/>
      <c r="Z1532" s="237"/>
      <c r="AA1532" s="238"/>
    </row>
    <row r="1533" ht="16" customHeight="1">
      <c r="A1533" s="384">
        <f t="shared" si="10083"/>
        <v>1533</v>
      </c>
      <c r="B1533" t="s" s="392">
        <v>516</v>
      </c>
      <c r="C1533" s="685">
        <v>0</v>
      </c>
      <c r="D1533" s="686"/>
      <c r="E1533" s="687"/>
      <c r="F1533" s="687"/>
      <c r="G1533" t="s" s="530">
        <v>517</v>
      </c>
      <c r="H1533" s="237"/>
      <c r="I1533" s="237"/>
      <c r="J1533" s="237"/>
      <c r="K1533" s="237"/>
      <c r="L1533" s="237"/>
      <c r="M1533" s="237"/>
      <c r="N1533" s="237"/>
      <c r="O1533" s="237"/>
      <c r="P1533" s="237"/>
      <c r="Q1533" s="237"/>
      <c r="R1533" s="237"/>
      <c r="S1533" s="237"/>
      <c r="T1533" s="237"/>
      <c r="U1533" s="237"/>
      <c r="V1533" s="237"/>
      <c r="W1533" s="237"/>
      <c r="X1533" s="237"/>
      <c r="Y1533" s="237"/>
      <c r="Z1533" s="237"/>
      <c r="AA1533" s="238"/>
    </row>
    <row r="1534" ht="16" customHeight="1">
      <c r="A1534" s="384">
        <f t="shared" si="10083"/>
        <v>1534</v>
      </c>
      <c r="B1534" t="s" s="392">
        <v>137</v>
      </c>
      <c r="C1534" s="685">
        <v>1200</v>
      </c>
      <c r="D1534" s="686"/>
      <c r="E1534" s="687"/>
      <c r="F1534" s="687"/>
      <c r="G1534" t="s" s="530">
        <v>499</v>
      </c>
      <c r="H1534" s="237"/>
      <c r="I1534" s="237"/>
      <c r="J1534" s="237"/>
      <c r="K1534" s="237"/>
      <c r="L1534" s="237"/>
      <c r="M1534" s="237"/>
      <c r="N1534" s="237"/>
      <c r="O1534" s="237"/>
      <c r="P1534" s="237"/>
      <c r="Q1534" s="237"/>
      <c r="R1534" s="237"/>
      <c r="S1534" s="237"/>
      <c r="T1534" s="237"/>
      <c r="U1534" s="237"/>
      <c r="V1534" s="237"/>
      <c r="W1534" s="237"/>
      <c r="X1534" s="237"/>
      <c r="Y1534" s="237"/>
      <c r="Z1534" s="237"/>
      <c r="AA1534" s="238"/>
    </row>
    <row r="1535" ht="16" customHeight="1">
      <c r="A1535" s="384">
        <f t="shared" si="10083"/>
        <v>1535</v>
      </c>
      <c r="B1535" t="s" s="392">
        <v>500</v>
      </c>
      <c r="C1535" s="685">
        <v>800</v>
      </c>
      <c r="D1535" s="686"/>
      <c r="E1535" s="687"/>
      <c r="F1535" s="687"/>
      <c r="G1535" t="s" s="530">
        <v>501</v>
      </c>
      <c r="H1535" s="237"/>
      <c r="I1535" s="237"/>
      <c r="J1535" s="237"/>
      <c r="K1535" s="237"/>
      <c r="L1535" s="237"/>
      <c r="M1535" s="237"/>
      <c r="N1535" s="237"/>
      <c r="O1535" s="237"/>
      <c r="P1535" s="237"/>
      <c r="Q1535" s="237"/>
      <c r="R1535" s="237"/>
      <c r="S1535" s="237"/>
      <c r="T1535" s="237"/>
      <c r="U1535" s="237"/>
      <c r="V1535" s="237"/>
      <c r="W1535" s="237"/>
      <c r="X1535" s="237"/>
      <c r="Y1535" s="237"/>
      <c r="Z1535" s="237"/>
      <c r="AA1535" s="238"/>
    </row>
    <row r="1536" ht="16" customHeight="1">
      <c r="A1536" s="384">
        <f t="shared" si="10083"/>
        <v>1536</v>
      </c>
      <c r="B1536" t="s" s="690">
        <v>502</v>
      </c>
      <c r="C1536" s="691">
        <f>SUM(C1529:C1535)</f>
        <v>3500</v>
      </c>
      <c r="D1536" s="687"/>
      <c r="E1536" s="687"/>
      <c r="F1536" s="687"/>
      <c r="G1536" s="339"/>
      <c r="H1536" s="237"/>
      <c r="I1536" s="237"/>
      <c r="J1536" s="237"/>
      <c r="K1536" s="237"/>
      <c r="L1536" s="237"/>
      <c r="M1536" s="237"/>
      <c r="N1536" s="237"/>
      <c r="O1536" s="237"/>
      <c r="P1536" s="237"/>
      <c r="Q1536" s="237"/>
      <c r="R1536" s="237"/>
      <c r="S1536" s="237"/>
      <c r="T1536" s="237"/>
      <c r="U1536" s="237"/>
      <c r="V1536" s="237"/>
      <c r="W1536" s="237"/>
      <c r="X1536" s="237"/>
      <c r="Y1536" s="237"/>
      <c r="Z1536" s="237"/>
      <c r="AA1536" s="238"/>
    </row>
    <row r="1537" ht="16" customHeight="1">
      <c r="A1537" s="384">
        <f t="shared" si="10083"/>
        <v>1537</v>
      </c>
      <c r="B1537" s="669"/>
      <c r="C1537" s="692"/>
      <c r="D1537" s="693"/>
      <c r="E1537" s="693"/>
      <c r="F1537" s="693"/>
      <c r="G1537" s="694"/>
      <c r="H1537" s="415"/>
      <c r="I1537" s="415"/>
      <c r="J1537" s="415"/>
      <c r="K1537" s="415"/>
      <c r="L1537" s="415"/>
      <c r="M1537" s="415"/>
      <c r="N1537" s="415"/>
      <c r="O1537" s="415"/>
      <c r="P1537" s="415"/>
      <c r="Q1537" s="415"/>
      <c r="R1537" s="415"/>
      <c r="S1537" s="237"/>
      <c r="T1537" s="237"/>
      <c r="U1537" s="237"/>
      <c r="V1537" s="237"/>
      <c r="W1537" s="237"/>
      <c r="X1537" s="237"/>
      <c r="Y1537" s="237"/>
      <c r="Z1537" s="237"/>
      <c r="AA1537" s="238"/>
    </row>
    <row r="1538" ht="16" customHeight="1">
      <c r="A1538" s="384">
        <f t="shared" si="10083"/>
        <v>1538</v>
      </c>
      <c r="B1538" t="s" s="385">
        <v>518</v>
      </c>
      <c r="C1538" s="695"/>
      <c r="D1538" s="684"/>
      <c r="E1538" s="684"/>
      <c r="F1538" s="684"/>
      <c r="G1538" s="386"/>
      <c r="H1538" s="386"/>
      <c r="I1538" s="386"/>
      <c r="J1538" s="386"/>
      <c r="K1538" s="386"/>
      <c r="L1538" s="386"/>
      <c r="M1538" s="386"/>
      <c r="N1538" s="386"/>
      <c r="O1538" s="386"/>
      <c r="P1538" s="386"/>
      <c r="Q1538" s="386"/>
      <c r="R1538" s="386"/>
      <c r="S1538" s="237"/>
      <c r="T1538" s="237"/>
      <c r="U1538" s="237"/>
      <c r="V1538" s="237"/>
      <c r="W1538" s="237"/>
      <c r="X1538" s="237"/>
      <c r="Y1538" s="237"/>
      <c r="Z1538" s="237"/>
      <c r="AA1538" s="238"/>
    </row>
    <row r="1539" ht="16" customHeight="1">
      <c r="A1539" s="384">
        <f t="shared" si="10083"/>
        <v>1539</v>
      </c>
      <c r="B1539" t="s" s="392">
        <v>491</v>
      </c>
      <c r="C1539" s="685">
        <v>1000</v>
      </c>
      <c r="D1539" s="686"/>
      <c r="E1539" s="687"/>
      <c r="F1539" s="687"/>
      <c r="G1539" s="237"/>
      <c r="H1539" s="237"/>
      <c r="I1539" s="237"/>
      <c r="J1539" s="237"/>
      <c r="K1539" s="237"/>
      <c r="L1539" s="237"/>
      <c r="M1539" s="237"/>
      <c r="N1539" s="237"/>
      <c r="O1539" s="237"/>
      <c r="P1539" s="237"/>
      <c r="Q1539" s="237"/>
      <c r="R1539" s="237"/>
      <c r="S1539" s="237"/>
      <c r="T1539" s="237"/>
      <c r="U1539" s="237"/>
      <c r="V1539" s="237"/>
      <c r="W1539" s="237"/>
      <c r="X1539" s="237"/>
      <c r="Y1539" s="237"/>
      <c r="Z1539" s="237"/>
      <c r="AA1539" s="238"/>
    </row>
    <row r="1540" ht="16" customHeight="1">
      <c r="A1540" s="384">
        <f t="shared" si="10083"/>
        <v>1540</v>
      </c>
      <c r="B1540" t="s" s="392">
        <v>492</v>
      </c>
      <c r="C1540" s="685">
        <v>500</v>
      </c>
      <c r="D1540" s="686"/>
      <c r="E1540" s="687"/>
      <c r="F1540" s="687"/>
      <c r="G1540" s="660"/>
      <c r="H1540" s="237"/>
      <c r="I1540" s="237"/>
      <c r="J1540" s="237"/>
      <c r="K1540" s="237"/>
      <c r="L1540" s="237"/>
      <c r="M1540" s="237"/>
      <c r="N1540" s="237"/>
      <c r="O1540" s="237"/>
      <c r="P1540" s="237"/>
      <c r="Q1540" s="237"/>
      <c r="R1540" s="237"/>
      <c r="S1540" s="237"/>
      <c r="T1540" s="237"/>
      <c r="U1540" s="237"/>
      <c r="V1540" s="237"/>
      <c r="W1540" s="237"/>
      <c r="X1540" s="237"/>
      <c r="Y1540" s="237"/>
      <c r="Z1540" s="237"/>
      <c r="AA1540" s="238"/>
    </row>
    <row r="1541" ht="16" customHeight="1">
      <c r="A1541" s="384">
        <f t="shared" si="10083"/>
        <v>1541</v>
      </c>
      <c r="B1541" t="s" s="396">
        <v>493</v>
      </c>
      <c r="C1541" s="688"/>
      <c r="D1541" s="689"/>
      <c r="E1541" s="689"/>
      <c r="F1541" s="689"/>
      <c r="G1541" s="662"/>
      <c r="H1541" s="237"/>
      <c r="I1541" s="237"/>
      <c r="J1541" s="237"/>
      <c r="K1541" s="237"/>
      <c r="L1541" s="237"/>
      <c r="M1541" s="237"/>
      <c r="N1541" s="237"/>
      <c r="O1541" s="237"/>
      <c r="P1541" s="237"/>
      <c r="Q1541" s="237"/>
      <c r="R1541" s="237"/>
      <c r="S1541" s="237"/>
      <c r="T1541" s="237"/>
      <c r="U1541" s="237"/>
      <c r="V1541" s="237"/>
      <c r="W1541" s="237"/>
      <c r="X1541" s="237"/>
      <c r="Y1541" s="237"/>
      <c r="Z1541" s="237"/>
      <c r="AA1541" s="238"/>
    </row>
    <row r="1542" ht="16" customHeight="1">
      <c r="A1542" s="384">
        <f t="shared" si="10083"/>
        <v>1542</v>
      </c>
      <c r="B1542" t="s" s="392">
        <v>494</v>
      </c>
      <c r="C1542" s="685">
        <v>0</v>
      </c>
      <c r="D1542" s="686"/>
      <c r="E1542" s="687"/>
      <c r="F1542" s="687"/>
      <c r="G1542" s="391"/>
      <c r="H1542" s="237"/>
      <c r="I1542" s="237"/>
      <c r="J1542" s="237"/>
      <c r="K1542" s="237"/>
      <c r="L1542" s="237"/>
      <c r="M1542" s="237"/>
      <c r="N1542" s="237"/>
      <c r="O1542" s="237"/>
      <c r="P1542" s="237"/>
      <c r="Q1542" s="237"/>
      <c r="R1542" s="237"/>
      <c r="S1542" s="237"/>
      <c r="T1542" s="237"/>
      <c r="U1542" s="237"/>
      <c r="V1542" s="237"/>
      <c r="W1542" s="237"/>
      <c r="X1542" s="237"/>
      <c r="Y1542" s="237"/>
      <c r="Z1542" s="237"/>
      <c r="AA1542" s="238"/>
    </row>
    <row r="1543" ht="16" customHeight="1">
      <c r="A1543" s="384">
        <f t="shared" si="10083"/>
        <v>1543</v>
      </c>
      <c r="B1543" t="s" s="392">
        <v>516</v>
      </c>
      <c r="C1543" s="685">
        <v>0</v>
      </c>
      <c r="D1543" s="686"/>
      <c r="E1543" s="687"/>
      <c r="F1543" s="687"/>
      <c r="G1543" t="s" s="530">
        <v>517</v>
      </c>
      <c r="H1543" s="237"/>
      <c r="I1543" s="237"/>
      <c r="J1543" s="237"/>
      <c r="K1543" s="237"/>
      <c r="L1543" s="237"/>
      <c r="M1543" s="237"/>
      <c r="N1543" s="237"/>
      <c r="O1543" s="237"/>
      <c r="P1543" s="237"/>
      <c r="Q1543" s="237"/>
      <c r="R1543" s="237"/>
      <c r="S1543" s="237"/>
      <c r="T1543" s="237"/>
      <c r="U1543" s="237"/>
      <c r="V1543" s="237"/>
      <c r="W1543" s="237"/>
      <c r="X1543" s="237"/>
      <c r="Y1543" s="237"/>
      <c r="Z1543" s="237"/>
      <c r="AA1543" s="238"/>
    </row>
    <row r="1544" ht="16" customHeight="1">
      <c r="A1544" s="384">
        <f t="shared" si="10083"/>
        <v>1544</v>
      </c>
      <c r="B1544" t="s" s="392">
        <v>137</v>
      </c>
      <c r="C1544" s="685">
        <v>1200</v>
      </c>
      <c r="D1544" s="686"/>
      <c r="E1544" s="687"/>
      <c r="F1544" s="687"/>
      <c r="G1544" t="s" s="530">
        <v>499</v>
      </c>
      <c r="H1544" s="237"/>
      <c r="I1544" s="237"/>
      <c r="J1544" s="237"/>
      <c r="K1544" s="237"/>
      <c r="L1544" s="237"/>
      <c r="M1544" s="237"/>
      <c r="N1544" s="237"/>
      <c r="O1544" s="237"/>
      <c r="P1544" s="237"/>
      <c r="Q1544" s="237"/>
      <c r="R1544" s="237"/>
      <c r="S1544" s="237"/>
      <c r="T1544" s="237"/>
      <c r="U1544" s="237"/>
      <c r="V1544" s="237"/>
      <c r="W1544" s="237"/>
      <c r="X1544" s="237"/>
      <c r="Y1544" s="237"/>
      <c r="Z1544" s="237"/>
      <c r="AA1544" s="238"/>
    </row>
    <row r="1545" ht="16" customHeight="1">
      <c r="A1545" s="384">
        <f t="shared" si="10083"/>
        <v>1545</v>
      </c>
      <c r="B1545" t="s" s="392">
        <v>500</v>
      </c>
      <c r="C1545" s="685">
        <v>800</v>
      </c>
      <c r="D1545" s="686"/>
      <c r="E1545" s="687"/>
      <c r="F1545" s="687"/>
      <c r="G1545" t="s" s="530">
        <v>501</v>
      </c>
      <c r="H1545" s="237"/>
      <c r="I1545" s="237"/>
      <c r="J1545" s="237"/>
      <c r="K1545" s="237"/>
      <c r="L1545" s="237"/>
      <c r="M1545" s="237"/>
      <c r="N1545" s="237"/>
      <c r="O1545" s="237"/>
      <c r="P1545" s="237"/>
      <c r="Q1545" s="237"/>
      <c r="R1545" s="237"/>
      <c r="S1545" s="237"/>
      <c r="T1545" s="237"/>
      <c r="U1545" s="237"/>
      <c r="V1545" s="237"/>
      <c r="W1545" s="237"/>
      <c r="X1545" s="237"/>
      <c r="Y1545" s="237"/>
      <c r="Z1545" s="237"/>
      <c r="AA1545" s="238"/>
    </row>
    <row r="1546" ht="16" customHeight="1">
      <c r="A1546" s="384">
        <f t="shared" si="10083"/>
        <v>1546</v>
      </c>
      <c r="B1546" t="s" s="690">
        <v>502</v>
      </c>
      <c r="C1546" s="691">
        <f>SUM(C1539:C1545)</f>
        <v>3500</v>
      </c>
      <c r="D1546" s="687"/>
      <c r="E1546" s="687"/>
      <c r="F1546" s="687"/>
      <c r="G1546" s="339"/>
      <c r="H1546" s="237"/>
      <c r="I1546" s="237"/>
      <c r="J1546" s="237"/>
      <c r="K1546" s="237"/>
      <c r="L1546" s="237"/>
      <c r="M1546" s="237"/>
      <c r="N1546" s="237"/>
      <c r="O1546" s="237"/>
      <c r="P1546" s="237"/>
      <c r="Q1546" s="237"/>
      <c r="R1546" s="237"/>
      <c r="S1546" s="237"/>
      <c r="T1546" s="237"/>
      <c r="U1546" s="237"/>
      <c r="V1546" s="237"/>
      <c r="W1546" s="237"/>
      <c r="X1546" s="237"/>
      <c r="Y1546" s="237"/>
      <c r="Z1546" s="237"/>
      <c r="AA1546" s="238"/>
    </row>
    <row r="1547" ht="16" customHeight="1">
      <c r="A1547" s="384">
        <f t="shared" si="10083"/>
        <v>1547</v>
      </c>
      <c r="B1547" s="669"/>
      <c r="C1547" s="698"/>
      <c r="D1547" s="702"/>
      <c r="E1547" s="702"/>
      <c r="F1547" s="702"/>
      <c r="G1547" s="415"/>
      <c r="H1547" s="415"/>
      <c r="I1547" s="415"/>
      <c r="J1547" s="415"/>
      <c r="K1547" s="415"/>
      <c r="L1547" s="415"/>
      <c r="M1547" s="415"/>
      <c r="N1547" s="415"/>
      <c r="O1547" s="415"/>
      <c r="P1547" s="415"/>
      <c r="Q1547" s="415"/>
      <c r="R1547" s="415"/>
      <c r="S1547" s="237"/>
      <c r="T1547" s="237"/>
      <c r="U1547" s="237"/>
      <c r="V1547" s="237"/>
      <c r="W1547" s="237"/>
      <c r="X1547" s="237"/>
      <c r="Y1547" s="237"/>
      <c r="Z1547" s="237"/>
      <c r="AA1547" s="238"/>
    </row>
    <row r="1548" ht="16" customHeight="1">
      <c r="A1548" s="384">
        <f t="shared" si="10083"/>
        <v>1548</v>
      </c>
      <c r="B1548" t="s" s="385">
        <v>519</v>
      </c>
      <c r="C1548" s="695"/>
      <c r="D1548" s="684"/>
      <c r="E1548" s="684"/>
      <c r="F1548" s="684"/>
      <c r="G1548" s="386"/>
      <c r="H1548" s="386"/>
      <c r="I1548" s="386"/>
      <c r="J1548" s="386"/>
      <c r="K1548" s="386"/>
      <c r="L1548" s="386"/>
      <c r="M1548" s="386"/>
      <c r="N1548" s="386"/>
      <c r="O1548" s="386"/>
      <c r="P1548" s="386"/>
      <c r="Q1548" s="386"/>
      <c r="R1548" s="386"/>
      <c r="S1548" s="237"/>
      <c r="T1548" s="237"/>
      <c r="U1548" s="237"/>
      <c r="V1548" s="237"/>
      <c r="W1548" s="237"/>
      <c r="X1548" s="237"/>
      <c r="Y1548" s="237"/>
      <c r="Z1548" s="237"/>
      <c r="AA1548" s="238"/>
    </row>
    <row r="1549" ht="16" customHeight="1">
      <c r="A1549" s="384">
        <f t="shared" si="10083"/>
        <v>1549</v>
      </c>
      <c r="B1549" t="s" s="392">
        <v>491</v>
      </c>
      <c r="C1549" s="685">
        <v>1000</v>
      </c>
      <c r="D1549" s="686"/>
      <c r="E1549" s="687"/>
      <c r="F1549" s="687"/>
      <c r="G1549" s="237"/>
      <c r="H1549" s="237"/>
      <c r="I1549" s="237"/>
      <c r="J1549" s="237"/>
      <c r="K1549" s="237"/>
      <c r="L1549" s="237"/>
      <c r="M1549" s="237"/>
      <c r="N1549" s="237"/>
      <c r="O1549" s="237"/>
      <c r="P1549" s="237"/>
      <c r="Q1549" s="237"/>
      <c r="R1549" s="237"/>
      <c r="S1549" s="237"/>
      <c r="T1549" s="237"/>
      <c r="U1549" s="237"/>
      <c r="V1549" s="237"/>
      <c r="W1549" s="237"/>
      <c r="X1549" s="237"/>
      <c r="Y1549" s="237"/>
      <c r="Z1549" s="237"/>
      <c r="AA1549" s="238"/>
    </row>
    <row r="1550" ht="16" customHeight="1">
      <c r="A1550" s="384">
        <f t="shared" si="10083"/>
        <v>1550</v>
      </c>
      <c r="B1550" t="s" s="392">
        <v>492</v>
      </c>
      <c r="C1550" s="685">
        <v>500</v>
      </c>
      <c r="D1550" s="686"/>
      <c r="E1550" s="687"/>
      <c r="F1550" s="687"/>
      <c r="G1550" s="660"/>
      <c r="H1550" s="237"/>
      <c r="I1550" s="237"/>
      <c r="J1550" s="237"/>
      <c r="K1550" s="237"/>
      <c r="L1550" s="237"/>
      <c r="M1550" s="237"/>
      <c r="N1550" s="237"/>
      <c r="O1550" s="237"/>
      <c r="P1550" s="237"/>
      <c r="Q1550" s="237"/>
      <c r="R1550" s="237"/>
      <c r="S1550" s="237"/>
      <c r="T1550" s="237"/>
      <c r="U1550" s="237"/>
      <c r="V1550" s="237"/>
      <c r="W1550" s="237"/>
      <c r="X1550" s="237"/>
      <c r="Y1550" s="237"/>
      <c r="Z1550" s="237"/>
      <c r="AA1550" s="238"/>
    </row>
    <row r="1551" ht="16" customHeight="1">
      <c r="A1551" s="384">
        <f t="shared" si="10083"/>
        <v>1551</v>
      </c>
      <c r="B1551" t="s" s="396">
        <v>493</v>
      </c>
      <c r="C1551" s="688"/>
      <c r="D1551" s="689"/>
      <c r="E1551" s="689"/>
      <c r="F1551" s="689"/>
      <c r="G1551" s="662"/>
      <c r="H1551" s="237"/>
      <c r="I1551" s="237"/>
      <c r="J1551" s="237"/>
      <c r="K1551" s="237"/>
      <c r="L1551" s="237"/>
      <c r="M1551" s="237"/>
      <c r="N1551" s="237"/>
      <c r="O1551" s="237"/>
      <c r="P1551" s="237"/>
      <c r="Q1551" s="237"/>
      <c r="R1551" s="237"/>
      <c r="S1551" s="237"/>
      <c r="T1551" s="237"/>
      <c r="U1551" s="237"/>
      <c r="V1551" s="237"/>
      <c r="W1551" s="237"/>
      <c r="X1551" s="237"/>
      <c r="Y1551" s="237"/>
      <c r="Z1551" s="237"/>
      <c r="AA1551" s="238"/>
    </row>
    <row r="1552" ht="16" customHeight="1">
      <c r="A1552" s="384">
        <f t="shared" si="10083"/>
        <v>1552</v>
      </c>
      <c r="B1552" t="s" s="392">
        <v>494</v>
      </c>
      <c r="C1552" s="685">
        <v>0</v>
      </c>
      <c r="D1552" s="686"/>
      <c r="E1552" s="687"/>
      <c r="F1552" s="687"/>
      <c r="G1552" s="391"/>
      <c r="H1552" s="237"/>
      <c r="I1552" s="237"/>
      <c r="J1552" s="237"/>
      <c r="K1552" s="237"/>
      <c r="L1552" s="237"/>
      <c r="M1552" s="237"/>
      <c r="N1552" s="237"/>
      <c r="O1552" s="237"/>
      <c r="P1552" s="237"/>
      <c r="Q1552" s="237"/>
      <c r="R1552" s="237"/>
      <c r="S1552" s="237"/>
      <c r="T1552" s="237"/>
      <c r="U1552" s="237"/>
      <c r="V1552" s="237"/>
      <c r="W1552" s="237"/>
      <c r="X1552" s="237"/>
      <c r="Y1552" s="237"/>
      <c r="Z1552" s="237"/>
      <c r="AA1552" s="238"/>
    </row>
    <row r="1553" ht="16" customHeight="1">
      <c r="A1553" s="384">
        <f t="shared" si="10083"/>
        <v>1553</v>
      </c>
      <c r="B1553" t="s" s="392">
        <v>516</v>
      </c>
      <c r="C1553" s="685">
        <v>0</v>
      </c>
      <c r="D1553" s="686"/>
      <c r="E1553" s="687"/>
      <c r="F1553" s="687"/>
      <c r="G1553" t="s" s="530">
        <v>517</v>
      </c>
      <c r="H1553" s="237"/>
      <c r="I1553" s="237"/>
      <c r="J1553" s="237"/>
      <c r="K1553" s="237"/>
      <c r="L1553" s="237"/>
      <c r="M1553" s="237"/>
      <c r="N1553" s="237"/>
      <c r="O1553" s="237"/>
      <c r="P1553" s="237"/>
      <c r="Q1553" s="237"/>
      <c r="R1553" s="237"/>
      <c r="S1553" s="237"/>
      <c r="T1553" s="237"/>
      <c r="U1553" s="237"/>
      <c r="V1553" s="237"/>
      <c r="W1553" s="237"/>
      <c r="X1553" s="237"/>
      <c r="Y1553" s="237"/>
      <c r="Z1553" s="237"/>
      <c r="AA1553" s="238"/>
    </row>
    <row r="1554" ht="16" customHeight="1">
      <c r="A1554" s="384">
        <f t="shared" si="10083"/>
        <v>1554</v>
      </c>
      <c r="B1554" t="s" s="392">
        <v>137</v>
      </c>
      <c r="C1554" s="685">
        <v>1200</v>
      </c>
      <c r="D1554" s="686"/>
      <c r="E1554" s="687"/>
      <c r="F1554" s="687"/>
      <c r="G1554" t="s" s="530">
        <v>499</v>
      </c>
      <c r="H1554" s="237"/>
      <c r="I1554" s="237"/>
      <c r="J1554" s="237"/>
      <c r="K1554" s="237"/>
      <c r="L1554" s="237"/>
      <c r="M1554" s="237"/>
      <c r="N1554" s="237"/>
      <c r="O1554" s="237"/>
      <c r="P1554" s="237"/>
      <c r="Q1554" s="237"/>
      <c r="R1554" s="237"/>
      <c r="S1554" s="237"/>
      <c r="T1554" s="237"/>
      <c r="U1554" s="237"/>
      <c r="V1554" s="237"/>
      <c r="W1554" s="237"/>
      <c r="X1554" s="237"/>
      <c r="Y1554" s="237"/>
      <c r="Z1554" s="237"/>
      <c r="AA1554" s="238"/>
    </row>
    <row r="1555" ht="16" customHeight="1">
      <c r="A1555" s="384">
        <f t="shared" si="10083"/>
        <v>1555</v>
      </c>
      <c r="B1555" t="s" s="392">
        <v>500</v>
      </c>
      <c r="C1555" s="685">
        <v>800</v>
      </c>
      <c r="D1555" s="686"/>
      <c r="E1555" s="687"/>
      <c r="F1555" s="687"/>
      <c r="G1555" t="s" s="530">
        <v>501</v>
      </c>
      <c r="H1555" s="237"/>
      <c r="I1555" s="237"/>
      <c r="J1555" s="237"/>
      <c r="K1555" s="237"/>
      <c r="L1555" s="237"/>
      <c r="M1555" s="237"/>
      <c r="N1555" s="237"/>
      <c r="O1555" s="237"/>
      <c r="P1555" s="237"/>
      <c r="Q1555" s="237"/>
      <c r="R1555" s="237"/>
      <c r="S1555" s="237"/>
      <c r="T1555" s="237"/>
      <c r="U1555" s="237"/>
      <c r="V1555" s="237"/>
      <c r="W1555" s="237"/>
      <c r="X1555" s="237"/>
      <c r="Y1555" s="237"/>
      <c r="Z1555" s="237"/>
      <c r="AA1555" s="238"/>
    </row>
    <row r="1556" ht="16" customHeight="1">
      <c r="A1556" s="384">
        <f t="shared" si="10083"/>
        <v>1556</v>
      </c>
      <c r="B1556" t="s" s="690">
        <v>502</v>
      </c>
      <c r="C1556" s="691">
        <f>SUM(C1549:C1555)</f>
        <v>3500</v>
      </c>
      <c r="D1556" s="687"/>
      <c r="E1556" s="687"/>
      <c r="F1556" s="687"/>
      <c r="G1556" s="339"/>
      <c r="H1556" s="237"/>
      <c r="I1556" s="237"/>
      <c r="J1556" s="237"/>
      <c r="K1556" s="237"/>
      <c r="L1556" s="237"/>
      <c r="M1556" s="237"/>
      <c r="N1556" s="237"/>
      <c r="O1556" s="237"/>
      <c r="P1556" s="237"/>
      <c r="Q1556" s="237"/>
      <c r="R1556" s="237"/>
      <c r="S1556" s="237"/>
      <c r="T1556" s="237"/>
      <c r="U1556" s="237"/>
      <c r="V1556" s="237"/>
      <c r="W1556" s="237"/>
      <c r="X1556" s="237"/>
      <c r="Y1556" s="237"/>
      <c r="Z1556" s="237"/>
      <c r="AA1556" s="238"/>
    </row>
    <row r="1557" ht="16" customHeight="1">
      <c r="A1557" s="384">
        <f t="shared" si="10083"/>
        <v>1557</v>
      </c>
      <c r="B1557" s="669"/>
      <c r="C1557" s="692"/>
      <c r="D1557" s="693"/>
      <c r="E1557" s="693"/>
      <c r="F1557" s="693"/>
      <c r="G1557" s="694"/>
      <c r="H1557" s="415"/>
      <c r="I1557" s="415"/>
      <c r="J1557" s="415"/>
      <c r="K1557" s="415"/>
      <c r="L1557" s="415"/>
      <c r="M1557" s="415"/>
      <c r="N1557" s="415"/>
      <c r="O1557" s="415"/>
      <c r="P1557" s="415"/>
      <c r="Q1557" s="415"/>
      <c r="R1557" s="415"/>
      <c r="S1557" s="237"/>
      <c r="T1557" s="237"/>
      <c r="U1557" s="237"/>
      <c r="V1557" s="237"/>
      <c r="W1557" s="237"/>
      <c r="X1557" s="237"/>
      <c r="Y1557" s="237"/>
      <c r="Z1557" s="237"/>
      <c r="AA1557" s="238"/>
    </row>
    <row r="1558" ht="16" customHeight="1">
      <c r="A1558" s="384">
        <f t="shared" si="10083"/>
        <v>1558</v>
      </c>
      <c r="B1558" t="s" s="385">
        <v>520</v>
      </c>
      <c r="C1558" s="695"/>
      <c r="D1558" s="684"/>
      <c r="E1558" s="684"/>
      <c r="F1558" s="684"/>
      <c r="G1558" s="386"/>
      <c r="H1558" s="386"/>
      <c r="I1558" s="386"/>
      <c r="J1558" s="386"/>
      <c r="K1558" s="386"/>
      <c r="L1558" s="386"/>
      <c r="M1558" s="386"/>
      <c r="N1558" s="386"/>
      <c r="O1558" s="386"/>
      <c r="P1558" s="386"/>
      <c r="Q1558" s="386"/>
      <c r="R1558" s="386"/>
      <c r="S1558" s="237"/>
      <c r="T1558" s="237"/>
      <c r="U1558" s="237"/>
      <c r="V1558" s="237"/>
      <c r="W1558" s="237"/>
      <c r="X1558" s="237"/>
      <c r="Y1558" s="237"/>
      <c r="Z1558" s="237"/>
      <c r="AA1558" s="238"/>
    </row>
    <row r="1559" ht="16" customHeight="1">
      <c r="A1559" s="384">
        <f t="shared" si="10083"/>
        <v>1559</v>
      </c>
      <c r="B1559" t="s" s="392">
        <v>491</v>
      </c>
      <c r="C1559" s="685">
        <v>1000</v>
      </c>
      <c r="D1559" s="686"/>
      <c r="E1559" s="687"/>
      <c r="F1559" s="687"/>
      <c r="G1559" s="237"/>
      <c r="H1559" s="237"/>
      <c r="I1559" s="237"/>
      <c r="J1559" s="237"/>
      <c r="K1559" s="237"/>
      <c r="L1559" s="237"/>
      <c r="M1559" s="237"/>
      <c r="N1559" s="237"/>
      <c r="O1559" s="237"/>
      <c r="P1559" s="237"/>
      <c r="Q1559" s="237"/>
      <c r="R1559" s="237"/>
      <c r="S1559" s="237"/>
      <c r="T1559" s="237"/>
      <c r="U1559" s="237"/>
      <c r="V1559" s="237"/>
      <c r="W1559" s="237"/>
      <c r="X1559" s="237"/>
      <c r="Y1559" s="237"/>
      <c r="Z1559" s="237"/>
      <c r="AA1559" s="238"/>
    </row>
    <row r="1560" ht="16" customHeight="1">
      <c r="A1560" s="384">
        <f t="shared" si="10083"/>
        <v>1560</v>
      </c>
      <c r="B1560" t="s" s="392">
        <v>492</v>
      </c>
      <c r="C1560" s="685">
        <v>500</v>
      </c>
      <c r="D1560" s="686"/>
      <c r="E1560" s="687"/>
      <c r="F1560" s="687"/>
      <c r="G1560" s="660"/>
      <c r="H1560" s="237"/>
      <c r="I1560" s="237"/>
      <c r="J1560" s="237"/>
      <c r="K1560" s="237"/>
      <c r="L1560" s="237"/>
      <c r="M1560" s="237"/>
      <c r="N1560" s="237"/>
      <c r="O1560" s="237"/>
      <c r="P1560" s="237"/>
      <c r="Q1560" s="237"/>
      <c r="R1560" s="237"/>
      <c r="S1560" s="237"/>
      <c r="T1560" s="237"/>
      <c r="U1560" s="237"/>
      <c r="V1560" s="237"/>
      <c r="W1560" s="237"/>
      <c r="X1560" s="237"/>
      <c r="Y1560" s="237"/>
      <c r="Z1560" s="237"/>
      <c r="AA1560" s="238"/>
    </row>
    <row r="1561" ht="16" customHeight="1">
      <c r="A1561" s="384">
        <f t="shared" si="10083"/>
        <v>1561</v>
      </c>
      <c r="B1561" t="s" s="396">
        <v>493</v>
      </c>
      <c r="C1561" s="688"/>
      <c r="D1561" s="689"/>
      <c r="E1561" s="689"/>
      <c r="F1561" s="689"/>
      <c r="G1561" s="662"/>
      <c r="H1561" s="237"/>
      <c r="I1561" s="237"/>
      <c r="J1561" s="237"/>
      <c r="K1561" s="237"/>
      <c r="L1561" s="237"/>
      <c r="M1561" s="237"/>
      <c r="N1561" s="237"/>
      <c r="O1561" s="237"/>
      <c r="P1561" s="237"/>
      <c r="Q1561" s="237"/>
      <c r="R1561" s="237"/>
      <c r="S1561" s="237"/>
      <c r="T1561" s="237"/>
      <c r="U1561" s="237"/>
      <c r="V1561" s="237"/>
      <c r="W1561" s="237"/>
      <c r="X1561" s="237"/>
      <c r="Y1561" s="237"/>
      <c r="Z1561" s="237"/>
      <c r="AA1561" s="238"/>
    </row>
    <row r="1562" ht="16" customHeight="1">
      <c r="A1562" s="384">
        <f t="shared" si="10083"/>
        <v>1562</v>
      </c>
      <c r="B1562" t="s" s="392">
        <v>494</v>
      </c>
      <c r="C1562" s="685">
        <v>0</v>
      </c>
      <c r="D1562" s="686"/>
      <c r="E1562" s="687"/>
      <c r="F1562" s="687"/>
      <c r="G1562" s="391"/>
      <c r="H1562" s="237"/>
      <c r="I1562" s="237"/>
      <c r="J1562" s="237"/>
      <c r="K1562" s="237"/>
      <c r="L1562" s="237"/>
      <c r="M1562" s="237"/>
      <c r="N1562" s="237"/>
      <c r="O1562" s="237"/>
      <c r="P1562" s="237"/>
      <c r="Q1562" s="237"/>
      <c r="R1562" s="237"/>
      <c r="S1562" s="237"/>
      <c r="T1562" s="237"/>
      <c r="U1562" s="237"/>
      <c r="V1562" s="237"/>
      <c r="W1562" s="237"/>
      <c r="X1562" s="237"/>
      <c r="Y1562" s="237"/>
      <c r="Z1562" s="237"/>
      <c r="AA1562" s="238"/>
    </row>
    <row r="1563" ht="16" customHeight="1">
      <c r="A1563" s="384">
        <f t="shared" si="10083"/>
        <v>1563</v>
      </c>
      <c r="B1563" t="s" s="392">
        <v>516</v>
      </c>
      <c r="C1563" s="685">
        <v>0</v>
      </c>
      <c r="D1563" s="686"/>
      <c r="E1563" s="687"/>
      <c r="F1563" s="687"/>
      <c r="G1563" t="s" s="530">
        <v>517</v>
      </c>
      <c r="H1563" s="237"/>
      <c r="I1563" s="237"/>
      <c r="J1563" s="237"/>
      <c r="K1563" s="237"/>
      <c r="L1563" s="237"/>
      <c r="M1563" s="237"/>
      <c r="N1563" s="237"/>
      <c r="O1563" s="237"/>
      <c r="P1563" s="237"/>
      <c r="Q1563" s="237"/>
      <c r="R1563" s="237"/>
      <c r="S1563" s="237"/>
      <c r="T1563" s="237"/>
      <c r="U1563" s="237"/>
      <c r="V1563" s="237"/>
      <c r="W1563" s="237"/>
      <c r="X1563" s="237"/>
      <c r="Y1563" s="237"/>
      <c r="Z1563" s="237"/>
      <c r="AA1563" s="238"/>
    </row>
    <row r="1564" ht="16" customHeight="1">
      <c r="A1564" s="384">
        <f t="shared" si="10083"/>
        <v>1564</v>
      </c>
      <c r="B1564" t="s" s="392">
        <v>137</v>
      </c>
      <c r="C1564" s="685">
        <v>1200</v>
      </c>
      <c r="D1564" s="686"/>
      <c r="E1564" s="687"/>
      <c r="F1564" s="687"/>
      <c r="G1564" t="s" s="530">
        <v>499</v>
      </c>
      <c r="H1564" s="237"/>
      <c r="I1564" s="237"/>
      <c r="J1564" s="237"/>
      <c r="K1564" s="237"/>
      <c r="L1564" s="237"/>
      <c r="M1564" s="237"/>
      <c r="N1564" s="237"/>
      <c r="O1564" s="237"/>
      <c r="P1564" s="237"/>
      <c r="Q1564" s="237"/>
      <c r="R1564" s="237"/>
      <c r="S1564" s="237"/>
      <c r="T1564" s="237"/>
      <c r="U1564" s="237"/>
      <c r="V1564" s="237"/>
      <c r="W1564" s="237"/>
      <c r="X1564" s="237"/>
      <c r="Y1564" s="237"/>
      <c r="Z1564" s="237"/>
      <c r="AA1564" s="238"/>
    </row>
    <row r="1565" ht="16" customHeight="1">
      <c r="A1565" s="384">
        <f t="shared" si="10083"/>
        <v>1565</v>
      </c>
      <c r="B1565" t="s" s="392">
        <v>500</v>
      </c>
      <c r="C1565" s="685">
        <v>800</v>
      </c>
      <c r="D1565" s="686"/>
      <c r="E1565" s="687"/>
      <c r="F1565" s="687"/>
      <c r="G1565" t="s" s="530">
        <v>501</v>
      </c>
      <c r="H1565" s="237"/>
      <c r="I1565" s="237"/>
      <c r="J1565" s="237"/>
      <c r="K1565" s="237"/>
      <c r="L1565" s="237"/>
      <c r="M1565" s="237"/>
      <c r="N1565" s="237"/>
      <c r="O1565" s="237"/>
      <c r="P1565" s="237"/>
      <c r="Q1565" s="237"/>
      <c r="R1565" s="237"/>
      <c r="S1565" s="237"/>
      <c r="T1565" s="237"/>
      <c r="U1565" s="237"/>
      <c r="V1565" s="237"/>
      <c r="W1565" s="237"/>
      <c r="X1565" s="237"/>
      <c r="Y1565" s="237"/>
      <c r="Z1565" s="237"/>
      <c r="AA1565" s="238"/>
    </row>
    <row r="1566" ht="16" customHeight="1">
      <c r="A1566" s="384">
        <f t="shared" si="10083"/>
        <v>1566</v>
      </c>
      <c r="B1566" t="s" s="690">
        <v>502</v>
      </c>
      <c r="C1566" s="703">
        <f>SUM(C1559:C1565)</f>
        <v>3500</v>
      </c>
      <c r="D1566" s="687"/>
      <c r="E1566" s="687"/>
      <c r="F1566" s="687"/>
      <c r="G1566" s="339"/>
      <c r="H1566" s="237"/>
      <c r="I1566" s="237"/>
      <c r="J1566" s="237"/>
      <c r="K1566" s="237"/>
      <c r="L1566" s="237"/>
      <c r="M1566" s="237"/>
      <c r="N1566" s="237"/>
      <c r="O1566" s="237"/>
      <c r="P1566" s="237"/>
      <c r="Q1566" s="237"/>
      <c r="R1566" s="237"/>
      <c r="S1566" s="237"/>
      <c r="T1566" s="237"/>
      <c r="U1566" s="237"/>
      <c r="V1566" s="237"/>
      <c r="W1566" s="237"/>
      <c r="X1566" s="237"/>
      <c r="Y1566" s="237"/>
      <c r="Z1566" s="237"/>
      <c r="AA1566" s="238"/>
    </row>
    <row r="1567" ht="16" customHeight="1">
      <c r="A1567" s="384">
        <f t="shared" si="10083"/>
        <v>1567</v>
      </c>
      <c r="B1567" s="669"/>
      <c r="C1567" s="670"/>
      <c r="D1567" s="702"/>
      <c r="E1567" s="702"/>
      <c r="F1567" s="702"/>
      <c r="G1567" s="415"/>
      <c r="H1567" s="415"/>
      <c r="I1567" s="415"/>
      <c r="J1567" s="415"/>
      <c r="K1567" s="415"/>
      <c r="L1567" s="415"/>
      <c r="M1567" s="415"/>
      <c r="N1567" s="415"/>
      <c r="O1567" s="415"/>
      <c r="P1567" s="415"/>
      <c r="Q1567" s="415"/>
      <c r="R1567" s="415"/>
      <c r="S1567" s="237"/>
      <c r="T1567" s="237"/>
      <c r="U1567" s="237"/>
      <c r="V1567" s="237"/>
      <c r="W1567" s="237"/>
      <c r="X1567" s="237"/>
      <c r="Y1567" s="237"/>
      <c r="Z1567" s="237"/>
      <c r="AA1567" s="238"/>
    </row>
    <row r="1568" ht="16" customHeight="1">
      <c r="A1568" s="280">
        <f t="shared" si="10083"/>
        <v>1568</v>
      </c>
      <c r="B1568" s="386"/>
      <c r="C1568" s="653"/>
      <c r="D1568" s="704"/>
      <c r="E1568" s="704"/>
      <c r="F1568" s="704"/>
      <c r="G1568" s="386"/>
      <c r="H1568" s="386"/>
      <c r="I1568" s="386"/>
      <c r="J1568" s="386"/>
      <c r="K1568" s="386"/>
      <c r="L1568" s="386"/>
      <c r="M1568" s="386"/>
      <c r="N1568" s="386"/>
      <c r="O1568" s="386"/>
      <c r="P1568" s="386"/>
      <c r="Q1568" s="386"/>
      <c r="R1568" s="386"/>
      <c r="S1568" s="237"/>
      <c r="T1568" s="237"/>
      <c r="U1568" s="237"/>
      <c r="V1568" s="237"/>
      <c r="W1568" s="237"/>
      <c r="X1568" s="237"/>
      <c r="Y1568" s="237"/>
      <c r="Z1568" s="237"/>
      <c r="AA1568" s="238"/>
    </row>
    <row r="1569" ht="16" customHeight="1">
      <c r="A1569" s="280">
        <f t="shared" si="10083"/>
        <v>1569</v>
      </c>
      <c r="B1569" s="237"/>
      <c r="C1569" s="547"/>
      <c r="D1569" s="341"/>
      <c r="E1569" s="341"/>
      <c r="F1569" s="341"/>
      <c r="G1569" s="237"/>
      <c r="H1569" s="237"/>
      <c r="I1569" s="237"/>
      <c r="J1569" s="237"/>
      <c r="K1569" s="237"/>
      <c r="L1569" s="237"/>
      <c r="M1569" s="237"/>
      <c r="N1569" s="237"/>
      <c r="O1569" s="237"/>
      <c r="P1569" s="237"/>
      <c r="Q1569" s="237"/>
      <c r="R1569" s="237"/>
      <c r="S1569" s="237"/>
      <c r="T1569" s="237"/>
      <c r="U1569" s="237"/>
      <c r="V1569" s="237"/>
      <c r="W1569" s="237"/>
      <c r="X1569" s="237"/>
      <c r="Y1569" s="237"/>
      <c r="Z1569" s="237"/>
      <c r="AA1569" s="238"/>
    </row>
    <row r="1570" ht="16" customHeight="1">
      <c r="A1570" s="280">
        <f t="shared" si="10083"/>
        <v>1570</v>
      </c>
      <c r="B1570" s="237"/>
      <c r="C1570" t="s" s="705">
        <v>521</v>
      </c>
      <c r="D1570" t="s" s="705">
        <v>302</v>
      </c>
      <c r="E1570" s="706"/>
      <c r="F1570" s="706"/>
      <c r="G1570" s="237"/>
      <c r="H1570" s="237"/>
      <c r="I1570" s="237"/>
      <c r="J1570" s="237"/>
      <c r="K1570" s="237"/>
      <c r="L1570" s="237"/>
      <c r="M1570" s="237"/>
      <c r="N1570" s="237"/>
      <c r="O1570" s="237"/>
      <c r="P1570" s="237"/>
      <c r="Q1570" s="237"/>
      <c r="R1570" s="237"/>
      <c r="S1570" s="237"/>
      <c r="T1570" s="237"/>
      <c r="U1570" s="237"/>
      <c r="V1570" s="237"/>
      <c r="W1570" s="237"/>
      <c r="X1570" s="237"/>
      <c r="Y1570" s="237"/>
      <c r="Z1570" s="237"/>
      <c r="AA1570" s="238"/>
    </row>
    <row r="1571" ht="16" customHeight="1">
      <c r="A1571" s="280">
        <f t="shared" si="10083"/>
        <v>1571</v>
      </c>
      <c r="B1571" t="s" s="407">
        <v>522</v>
      </c>
      <c r="C1571" t="s" s="707">
        <v>452</v>
      </c>
      <c r="D1571" s="708"/>
      <c r="E1571" s="709"/>
      <c r="F1571" s="709"/>
      <c r="G1571" s="361"/>
      <c r="H1571" s="710">
        <f>IF(AND($C1571="yes",D1571=1),$C$1479,0)</f>
        <v>0</v>
      </c>
      <c r="I1571" s="710">
        <f>IF(AND($C1571="yes",D1571=2),$C$1479,H1571)</f>
        <v>0</v>
      </c>
      <c r="J1571" s="710">
        <f>IF(AND($C1571="yes",D1571=3),$C$1479,I1571)</f>
        <v>0</v>
      </c>
      <c r="K1571" s="710">
        <f>IF(AND($C1571="yes",D1571=4),$C$1479,J1571)</f>
        <v>0</v>
      </c>
      <c r="L1571" s="710">
        <f>IF(AND($C1571="yes",D1571=5),$C$1479,K1571)</f>
        <v>0</v>
      </c>
      <c r="M1571" s="710">
        <f>IF(AND($C1571="yes",D1571=6),$C$1479,L1571)</f>
        <v>0</v>
      </c>
      <c r="N1571" s="237"/>
      <c r="O1571" s="237"/>
      <c r="P1571" s="237"/>
      <c r="Q1571" s="237"/>
      <c r="R1571" s="237"/>
      <c r="S1571" s="237"/>
      <c r="T1571" s="237"/>
      <c r="U1571" s="237"/>
      <c r="V1571" s="237"/>
      <c r="W1571" s="237"/>
      <c r="X1571" s="237"/>
      <c r="Y1571" s="237"/>
      <c r="Z1571" s="237"/>
      <c r="AA1571" s="238"/>
    </row>
    <row r="1572" ht="16" customHeight="1">
      <c r="A1572" s="280">
        <f t="shared" si="10083"/>
        <v>1572</v>
      </c>
      <c r="B1572" t="s" s="407">
        <v>523</v>
      </c>
      <c r="C1572" t="s" s="707">
        <v>452</v>
      </c>
      <c r="D1572" s="708"/>
      <c r="E1572" s="709"/>
      <c r="F1572" s="709"/>
      <c r="G1572" s="361"/>
      <c r="H1572" s="355">
        <f>IF(AND($C1572="yes",D1572=1),$C$1479,0)</f>
        <v>0</v>
      </c>
      <c r="I1572" s="355">
        <f>IF(AND($C1572="yes",D1572=2),$C$1479,H1572)</f>
        <v>0</v>
      </c>
      <c r="J1572" s="355">
        <f>IF(AND($C1572="yes",D1572=3),$C$1479,I1572)</f>
        <v>0</v>
      </c>
      <c r="K1572" s="355">
        <f>IF(AND($C1572="yes",D1572=4),$C$1479,J1572)</f>
        <v>0</v>
      </c>
      <c r="L1572" s="355">
        <f>IF(AND($C1572="yes",D1572=5),$C$1479,K1572)</f>
        <v>0</v>
      </c>
      <c r="M1572" s="355">
        <f>IF(AND($C1572="yes",D1572=6),$C$1479,L1572)</f>
        <v>0</v>
      </c>
      <c r="N1572" s="237"/>
      <c r="O1572" s="237"/>
      <c r="P1572" s="237"/>
      <c r="Q1572" s="237"/>
      <c r="R1572" s="237"/>
      <c r="S1572" s="237"/>
      <c r="T1572" s="237"/>
      <c r="U1572" s="237"/>
      <c r="V1572" s="237"/>
      <c r="W1572" s="237"/>
      <c r="X1572" s="237"/>
      <c r="Y1572" s="237"/>
      <c r="Z1572" s="237"/>
      <c r="AA1572" s="238"/>
    </row>
    <row r="1573" ht="16" customHeight="1">
      <c r="A1573" s="280">
        <f t="shared" si="10083"/>
        <v>1573</v>
      </c>
      <c r="B1573" t="s" s="407">
        <v>524</v>
      </c>
      <c r="C1573" t="s" s="707">
        <v>452</v>
      </c>
      <c r="D1573" s="708"/>
      <c r="E1573" s="709"/>
      <c r="F1573" s="709"/>
      <c r="G1573" s="361"/>
      <c r="H1573" s="355">
        <f>IF(AND($C1573="yes",D1573=1),$C$1479,0)</f>
        <v>0</v>
      </c>
      <c r="I1573" s="355">
        <f>IF(AND($C1573="yes",D1573=2),$C$1479,H1573)</f>
        <v>0</v>
      </c>
      <c r="J1573" s="355">
        <f>IF(AND($C1573="yes",D1573=3),$C$1479,I1573)</f>
        <v>0</v>
      </c>
      <c r="K1573" s="355">
        <f>IF(AND($C1573="yes",D1573=4),$C$1479,J1573)</f>
        <v>0</v>
      </c>
      <c r="L1573" s="355">
        <f>IF(AND($C1573="yes",D1573=5),$C$1479,K1573)</f>
        <v>0</v>
      </c>
      <c r="M1573" s="355">
        <f>IF(AND($C1573="yes",D1573=6),$C$1479,L1573)</f>
        <v>0</v>
      </c>
      <c r="N1573" s="237"/>
      <c r="O1573" s="237"/>
      <c r="P1573" s="237"/>
      <c r="Q1573" s="237"/>
      <c r="R1573" s="237"/>
      <c r="S1573" s="237"/>
      <c r="T1573" s="237"/>
      <c r="U1573" s="237"/>
      <c r="V1573" s="237"/>
      <c r="W1573" s="237"/>
      <c r="X1573" s="237"/>
      <c r="Y1573" s="237"/>
      <c r="Z1573" s="237"/>
      <c r="AA1573" s="238"/>
    </row>
    <row r="1574" ht="16" customHeight="1">
      <c r="A1574" s="280">
        <f t="shared" si="10083"/>
        <v>1574</v>
      </c>
      <c r="B1574" t="s" s="407">
        <v>525</v>
      </c>
      <c r="C1574" t="s" s="707">
        <v>452</v>
      </c>
      <c r="D1574" s="708"/>
      <c r="E1574" s="709"/>
      <c r="F1574" s="709"/>
      <c r="G1574" s="361"/>
      <c r="H1574" s="355">
        <f>IF(AND($C1574="yes",D1574=1),$C$1479,0)</f>
        <v>0</v>
      </c>
      <c r="I1574" s="355">
        <f>IF(AND($C1574="yes",D1574=2),$C$1479,H1574)</f>
        <v>0</v>
      </c>
      <c r="J1574" s="355">
        <f>IF(AND($C1574="yes",D1574=3),$C$1479,I1574)</f>
        <v>0</v>
      </c>
      <c r="K1574" s="355">
        <f>IF(AND($C1574="yes",D1574=4),$C$1479,J1574)</f>
        <v>0</v>
      </c>
      <c r="L1574" s="355">
        <f>IF(AND($C1574="yes",D1574=5),$C$1479,K1574)</f>
        <v>0</v>
      </c>
      <c r="M1574" s="355">
        <f>IF(AND($C1574="yes",D1574=6),$C$1479,L1574)</f>
        <v>0</v>
      </c>
      <c r="N1574" s="237"/>
      <c r="O1574" s="237"/>
      <c r="P1574" s="237"/>
      <c r="Q1574" s="237"/>
      <c r="R1574" s="237"/>
      <c r="S1574" s="237"/>
      <c r="T1574" s="237"/>
      <c r="U1574" s="237"/>
      <c r="V1574" s="237"/>
      <c r="W1574" s="237"/>
      <c r="X1574" s="237"/>
      <c r="Y1574" s="237"/>
      <c r="Z1574" s="237"/>
      <c r="AA1574" s="238"/>
    </row>
    <row r="1575" ht="16" customHeight="1">
      <c r="A1575" s="280">
        <f t="shared" si="10083"/>
        <v>1575</v>
      </c>
      <c r="B1575" t="s" s="407">
        <v>526</v>
      </c>
      <c r="C1575" t="s" s="707">
        <v>452</v>
      </c>
      <c r="D1575" s="711">
        <v>0</v>
      </c>
      <c r="E1575" s="709"/>
      <c r="F1575" s="709"/>
      <c r="G1575" s="361"/>
      <c r="H1575" s="355">
        <f>IF(AND($C1575="yes",D1575=1),$C$1479,0)</f>
        <v>0</v>
      </c>
      <c r="I1575" s="355">
        <f>IF(AND($C1575="yes",D1575=2),$C$1479,H1575)</f>
        <v>0</v>
      </c>
      <c r="J1575" s="355">
        <f>IF(AND($C1575="yes",D1575=3),$C$1479,I1575)</f>
        <v>0</v>
      </c>
      <c r="K1575" s="355">
        <f>IF(AND($C1575="yes",D1575=4),$C$1479,J1575)</f>
        <v>0</v>
      </c>
      <c r="L1575" s="355">
        <f>IF(AND($C1575="yes",D1575=5),$C$1479,K1575)</f>
        <v>0</v>
      </c>
      <c r="M1575" s="355">
        <f>IF(AND($C1575="yes",D1575=6),$C$1479,L1575)</f>
        <v>0</v>
      </c>
      <c r="N1575" s="237"/>
      <c r="O1575" s="237"/>
      <c r="P1575" s="237"/>
      <c r="Q1575" s="237"/>
      <c r="R1575" s="237"/>
      <c r="S1575" s="237"/>
      <c r="T1575" s="237"/>
      <c r="U1575" s="237"/>
      <c r="V1575" s="237"/>
      <c r="W1575" s="237"/>
      <c r="X1575" s="237"/>
      <c r="Y1575" s="237"/>
      <c r="Z1575" s="237"/>
      <c r="AA1575" s="238"/>
    </row>
    <row r="1576" ht="16" customHeight="1">
      <c r="A1576" s="280">
        <f t="shared" si="10083"/>
        <v>1576</v>
      </c>
      <c r="B1576" t="s" s="407">
        <v>527</v>
      </c>
      <c r="C1576" t="s" s="707">
        <v>452</v>
      </c>
      <c r="D1576" s="708"/>
      <c r="E1576" s="709"/>
      <c r="F1576" s="709"/>
      <c r="G1576" s="361"/>
      <c r="H1576" s="355">
        <f>IF(AND($C1576="yes",D1576=1),$C$1479,0)</f>
        <v>0</v>
      </c>
      <c r="I1576" s="355">
        <f>IF(AND($C1576="yes",D1576=2),$C$1479,H1576)</f>
        <v>0</v>
      </c>
      <c r="J1576" s="355">
        <f>IF(AND($C1576="yes",D1576=3),$C$1479,I1576)</f>
        <v>0</v>
      </c>
      <c r="K1576" s="355">
        <f>IF(AND($C1576="yes",D1576=4),$C$1479,J1576)</f>
        <v>0</v>
      </c>
      <c r="L1576" s="355">
        <f>IF(AND($C1576="yes",D1576=5),$C$1479,K1576)</f>
        <v>0</v>
      </c>
      <c r="M1576" s="355">
        <f>IF(AND($C1576="yes",D1576=6),$C$1479,L1576)</f>
        <v>0</v>
      </c>
      <c r="N1576" s="237"/>
      <c r="O1576" s="237"/>
      <c r="P1576" s="237"/>
      <c r="Q1576" s="237"/>
      <c r="R1576" s="237"/>
      <c r="S1576" s="237"/>
      <c r="T1576" s="237"/>
      <c r="U1576" s="237"/>
      <c r="V1576" s="237"/>
      <c r="W1576" s="237"/>
      <c r="X1576" s="237"/>
      <c r="Y1576" s="237"/>
      <c r="Z1576" s="237"/>
      <c r="AA1576" s="238"/>
    </row>
    <row r="1577" ht="16" customHeight="1">
      <c r="A1577" s="280">
        <f t="shared" si="10083"/>
        <v>1577</v>
      </c>
      <c r="B1577" t="s" s="407">
        <v>528</v>
      </c>
      <c r="C1577" t="s" s="707">
        <v>452</v>
      </c>
      <c r="D1577" s="708"/>
      <c r="E1577" s="709"/>
      <c r="F1577" s="709"/>
      <c r="G1577" s="361"/>
      <c r="H1577" s="355">
        <f>IF(AND($C1577="yes",D1577=1),$C$1479,0)</f>
        <v>0</v>
      </c>
      <c r="I1577" s="355">
        <f>IF(AND($C1577="yes",D1577=2),$C$1479,H1577)</f>
        <v>0</v>
      </c>
      <c r="J1577" s="355">
        <f>IF(AND($C1577="yes",D1577=3),$C$1479,I1577)</f>
        <v>0</v>
      </c>
      <c r="K1577" s="355">
        <f>IF(AND($C1577="yes",D1577=4),$C$1479,J1577)</f>
        <v>0</v>
      </c>
      <c r="L1577" s="355">
        <f>IF(AND($C1577="yes",D1577=5),$C$1479,K1577)</f>
        <v>0</v>
      </c>
      <c r="M1577" s="355">
        <f>IF(AND($C1577="yes",D1577=6),$C$1479,L1577)</f>
        <v>0</v>
      </c>
      <c r="N1577" s="237"/>
      <c r="O1577" s="237"/>
      <c r="P1577" s="237"/>
      <c r="Q1577" s="237"/>
      <c r="R1577" s="237"/>
      <c r="S1577" s="237"/>
      <c r="T1577" s="237"/>
      <c r="U1577" s="237"/>
      <c r="V1577" s="237"/>
      <c r="W1577" s="237"/>
      <c r="X1577" s="237"/>
      <c r="Y1577" s="237"/>
      <c r="Z1577" s="237"/>
      <c r="AA1577" s="238"/>
    </row>
    <row r="1578" ht="16" customHeight="1">
      <c r="A1578" s="280">
        <f t="shared" si="10083"/>
        <v>1578</v>
      </c>
      <c r="B1578" t="s" s="407">
        <v>529</v>
      </c>
      <c r="C1578" t="s" s="707">
        <v>452</v>
      </c>
      <c r="D1578" s="708"/>
      <c r="E1578" s="709"/>
      <c r="F1578" s="709"/>
      <c r="G1578" s="361"/>
      <c r="H1578" s="355">
        <f>IF(AND($C1578="yes",D1578=1),$C$1479,0)</f>
        <v>0</v>
      </c>
      <c r="I1578" s="355">
        <f>IF(AND($C1578="yes",D1578=2),$C$1479,H1578)</f>
        <v>0</v>
      </c>
      <c r="J1578" s="355">
        <f>IF(AND($C1578="yes",D1578=3),$C$1479,I1578)</f>
        <v>0</v>
      </c>
      <c r="K1578" s="355">
        <f>IF(AND($C1578="yes",D1578=4),$C$1479,J1578)</f>
        <v>0</v>
      </c>
      <c r="L1578" s="355">
        <f>IF(AND($C1578="yes",D1578=5),$C$1479,K1578)</f>
        <v>0</v>
      </c>
      <c r="M1578" s="355">
        <f>IF(AND($C1578="yes",D1578=6),$C$1479,L1578)</f>
        <v>0</v>
      </c>
      <c r="N1578" s="237"/>
      <c r="O1578" s="237"/>
      <c r="P1578" s="237"/>
      <c r="Q1578" s="237"/>
      <c r="R1578" s="237"/>
      <c r="S1578" s="237"/>
      <c r="T1578" s="237"/>
      <c r="U1578" s="237"/>
      <c r="V1578" s="237"/>
      <c r="W1578" s="237"/>
      <c r="X1578" s="237"/>
      <c r="Y1578" s="237"/>
      <c r="Z1578" s="237"/>
      <c r="AA1578" s="238"/>
    </row>
    <row r="1579" ht="16" customHeight="1">
      <c r="A1579" s="280">
        <f t="shared" si="10083"/>
        <v>1579</v>
      </c>
      <c r="B1579" t="s" s="407">
        <v>530</v>
      </c>
      <c r="C1579" t="s" s="707">
        <v>452</v>
      </c>
      <c r="D1579" s="708"/>
      <c r="E1579" s="709"/>
      <c r="F1579" s="709"/>
      <c r="G1579" s="361"/>
      <c r="H1579" s="355">
        <f>IF(AND($C1579="yes",D1579=1),$C$1479,0)</f>
        <v>0</v>
      </c>
      <c r="I1579" s="355">
        <f>IF(AND($C1579="yes",D1579=2),$C$1479,H1579)</f>
        <v>0</v>
      </c>
      <c r="J1579" s="355">
        <f>IF(AND($C1579="yes",D1579=3),$C$1479,I1579)</f>
        <v>0</v>
      </c>
      <c r="K1579" s="355">
        <f>IF(AND($C1579="yes",D1579=4),$C$1479,J1579)</f>
        <v>0</v>
      </c>
      <c r="L1579" s="355">
        <f>IF(AND($C1579="yes",D1579=5),$C$1479,K1579)</f>
        <v>0</v>
      </c>
      <c r="M1579" s="355">
        <f>IF(AND($C1579="yes",D1579=6),$C$1479,L1579)</f>
        <v>0</v>
      </c>
      <c r="N1579" s="237"/>
      <c r="O1579" s="237"/>
      <c r="P1579" s="237"/>
      <c r="Q1579" s="237"/>
      <c r="R1579" s="237"/>
      <c r="S1579" s="237"/>
      <c r="T1579" s="237"/>
      <c r="U1579" s="237"/>
      <c r="V1579" s="237"/>
      <c r="W1579" s="237"/>
      <c r="X1579" s="237"/>
      <c r="Y1579" s="237"/>
      <c r="Z1579" s="237"/>
      <c r="AA1579" s="238"/>
    </row>
    <row r="1580" ht="15.75" customHeight="1">
      <c r="A1580" s="280">
        <f t="shared" si="10083"/>
        <v>1580</v>
      </c>
      <c r="B1580" s="531"/>
      <c r="C1580" s="712"/>
      <c r="D1580" s="713"/>
      <c r="E1580" s="713"/>
      <c r="F1580" s="713"/>
      <c r="G1580" s="531"/>
      <c r="H1580" s="531"/>
      <c r="I1580" s="531"/>
      <c r="J1580" s="531"/>
      <c r="K1580" s="531"/>
      <c r="L1580" s="531"/>
      <c r="M1580" s="531"/>
      <c r="N1580" s="237"/>
      <c r="O1580" s="237"/>
      <c r="P1580" s="237"/>
      <c r="Q1580" s="237"/>
      <c r="R1580" s="237"/>
      <c r="S1580" s="237"/>
      <c r="T1580" s="237"/>
      <c r="U1580" s="237"/>
      <c r="V1580" s="237"/>
      <c r="W1580" s="237"/>
      <c r="X1580" s="237"/>
      <c r="Y1580" s="237"/>
      <c r="Z1580" s="237"/>
      <c r="AA1580" s="238"/>
    </row>
    <row r="1581" ht="15.75" customHeight="1">
      <c r="A1581" s="600">
        <f t="shared" si="10083"/>
        <v>1581</v>
      </c>
      <c r="B1581" t="s" s="534">
        <v>531</v>
      </c>
      <c r="C1581" s="602">
        <f>SUM(G1581:M1581)</f>
        <v>0</v>
      </c>
      <c r="D1581" s="603"/>
      <c r="E1581" s="603"/>
      <c r="F1581" s="603"/>
      <c r="G1581" s="714">
        <f>SUM(G1571:G1579)</f>
        <v>0</v>
      </c>
      <c r="H1581" s="714">
        <f>SUM(H1571:H1579)</f>
        <v>0</v>
      </c>
      <c r="I1581" s="714">
        <f>SUM(I1571:I1579)</f>
        <v>0</v>
      </c>
      <c r="J1581" s="714">
        <f>SUM(J1571:J1579)</f>
        <v>0</v>
      </c>
      <c r="K1581" s="714">
        <f>SUM(K1571:K1579)</f>
        <v>0</v>
      </c>
      <c r="L1581" s="714">
        <f>SUM(L1571:L1579)</f>
        <v>0</v>
      </c>
      <c r="M1581" s="714">
        <f>SUM(M1571:M1579)</f>
        <v>0</v>
      </c>
      <c r="N1581" s="237"/>
      <c r="O1581" s="237"/>
      <c r="P1581" s="237"/>
      <c r="Q1581" s="237"/>
      <c r="R1581" s="237"/>
      <c r="S1581" s="237"/>
      <c r="T1581" s="237"/>
      <c r="U1581" s="237"/>
      <c r="V1581" s="237"/>
      <c r="W1581" s="237"/>
      <c r="X1581" s="237"/>
      <c r="Y1581" s="237"/>
      <c r="Z1581" s="237"/>
      <c r="AA1581" s="238"/>
    </row>
    <row r="1582" ht="16.5" customHeight="1">
      <c r="A1582" s="280">
        <f t="shared" si="10083"/>
        <v>1582</v>
      </c>
      <c r="B1582" s="537"/>
      <c r="C1582" s="537"/>
      <c r="D1582" s="537"/>
      <c r="E1582" s="537"/>
      <c r="F1582" s="537"/>
      <c r="G1582" s="537"/>
      <c r="H1582" s="537"/>
      <c r="I1582" s="537"/>
      <c r="J1582" s="537"/>
      <c r="K1582" s="537"/>
      <c r="L1582" s="537"/>
      <c r="M1582" s="537"/>
      <c r="N1582" s="237"/>
      <c r="O1582" s="237"/>
      <c r="P1582" s="237"/>
      <c r="Q1582" s="237"/>
      <c r="R1582" s="237"/>
      <c r="S1582" s="237"/>
      <c r="T1582" s="237"/>
      <c r="U1582" s="237"/>
      <c r="V1582" s="237"/>
      <c r="W1582" s="237"/>
      <c r="X1582" s="237"/>
      <c r="Y1582" s="237"/>
      <c r="Z1582" s="237"/>
      <c r="AA1582" s="238"/>
    </row>
    <row r="1583" ht="16" customHeight="1">
      <c r="A1583" s="280">
        <f t="shared" si="10083"/>
        <v>1583</v>
      </c>
      <c r="B1583" s="237"/>
      <c r="C1583" s="237"/>
      <c r="D1583" s="237"/>
      <c r="E1583" s="237"/>
      <c r="F1583" s="237"/>
      <c r="G1583" s="237"/>
      <c r="H1583" s="237"/>
      <c r="I1583" s="237"/>
      <c r="J1583" s="237"/>
      <c r="K1583" s="237"/>
      <c r="L1583" s="237"/>
      <c r="M1583" s="237"/>
      <c r="N1583" s="237"/>
      <c r="O1583" s="237"/>
      <c r="P1583" s="237"/>
      <c r="Q1583" s="237"/>
      <c r="R1583" s="237"/>
      <c r="S1583" s="237"/>
      <c r="T1583" s="237"/>
      <c r="U1583" s="237"/>
      <c r="V1583" s="237"/>
      <c r="W1583" s="237"/>
      <c r="X1583" s="237"/>
      <c r="Y1583" s="237"/>
      <c r="Z1583" s="237"/>
      <c r="AA1583" s="238"/>
    </row>
    <row r="1584" ht="15.75" customHeight="1">
      <c r="A1584" s="280">
        <f t="shared" si="10083"/>
        <v>1584</v>
      </c>
      <c r="B1584" s="531"/>
      <c r="C1584" s="531"/>
      <c r="D1584" s="531"/>
      <c r="E1584" s="531"/>
      <c r="F1584" s="531"/>
      <c r="G1584" s="531"/>
      <c r="H1584" s="531"/>
      <c r="I1584" s="531"/>
      <c r="J1584" s="531"/>
      <c r="K1584" s="531"/>
      <c r="L1584" s="531"/>
      <c r="M1584" s="531"/>
      <c r="N1584" s="237"/>
      <c r="O1584" s="237"/>
      <c r="P1584" s="237"/>
      <c r="Q1584" s="237"/>
      <c r="R1584" s="237"/>
      <c r="S1584" s="237"/>
      <c r="T1584" s="237"/>
      <c r="U1584" s="237"/>
      <c r="V1584" s="237"/>
      <c r="W1584" s="237"/>
      <c r="X1584" s="237"/>
      <c r="Y1584" s="237"/>
      <c r="Z1584" s="237"/>
      <c r="AA1584" s="238"/>
    </row>
    <row r="1585" ht="15.75" customHeight="1">
      <c r="A1585" s="600">
        <f t="shared" si="10083"/>
        <v>1585</v>
      </c>
      <c r="B1585" t="s" s="715">
        <v>158</v>
      </c>
      <c r="C1585" s="716">
        <f>SUM(G1585:M1585)</f>
        <v>11800911.6282146</v>
      </c>
      <c r="D1585" s="716"/>
      <c r="E1585" s="716"/>
      <c r="F1585" s="716"/>
      <c r="G1585" s="716">
        <f>G1581+G1464+G1437+G1372+G1370+G1368+G1343+G421</f>
        <v>0</v>
      </c>
      <c r="H1585" s="716">
        <f>H1581+H1464+H1437+H1372+H1370+H1368+H1343+H421</f>
        <v>1183993.5135923</v>
      </c>
      <c r="I1585" s="716">
        <f>I1581+I1464+I1437+I1372+I1370+I1368+I1343+I421</f>
        <v>1560880.46483009</v>
      </c>
      <c r="J1585" s="716">
        <f>J1581+J1464+J1437+J1372+J1370+J1368+J1343+J421</f>
        <v>1791989.8693149</v>
      </c>
      <c r="K1585" s="716">
        <f>K1581+K1464+K1437+K1372+K1370+K1368+K1343+K421</f>
        <v>2122612.33297376</v>
      </c>
      <c r="L1585" s="716">
        <f>L1581+L1464+L1437+L1372+L1370+L1368+L1343+L421</f>
        <v>2410299.24676079</v>
      </c>
      <c r="M1585" s="716">
        <f>M1581+M1464+M1437+M1372+M1370+M1368+M1343+M421</f>
        <v>2731136.20074271</v>
      </c>
      <c r="N1585" s="237"/>
      <c r="O1585" s="237"/>
      <c r="P1585" s="237"/>
      <c r="Q1585" s="237"/>
      <c r="R1585" s="237"/>
      <c r="S1585" s="237"/>
      <c r="T1585" s="237"/>
      <c r="U1585" s="237"/>
      <c r="V1585" s="237"/>
      <c r="W1585" s="237"/>
      <c r="X1585" s="237"/>
      <c r="Y1585" s="237"/>
      <c r="Z1585" s="237"/>
      <c r="AA1585" s="238"/>
    </row>
    <row r="1586" ht="16.5" customHeight="1">
      <c r="A1586" s="280">
        <f t="shared" si="10083"/>
        <v>1586</v>
      </c>
      <c r="B1586" s="537"/>
      <c r="C1586" s="537"/>
      <c r="D1586" s="537"/>
      <c r="E1586" s="537"/>
      <c r="F1586" s="537"/>
      <c r="G1586" s="537"/>
      <c r="H1586" s="537"/>
      <c r="I1586" s="537"/>
      <c r="J1586" s="537"/>
      <c r="K1586" s="537"/>
      <c r="L1586" s="537"/>
      <c r="M1586" s="537"/>
      <c r="N1586" s="237"/>
      <c r="O1586" s="237"/>
      <c r="P1586" s="237"/>
      <c r="Q1586" s="237"/>
      <c r="R1586" s="237"/>
      <c r="S1586" s="237"/>
      <c r="T1586" s="237"/>
      <c r="U1586" s="237"/>
      <c r="V1586" s="237"/>
      <c r="W1586" s="237"/>
      <c r="X1586" s="237"/>
      <c r="Y1586" s="237"/>
      <c r="Z1586" s="237"/>
      <c r="AA1586" s="238"/>
    </row>
    <row r="1587" ht="15.75" customHeight="1">
      <c r="A1587" s="280">
        <f t="shared" si="10083"/>
        <v>1587</v>
      </c>
      <c r="B1587" s="531"/>
      <c r="C1587" s="531"/>
      <c r="D1587" s="531"/>
      <c r="E1587" s="531"/>
      <c r="F1587" s="531"/>
      <c r="G1587" s="531"/>
      <c r="H1587" s="531"/>
      <c r="I1587" s="717"/>
      <c r="J1587" s="531"/>
      <c r="K1587" s="531"/>
      <c r="L1587" s="531"/>
      <c r="M1587" s="531"/>
      <c r="N1587" s="237"/>
      <c r="O1587" s="237"/>
      <c r="P1587" s="237"/>
      <c r="Q1587" s="237"/>
      <c r="R1587" s="237"/>
      <c r="S1587" s="237"/>
      <c r="T1587" s="237"/>
      <c r="U1587" s="237"/>
      <c r="V1587" s="237"/>
      <c r="W1587" s="237"/>
      <c r="X1587" s="237"/>
      <c r="Y1587" s="237"/>
      <c r="Z1587" s="237"/>
      <c r="AA1587" s="238"/>
    </row>
    <row r="1588" ht="15.75" customHeight="1">
      <c r="A1588" s="600">
        <f t="shared" si="10083"/>
        <v>1588</v>
      </c>
      <c r="B1588" t="s" s="642">
        <v>532</v>
      </c>
      <c r="C1588" s="643">
        <f>SUM(G1588:M1588)</f>
        <v>8267237.85883206</v>
      </c>
      <c r="D1588" s="644"/>
      <c r="E1588" s="644"/>
      <c r="F1588" s="644"/>
      <c r="G1588" s="643">
        <f>G421+G1343+G1368+G1370+G1372</f>
        <v>0</v>
      </c>
      <c r="H1588" s="643">
        <f>H421+H1343+H1368+H1370+H1372</f>
        <v>743919.6</v>
      </c>
      <c r="I1588" s="643">
        <f>I421+I1343+I1368+I1370+I1372</f>
        <v>1080677.304</v>
      </c>
      <c r="J1588" s="643">
        <f>J421+J1343+J1368+J1370+J1372</f>
        <v>1244407.45356</v>
      </c>
      <c r="K1588" s="643">
        <f>K421+K1343+K1368+K1370+K1372</f>
        <v>1504921.7362308</v>
      </c>
      <c r="L1588" s="643">
        <f>L421+L1343+L1368+L1370+L1372</f>
        <v>1722372.30949466</v>
      </c>
      <c r="M1588" s="643">
        <f>M421+M1343+M1368+M1370+M1372</f>
        <v>1970939.4555466</v>
      </c>
      <c r="N1588" s="237"/>
      <c r="O1588" s="237"/>
      <c r="P1588" s="237"/>
      <c r="Q1588" s="237"/>
      <c r="R1588" s="237"/>
      <c r="S1588" s="237"/>
      <c r="T1588" s="237"/>
      <c r="U1588" s="237"/>
      <c r="V1588" s="237"/>
      <c r="W1588" s="237"/>
      <c r="X1588" s="237"/>
      <c r="Y1588" s="237"/>
      <c r="Z1588" s="237"/>
      <c r="AA1588" s="238"/>
    </row>
    <row r="1589" ht="16.5" customHeight="1">
      <c r="A1589" s="718"/>
      <c r="B1589" s="646"/>
      <c r="C1589" s="537"/>
      <c r="D1589" s="719"/>
      <c r="E1589" s="537"/>
      <c r="F1589" s="537"/>
      <c r="G1589" s="719"/>
      <c r="H1589" s="719"/>
      <c r="I1589" s="719"/>
      <c r="J1589" s="719"/>
      <c r="K1589" s="719"/>
      <c r="L1589" s="719"/>
      <c r="M1589" s="719"/>
      <c r="N1589" s="237"/>
      <c r="O1589" s="237"/>
      <c r="P1589" s="237"/>
      <c r="Q1589" s="237"/>
      <c r="R1589" s="237"/>
      <c r="S1589" s="237"/>
      <c r="T1589" s="237"/>
      <c r="U1589" s="237"/>
      <c r="V1589" s="237"/>
      <c r="W1589" s="237"/>
      <c r="X1589" s="237"/>
      <c r="Y1589" s="237"/>
      <c r="Z1589" s="237"/>
      <c r="AA1589" s="238"/>
    </row>
    <row r="1590" ht="16" customHeight="1">
      <c r="A1590" s="718"/>
      <c r="B1590" t="s" s="426">
        <v>533</v>
      </c>
      <c r="C1590" s="252"/>
      <c r="D1590" s="720"/>
      <c r="E1590" s="252"/>
      <c r="F1590" s="252"/>
      <c r="G1590" s="720"/>
      <c r="H1590" s="720"/>
      <c r="I1590" s="720"/>
      <c r="J1590" s="720"/>
      <c r="K1590" s="720"/>
      <c r="L1590" s="720"/>
      <c r="M1590" s="720"/>
      <c r="N1590" s="237"/>
      <c r="O1590" s="237"/>
      <c r="P1590" s="237"/>
      <c r="Q1590" s="237"/>
      <c r="R1590" s="237"/>
      <c r="S1590" s="237"/>
      <c r="T1590" s="237"/>
      <c r="U1590" s="237"/>
      <c r="V1590" s="237"/>
      <c r="W1590" s="237"/>
      <c r="X1590" s="237"/>
      <c r="Y1590" s="237"/>
      <c r="Z1590" s="237"/>
      <c r="AA1590" s="238"/>
    </row>
    <row r="1591" ht="16" customHeight="1">
      <c r="A1591" s="718"/>
      <c r="B1591" t="s" s="508">
        <v>534</v>
      </c>
      <c r="C1591" s="258"/>
      <c r="D1591" s="258"/>
      <c r="E1591" s="258"/>
      <c r="F1591" s="258"/>
      <c r="G1591" s="721">
        <f>G1585-G1588</f>
        <v>0</v>
      </c>
      <c r="H1591" s="721">
        <f>H1585-H1588</f>
        <v>440073.9135923</v>
      </c>
      <c r="I1591" s="721">
        <f>I1585-I1588</f>
        <v>480203.16083009</v>
      </c>
      <c r="J1591" s="721">
        <f>J1585-J1588</f>
        <v>547582.4157549</v>
      </c>
      <c r="K1591" s="721">
        <f>K1585-K1588</f>
        <v>617690.59674296</v>
      </c>
      <c r="L1591" s="721">
        <f>L1585-L1588</f>
        <v>687926.93726613</v>
      </c>
      <c r="M1591" s="721">
        <f>M1585-M1588</f>
        <v>760196.74519611</v>
      </c>
      <c r="N1591" s="237"/>
      <c r="O1591" s="237"/>
      <c r="P1591" s="237"/>
      <c r="Q1591" s="237"/>
      <c r="R1591" s="237"/>
      <c r="S1591" s="237"/>
      <c r="T1591" s="237"/>
      <c r="U1591" s="237"/>
      <c r="V1591" s="237"/>
      <c r="W1591" s="237"/>
      <c r="X1591" s="237"/>
      <c r="Y1591" s="237"/>
      <c r="Z1591" s="237"/>
      <c r="AA1591" s="238"/>
    </row>
    <row r="1592" ht="16" customHeight="1">
      <c r="A1592" s="718"/>
      <c r="B1592" t="s" s="286">
        <v>535</v>
      </c>
      <c r="C1592" s="237"/>
      <c r="D1592" s="237"/>
      <c r="E1592" s="237"/>
      <c r="F1592" s="237"/>
      <c r="G1592" s="346">
        <f>G1437</f>
        <v>0</v>
      </c>
      <c r="H1592" s="346">
        <f>H1437</f>
        <v>440073.913592304</v>
      </c>
      <c r="I1592" s="346">
        <f>I1437</f>
        <v>480203.160830086</v>
      </c>
      <c r="J1592" s="346">
        <f>J1437</f>
        <v>547582.4157549019</v>
      </c>
      <c r="K1592" s="346">
        <f>K1437</f>
        <v>617690.59674296</v>
      </c>
      <c r="L1592" s="346">
        <f>L1437</f>
        <v>687926.937266121</v>
      </c>
      <c r="M1592" s="346">
        <f>M1437</f>
        <v>760196.745196104</v>
      </c>
      <c r="N1592" s="237"/>
      <c r="O1592" s="237"/>
      <c r="P1592" s="237"/>
      <c r="Q1592" s="237"/>
      <c r="R1592" s="237"/>
      <c r="S1592" s="237"/>
      <c r="T1592" s="237"/>
      <c r="U1592" s="237"/>
      <c r="V1592" s="237"/>
      <c r="W1592" s="237"/>
      <c r="X1592" s="237"/>
      <c r="Y1592" s="237"/>
      <c r="Z1592" s="237"/>
      <c r="AA1592" s="238"/>
    </row>
    <row r="1593" ht="16" customHeight="1">
      <c r="A1593" s="718"/>
      <c r="B1593" t="s" s="286">
        <v>137</v>
      </c>
      <c r="C1593" s="237"/>
      <c r="D1593" s="237"/>
      <c r="E1593" s="237"/>
      <c r="F1593" s="237"/>
      <c r="G1593" s="346">
        <f>G1464</f>
        <v>0</v>
      </c>
      <c r="H1593" s="346">
        <f>H1464</f>
        <v>0</v>
      </c>
      <c r="I1593" s="346">
        <f>I1464</f>
        <v>0</v>
      </c>
      <c r="J1593" s="346">
        <f>J1464</f>
        <v>0</v>
      </c>
      <c r="K1593" s="346">
        <f>K1464</f>
        <v>0</v>
      </c>
      <c r="L1593" s="346">
        <f>L1464</f>
        <v>0</v>
      </c>
      <c r="M1593" s="346">
        <f>M1464</f>
        <v>0</v>
      </c>
      <c r="N1593" s="722"/>
      <c r="O1593" s="237"/>
      <c r="P1593" s="237"/>
      <c r="Q1593" s="237"/>
      <c r="R1593" s="237"/>
      <c r="S1593" s="237"/>
      <c r="T1593" s="237"/>
      <c r="U1593" s="237"/>
      <c r="V1593" s="237"/>
      <c r="W1593" s="237"/>
      <c r="X1593" s="237"/>
      <c r="Y1593" s="237"/>
      <c r="Z1593" s="237"/>
      <c r="AA1593" s="238"/>
    </row>
    <row r="1594" ht="16" customHeight="1">
      <c r="A1594" s="718"/>
      <c r="B1594" s="252"/>
      <c r="C1594" s="252"/>
      <c r="D1594" s="252"/>
      <c r="E1594" s="252"/>
      <c r="F1594" s="252"/>
      <c r="G1594" s="366">
        <f>G1591-G1592</f>
        <v>0</v>
      </c>
      <c r="H1594" s="366">
        <f>H1591-H1592</f>
        <v>-4e-09</v>
      </c>
      <c r="I1594" s="366">
        <f>I1591-I1592</f>
        <v>4e-09</v>
      </c>
      <c r="J1594" s="366">
        <f>J1591-J1592</f>
        <v>-2e-09</v>
      </c>
      <c r="K1594" s="366">
        <f>K1591-K1592</f>
        <v>0</v>
      </c>
      <c r="L1594" s="366">
        <f>L1591-L1592</f>
        <v>9e-09</v>
      </c>
      <c r="M1594" s="366">
        <f>M1591-M1592</f>
        <v>6e-09</v>
      </c>
      <c r="N1594" s="237"/>
      <c r="O1594" s="237"/>
      <c r="P1594" s="237"/>
      <c r="Q1594" s="237"/>
      <c r="R1594" s="237"/>
      <c r="S1594" s="237"/>
      <c r="T1594" s="237"/>
      <c r="U1594" s="237"/>
      <c r="V1594" s="237"/>
      <c r="W1594" s="237"/>
      <c r="X1594" s="237"/>
      <c r="Y1594" s="237"/>
      <c r="Z1594" s="237"/>
      <c r="AA1594" s="238"/>
    </row>
    <row r="1595" ht="15.75" customHeight="1">
      <c r="A1595" s="723"/>
      <c r="B1595" t="s" s="724">
        <v>536</v>
      </c>
      <c r="C1595" s="294"/>
      <c r="D1595" s="294"/>
      <c r="E1595" s="294"/>
      <c r="F1595" s="294"/>
      <c r="G1595" s="725">
        <f>G1593-G1594</f>
        <v>0</v>
      </c>
      <c r="H1595" s="725">
        <f>H1593-H1594</f>
        <v>4e-09</v>
      </c>
      <c r="I1595" s="725">
        <f>I1593-I1594</f>
        <v>-4e-09</v>
      </c>
      <c r="J1595" s="725">
        <f>J1593-J1594</f>
        <v>2e-09</v>
      </c>
      <c r="K1595" s="725">
        <f>K1593-K1594</f>
        <v>0</v>
      </c>
      <c r="L1595" s="725">
        <f>L1593-L1594</f>
        <v>-9e-09</v>
      </c>
      <c r="M1595" s="725">
        <f>M1593-M1594</f>
        <v>-6e-09</v>
      </c>
      <c r="N1595" s="726"/>
      <c r="O1595" s="726"/>
      <c r="P1595" s="726"/>
      <c r="Q1595" s="726"/>
      <c r="R1595" s="726"/>
      <c r="S1595" s="726"/>
      <c r="T1595" s="726"/>
      <c r="U1595" s="726"/>
      <c r="V1595" s="726"/>
      <c r="W1595" s="726"/>
      <c r="X1595" s="726"/>
      <c r="Y1595" s="726"/>
      <c r="Z1595" s="726"/>
      <c r="AA1595" s="727"/>
    </row>
  </sheetData>
  <conditionalFormatting sqref="H15:M15 H99:M103 G114:M118 G120:M120 G123:M126 G128:M128 G131:M139 G143:M151 G155:M163 G172:M174 G176:M180 G182:M186 G188:M192 G194:M198 G200:M204 G206:M210 G212:M216 G218:M223 G225:M229 G231:M235 G237:M241 G243:M247 G249:M253 G255:M259 G261:M265">
    <cfRule type="cellIs" dxfId="3" priority="1" operator="lessThan" stopIfTrue="1">
      <formula>0</formula>
    </cfRule>
    <cfRule type="cellIs" dxfId="4" priority="2" operator="equal" stopIfTrue="1">
      <formula>0</formula>
    </cfRule>
  </conditionalFormatting>
  <conditionalFormatting sqref="H16:M16 H18:M30 G31:M32 G37 G39 G41:G43 H42:M42 H53:H54 H56:H58 C59:D75 G59:M59 E60:M75 H76:M76 G99:G103 C105:F108 D114:F121 G119:M119 I121:N122 P121:R122 D122:F128 N123:N126 G127:N127 N128 D129:F131 J129:N130 P129:R130 N131:N140 D132:F139 G140:H140 I141:N141 D142:F151 J142:N142 N143:N163 G152:H152 D154:F163 G164:H166 N164 I165:N165 N166 M167:Q168 L169:L171 N169:Q171 E172:F174 O172:O180 G175:M175 E176:F187 G181:M181 O181:O192 G187:M187 E188:F192 G193:M193 O193:O198 E194:F198 E199:E200 G199:M199 O199:O204 F200 E201:F204 E205:E206 G205:M205 O205:O210 F206 E207:F210 E211:E212 G211:M211 O211:O216 F212 E213:F216 E217:E218 G217:M217 O217:O223 F218 E219:F223 K224:M224 O224:Q224 E225:F229 O225:O230 E230:E231 G230:M230 F231 O231:O235 E232:F235 E236:E237 G236:M236 O236:O241 F237 E238:F241 E242:E243 G242:M242 O242:O247 F243 E244:F247 E248:E249 G248:M248 O248:O253 F249 E250:F253 E254:E255 G254:M254 O254:O259 F255 E256:F259 E260:E261 G260:M260 O260:O265 F261 E262:F265 K266:M266 O266:Q270 G267:M268 L269:M270 L271:L272 N271:Q272 C273:M287 O273:Q284 O285:O299 B288:M296 C297:M299 B300:M308 O300:O308 C309:M311 B312:M321 C322:M322 B323:M416 S360 C417:M421 C422:C443 N422:Q427 G428:M455 B444:C452 C453:C455 B456:C463 G456:M561 C464:C467 B468:C561 C562:C566 G562:M563 I564:M565 G566:M566 C567:C585 H567:M567 G568:M609 B586:C606 C607:C609 B610:C617 G610:M714 C618:C619 B620:C714 C715:C721 G715:M719 H720:M720 G721:M729 C722:C732 S725:X732 H730:M731 G732:M736 C733:C738 S733:X738 H737:M738 Y738 B739:C751 G739:M748 S739:Y770 G751:M771 B752:C770 C771:C774 S771:Y868 G772:M869 B775:C868 C869:C870 S869:Y869 G870:M870 S870:X872 C871:C873 H871:M872 G873:M873 S873:X874 C874:C875 H874:M874 Y874 G875:M892 S875:Y876 C876:C892 B893:C901 G893:M913 C902:C904 B905:C913 C914:C916 G914:M1026 B917:C1021 C1022:C1036 H1027:M1027 G1028:M1035 D1036:M1036 C1037:C1052 G1037:M1057 B1053:C1054 C1055:C1057 B1058:C1066 G1058:M1076 C1067:C1069 B1070:C1076 C1077:C1079 G1077:M1077 H1078:M1078 G1079:M1081 C1080:C1081 C1083 G1083:M1182 B1084:C1141 C1142:C1201 H1183:M1183 G1184:M1237 B1202:C1236 C1237 B1238:C1301 G1238:M1341 C1302:C1380 H1342:M1342 G1343:M1372 G1380:M1416 C1381:C1462 G1419 G1437:M1437 H1462:M1462 C1463:C1571 G1463:M1464 H1465:M1465 H1571:M1579 C1572:C1581 G1581:M1581 C1585:M1585 C1588 G1588:M1595 D1589:D1590">
    <cfRule type="cellIs" dxfId="5" priority="1" operator="lessThan" stopIfTrue="1">
      <formula>0</formula>
    </cfRule>
  </conditionalFormatting>
  <conditionalFormatting sqref="H37:M37 H39:M39 H41:M41 H43:M43 I140:M140 I152:M152 I164:M164 I166:M166">
    <cfRule type="cellIs" dxfId="6" priority="1" operator="lessThan" stopIfTrue="1">
      <formula>0</formula>
    </cfRule>
    <cfRule type="cellIs" dxfId="7" priority="2" operator="equal" stopIfTrue="1">
      <formula>0</formula>
    </cfRule>
  </conditionalFormatting>
  <dataValidations count="1">
    <dataValidation type="list" allowBlank="1" showInputMessage="1" showErrorMessage="1" sqref="C57:D57">
      <formula1>"Carson City,Churchill,Clark,Douglas,Elko,Esmeralda,Eureka,Humboldt,Lander,Lincoln,Lyon,Mineral,Nye,Pershing,Storey,Washoe,White Pine,Multi-District"</formula1>
    </dataValidation>
  </dataValidations>
  <pageMargins left="0.25" right="0.25" top="0.5" bottom="0.45" header="0.25" footer="0.25"/>
  <pageSetup firstPageNumber="1" fitToHeight="1" fitToWidth="1" scale="100" useFirstPageNumber="0" orientation="landscape" pageOrder="downThenOver"/>
  <headerFooter>
    <oddHeader>&amp;L&amp;"Calibri,Regular"&amp;11&amp;K000000 &amp;C&amp;"Calibri,Regular"&amp;11&amp;K000000 &amp;R&amp;"Calibri,Regular"&amp;11&amp;K000000 </oddHeader>
    <oddFooter>&amp;L&amp;"Calibri,Regular"&amp;7&amp;K0000007/15/20  at 4:16 PM Mike 702.854.0691&amp;C&amp;"Calibri,Regular"&amp;7&amp;K0000002020 LVMCA Financial-Plan-Academy-2019-11-15-3-PM.xlsx  Enrol Staff &amp; Exp&amp;R&amp;"Calibri,Regular"&amp;11&amp;K000000&amp;7&amp;P of &amp;N</oddFooter>
  </headerFooter>
  <drawing r:id="rId1"/>
  <legacyDrawing r:id="rId2"/>
</worksheet>
</file>

<file path=xl/worksheets/sheet5.xml><?xml version="1.0" encoding="utf-8"?>
<worksheet xmlns:r="http://schemas.openxmlformats.org/officeDocument/2006/relationships" xmlns="http://schemas.openxmlformats.org/spreadsheetml/2006/main">
  <dimension ref="A1:N57"/>
  <sheetViews>
    <sheetView workbookViewId="0" showGridLines="0" defaultGridColor="1"/>
  </sheetViews>
  <sheetFormatPr defaultColWidth="8.83333" defaultRowHeight="15" customHeight="1" outlineLevelRow="0" outlineLevelCol="0"/>
  <cols>
    <col min="1" max="1" width="2.85156" style="728" customWidth="1"/>
    <col min="2" max="2" width="58.6719" style="728" customWidth="1"/>
    <col min="3" max="3" width="9" style="728" customWidth="1"/>
    <col min="4" max="4" width="17.3516" style="728" customWidth="1"/>
    <col min="5" max="5" width="17.1719" style="728" customWidth="1"/>
    <col min="6" max="6" width="1.5" style="728" customWidth="1"/>
    <col min="7" max="7" width="12.3516" style="728" customWidth="1"/>
    <col min="8" max="13" width="13.6719" style="728" customWidth="1"/>
    <col min="14" max="14" width="27.8516" style="728" customWidth="1"/>
    <col min="15" max="16384" width="8.85156" style="728" customWidth="1"/>
  </cols>
  <sheetData>
    <row r="1" ht="15.75" customHeight="1">
      <c r="A1" t="s" s="2">
        <v>537</v>
      </c>
      <c r="B1" s="729"/>
      <c r="C1" s="210"/>
      <c r="D1" s="12"/>
      <c r="E1" s="12"/>
      <c r="F1" s="12"/>
      <c r="G1" s="12"/>
      <c r="H1" s="12"/>
      <c r="I1" s="12"/>
      <c r="J1" s="12"/>
      <c r="K1" s="12"/>
      <c r="L1" s="730"/>
      <c r="M1" s="12"/>
      <c r="N1" s="12"/>
    </row>
    <row r="2" ht="15.75" customHeight="1">
      <c r="A2" t="s" s="81">
        <f>'Cover'!$C$8</f>
        <v>89</v>
      </c>
      <c r="B2" s="7"/>
      <c r="C2" s="210"/>
      <c r="D2" s="84"/>
      <c r="E2" s="12"/>
      <c r="F2" s="12"/>
      <c r="G2" s="12"/>
      <c r="H2" s="12"/>
      <c r="I2" s="12"/>
      <c r="J2" s="12"/>
      <c r="K2" s="12"/>
      <c r="L2" s="12"/>
      <c r="M2" s="12"/>
      <c r="N2" s="12"/>
    </row>
    <row r="3" ht="16" customHeight="1">
      <c r="A3" t="s" s="85">
        <v>2</v>
      </c>
      <c r="B3" s="86"/>
      <c r="C3" s="12"/>
      <c r="D3" s="12"/>
      <c r="E3" s="12"/>
      <c r="F3" s="12"/>
      <c r="G3" s="12"/>
      <c r="H3" s="12"/>
      <c r="I3" s="12"/>
      <c r="J3" s="12"/>
      <c r="K3" s="12"/>
      <c r="L3" s="12"/>
      <c r="M3" s="12"/>
      <c r="N3" s="12"/>
    </row>
    <row r="4" ht="16" customHeight="1">
      <c r="A4" t="s" s="87">
        <v>3</v>
      </c>
      <c r="B4" s="12"/>
      <c r="C4" s="12"/>
      <c r="D4" s="12"/>
      <c r="E4" s="12"/>
      <c r="F4" s="12"/>
      <c r="G4" s="12"/>
      <c r="H4" s="12"/>
      <c r="I4" s="12"/>
      <c r="J4" s="12"/>
      <c r="K4" s="12"/>
      <c r="L4" s="12"/>
      <c r="M4" s="12"/>
      <c r="N4" s="12"/>
    </row>
    <row r="5" ht="16" customHeight="1">
      <c r="A5" s="88"/>
      <c r="B5" s="12"/>
      <c r="C5" s="12"/>
      <c r="D5" s="12"/>
      <c r="E5" s="12"/>
      <c r="F5" s="12"/>
      <c r="G5" s="12"/>
      <c r="H5" s="12"/>
      <c r="I5" s="12"/>
      <c r="J5" s="12"/>
      <c r="K5" s="12"/>
      <c r="L5" s="12"/>
      <c r="M5" s="12"/>
      <c r="N5" s="207"/>
    </row>
    <row r="6" ht="16" customHeight="1">
      <c r="A6" s="12"/>
      <c r="B6" s="12"/>
      <c r="C6" s="12"/>
      <c r="D6" s="12"/>
      <c r="E6" s="12"/>
      <c r="F6" s="12"/>
      <c r="G6" t="s" s="90">
        <f>'Enrol Staff &amp; Exp'!G9</f>
        <v>90</v>
      </c>
      <c r="H6" t="s" s="90">
        <f>'Enrol Staff &amp; Exp'!H9</f>
        <v>91</v>
      </c>
      <c r="I6" t="s" s="90">
        <f>'Enrol Staff &amp; Exp'!I9</f>
        <v>92</v>
      </c>
      <c r="J6" t="s" s="90">
        <f>'Enrol Staff &amp; Exp'!J9</f>
        <v>93</v>
      </c>
      <c r="K6" t="s" s="90">
        <f>'Enrol Staff &amp; Exp'!K9</f>
        <v>94</v>
      </c>
      <c r="L6" t="s" s="90">
        <f>'Enrol Staff &amp; Exp'!L9</f>
        <v>95</v>
      </c>
      <c r="M6" t="s" s="731">
        <f>'Enrol Staff &amp; Exp'!M9</f>
        <v>96</v>
      </c>
      <c r="N6" s="238"/>
    </row>
    <row r="7" ht="16" customHeight="1">
      <c r="A7" s="12"/>
      <c r="B7" s="12"/>
      <c r="C7" s="12"/>
      <c r="D7" s="12"/>
      <c r="E7" s="12"/>
      <c r="F7" s="732"/>
      <c r="G7" s="733">
        <f>'Enrol Staff &amp; Exp'!G10</f>
        <v>2020</v>
      </c>
      <c r="H7" s="605">
        <f>'Enrol Staff &amp; Exp'!H10</f>
        <v>2021</v>
      </c>
      <c r="I7" s="606">
        <f>'Enrol Staff &amp; Exp'!I10</f>
        <v>2022</v>
      </c>
      <c r="J7" s="606">
        <f>'Enrol Staff &amp; Exp'!J10</f>
        <v>2023</v>
      </c>
      <c r="K7" s="606">
        <f>'Enrol Staff &amp; Exp'!K10</f>
        <v>2024</v>
      </c>
      <c r="L7" s="606">
        <f>'Enrol Staff &amp; Exp'!L10</f>
        <v>2025</v>
      </c>
      <c r="M7" s="607">
        <f>'Enrol Staff &amp; Exp'!M10</f>
        <v>2026</v>
      </c>
      <c r="N7" s="734"/>
    </row>
    <row r="8" ht="16" customHeight="1">
      <c r="A8" s="12"/>
      <c r="B8" s="12"/>
      <c r="C8" s="12"/>
      <c r="D8" s="12"/>
      <c r="E8" s="12"/>
      <c r="F8" s="732"/>
      <c r="G8" s="735">
        <f>'Enrol Staff &amp; Exp'!G11</f>
        <v>2021</v>
      </c>
      <c r="H8" s="736">
        <f>'Enrol Staff &amp; Exp'!H11</f>
        <v>2022</v>
      </c>
      <c r="I8" s="737">
        <f>'Enrol Staff &amp; Exp'!I11</f>
        <v>2023</v>
      </c>
      <c r="J8" s="737">
        <f>'Enrol Staff &amp; Exp'!J11</f>
        <v>2024</v>
      </c>
      <c r="K8" s="737">
        <f>'Enrol Staff &amp; Exp'!K11</f>
        <v>2025</v>
      </c>
      <c r="L8" s="737">
        <f>'Enrol Staff &amp; Exp'!L11</f>
        <v>2026</v>
      </c>
      <c r="M8" s="738">
        <f>'Enrol Staff &amp; Exp'!M11</f>
        <v>2027</v>
      </c>
      <c r="N8" s="734"/>
    </row>
    <row r="9" ht="16" customHeight="1">
      <c r="A9" s="12"/>
      <c r="B9" s="12"/>
      <c r="C9" s="12"/>
      <c r="D9" s="12"/>
      <c r="E9" s="12"/>
      <c r="F9" s="12"/>
      <c r="G9" s="201"/>
      <c r="H9" s="201"/>
      <c r="I9" s="201"/>
      <c r="J9" s="201"/>
      <c r="K9" s="201"/>
      <c r="L9" s="201"/>
      <c r="M9" s="739"/>
      <c r="N9" s="238"/>
    </row>
    <row r="10" ht="16" customHeight="1">
      <c r="A10" s="12"/>
      <c r="B10" t="s" s="740">
        <v>243</v>
      </c>
      <c r="C10" s="741"/>
      <c r="D10" s="742"/>
      <c r="E10" s="742"/>
      <c r="F10" s="742"/>
      <c r="G10" s="742"/>
      <c r="H10" s="743"/>
      <c r="I10" s="743"/>
      <c r="J10" s="743"/>
      <c r="K10" s="743"/>
      <c r="L10" s="743"/>
      <c r="M10" s="744"/>
      <c r="N10" s="238"/>
    </row>
    <row r="11" ht="16" customHeight="1">
      <c r="A11" s="745"/>
      <c r="B11" t="s" s="746">
        <v>538</v>
      </c>
      <c r="C11" s="337">
        <v>670</v>
      </c>
      <c r="D11" t="s" s="747">
        <v>428</v>
      </c>
      <c r="E11" s="386"/>
      <c r="F11" s="386"/>
      <c r="G11" s="386"/>
      <c r="H11" s="386"/>
      <c r="I11" s="386"/>
      <c r="J11" s="386"/>
      <c r="K11" s="386"/>
      <c r="L11" s="386"/>
      <c r="M11" s="386"/>
      <c r="N11" s="238"/>
    </row>
    <row r="12" ht="16" customHeight="1">
      <c r="A12" s="745"/>
      <c r="B12" s="748"/>
      <c r="C12" s="749">
        <v>250</v>
      </c>
      <c r="D12" t="s" s="333">
        <v>539</v>
      </c>
      <c r="E12" s="237"/>
      <c r="F12" s="237"/>
      <c r="G12" s="237"/>
      <c r="H12" s="237"/>
      <c r="I12" s="237"/>
      <c r="J12" s="237"/>
      <c r="K12" s="237"/>
      <c r="L12" s="237"/>
      <c r="M12" s="237"/>
      <c r="N12" s="238"/>
    </row>
    <row r="13" ht="16" customHeight="1">
      <c r="A13" s="745"/>
      <c r="B13" s="401"/>
      <c r="C13" s="750"/>
      <c r="D13" s="237"/>
      <c r="E13" s="237"/>
      <c r="F13" s="237"/>
      <c r="G13" s="237"/>
      <c r="H13" s="237"/>
      <c r="I13" s="237"/>
      <c r="J13" s="237"/>
      <c r="K13" s="237"/>
      <c r="L13" s="237"/>
      <c r="M13" s="237"/>
      <c r="N13" s="238"/>
    </row>
    <row r="14" ht="16" customHeight="1">
      <c r="A14" s="745"/>
      <c r="B14" t="s" s="392">
        <v>540</v>
      </c>
      <c r="C14" s="337">
        <v>500</v>
      </c>
      <c r="D14" t="s" s="333">
        <v>541</v>
      </c>
      <c r="E14" s="237"/>
      <c r="F14" s="237"/>
      <c r="G14" s="237"/>
      <c r="H14" s="237"/>
      <c r="I14" s="237"/>
      <c r="J14" s="237"/>
      <c r="K14" s="237"/>
      <c r="L14" s="237"/>
      <c r="M14" s="237"/>
      <c r="N14" s="238"/>
    </row>
    <row r="15" ht="16" customHeight="1">
      <c r="A15" s="745"/>
      <c r="B15" t="s" s="392">
        <v>542</v>
      </c>
      <c r="C15" s="749">
        <v>1</v>
      </c>
      <c r="D15" t="s" s="338">
        <v>448</v>
      </c>
      <c r="E15" s="751"/>
      <c r="F15" s="751"/>
      <c r="G15" s="751"/>
      <c r="H15" s="237"/>
      <c r="I15" s="237"/>
      <c r="J15" s="237"/>
      <c r="K15" s="237"/>
      <c r="L15" s="237"/>
      <c r="M15" s="237"/>
      <c r="N15" s="238"/>
    </row>
    <row r="16" ht="16" customHeight="1">
      <c r="A16" s="745"/>
      <c r="B16" t="s" s="392">
        <v>543</v>
      </c>
      <c r="C16" s="337">
        <v>0</v>
      </c>
      <c r="D16" t="s" s="338">
        <v>544</v>
      </c>
      <c r="E16" s="751"/>
      <c r="F16" s="751"/>
      <c r="G16" s="751"/>
      <c r="H16" s="237"/>
      <c r="I16" s="237"/>
      <c r="J16" s="237"/>
      <c r="K16" s="237"/>
      <c r="L16" s="237"/>
      <c r="M16" s="237"/>
      <c r="N16" s="238"/>
    </row>
    <row r="17" ht="16" customHeight="1">
      <c r="A17" s="745"/>
      <c r="B17" s="669"/>
      <c r="C17" s="752"/>
      <c r="D17" s="415"/>
      <c r="E17" s="415"/>
      <c r="F17" s="415"/>
      <c r="G17" s="415"/>
      <c r="H17" s="415"/>
      <c r="I17" s="415"/>
      <c r="J17" s="415"/>
      <c r="K17" s="415"/>
      <c r="L17" s="415"/>
      <c r="M17" s="415"/>
      <c r="N17" s="238"/>
    </row>
    <row r="18" ht="16" customHeight="1">
      <c r="A18" s="12"/>
      <c r="B18" t="s" s="753">
        <v>545</v>
      </c>
      <c r="C18" s="754"/>
      <c r="D18" s="754"/>
      <c r="E18" s="754"/>
      <c r="F18" s="754"/>
      <c r="G18" s="754"/>
      <c r="H18" s="755">
        <f>'Enrol Staff &amp; Exp'!H31</f>
        <v>250</v>
      </c>
      <c r="I18" s="755">
        <f>'Enrol Staff &amp; Exp'!I31</f>
        <v>295</v>
      </c>
      <c r="J18" s="755">
        <f>'Enrol Staff &amp; Exp'!J31</f>
        <v>340</v>
      </c>
      <c r="K18" s="755">
        <f>'Enrol Staff &amp; Exp'!K31</f>
        <v>385</v>
      </c>
      <c r="L18" s="755">
        <f>'Enrol Staff &amp; Exp'!L31</f>
        <v>430</v>
      </c>
      <c r="M18" s="756">
        <f>'Enrol Staff &amp; Exp'!M31</f>
        <v>475</v>
      </c>
      <c r="N18" s="757"/>
    </row>
    <row r="19" ht="16" customHeight="1">
      <c r="A19" s="12"/>
      <c r="B19" s="84"/>
      <c r="C19" s="84"/>
      <c r="D19" s="12"/>
      <c r="E19" s="12"/>
      <c r="F19" s="12"/>
      <c r="G19" s="758"/>
      <c r="H19" s="12"/>
      <c r="I19" s="12"/>
      <c r="J19" s="12"/>
      <c r="K19" s="12"/>
      <c r="L19" s="12"/>
      <c r="M19" s="138"/>
      <c r="N19" s="238"/>
    </row>
    <row r="20" ht="16" customHeight="1">
      <c r="A20" s="12"/>
      <c r="B20" t="s" s="147">
        <v>546</v>
      </c>
      <c r="C20" s="12"/>
      <c r="D20" s="759"/>
      <c r="E20" s="12"/>
      <c r="F20" s="760"/>
      <c r="G20" s="761"/>
      <c r="H20" s="762">
        <f>IF(H18=0,0,IF(H18&gt;($C$12*5),6,IF(H18&gt;($C$12*4),5,IF(H18&gt;($C$12*3),4,IF(H18&gt;($C$12*2),3,IF(H18&gt;$C$12,2,IF(H18&gt;0,1)))))))</f>
        <v>1</v>
      </c>
      <c r="I20" s="113">
        <f>IF(I18=0,0,IF(I18&gt;($C$12*5),6,IF(I18&gt;($C$12*4),5,IF(I18&gt;($C$12*3),4,IF(I18&gt;($C$12*2),3,IF(I18&gt;$C$12,2,IF(I18&gt;0,1)))))))</f>
        <v>2</v>
      </c>
      <c r="J20" s="113">
        <f>IF(J18=0,0,IF(J18&gt;($C$12*5),6,IF(J18&gt;($C$12*4),5,IF(J18&gt;($C$12*3),4,IF(J18&gt;($C$12*2),3,IF(J18&gt;$C$12,2,IF(J18&gt;0,1)))))))</f>
        <v>2</v>
      </c>
      <c r="K20" s="113">
        <f>IF(K18=0,0,IF(K18&gt;($C$12*5),6,IF(K18&gt;($C$12*4),5,IF(K18&gt;($C$12*3),4,IF(K18&gt;($C$12*2),3,IF(K18&gt;$C$12,2,IF(K18&gt;0,1)))))))</f>
        <v>2</v>
      </c>
      <c r="L20" s="113">
        <f>IF(L18=0,0,IF(L18&gt;($C$12*5),6,IF(L18&gt;($C$12*4),5,IF(L18&gt;($C$12*3),4,IF(L18&gt;($C$12*2),3,IF(L18&gt;$C$12,2,IF(L18&gt;0,1)))))))</f>
        <v>2</v>
      </c>
      <c r="M20" s="763">
        <f>IF(M18=0,0,IF(M18&gt;($C$12*5),6,IF(M18&gt;($C$12*4),5,IF(M18&gt;($C$12*3),4,IF(M18&gt;($C$12*2),3,IF(M18&gt;$C$12,2,IF(M18&gt;0,1)))))))</f>
        <v>2</v>
      </c>
      <c r="N20" s="238"/>
    </row>
    <row r="21" ht="16" customHeight="1">
      <c r="A21" s="12"/>
      <c r="B21" t="s" s="147">
        <v>547</v>
      </c>
      <c r="C21" s="12"/>
      <c r="D21" s="764"/>
      <c r="E21" s="12"/>
      <c r="F21" s="760"/>
      <c r="G21" s="761"/>
      <c r="H21" s="762">
        <f>H20*($C$11*12)</f>
        <v>8040</v>
      </c>
      <c r="I21" s="113">
        <f>I20*($C$11*12)</f>
        <v>16080</v>
      </c>
      <c r="J21" s="113">
        <f>J20*($C$11*12)</f>
        <v>16080</v>
      </c>
      <c r="K21" s="113">
        <f>K20*($C$11*12)</f>
        <v>16080</v>
      </c>
      <c r="L21" s="113">
        <f>L20*($C$11*12)</f>
        <v>16080</v>
      </c>
      <c r="M21" s="763">
        <f>M20*($C$11*12)</f>
        <v>16080</v>
      </c>
      <c r="N21" s="238"/>
    </row>
    <row r="22" ht="16" customHeight="1">
      <c r="A22" s="12"/>
      <c r="B22" t="s" s="147">
        <v>548</v>
      </c>
      <c r="C22" s="765"/>
      <c r="D22" s="766">
        <v>0</v>
      </c>
      <c r="E22" t="s" s="767">
        <v>234</v>
      </c>
      <c r="F22" s="760"/>
      <c r="G22" s="761"/>
      <c r="H22" s="768">
        <f>$D$22*H18</f>
        <v>0</v>
      </c>
      <c r="I22" s="112">
        <f>$D$22*I18</f>
        <v>0</v>
      </c>
      <c r="J22" s="112">
        <f>$D$22*J18</f>
        <v>0</v>
      </c>
      <c r="K22" s="112">
        <f>$D$22*K18</f>
        <v>0</v>
      </c>
      <c r="L22" s="112">
        <f>$D$22*L18</f>
        <v>0</v>
      </c>
      <c r="M22" s="769">
        <f>$D$22*M18</f>
        <v>0</v>
      </c>
      <c r="N22" s="238"/>
    </row>
    <row r="23" ht="16" customHeight="1">
      <c r="A23" s="12"/>
      <c r="B23" t="s" s="147">
        <v>549</v>
      </c>
      <c r="C23" s="765"/>
      <c r="D23" s="766">
        <v>0</v>
      </c>
      <c r="E23" t="s" s="767">
        <v>550</v>
      </c>
      <c r="F23" s="760"/>
      <c r="G23" s="761"/>
      <c r="H23" s="768">
        <f>$D$23*'Enrol Staff &amp; Exp'!H103</f>
        <v>0</v>
      </c>
      <c r="I23" s="112">
        <f>$D$23*('Enrol Staff &amp; Exp'!I103-'Enrol Staff &amp; Exp'!H103)</f>
        <v>0</v>
      </c>
      <c r="J23" s="112">
        <f>$D$23*('Enrol Staff &amp; Exp'!J103-'Enrol Staff &amp; Exp'!I103)</f>
        <v>0</v>
      </c>
      <c r="K23" s="112">
        <f>$D$23*('Enrol Staff &amp; Exp'!K103-'Enrol Staff &amp; Exp'!J103)</f>
        <v>0</v>
      </c>
      <c r="L23" s="112">
        <f>$D$23*('Enrol Staff &amp; Exp'!L103-'Enrol Staff &amp; Exp'!K103)</f>
        <v>0</v>
      </c>
      <c r="M23" s="769">
        <f>$D$23*('Enrol Staff &amp; Exp'!M103-'Enrol Staff &amp; Exp'!L103)</f>
        <v>0</v>
      </c>
      <c r="N23" s="238"/>
    </row>
    <row r="24" ht="16" customHeight="1">
      <c r="A24" s="12"/>
      <c r="B24" t="s" s="147">
        <v>551</v>
      </c>
      <c r="C24" s="765"/>
      <c r="D24" t="s" s="770">
        <v>552</v>
      </c>
      <c r="E24" s="771"/>
      <c r="F24" s="760"/>
      <c r="G24" s="761"/>
      <c r="H24" s="768"/>
      <c r="I24" s="112"/>
      <c r="J24" s="112"/>
      <c r="K24" s="112">
        <f>H23</f>
        <v>0</v>
      </c>
      <c r="L24" s="112">
        <f>I23</f>
        <v>0</v>
      </c>
      <c r="M24" s="769">
        <f>J23</f>
        <v>0</v>
      </c>
      <c r="N24" s="238"/>
    </row>
    <row r="25" ht="16" customHeight="1">
      <c r="A25" s="12"/>
      <c r="B25" t="s" s="147">
        <v>553</v>
      </c>
      <c r="C25" s="765"/>
      <c r="D25" t="s" s="770">
        <v>554</v>
      </c>
      <c r="E25" s="771"/>
      <c r="F25" s="760"/>
      <c r="G25" s="761"/>
      <c r="H25" s="768">
        <f>H23/3</f>
        <v>0</v>
      </c>
      <c r="I25" s="112">
        <f>H25+(I23/3)</f>
        <v>0</v>
      </c>
      <c r="J25" s="112">
        <f>I25+(J23/3)</f>
        <v>0</v>
      </c>
      <c r="K25" s="112">
        <f>J25+(K23/3)+(K24/3)-(H23/3)</f>
        <v>0</v>
      </c>
      <c r="L25" s="112">
        <f>K25+(L23/3)+(L24/3)-(I23/3)</f>
        <v>0</v>
      </c>
      <c r="M25" s="769">
        <f>L25+(M23/3)+(M24/3)-(J23/3)</f>
        <v>0</v>
      </c>
      <c r="N25" s="238"/>
    </row>
    <row r="26" ht="14.25" customHeight="1">
      <c r="A26" s="12"/>
      <c r="B26" t="s" s="147">
        <v>555</v>
      </c>
      <c r="C26" s="765"/>
      <c r="D26" s="772">
        <v>0</v>
      </c>
      <c r="E26" t="s" s="767">
        <v>448</v>
      </c>
      <c r="F26" s="760"/>
      <c r="G26" s="761"/>
      <c r="H26" s="768">
        <f>(($D$26*$C$15*$C$14)+$C$16)*'Enrol Staff &amp; Exp'!H15</f>
        <v>0</v>
      </c>
      <c r="I26" s="112">
        <f>(($D$26*$C$15*$C$14)+$C$16)*('Enrol Staff &amp; Exp'!I15-'Enrol Staff &amp; Exp'!H15)</f>
        <v>0</v>
      </c>
      <c r="J26" s="112">
        <f>(($D$26*$C$15*$C$14)+$C$16)*('Enrol Staff &amp; Exp'!J15-'Enrol Staff &amp; Exp'!I15)</f>
        <v>0</v>
      </c>
      <c r="K26" s="112">
        <f>(($D$26*$C$15*$C$14)+$C$16)*('Enrol Staff &amp; Exp'!K15-'Enrol Staff &amp; Exp'!J15)</f>
        <v>0</v>
      </c>
      <c r="L26" s="112">
        <f>(($D$26*$C$15*$C$14)+$C$16)*('Enrol Staff &amp; Exp'!L15-'Enrol Staff &amp; Exp'!K15)</f>
        <v>0</v>
      </c>
      <c r="M26" s="112">
        <f>(($D$26*$C$15*$C$14)+$C$16)*('Enrol Staff &amp; Exp'!M15-'Enrol Staff &amp; Exp'!L15)</f>
        <v>0</v>
      </c>
      <c r="N26" s="86"/>
    </row>
    <row r="27" ht="16" customHeight="1">
      <c r="A27" s="12"/>
      <c r="B27" t="s" s="147">
        <v>556</v>
      </c>
      <c r="C27" s="765"/>
      <c r="D27" t="s" s="770">
        <v>552</v>
      </c>
      <c r="E27" s="771"/>
      <c r="F27" s="760"/>
      <c r="G27" s="761"/>
      <c r="H27" s="768"/>
      <c r="I27" s="112"/>
      <c r="J27" s="112"/>
      <c r="K27" s="112">
        <f>H26</f>
        <v>0</v>
      </c>
      <c r="L27" s="112">
        <f>I26</f>
        <v>0</v>
      </c>
      <c r="M27" s="112">
        <f>J26</f>
        <v>0</v>
      </c>
      <c r="N27" s="12"/>
    </row>
    <row r="28" ht="16" customHeight="1">
      <c r="A28" s="12"/>
      <c r="B28" t="s" s="147">
        <v>557</v>
      </c>
      <c r="C28" s="765"/>
      <c r="D28" t="s" s="770">
        <v>554</v>
      </c>
      <c r="E28" s="771"/>
      <c r="F28" s="760"/>
      <c r="G28" s="761"/>
      <c r="H28" s="768">
        <f>H26/3</f>
        <v>0</v>
      </c>
      <c r="I28" s="112">
        <f>H28+(I26/3)</f>
        <v>0</v>
      </c>
      <c r="J28" s="112">
        <f>I28+(J26/3)</f>
        <v>0</v>
      </c>
      <c r="K28" s="112">
        <f>J28+(K26/3)+(K27/3)-(H26/3)</f>
        <v>0</v>
      </c>
      <c r="L28" s="112">
        <f>K28+(L26/3)+(L27/3)-(I26/3)</f>
        <v>0</v>
      </c>
      <c r="M28" s="112">
        <f>L28+(M26/3)+(M27/3)-(J26/3)</f>
        <v>0</v>
      </c>
      <c r="N28" s="207"/>
    </row>
    <row r="29" ht="16" customHeight="1">
      <c r="A29" s="12"/>
      <c r="B29" t="s" s="147">
        <v>558</v>
      </c>
      <c r="C29" s="765"/>
      <c r="D29" s="766">
        <v>0</v>
      </c>
      <c r="E29" t="s" s="767">
        <v>559</v>
      </c>
      <c r="F29" s="760"/>
      <c r="G29" s="761"/>
      <c r="H29" s="768">
        <f>$D$29*'Enrol Staff &amp; Exp'!H103</f>
        <v>0</v>
      </c>
      <c r="I29" s="112">
        <f>$D29*('Enrol Staff &amp; Exp'!I103-'Enrol Staff &amp; Exp'!H103)</f>
        <v>0</v>
      </c>
      <c r="J29" s="112">
        <f>$D29*('Enrol Staff &amp; Exp'!J103-'Enrol Staff &amp; Exp'!I103)</f>
        <v>0</v>
      </c>
      <c r="K29" s="112">
        <f>$D29*('Enrol Staff &amp; Exp'!K103-'Enrol Staff &amp; Exp'!J103)</f>
        <v>0</v>
      </c>
      <c r="L29" s="112">
        <f>$D29*('Enrol Staff &amp; Exp'!L103-'Enrol Staff &amp; Exp'!K103)</f>
        <v>0</v>
      </c>
      <c r="M29" s="769">
        <f>$D29*('Enrol Staff &amp; Exp'!M103-'Enrol Staff &amp; Exp'!L103)</f>
        <v>0</v>
      </c>
      <c r="N29" s="238"/>
    </row>
    <row r="30" ht="16" customHeight="1">
      <c r="A30" s="12"/>
      <c r="B30" t="s" s="147">
        <v>560</v>
      </c>
      <c r="C30" s="765"/>
      <c r="D30" t="s" s="770">
        <v>552</v>
      </c>
      <c r="E30" s="771"/>
      <c r="F30" s="760"/>
      <c r="G30" s="761"/>
      <c r="H30" s="768"/>
      <c r="I30" s="112"/>
      <c r="J30" s="112"/>
      <c r="K30" s="112">
        <f>H29</f>
        <v>0</v>
      </c>
      <c r="L30" s="112">
        <f>I29</f>
        <v>0</v>
      </c>
      <c r="M30" s="769">
        <f>J29</f>
        <v>0</v>
      </c>
      <c r="N30" s="238"/>
    </row>
    <row r="31" ht="16" customHeight="1">
      <c r="A31" s="12"/>
      <c r="B31" t="s" s="147">
        <v>561</v>
      </c>
      <c r="C31" s="765"/>
      <c r="D31" t="s" s="770">
        <v>554</v>
      </c>
      <c r="E31" s="771"/>
      <c r="F31" s="760"/>
      <c r="G31" s="761"/>
      <c r="H31" s="768">
        <f>H29/3</f>
        <v>0</v>
      </c>
      <c r="I31" s="112">
        <f>H31+(I29/3)</f>
        <v>0</v>
      </c>
      <c r="J31" s="112">
        <f>I31+(J29/3)</f>
        <v>0</v>
      </c>
      <c r="K31" s="112">
        <f>J31+(K29/3)+(K30/3)-(H29/3)</f>
        <v>0</v>
      </c>
      <c r="L31" s="112">
        <f>K31+(L29/3)+(L30/3)-(I29/3)</f>
        <v>0</v>
      </c>
      <c r="M31" s="769">
        <f>L31+(M29/3)+(M30/3)-(J29/3)</f>
        <v>0</v>
      </c>
      <c r="N31" s="238"/>
    </row>
    <row r="32" ht="16" customHeight="1">
      <c r="A32" s="12"/>
      <c r="B32" t="s" s="147">
        <v>562</v>
      </c>
      <c r="C32" s="765"/>
      <c r="D32" s="766">
        <v>0</v>
      </c>
      <c r="E32" t="s" s="767">
        <v>428</v>
      </c>
      <c r="F32" s="760"/>
      <c r="G32" s="761"/>
      <c r="H32" s="768">
        <f>($D$32*12)*'Enrol Staff &amp; Exp'!H103</f>
        <v>0</v>
      </c>
      <c r="I32" s="112">
        <f>($D$32*12)*'Enrol Staff &amp; Exp'!I103</f>
        <v>0</v>
      </c>
      <c r="J32" s="112">
        <f>($D$32*12)*'Enrol Staff &amp; Exp'!J103</f>
        <v>0</v>
      </c>
      <c r="K32" s="112">
        <f>($D$32*12)*'Enrol Staff &amp; Exp'!K103</f>
        <v>0</v>
      </c>
      <c r="L32" s="112">
        <f>($D$32*12)*'Enrol Staff &amp; Exp'!L103</f>
        <v>0</v>
      </c>
      <c r="M32" s="769">
        <f>($D$32*12)*'Enrol Staff &amp; Exp'!M103</f>
        <v>0</v>
      </c>
      <c r="N32" s="238"/>
    </row>
    <row r="33" ht="16" customHeight="1">
      <c r="A33" s="12"/>
      <c r="B33" t="s" s="147">
        <v>563</v>
      </c>
      <c r="C33" s="765"/>
      <c r="D33" s="766">
        <v>1000</v>
      </c>
      <c r="E33" t="s" s="767">
        <v>564</v>
      </c>
      <c r="F33" s="760"/>
      <c r="G33" s="761"/>
      <c r="H33" s="768">
        <f>D33</f>
        <v>1000</v>
      </c>
      <c r="I33" s="112"/>
      <c r="J33" s="112"/>
      <c r="K33" s="112"/>
      <c r="L33" s="112"/>
      <c r="M33" s="769"/>
      <c r="N33" s="238"/>
    </row>
    <row r="34" ht="16" customHeight="1">
      <c r="A34" s="12"/>
      <c r="B34" t="s" s="147">
        <v>565</v>
      </c>
      <c r="C34" s="765"/>
      <c r="D34" s="766">
        <v>0</v>
      </c>
      <c r="E34" t="s" s="767">
        <v>566</v>
      </c>
      <c r="F34" s="760"/>
      <c r="G34" s="761"/>
      <c r="H34" s="768">
        <f>D34</f>
        <v>0</v>
      </c>
      <c r="I34" s="112"/>
      <c r="J34" s="112"/>
      <c r="K34" s="112"/>
      <c r="L34" s="112"/>
      <c r="M34" s="769"/>
      <c r="N34" s="238"/>
    </row>
    <row r="35" ht="16" customHeight="1">
      <c r="A35" s="12"/>
      <c r="B35" t="s" s="147">
        <v>567</v>
      </c>
      <c r="C35" s="765"/>
      <c r="D35" t="s" s="770">
        <v>568</v>
      </c>
      <c r="E35" s="771"/>
      <c r="F35" s="760"/>
      <c r="G35" s="761"/>
      <c r="H35" s="768"/>
      <c r="I35" s="112"/>
      <c r="J35" s="112"/>
      <c r="K35" s="112"/>
      <c r="L35" s="112"/>
      <c r="M35" s="769">
        <f>H34</f>
        <v>0</v>
      </c>
      <c r="N35" s="238"/>
    </row>
    <row r="36" ht="16" customHeight="1">
      <c r="A36" s="12"/>
      <c r="B36" t="s" s="147">
        <v>569</v>
      </c>
      <c r="C36" s="765"/>
      <c r="D36" t="s" s="770">
        <v>554</v>
      </c>
      <c r="E36" s="771"/>
      <c r="F36" s="760"/>
      <c r="G36" s="761"/>
      <c r="H36" s="768">
        <f>H34/5</f>
        <v>0</v>
      </c>
      <c r="I36" s="112">
        <f>H36</f>
        <v>0</v>
      </c>
      <c r="J36" s="112">
        <f>I36</f>
        <v>0</v>
      </c>
      <c r="K36" s="112">
        <f>J36</f>
        <v>0</v>
      </c>
      <c r="L36" s="112">
        <f>K36</f>
        <v>0</v>
      </c>
      <c r="M36" s="769">
        <f>L36</f>
        <v>0</v>
      </c>
      <c r="N36" s="238"/>
    </row>
    <row r="37" ht="16" customHeight="1">
      <c r="A37" s="12"/>
      <c r="B37" t="s" s="147">
        <v>570</v>
      </c>
      <c r="C37" s="765"/>
      <c r="D37" s="766">
        <v>0</v>
      </c>
      <c r="E37" t="s" s="767">
        <v>571</v>
      </c>
      <c r="F37" s="760"/>
      <c r="G37" s="761"/>
      <c r="H37" s="768">
        <f>'Enrol Staff &amp; Exp'!H16*D37</f>
        <v>0</v>
      </c>
      <c r="I37" s="112">
        <f>$D$37*('Enrol Staff &amp; Exp'!I16-'Enrol Staff &amp; Exp'!H16)</f>
        <v>0</v>
      </c>
      <c r="J37" s="112">
        <f>$D$37*('Enrol Staff &amp; Exp'!J16-'Enrol Staff &amp; Exp'!I16)</f>
        <v>0</v>
      </c>
      <c r="K37" s="112">
        <f>$D$37*('Enrol Staff &amp; Exp'!K16-'Enrol Staff &amp; Exp'!J16)</f>
        <v>0</v>
      </c>
      <c r="L37" s="112">
        <f>$D$37*('Enrol Staff &amp; Exp'!L16-'Enrol Staff &amp; Exp'!K16)</f>
        <v>0</v>
      </c>
      <c r="M37" s="769">
        <f>$D$37*('Enrol Staff &amp; Exp'!M16-'Enrol Staff &amp; Exp'!L16)</f>
        <v>0</v>
      </c>
      <c r="N37" s="238"/>
    </row>
    <row r="38" ht="16" customHeight="1">
      <c r="A38" s="12"/>
      <c r="B38" t="s" s="147">
        <v>572</v>
      </c>
      <c r="C38" s="765"/>
      <c r="D38" t="s" s="770">
        <v>552</v>
      </c>
      <c r="E38" s="771"/>
      <c r="F38" s="760"/>
      <c r="G38" s="761"/>
      <c r="H38" s="768"/>
      <c r="I38" s="112"/>
      <c r="J38" s="112"/>
      <c r="K38" s="112">
        <f>H37</f>
        <v>0</v>
      </c>
      <c r="L38" s="112">
        <f>I37</f>
        <v>0</v>
      </c>
      <c r="M38" s="769">
        <f>J37</f>
        <v>0</v>
      </c>
      <c r="N38" s="238"/>
    </row>
    <row r="39" ht="16" customHeight="1">
      <c r="A39" s="12"/>
      <c r="B39" t="s" s="147">
        <v>573</v>
      </c>
      <c r="C39" s="765"/>
      <c r="D39" t="s" s="770">
        <v>554</v>
      </c>
      <c r="E39" s="771"/>
      <c r="F39" s="760"/>
      <c r="G39" s="761"/>
      <c r="H39" s="768">
        <f>H37/3</f>
        <v>0</v>
      </c>
      <c r="I39" s="112">
        <f>H39+(I37/3)</f>
        <v>0</v>
      </c>
      <c r="J39" s="112">
        <f>I39+(J37/3)</f>
        <v>0</v>
      </c>
      <c r="K39" s="112">
        <f>J39+(K37/3)+(K38/3)-(H37/3)</f>
        <v>0</v>
      </c>
      <c r="L39" s="112">
        <f>K39+(L37/3)+(L38/3)-(I37/3)</f>
        <v>0</v>
      </c>
      <c r="M39" s="769">
        <f>L39+(M37/3)+(M38/3)-(J37/3)</f>
        <v>0</v>
      </c>
      <c r="N39" s="238"/>
    </row>
    <row r="40" ht="16" customHeight="1">
      <c r="A40" s="12"/>
      <c r="B40" t="s" s="147">
        <v>574</v>
      </c>
      <c r="C40" s="765"/>
      <c r="D40" s="766">
        <v>18</v>
      </c>
      <c r="E40" t="s" s="767">
        <v>234</v>
      </c>
      <c r="F40" s="760"/>
      <c r="G40" s="761"/>
      <c r="H40" s="768">
        <f>$D$40*H18</f>
        <v>4500</v>
      </c>
      <c r="I40" s="112">
        <f>$D$40*I18</f>
        <v>5310</v>
      </c>
      <c r="J40" s="112">
        <f>$D$40*J18</f>
        <v>6120</v>
      </c>
      <c r="K40" s="112">
        <f>$D$40*K18</f>
        <v>6930</v>
      </c>
      <c r="L40" s="112">
        <f>$D$40*L18</f>
        <v>7740</v>
      </c>
      <c r="M40" s="769">
        <f>$D$40*M18</f>
        <v>8550</v>
      </c>
      <c r="N40" s="238"/>
    </row>
    <row r="41" ht="16" customHeight="1">
      <c r="A41" s="12"/>
      <c r="B41" t="s" s="147">
        <v>575</v>
      </c>
      <c r="C41" s="765"/>
      <c r="D41" s="766">
        <v>150</v>
      </c>
      <c r="E41" t="s" s="767">
        <v>428</v>
      </c>
      <c r="F41" s="760"/>
      <c r="G41" s="761"/>
      <c r="H41" s="768">
        <f>$D$41*12</f>
        <v>1800</v>
      </c>
      <c r="I41" s="112">
        <f>$D$41*12</f>
        <v>1800</v>
      </c>
      <c r="J41" s="112">
        <f>$D$41*12</f>
        <v>1800</v>
      </c>
      <c r="K41" s="112">
        <f>$D$41*12</f>
        <v>1800</v>
      </c>
      <c r="L41" s="112">
        <f>$D$41*12</f>
        <v>1800</v>
      </c>
      <c r="M41" s="769">
        <f>$D$41*12</f>
        <v>1800</v>
      </c>
      <c r="N41" s="238"/>
    </row>
    <row r="42" ht="16" customHeight="1">
      <c r="A42" s="12"/>
      <c r="B42" t="s" s="147">
        <v>576</v>
      </c>
      <c r="C42" s="765"/>
      <c r="D42" s="766">
        <v>1200</v>
      </c>
      <c r="E42" t="s" s="767">
        <v>428</v>
      </c>
      <c r="F42" s="760"/>
      <c r="G42" s="761"/>
      <c r="H42" s="773">
        <f>$D$42*12</f>
        <v>14400</v>
      </c>
      <c r="I42" s="774">
        <f>$D$42*12</f>
        <v>14400</v>
      </c>
      <c r="J42" s="774">
        <f>$D$42*12</f>
        <v>14400</v>
      </c>
      <c r="K42" s="774">
        <f>$D$42*12</f>
        <v>14400</v>
      </c>
      <c r="L42" s="774">
        <f>$D$42*12</f>
        <v>14400</v>
      </c>
      <c r="M42" s="775">
        <f>$D$42*12</f>
        <v>14400</v>
      </c>
      <c r="N42" s="238"/>
    </row>
    <row r="43" ht="16" customHeight="1">
      <c r="A43" s="12"/>
      <c r="B43" t="s" s="147">
        <v>577</v>
      </c>
      <c r="C43" s="765"/>
      <c r="D43" s="766">
        <v>5000</v>
      </c>
      <c r="E43" t="s" s="767">
        <v>578</v>
      </c>
      <c r="F43" s="760"/>
      <c r="G43" s="761"/>
      <c r="H43" s="411">
        <v>1</v>
      </c>
      <c r="I43" s="411">
        <v>0</v>
      </c>
      <c r="J43" s="411">
        <v>0</v>
      </c>
      <c r="K43" s="411">
        <v>0</v>
      </c>
      <c r="L43" s="411">
        <v>0</v>
      </c>
      <c r="M43" s="411">
        <v>0</v>
      </c>
      <c r="N43" s="776"/>
    </row>
    <row r="44" ht="16" customHeight="1">
      <c r="A44" s="12"/>
      <c r="B44" t="s" s="147">
        <v>579</v>
      </c>
      <c r="C44" s="765"/>
      <c r="D44" s="766">
        <v>0</v>
      </c>
      <c r="E44" t="s" s="767">
        <v>580</v>
      </c>
      <c r="F44" s="760"/>
      <c r="G44" s="761"/>
      <c r="H44" s="411">
        <v>0</v>
      </c>
      <c r="I44" s="411">
        <v>0</v>
      </c>
      <c r="J44" s="411">
        <v>0</v>
      </c>
      <c r="K44" s="411">
        <v>0</v>
      </c>
      <c r="L44" s="411">
        <v>0</v>
      </c>
      <c r="M44" s="411">
        <v>0</v>
      </c>
      <c r="N44" s="776"/>
    </row>
    <row r="45" ht="16" customHeight="1">
      <c r="A45" s="12"/>
      <c r="B45" t="s" s="147">
        <v>581</v>
      </c>
      <c r="C45" s="765"/>
      <c r="D45" s="766">
        <v>0</v>
      </c>
      <c r="E45" s="771"/>
      <c r="F45" s="760"/>
      <c r="G45" s="761"/>
      <c r="H45" s="411">
        <f>$D$45</f>
        <v>0</v>
      </c>
      <c r="I45" s="411">
        <f>$D$45</f>
        <v>0</v>
      </c>
      <c r="J45" s="411">
        <f>$D$45</f>
        <v>0</v>
      </c>
      <c r="K45" s="411">
        <f>$D$45</f>
        <v>0</v>
      </c>
      <c r="L45" s="411">
        <f>$D$45</f>
        <v>0</v>
      </c>
      <c r="M45" s="411">
        <f>$D$45</f>
        <v>0</v>
      </c>
      <c r="N45" s="776"/>
    </row>
    <row r="46" ht="16" customHeight="1">
      <c r="A46" s="12"/>
      <c r="B46" t="s" s="147">
        <v>582</v>
      </c>
      <c r="C46" s="765"/>
      <c r="D46" s="766">
        <v>50</v>
      </c>
      <c r="E46" t="s" s="767">
        <v>428</v>
      </c>
      <c r="F46" s="760"/>
      <c r="G46" s="761"/>
      <c r="H46" s="777">
        <f>$D$46*12</f>
        <v>600</v>
      </c>
      <c r="I46" s="778">
        <f>$D$46*12</f>
        <v>600</v>
      </c>
      <c r="J46" s="778">
        <f>$D$46*12</f>
        <v>600</v>
      </c>
      <c r="K46" s="778">
        <f>$D$46*12</f>
        <v>600</v>
      </c>
      <c r="L46" s="778">
        <f>$D$46*12</f>
        <v>600</v>
      </c>
      <c r="M46" s="779">
        <f>$D$46*12</f>
        <v>600</v>
      </c>
      <c r="N46" s="238"/>
    </row>
    <row r="47" ht="16" customHeight="1">
      <c r="A47" s="12"/>
      <c r="B47" t="s" s="147">
        <v>583</v>
      </c>
      <c r="C47" s="765"/>
      <c r="D47" s="766">
        <v>0</v>
      </c>
      <c r="E47" t="s" s="767">
        <v>445</v>
      </c>
      <c r="F47" s="760"/>
      <c r="G47" s="761"/>
      <c r="H47" s="768">
        <f>$D$47*('Enrol Staff &amp; Exp'!H103-'Enrol Staff &amp; Exp'!G103)</f>
        <v>0</v>
      </c>
      <c r="I47" s="112">
        <f>$D$47*('Enrol Staff &amp; Exp'!I103-'Enrol Staff &amp; Exp'!H103)</f>
        <v>0</v>
      </c>
      <c r="J47" s="112">
        <f>$D$47*('Enrol Staff &amp; Exp'!J103-'Enrol Staff &amp; Exp'!I103)</f>
        <v>0</v>
      </c>
      <c r="K47" s="112">
        <f>$D$47*('Enrol Staff &amp; Exp'!K103-'Enrol Staff &amp; Exp'!J103)</f>
        <v>0</v>
      </c>
      <c r="L47" s="112">
        <f>$D$47*('Enrol Staff &amp; Exp'!L103-'Enrol Staff &amp; Exp'!K103)</f>
        <v>0</v>
      </c>
      <c r="M47" s="769">
        <f>$D$47*('Enrol Staff &amp; Exp'!M103-'Enrol Staff &amp; Exp'!L103)</f>
        <v>0</v>
      </c>
      <c r="N47" s="238"/>
    </row>
    <row r="48" ht="16" customHeight="1">
      <c r="A48" s="12"/>
      <c r="B48" t="s" s="147">
        <v>584</v>
      </c>
      <c r="C48" s="765"/>
      <c r="D48" t="s" s="770">
        <v>552</v>
      </c>
      <c r="E48" s="771"/>
      <c r="F48" s="760"/>
      <c r="G48" s="761"/>
      <c r="H48" s="768"/>
      <c r="I48" s="112"/>
      <c r="J48" s="112"/>
      <c r="K48" s="112">
        <f>H47</f>
        <v>0</v>
      </c>
      <c r="L48" s="112">
        <f>I47</f>
        <v>0</v>
      </c>
      <c r="M48" s="769">
        <f>J47</f>
        <v>0</v>
      </c>
      <c r="N48" s="238"/>
    </row>
    <row r="49" ht="16" customHeight="1">
      <c r="A49" s="12"/>
      <c r="B49" t="s" s="147">
        <v>585</v>
      </c>
      <c r="C49" s="765"/>
      <c r="D49" t="s" s="770">
        <v>554</v>
      </c>
      <c r="E49" s="771"/>
      <c r="F49" s="760"/>
      <c r="G49" s="761"/>
      <c r="H49" s="768">
        <f>H47/3</f>
        <v>0</v>
      </c>
      <c r="I49" s="112">
        <f>H49+(I47/3)</f>
        <v>0</v>
      </c>
      <c r="J49" s="112">
        <f>I49+(J47/3)</f>
        <v>0</v>
      </c>
      <c r="K49" s="112">
        <f>J49+(K47/3)+(K48/3)-(H47/3)</f>
        <v>0</v>
      </c>
      <c r="L49" s="112">
        <f>K49+(L47/3)+(L48/3)-(I47/3)</f>
        <v>0</v>
      </c>
      <c r="M49" s="769">
        <f>L49+(M47/3)+(M48/3)-(J47/3)</f>
        <v>0</v>
      </c>
      <c r="N49" s="238"/>
    </row>
    <row r="50" ht="16" customHeight="1">
      <c r="A50" s="12"/>
      <c r="B50" t="s" s="147">
        <v>586</v>
      </c>
      <c r="C50" s="765"/>
      <c r="D50" s="766">
        <v>0</v>
      </c>
      <c r="E50" t="s" s="767">
        <v>401</v>
      </c>
      <c r="F50" s="760"/>
      <c r="G50" s="761"/>
      <c r="H50" s="768">
        <f>$D$50*'Enrol Staff &amp; Exp'!H103</f>
        <v>0</v>
      </c>
      <c r="I50" s="112">
        <f>$D$50*'Enrol Staff &amp; Exp'!I103</f>
        <v>0</v>
      </c>
      <c r="J50" s="112">
        <f>$D$50*'Enrol Staff &amp; Exp'!J103</f>
        <v>0</v>
      </c>
      <c r="K50" s="112">
        <f>$D$50*'Enrol Staff &amp; Exp'!K103</f>
        <v>0</v>
      </c>
      <c r="L50" s="112">
        <f>$D$50*'Enrol Staff &amp; Exp'!L103</f>
        <v>0</v>
      </c>
      <c r="M50" s="769">
        <f>$D$50*'Enrol Staff &amp; Exp'!M103</f>
        <v>0</v>
      </c>
      <c r="N50" s="238"/>
    </row>
    <row r="51" ht="16" customHeight="1">
      <c r="A51" s="12"/>
      <c r="B51" t="s" s="147">
        <v>587</v>
      </c>
      <c r="C51" s="765"/>
      <c r="D51" s="766">
        <v>250</v>
      </c>
      <c r="E51" t="s" s="767">
        <v>445</v>
      </c>
      <c r="F51" s="760"/>
      <c r="G51" s="761"/>
      <c r="H51" s="768">
        <f>$D$51*'Enrol Staff &amp; Exp'!H103</f>
        <v>3750</v>
      </c>
      <c r="I51" s="112">
        <f>$D$51*('Enrol Staff &amp; Exp'!I103-'Enrol Staff &amp; Exp'!H103)</f>
        <v>1750</v>
      </c>
      <c r="J51" s="112">
        <f>$D$51*('Enrol Staff &amp; Exp'!J103-'Enrol Staff &amp; Exp'!I103)</f>
        <v>750</v>
      </c>
      <c r="K51" s="112">
        <f>$D$51*('Enrol Staff &amp; Exp'!K103-'Enrol Staff &amp; Exp'!J103)</f>
        <v>1000</v>
      </c>
      <c r="L51" s="112">
        <f>$D$51*('Enrol Staff &amp; Exp'!L103-'Enrol Staff &amp; Exp'!K103)</f>
        <v>750</v>
      </c>
      <c r="M51" s="769">
        <f>$D$51*('Enrol Staff &amp; Exp'!M103-'Enrol Staff &amp; Exp'!L103)</f>
        <v>1000</v>
      </c>
      <c r="N51" s="238"/>
    </row>
    <row r="52" ht="16" customHeight="1">
      <c r="A52" s="12"/>
      <c r="B52" t="s" s="147">
        <v>588</v>
      </c>
      <c r="C52" s="765"/>
      <c r="D52" s="766">
        <v>150</v>
      </c>
      <c r="E52" t="s" s="767">
        <v>430</v>
      </c>
      <c r="F52" s="760"/>
      <c r="G52" s="761"/>
      <c r="H52" s="768">
        <f>$D$52*'Enrol Staff &amp; Exp'!H31</f>
        <v>37500</v>
      </c>
      <c r="I52" s="112">
        <f>$D$52*('Enrol Staff &amp; Exp'!I31-'Enrol Staff &amp; Exp'!H31)</f>
        <v>6750</v>
      </c>
      <c r="J52" s="112">
        <f>$D$52*('Enrol Staff &amp; Exp'!J31-'Enrol Staff &amp; Exp'!I31)</f>
        <v>6750</v>
      </c>
      <c r="K52" s="112">
        <f>$D$52*('Enrol Staff &amp; Exp'!K31-'Enrol Staff &amp; Exp'!J31)</f>
        <v>6750</v>
      </c>
      <c r="L52" s="112">
        <f>$D$52*('Enrol Staff &amp; Exp'!L31-'Enrol Staff &amp; Exp'!K31)</f>
        <v>6750</v>
      </c>
      <c r="M52" s="769">
        <f>$D$52*('Enrol Staff &amp; Exp'!M31-'Enrol Staff &amp; Exp'!L31)</f>
        <v>6750</v>
      </c>
      <c r="N52" s="238"/>
    </row>
    <row r="53" ht="15.75" customHeight="1">
      <c r="A53" s="12"/>
      <c r="B53" t="s" s="214">
        <v>589</v>
      </c>
      <c r="C53" s="780"/>
      <c r="D53" s="781"/>
      <c r="E53" s="780"/>
      <c r="F53" s="780"/>
      <c r="G53" s="782"/>
      <c r="H53" s="783">
        <f>(H51+H52)/15</f>
        <v>2750</v>
      </c>
      <c r="I53" s="783">
        <f>H53+((I51+I52)/15)</f>
        <v>3316.666666666670</v>
      </c>
      <c r="J53" s="783">
        <f>I53+((J51+J52)/15)</f>
        <v>3816.666666666670</v>
      </c>
      <c r="K53" s="783">
        <f>J53+((K51+K52)/15)</f>
        <v>4333.333333333340</v>
      </c>
      <c r="L53" s="783">
        <f>K53+((L51+L52)/15)</f>
        <v>4833.333333333340</v>
      </c>
      <c r="M53" s="784">
        <f>L53+((M51+M52)/15)</f>
        <v>5350.000000000010</v>
      </c>
      <c r="N53" s="238"/>
    </row>
    <row r="54" ht="15.75" customHeight="1">
      <c r="A54" s="177"/>
      <c r="B54" t="s" s="785">
        <v>590</v>
      </c>
      <c r="C54" s="786"/>
      <c r="D54" s="787">
        <f>SUM(H54:M54)</f>
        <v>309641</v>
      </c>
      <c r="E54" s="786"/>
      <c r="F54" s="786"/>
      <c r="G54" s="788">
        <f>G21+G22+G23+G24+G26+G27+G29+G30+G32+G33+G34+G35+G37+G38+G40+G41+G42+G43+G44+G46+G47+G48+G50+G51+G52</f>
        <v>0</v>
      </c>
      <c r="H54" s="788">
        <f>H21+H22+H23+H24+H26+H27+H29+H30+H32+H33+H34+H35+H37+H38+H40+H41+H42+H43+H44+H46+H47+H48+H50+H51+H52</f>
        <v>71591</v>
      </c>
      <c r="I54" s="788">
        <f>I21+I22+I23+I24+I26+I27+I29+I30+I32+I33+I34+I35+I37+I38+I40+I41+I42+I43+I44+I46+I47+I48+I50+I51+I52</f>
        <v>46690</v>
      </c>
      <c r="J54" s="788">
        <f>J21+J22+J23+J24+J26+J27+J29+J30+J32+J33+J34+J35+J37+J38+J40+J41+J42+J43+J44+J46+J47+J48+J50+J51+J52</f>
        <v>46500</v>
      </c>
      <c r="K54" s="788">
        <f>K21+K22+K23+K24+K26+K27+K29+K30+K32+K33+K34+K35+K37+K38+K40+K41+K42+K43+K44+K46+K47+K48+K50+K51+K52</f>
        <v>47560</v>
      </c>
      <c r="L54" s="788">
        <f>L21+L22+L23+L24+L26+L27+L29+L30+L32+L33+L34+L35+L37+L38+L40+L41+L42+L43+L44+L46+L47+L48+L50+L51+L52</f>
        <v>48120</v>
      </c>
      <c r="M54" s="789">
        <f>M21+M22+M23+M24+M26+M27+M29+M30+M32+M33+M34+M35+M37+M38+M40+M41+M42+M43+M44+M46+M47+M48+M50+M51+M52</f>
        <v>49180</v>
      </c>
      <c r="N54" s="238"/>
    </row>
    <row r="55" ht="15.75" customHeight="1">
      <c r="A55" s="177"/>
      <c r="B55" t="s" s="642">
        <v>591</v>
      </c>
      <c r="C55" s="644"/>
      <c r="D55" s="790">
        <f>SUM(H55:M55)</f>
        <v>253790</v>
      </c>
      <c r="E55" s="644"/>
      <c r="F55" s="644"/>
      <c r="G55" s="791">
        <f>G21+G22+G25+G28+G31+G32+G33+G36+G39+G40+G41+G42+G45+G46+G49+G50+G53</f>
        <v>0</v>
      </c>
      <c r="H55" s="791">
        <f>H21+H22+H25+H28+H31+H32+H33+H36+H39+H40+H41+H42+H45+H46+H49+H50+H53</f>
        <v>33090</v>
      </c>
      <c r="I55" s="791">
        <f>I21+I22+I25+I28+I31+I32+I33+I36+I39+I40+I41+I42+I45+I46+I49+I50+I53</f>
        <v>41506.6666666667</v>
      </c>
      <c r="J55" s="791">
        <f>J21+J22+J25+J28+J31+J32+J33+J36+J39+J40+J41+J42+J45+J46+J49+J50+J53</f>
        <v>42816.6666666667</v>
      </c>
      <c r="K55" s="791">
        <f>K21+K22+K25+K28+K31+K32+K33+K36+K39+K40+K41+K42+K45+K46+K49+K50+K53</f>
        <v>44143.3333333333</v>
      </c>
      <c r="L55" s="791">
        <f>L21+L22+L25+L28+L31+L32+L33+L36+L39+L40+L41+L42+L45+L46+L49+L50+L53</f>
        <v>45453.3333333333</v>
      </c>
      <c r="M55" s="791">
        <f>M21+M22+M25+M28+M31+M32+M33+M36+M39+M40+M41+M42+M45+M46+M49+M50+M53</f>
        <v>46780</v>
      </c>
      <c r="N55" s="238"/>
    </row>
    <row r="56" ht="16.5" customHeight="1">
      <c r="A56" s="12"/>
      <c r="B56" t="s" s="792">
        <v>592</v>
      </c>
      <c r="C56" s="793"/>
      <c r="D56" s="793"/>
      <c r="E56" s="793"/>
      <c r="F56" s="793"/>
      <c r="G56" s="794">
        <f>G55-G54</f>
        <v>0</v>
      </c>
      <c r="H56" s="794">
        <f>H55-H54</f>
        <v>-38501</v>
      </c>
      <c r="I56" s="794">
        <f>I55-I54</f>
        <v>-5183.3333333333</v>
      </c>
      <c r="J56" s="794">
        <f>J55-J54</f>
        <v>-3683.3333333333</v>
      </c>
      <c r="K56" s="794">
        <f>K55-K54</f>
        <v>-3416.6666666667</v>
      </c>
      <c r="L56" s="794">
        <f>L55-L54</f>
        <v>-2666.6666666667</v>
      </c>
      <c r="M56" s="794">
        <f>M55-M54</f>
        <v>-2400</v>
      </c>
      <c r="N56" s="86"/>
    </row>
    <row r="57" ht="16" customHeight="1">
      <c r="A57" s="12"/>
      <c r="B57" t="s" s="795">
        <v>593</v>
      </c>
      <c r="C57" s="12"/>
      <c r="D57" s="12"/>
      <c r="E57" s="12"/>
      <c r="F57" s="12"/>
      <c r="G57" s="12"/>
      <c r="H57" s="12"/>
      <c r="I57" s="12"/>
      <c r="J57" s="12"/>
      <c r="K57" s="12"/>
      <c r="L57" s="12"/>
      <c r="M57" s="12"/>
      <c r="N57" s="12"/>
    </row>
  </sheetData>
  <conditionalFormatting sqref="H18:M18 H20:M53 D54">
    <cfRule type="cellIs" dxfId="8" priority="1" operator="lessThan" stopIfTrue="1">
      <formula>0</formula>
    </cfRule>
  </conditionalFormatting>
  <pageMargins left="0.25" right="0.25" top="0.5" bottom="0.45" header="0.25" footer="0.25"/>
  <pageSetup firstPageNumber="1" fitToHeight="1" fitToWidth="1" scale="65"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FFE&amp;T&amp;R&amp;"Calibri,Regular"&amp;11&amp;K000000&amp;7&amp;P of &amp;N</oddFooter>
  </headerFooter>
  <drawing r:id="rId1"/>
  <legacyDrawing r:id="rId2"/>
</worksheet>
</file>

<file path=xl/worksheets/sheet6.xml><?xml version="1.0" encoding="utf-8"?>
<worksheet xmlns:r="http://schemas.openxmlformats.org/officeDocument/2006/relationships" xmlns="http://schemas.openxmlformats.org/spreadsheetml/2006/main">
  <sheetPr>
    <pageSetUpPr fitToPage="1"/>
  </sheetPr>
  <dimension ref="A1:L94"/>
  <sheetViews>
    <sheetView workbookViewId="0" showGridLines="0" defaultGridColor="1"/>
  </sheetViews>
  <sheetFormatPr defaultColWidth="8.83333" defaultRowHeight="12.75" customHeight="1" outlineLevelRow="0" outlineLevelCol="0"/>
  <cols>
    <col min="1" max="1" width="3.17188" style="796" customWidth="1"/>
    <col min="2" max="2" width="30.1719" style="796" customWidth="1"/>
    <col min="3" max="3" width="16.6719" style="796" customWidth="1"/>
    <col min="4" max="4" width="15.3516" style="796" customWidth="1"/>
    <col min="5" max="5" width="13.6719" style="796" customWidth="1"/>
    <col min="6" max="6" width="3.67188" style="796" customWidth="1"/>
    <col min="7" max="12" width="8.85156" style="796" customWidth="1"/>
    <col min="13" max="16384" width="8.85156" style="796" customWidth="1"/>
  </cols>
  <sheetData>
    <row r="1" ht="18" customHeight="1">
      <c r="A1" t="s" s="233">
        <v>594</v>
      </c>
      <c r="B1" s="3"/>
      <c r="C1" s="3"/>
      <c r="D1" s="210"/>
      <c r="E1" s="12"/>
      <c r="F1" s="12"/>
      <c r="G1" s="12"/>
      <c r="H1" s="12"/>
      <c r="I1" s="12"/>
      <c r="J1" s="12"/>
      <c r="K1" s="12"/>
      <c r="L1" s="12"/>
    </row>
    <row r="2" ht="15.75" customHeight="1">
      <c r="A2" t="s" s="81">
        <v>595</v>
      </c>
      <c r="B2" s="797"/>
      <c r="C2" s="797"/>
      <c r="D2" s="210"/>
      <c r="E2" s="12"/>
      <c r="F2" s="12"/>
      <c r="G2" s="12"/>
      <c r="H2" s="12"/>
      <c r="I2" s="12"/>
      <c r="J2" s="12"/>
      <c r="K2" s="12"/>
      <c r="L2" s="12"/>
    </row>
    <row r="3" ht="16" customHeight="1">
      <c r="A3" t="s" s="8">
        <v>596</v>
      </c>
      <c r="B3" s="86"/>
      <c r="C3" s="86"/>
      <c r="D3" s="12"/>
      <c r="E3" s="12"/>
      <c r="F3" s="12"/>
      <c r="G3" s="12"/>
      <c r="H3" s="12"/>
      <c r="I3" s="12"/>
      <c r="J3" s="12"/>
      <c r="K3" s="12"/>
      <c r="L3" s="12"/>
    </row>
    <row r="4" ht="16" customHeight="1">
      <c r="A4" t="s" s="10">
        <v>2</v>
      </c>
      <c r="B4" s="12"/>
      <c r="C4" s="12"/>
      <c r="D4" s="12"/>
      <c r="E4" s="12"/>
      <c r="F4" s="12"/>
      <c r="G4" s="12"/>
      <c r="H4" s="12"/>
      <c r="I4" s="12"/>
      <c r="J4" s="12"/>
      <c r="K4" s="12"/>
      <c r="L4" s="12"/>
    </row>
    <row r="5" ht="16" customHeight="1">
      <c r="A5" s="11"/>
      <c r="B5" s="12"/>
      <c r="C5" s="12"/>
      <c r="D5" s="12"/>
      <c r="E5" s="12"/>
      <c r="F5" s="12"/>
      <c r="G5" s="12"/>
      <c r="H5" s="12"/>
      <c r="I5" s="12"/>
      <c r="J5" s="12"/>
      <c r="K5" s="12"/>
      <c r="L5" s="12"/>
    </row>
    <row r="6" ht="13.65" customHeight="1">
      <c r="A6" s="798"/>
      <c r="B6" s="798"/>
      <c r="C6" s="798"/>
      <c r="D6" s="798"/>
      <c r="E6" s="799"/>
      <c r="F6" s="798"/>
      <c r="G6" s="798"/>
      <c r="H6" s="798"/>
      <c r="I6" s="798"/>
      <c r="J6" s="798"/>
      <c r="K6" s="798"/>
      <c r="L6" s="798"/>
    </row>
    <row r="7" ht="13.65" customHeight="1">
      <c r="A7" s="798"/>
      <c r="B7" s="798"/>
      <c r="C7" s="798"/>
      <c r="D7" s="800"/>
      <c r="E7" s="801">
        <f>'Enrol Staff &amp; Exp'!H6-2</f>
        <v>2019</v>
      </c>
      <c r="F7" s="802"/>
      <c r="G7" s="798"/>
      <c r="H7" s="798"/>
      <c r="I7" s="798"/>
      <c r="J7" s="798"/>
      <c r="K7" s="798"/>
      <c r="L7" s="798"/>
    </row>
    <row r="8" ht="13.65" customHeight="1">
      <c r="A8" s="798"/>
      <c r="B8" s="799"/>
      <c r="C8" s="799"/>
      <c r="D8" s="803"/>
      <c r="E8" s="804">
        <f>E7+1</f>
        <v>2020</v>
      </c>
      <c r="F8" s="802"/>
      <c r="G8" s="798"/>
      <c r="H8" s="798"/>
      <c r="I8" s="798"/>
      <c r="J8" s="798"/>
      <c r="K8" s="798"/>
      <c r="L8" s="798"/>
    </row>
    <row r="9" ht="14.25" customHeight="1">
      <c r="A9" s="800"/>
      <c r="B9" t="s" s="805">
        <v>597</v>
      </c>
      <c r="C9" s="806"/>
      <c r="D9" s="806"/>
      <c r="E9" s="807"/>
      <c r="F9" s="802"/>
      <c r="G9" s="798"/>
      <c r="H9" s="798"/>
      <c r="I9" s="798"/>
      <c r="J9" s="798"/>
      <c r="K9" s="798"/>
      <c r="L9" s="798"/>
    </row>
    <row r="10" ht="42.75" customHeight="1">
      <c r="A10" s="800"/>
      <c r="B10" t="s" s="808">
        <v>598</v>
      </c>
      <c r="C10" t="s" s="808">
        <v>599</v>
      </c>
      <c r="D10" t="s" s="808">
        <v>600</v>
      </c>
      <c r="E10" t="s" s="809">
        <v>601</v>
      </c>
      <c r="F10" s="802"/>
      <c r="G10" s="798"/>
      <c r="H10" s="798"/>
      <c r="I10" s="798"/>
      <c r="J10" s="798"/>
      <c r="K10" s="798"/>
      <c r="L10" s="798"/>
    </row>
    <row r="11" ht="15" customHeight="1">
      <c r="A11" s="810"/>
      <c r="B11" t="s" s="811">
        <v>602</v>
      </c>
      <c r="C11" s="812"/>
      <c r="D11" s="813">
        <v>0</v>
      </c>
      <c r="E11" s="814">
        <f>C11*D11</f>
        <v>0</v>
      </c>
      <c r="F11" s="798"/>
      <c r="G11" s="798"/>
      <c r="H11" s="798"/>
      <c r="I11" s="798"/>
      <c r="J11" s="798"/>
      <c r="K11" s="798"/>
      <c r="L11" s="798"/>
    </row>
    <row r="12" ht="15" customHeight="1">
      <c r="A12" s="810"/>
      <c r="B12" t="s" s="815">
        <v>603</v>
      </c>
      <c r="C12" s="816">
        <v>0</v>
      </c>
      <c r="D12" s="817">
        <v>0</v>
      </c>
      <c r="E12" s="818">
        <f>C12*D12</f>
        <v>0</v>
      </c>
      <c r="F12" s="798"/>
      <c r="G12" s="798"/>
      <c r="H12" s="798"/>
      <c r="I12" s="798"/>
      <c r="J12" s="798"/>
      <c r="K12" s="798"/>
      <c r="L12" s="798"/>
    </row>
    <row r="13" ht="15" customHeight="1">
      <c r="A13" s="810"/>
      <c r="B13" t="s" s="815">
        <v>604</v>
      </c>
      <c r="C13" s="816">
        <v>0</v>
      </c>
      <c r="D13" s="817">
        <v>0</v>
      </c>
      <c r="E13" s="818">
        <f>C13*D13</f>
        <v>0</v>
      </c>
      <c r="F13" s="798"/>
      <c r="G13" s="798"/>
      <c r="H13" s="798"/>
      <c r="I13" s="798"/>
      <c r="J13" s="798"/>
      <c r="K13" s="798"/>
      <c r="L13" s="798"/>
    </row>
    <row r="14" ht="15" customHeight="1">
      <c r="A14" s="810"/>
      <c r="B14" t="s" s="815">
        <v>287</v>
      </c>
      <c r="C14" s="816">
        <v>0</v>
      </c>
      <c r="D14" s="817">
        <v>0</v>
      </c>
      <c r="E14" s="818">
        <f>C14*D14</f>
        <v>0</v>
      </c>
      <c r="F14" s="798"/>
      <c r="G14" s="798"/>
      <c r="H14" s="798"/>
      <c r="I14" s="798"/>
      <c r="J14" s="798"/>
      <c r="K14" s="798"/>
      <c r="L14" s="798"/>
    </row>
    <row r="15" ht="15" customHeight="1">
      <c r="A15" s="810"/>
      <c r="B15" t="s" s="815">
        <v>282</v>
      </c>
      <c r="C15" s="816"/>
      <c r="D15" s="817">
        <v>0</v>
      </c>
      <c r="E15" s="818">
        <f>C15*D15</f>
        <v>0</v>
      </c>
      <c r="F15" s="798"/>
      <c r="G15" s="798"/>
      <c r="H15" s="798"/>
      <c r="I15" s="798"/>
      <c r="J15" s="798"/>
      <c r="K15" s="798"/>
      <c r="L15" s="798"/>
    </row>
    <row r="16" ht="15" customHeight="1">
      <c r="A16" s="810"/>
      <c r="B16" t="s" s="815">
        <v>605</v>
      </c>
      <c r="C16" s="816"/>
      <c r="D16" s="817">
        <v>0</v>
      </c>
      <c r="E16" s="818">
        <f>C16*D16</f>
        <v>0</v>
      </c>
      <c r="F16" s="798"/>
      <c r="G16" s="798"/>
      <c r="H16" s="798"/>
      <c r="I16" s="798"/>
      <c r="J16" s="798"/>
      <c r="K16" s="798"/>
      <c r="L16" s="798"/>
    </row>
    <row r="17" ht="15" customHeight="1">
      <c r="A17" s="810"/>
      <c r="B17" t="s" s="815">
        <v>606</v>
      </c>
      <c r="C17" s="816"/>
      <c r="D17" s="817">
        <v>0</v>
      </c>
      <c r="E17" s="818">
        <f>C17*D17</f>
        <v>0</v>
      </c>
      <c r="F17" s="798"/>
      <c r="G17" s="798"/>
      <c r="H17" s="798"/>
      <c r="I17" s="798"/>
      <c r="J17" s="798"/>
      <c r="K17" s="798"/>
      <c r="L17" s="798"/>
    </row>
    <row r="18" ht="15" customHeight="1">
      <c r="A18" s="810"/>
      <c r="B18" s="819"/>
      <c r="C18" s="820"/>
      <c r="D18" s="821"/>
      <c r="E18" s="822">
        <f>C18*D18</f>
        <v>0</v>
      </c>
      <c r="F18" s="798"/>
      <c r="G18" s="798"/>
      <c r="H18" s="798"/>
      <c r="I18" s="798"/>
      <c r="J18" s="798"/>
      <c r="K18" s="798"/>
      <c r="L18" s="798"/>
    </row>
    <row r="19" ht="15" customHeight="1">
      <c r="A19" s="798"/>
      <c r="B19" t="s" s="823">
        <v>607</v>
      </c>
      <c r="C19" s="824"/>
      <c r="D19" s="825"/>
      <c r="E19" s="826">
        <f>SUM(E11:E18)</f>
        <v>0</v>
      </c>
      <c r="F19" s="190"/>
      <c r="G19" s="798"/>
      <c r="H19" s="798"/>
      <c r="I19" s="798"/>
      <c r="J19" s="798"/>
      <c r="K19" s="798"/>
      <c r="L19" s="798"/>
    </row>
    <row r="20" ht="15" customHeight="1">
      <c r="A20" s="798"/>
      <c r="B20" s="827"/>
      <c r="C20" s="828"/>
      <c r="D20" s="829"/>
      <c r="E20" s="830"/>
      <c r="F20" s="190"/>
      <c r="G20" s="798"/>
      <c r="H20" s="798"/>
      <c r="I20" s="798"/>
      <c r="J20" s="798"/>
      <c r="K20" s="798"/>
      <c r="L20" s="798"/>
    </row>
    <row r="21" ht="15" customHeight="1">
      <c r="A21" s="810"/>
      <c r="B21" t="s" s="831">
        <v>608</v>
      </c>
      <c r="C21" s="832">
        <v>0.062</v>
      </c>
      <c r="D21" s="833">
        <v>0</v>
      </c>
      <c r="E21" s="834">
        <f>$E$19*C21</f>
        <v>0</v>
      </c>
      <c r="F21" s="798"/>
      <c r="G21" s="798"/>
      <c r="H21" s="798"/>
      <c r="I21" s="798"/>
      <c r="J21" s="798"/>
      <c r="K21" s="798"/>
      <c r="L21" s="798"/>
    </row>
    <row r="22" ht="15" customHeight="1">
      <c r="A22" s="810"/>
      <c r="B22" t="s" s="835">
        <v>609</v>
      </c>
      <c r="C22" s="836">
        <v>0.0145</v>
      </c>
      <c r="D22" s="837">
        <v>0</v>
      </c>
      <c r="E22" s="838">
        <f>$E$19*C22</f>
        <v>0</v>
      </c>
      <c r="F22" s="798"/>
      <c r="G22" s="798"/>
      <c r="H22" s="798"/>
      <c r="I22" s="798"/>
      <c r="J22" s="798"/>
      <c r="K22" s="798"/>
      <c r="L22" s="798"/>
    </row>
    <row r="23" ht="15" customHeight="1">
      <c r="A23" s="810"/>
      <c r="B23" t="s" s="835">
        <v>610</v>
      </c>
      <c r="C23" s="836"/>
      <c r="D23" s="837">
        <v>0</v>
      </c>
      <c r="E23" s="838">
        <f>D23</f>
        <v>0</v>
      </c>
      <c r="F23" s="798"/>
      <c r="G23" s="798"/>
      <c r="H23" s="798"/>
      <c r="I23" s="798"/>
      <c r="J23" s="798"/>
      <c r="K23" s="798"/>
      <c r="L23" s="798"/>
    </row>
    <row r="24" ht="15" customHeight="1">
      <c r="A24" s="810"/>
      <c r="B24" t="s" s="839">
        <v>610</v>
      </c>
      <c r="C24" s="840"/>
      <c r="D24" s="841">
        <v>0</v>
      </c>
      <c r="E24" s="842">
        <f>D24</f>
        <v>0</v>
      </c>
      <c r="F24" s="798"/>
      <c r="G24" s="798"/>
      <c r="H24" s="798"/>
      <c r="I24" s="798"/>
      <c r="J24" s="798"/>
      <c r="K24" s="798"/>
      <c r="L24" s="798"/>
    </row>
    <row r="25" ht="15" customHeight="1">
      <c r="A25" s="798"/>
      <c r="B25" t="s" s="823">
        <v>607</v>
      </c>
      <c r="C25" s="843"/>
      <c r="D25" s="844"/>
      <c r="E25" s="845">
        <f>SUM(E19:E24)</f>
        <v>0</v>
      </c>
      <c r="F25" s="798"/>
      <c r="G25" s="798"/>
      <c r="H25" s="798"/>
      <c r="I25" s="798"/>
      <c r="J25" s="798"/>
      <c r="K25" s="798"/>
      <c r="L25" s="798"/>
    </row>
    <row r="26" ht="13.65" customHeight="1">
      <c r="A26" s="798"/>
      <c r="B26" s="846"/>
      <c r="C26" s="846"/>
      <c r="D26" s="846"/>
      <c r="E26" s="846"/>
      <c r="F26" s="798"/>
      <c r="G26" s="798"/>
      <c r="H26" s="798"/>
      <c r="I26" s="798"/>
      <c r="J26" s="798"/>
      <c r="K26" s="798"/>
      <c r="L26" s="798"/>
    </row>
    <row r="27" ht="15" customHeight="1">
      <c r="A27" s="810"/>
      <c r="B27" t="s" s="847">
        <v>611</v>
      </c>
      <c r="C27" s="848"/>
      <c r="D27" s="849"/>
      <c r="E27" s="850">
        <v>0</v>
      </c>
      <c r="F27" s="851"/>
      <c r="G27" s="798"/>
      <c r="H27" s="798"/>
      <c r="I27" s="798"/>
      <c r="J27" s="798"/>
      <c r="K27" s="798"/>
      <c r="L27" s="798"/>
    </row>
    <row r="28" ht="15" customHeight="1">
      <c r="A28" s="810"/>
      <c r="B28" t="s" s="835">
        <v>612</v>
      </c>
      <c r="C28" s="852"/>
      <c r="D28" s="837"/>
      <c r="E28" s="853">
        <v>0</v>
      </c>
      <c r="F28" s="851"/>
      <c r="G28" s="798"/>
      <c r="H28" s="798"/>
      <c r="I28" s="798"/>
      <c r="J28" s="798"/>
      <c r="K28" s="798"/>
      <c r="L28" s="798"/>
    </row>
    <row r="29" ht="15" customHeight="1">
      <c r="A29" s="810"/>
      <c r="B29" t="s" s="835">
        <v>613</v>
      </c>
      <c r="C29" s="852"/>
      <c r="D29" s="837"/>
      <c r="E29" s="853">
        <v>0</v>
      </c>
      <c r="F29" s="851"/>
      <c r="G29" s="798"/>
      <c r="H29" s="798"/>
      <c r="I29" s="798"/>
      <c r="J29" s="798"/>
      <c r="K29" s="798"/>
      <c r="L29" s="798"/>
    </row>
    <row r="30" ht="15" customHeight="1">
      <c r="A30" s="810"/>
      <c r="B30" t="s" s="835">
        <v>614</v>
      </c>
      <c r="C30" s="852"/>
      <c r="D30" s="837"/>
      <c r="E30" s="853">
        <v>0</v>
      </c>
      <c r="F30" s="851"/>
      <c r="G30" s="798"/>
      <c r="H30" s="798"/>
      <c r="I30" s="798"/>
      <c r="J30" s="798"/>
      <c r="K30" s="798"/>
      <c r="L30" s="798"/>
    </row>
    <row r="31" ht="15" customHeight="1">
      <c r="A31" s="810"/>
      <c r="B31" t="s" s="835">
        <v>615</v>
      </c>
      <c r="C31" s="852"/>
      <c r="D31" s="837"/>
      <c r="E31" s="853">
        <v>0</v>
      </c>
      <c r="F31" s="851"/>
      <c r="G31" s="798"/>
      <c r="H31" s="798"/>
      <c r="I31" s="798"/>
      <c r="J31" s="798"/>
      <c r="K31" s="798"/>
      <c r="L31" s="798"/>
    </row>
    <row r="32" ht="15" customHeight="1">
      <c r="A32" s="810"/>
      <c r="B32" t="s" s="835">
        <v>616</v>
      </c>
      <c r="C32" s="852"/>
      <c r="D32" s="837"/>
      <c r="E32" s="853">
        <v>0</v>
      </c>
      <c r="F32" s="851"/>
      <c r="G32" s="798"/>
      <c r="H32" s="798"/>
      <c r="I32" s="798"/>
      <c r="J32" s="798"/>
      <c r="K32" s="798"/>
      <c r="L32" s="798"/>
    </row>
    <row r="33" ht="15" customHeight="1">
      <c r="A33" s="810"/>
      <c r="B33" t="s" s="835">
        <v>617</v>
      </c>
      <c r="C33" s="852"/>
      <c r="D33" s="837"/>
      <c r="E33" s="853">
        <v>0</v>
      </c>
      <c r="F33" s="851"/>
      <c r="G33" s="798"/>
      <c r="H33" s="798"/>
      <c r="I33" s="798"/>
      <c r="J33" s="798"/>
      <c r="K33" s="798"/>
      <c r="L33" s="798"/>
    </row>
    <row r="34" ht="15" customHeight="1">
      <c r="A34" s="810"/>
      <c r="B34" t="s" s="835">
        <v>618</v>
      </c>
      <c r="C34" s="852"/>
      <c r="D34" s="837"/>
      <c r="E34" s="853">
        <v>0</v>
      </c>
      <c r="F34" s="851"/>
      <c r="G34" s="798"/>
      <c r="H34" s="798"/>
      <c r="I34" s="798"/>
      <c r="J34" s="798"/>
      <c r="K34" s="798"/>
      <c r="L34" s="798"/>
    </row>
    <row r="35" ht="15" customHeight="1">
      <c r="A35" s="810"/>
      <c r="B35" s="854"/>
      <c r="C35" s="852"/>
      <c r="D35" s="837"/>
      <c r="E35" s="853">
        <v>0</v>
      </c>
      <c r="F35" s="851"/>
      <c r="G35" s="798"/>
      <c r="H35" s="798"/>
      <c r="I35" s="798"/>
      <c r="J35" s="798"/>
      <c r="K35" s="798"/>
      <c r="L35" s="798"/>
    </row>
    <row r="36" ht="15" customHeight="1">
      <c r="A36" s="810"/>
      <c r="B36" t="s" s="835">
        <v>619</v>
      </c>
      <c r="C36" s="852"/>
      <c r="D36" s="837"/>
      <c r="E36" s="853">
        <v>3000</v>
      </c>
      <c r="F36" s="851"/>
      <c r="G36" s="798"/>
      <c r="H36" s="798"/>
      <c r="I36" s="798"/>
      <c r="J36" s="798"/>
      <c r="K36" s="798"/>
      <c r="L36" s="798"/>
    </row>
    <row r="37" ht="15" customHeight="1">
      <c r="A37" s="810"/>
      <c r="B37" t="s" s="835">
        <v>620</v>
      </c>
      <c r="C37" s="852"/>
      <c r="D37" s="837"/>
      <c r="E37" s="853">
        <v>0</v>
      </c>
      <c r="F37" s="851"/>
      <c r="G37" s="798"/>
      <c r="H37" s="798"/>
      <c r="I37" s="798"/>
      <c r="J37" s="798"/>
      <c r="K37" s="798"/>
      <c r="L37" s="798"/>
    </row>
    <row r="38" ht="15" customHeight="1">
      <c r="A38" s="810"/>
      <c r="B38" t="s" s="835">
        <v>621</v>
      </c>
      <c r="C38" s="852"/>
      <c r="D38" s="837"/>
      <c r="E38" s="853">
        <v>0</v>
      </c>
      <c r="F38" s="851"/>
      <c r="G38" s="798"/>
      <c r="H38" s="798"/>
      <c r="I38" s="798"/>
      <c r="J38" s="798"/>
      <c r="K38" s="798"/>
      <c r="L38" s="798"/>
    </row>
    <row r="39" ht="15" customHeight="1">
      <c r="A39" s="810"/>
      <c r="B39" t="s" s="835">
        <v>622</v>
      </c>
      <c r="C39" s="852"/>
      <c r="D39" s="837"/>
      <c r="E39" s="853">
        <v>0</v>
      </c>
      <c r="F39" s="851"/>
      <c r="G39" s="798"/>
      <c r="H39" s="798"/>
      <c r="I39" s="798"/>
      <c r="J39" s="798"/>
      <c r="K39" s="798"/>
      <c r="L39" s="798"/>
    </row>
    <row r="40" ht="15" customHeight="1">
      <c r="A40" s="810"/>
      <c r="B40" t="s" s="835">
        <v>623</v>
      </c>
      <c r="C40" s="852"/>
      <c r="D40" s="837"/>
      <c r="E40" s="853">
        <v>650</v>
      </c>
      <c r="F40" s="851"/>
      <c r="G40" s="798"/>
      <c r="H40" s="798"/>
      <c r="I40" s="798"/>
      <c r="J40" s="798"/>
      <c r="K40" s="798"/>
      <c r="L40" s="798"/>
    </row>
    <row r="41" ht="15" customHeight="1">
      <c r="A41" s="810"/>
      <c r="B41" t="s" s="835">
        <v>624</v>
      </c>
      <c r="C41" s="852"/>
      <c r="D41" s="837"/>
      <c r="E41" s="853">
        <v>0</v>
      </c>
      <c r="F41" s="851"/>
      <c r="G41" s="798"/>
      <c r="H41" s="798"/>
      <c r="I41" s="798"/>
      <c r="J41" s="798"/>
      <c r="K41" s="798"/>
      <c r="L41" s="798"/>
    </row>
    <row r="42" ht="15" customHeight="1">
      <c r="A42" s="798"/>
      <c r="B42" s="855"/>
      <c r="C42" s="856"/>
      <c r="D42" s="857"/>
      <c r="E42" s="858"/>
      <c r="F42" s="859"/>
      <c r="G42" s="798"/>
      <c r="H42" s="798"/>
      <c r="I42" s="798"/>
      <c r="J42" s="798"/>
      <c r="K42" s="798"/>
      <c r="L42" s="798"/>
    </row>
    <row r="43" ht="15" customHeight="1">
      <c r="A43" s="798"/>
      <c r="B43" t="s" s="860">
        <v>625</v>
      </c>
      <c r="C43" s="861"/>
      <c r="D43" s="862"/>
      <c r="E43" s="845">
        <f>SUM(E25:E42)</f>
        <v>3650</v>
      </c>
      <c r="F43" s="190"/>
      <c r="G43" s="798"/>
      <c r="H43" s="798"/>
      <c r="I43" s="798"/>
      <c r="J43" s="798"/>
      <c r="K43" s="798"/>
      <c r="L43" s="798"/>
    </row>
    <row r="44" ht="15" customHeight="1">
      <c r="A44" s="798"/>
      <c r="B44" s="12"/>
      <c r="C44" s="12"/>
      <c r="D44" s="12"/>
      <c r="E44" s="12"/>
      <c r="F44" s="798"/>
      <c r="G44" s="798"/>
      <c r="H44" s="798"/>
      <c r="I44" s="798"/>
      <c r="J44" s="798"/>
      <c r="K44" s="798"/>
      <c r="L44" s="798"/>
    </row>
    <row r="45" ht="14.25" customHeight="1">
      <c r="A45" s="798"/>
      <c r="B45" t="s" s="863">
        <v>626</v>
      </c>
      <c r="C45" s="799"/>
      <c r="D45" s="799"/>
      <c r="E45" s="799"/>
      <c r="F45" s="798"/>
      <c r="G45" s="798"/>
      <c r="H45" s="798"/>
      <c r="I45" s="798"/>
      <c r="J45" s="798"/>
      <c r="K45" s="798"/>
      <c r="L45" s="798"/>
    </row>
    <row r="46" ht="15" customHeight="1">
      <c r="A46" s="810"/>
      <c r="B46" s="864"/>
      <c r="C46" s="865"/>
      <c r="D46" s="865"/>
      <c r="E46" s="866">
        <v>0</v>
      </c>
      <c r="F46" s="867"/>
      <c r="G46" s="798"/>
      <c r="H46" s="798"/>
      <c r="I46" s="798"/>
      <c r="J46" s="798"/>
      <c r="K46" s="798"/>
      <c r="L46" s="798"/>
    </row>
    <row r="47" ht="15" customHeight="1">
      <c r="A47" s="810"/>
      <c r="B47" s="868"/>
      <c r="C47" s="869"/>
      <c r="D47" s="869"/>
      <c r="E47" s="869">
        <v>0</v>
      </c>
      <c r="F47" s="867"/>
      <c r="G47" s="798"/>
      <c r="H47" s="798"/>
      <c r="I47" s="798"/>
      <c r="J47" s="798"/>
      <c r="K47" s="798"/>
      <c r="L47" s="798"/>
    </row>
    <row r="48" ht="15" customHeight="1">
      <c r="A48" s="810"/>
      <c r="B48" s="868"/>
      <c r="C48" s="869"/>
      <c r="D48" s="869"/>
      <c r="E48" s="869">
        <v>0</v>
      </c>
      <c r="F48" s="867"/>
      <c r="G48" s="798"/>
      <c r="H48" s="798"/>
      <c r="I48" s="798"/>
      <c r="J48" s="798"/>
      <c r="K48" s="798"/>
      <c r="L48" s="798"/>
    </row>
    <row r="49" ht="15" customHeight="1">
      <c r="A49" s="810"/>
      <c r="B49" s="870"/>
      <c r="C49" s="871"/>
      <c r="D49" s="871"/>
      <c r="E49" s="871">
        <v>0</v>
      </c>
      <c r="F49" s="867"/>
      <c r="G49" s="798"/>
      <c r="H49" s="798"/>
      <c r="I49" s="798"/>
      <c r="J49" s="798"/>
      <c r="K49" s="798"/>
      <c r="L49" s="798"/>
    </row>
    <row r="50" ht="15" customHeight="1">
      <c r="A50" s="798"/>
      <c r="B50" t="s" s="872">
        <v>627</v>
      </c>
      <c r="C50" s="873"/>
      <c r="D50" s="873"/>
      <c r="E50" s="826">
        <f>SUM(E46:E49)</f>
        <v>0</v>
      </c>
      <c r="F50" s="874"/>
      <c r="G50" s="798"/>
      <c r="H50" s="798"/>
      <c r="I50" s="798"/>
      <c r="J50" s="798"/>
      <c r="K50" s="798"/>
      <c r="L50" s="798"/>
    </row>
    <row r="51" ht="15" customHeight="1">
      <c r="A51" s="798"/>
      <c r="B51" s="875"/>
      <c r="C51" s="876"/>
      <c r="D51" s="876"/>
      <c r="E51" s="876"/>
      <c r="F51" s="876"/>
      <c r="G51" s="798"/>
      <c r="H51" s="798"/>
      <c r="I51" s="798"/>
      <c r="J51" s="798"/>
      <c r="K51" s="798"/>
      <c r="L51" s="798"/>
    </row>
    <row r="52" ht="15.75" customHeight="1">
      <c r="A52" s="798"/>
      <c r="B52" t="s" s="877">
        <v>628</v>
      </c>
      <c r="C52" s="878"/>
      <c r="D52" s="878"/>
      <c r="E52" s="879">
        <f>E50-E43</f>
        <v>-3650</v>
      </c>
      <c r="F52" s="878"/>
      <c r="G52" s="798"/>
      <c r="H52" s="798"/>
      <c r="I52" s="798"/>
      <c r="J52" s="798"/>
      <c r="K52" s="798"/>
      <c r="L52" s="798"/>
    </row>
    <row r="53" ht="15.75" customHeight="1">
      <c r="A53" s="798"/>
      <c r="B53" s="880"/>
      <c r="C53" s="881"/>
      <c r="D53" s="881"/>
      <c r="E53" s="881"/>
      <c r="F53" s="881"/>
      <c r="G53" s="798"/>
      <c r="H53" s="798"/>
      <c r="I53" s="798"/>
      <c r="J53" s="798"/>
      <c r="K53" s="798"/>
      <c r="L53" s="798"/>
    </row>
    <row r="54" ht="15" customHeight="1">
      <c r="A54" s="798"/>
      <c r="B54" t="s" s="882">
        <v>629</v>
      </c>
      <c r="C54" s="798"/>
      <c r="D54" s="798"/>
      <c r="E54" s="798"/>
      <c r="F54" s="798"/>
      <c r="G54" s="798"/>
      <c r="H54" s="798"/>
      <c r="I54" s="798"/>
      <c r="J54" s="798"/>
      <c r="K54" s="798"/>
      <c r="L54" s="798"/>
    </row>
    <row r="55" ht="15" customHeight="1">
      <c r="A55" s="798"/>
      <c r="B55" s="883"/>
      <c r="C55" s="798"/>
      <c r="D55" s="798"/>
      <c r="E55" s="798"/>
      <c r="F55" s="798"/>
      <c r="G55" s="798"/>
      <c r="H55" s="798"/>
      <c r="I55" s="798"/>
      <c r="J55" s="798"/>
      <c r="K55" s="798"/>
      <c r="L55" s="798"/>
    </row>
    <row r="56" ht="15" customHeight="1">
      <c r="A56" s="798"/>
      <c r="B56" s="883"/>
      <c r="C56" s="798"/>
      <c r="D56" s="798"/>
      <c r="E56" s="798"/>
      <c r="F56" s="798"/>
      <c r="G56" s="798"/>
      <c r="H56" s="798"/>
      <c r="I56" s="798"/>
      <c r="J56" s="798"/>
      <c r="K56" s="798"/>
      <c r="L56" s="798"/>
    </row>
    <row r="57" ht="15" customHeight="1">
      <c r="A57" s="798"/>
      <c r="B57" s="883"/>
      <c r="C57" s="798"/>
      <c r="D57" s="798"/>
      <c r="E57" s="798"/>
      <c r="F57" s="798"/>
      <c r="G57" s="798"/>
      <c r="H57" s="798"/>
      <c r="I57" s="798"/>
      <c r="J57" s="798"/>
      <c r="K57" s="798"/>
      <c r="L57" s="798"/>
    </row>
    <row r="58" ht="15" customHeight="1">
      <c r="A58" s="798"/>
      <c r="B58" s="883"/>
      <c r="C58" s="798"/>
      <c r="D58" s="798"/>
      <c r="E58" s="798"/>
      <c r="F58" s="798"/>
      <c r="G58" s="798"/>
      <c r="H58" s="798"/>
      <c r="I58" s="798"/>
      <c r="J58" s="798"/>
      <c r="K58" s="798"/>
      <c r="L58" s="798"/>
    </row>
    <row r="59" ht="13.65" customHeight="1">
      <c r="A59" s="798"/>
      <c r="B59" s="798"/>
      <c r="C59" s="798"/>
      <c r="D59" s="798"/>
      <c r="E59" s="798"/>
      <c r="F59" s="798"/>
      <c r="G59" s="798"/>
      <c r="H59" s="798"/>
      <c r="I59" s="798"/>
      <c r="J59" s="798"/>
      <c r="K59" s="798"/>
      <c r="L59" s="798"/>
    </row>
    <row r="60" ht="13.65" customHeight="1">
      <c r="A60" s="798"/>
      <c r="B60" s="798"/>
      <c r="C60" s="798"/>
      <c r="D60" s="798"/>
      <c r="E60" s="798"/>
      <c r="F60" s="798"/>
      <c r="G60" s="798"/>
      <c r="H60" s="798"/>
      <c r="I60" s="798"/>
      <c r="J60" s="798"/>
      <c r="K60" s="798"/>
      <c r="L60" s="798"/>
    </row>
    <row r="61" ht="13.65" customHeight="1">
      <c r="A61" s="798"/>
      <c r="B61" s="798"/>
      <c r="C61" s="798"/>
      <c r="D61" s="798"/>
      <c r="E61" s="798"/>
      <c r="F61" s="798"/>
      <c r="G61" s="798"/>
      <c r="H61" s="798"/>
      <c r="I61" s="798"/>
      <c r="J61" s="798"/>
      <c r="K61" s="798"/>
      <c r="L61" s="798"/>
    </row>
    <row r="62" ht="13.65" customHeight="1">
      <c r="A62" s="798"/>
      <c r="B62" s="798"/>
      <c r="C62" s="798"/>
      <c r="D62" s="798"/>
      <c r="E62" s="798"/>
      <c r="F62" s="798"/>
      <c r="G62" s="798"/>
      <c r="H62" s="798"/>
      <c r="I62" s="798"/>
      <c r="J62" s="798"/>
      <c r="K62" s="798"/>
      <c r="L62" s="798"/>
    </row>
    <row r="63" ht="13.65" customHeight="1">
      <c r="A63" s="798"/>
      <c r="B63" s="798"/>
      <c r="C63" s="798"/>
      <c r="D63" s="798"/>
      <c r="E63" s="798"/>
      <c r="F63" s="798"/>
      <c r="G63" s="798"/>
      <c r="H63" s="798"/>
      <c r="I63" s="798"/>
      <c r="J63" s="798"/>
      <c r="K63" s="798"/>
      <c r="L63" s="798"/>
    </row>
    <row r="64" ht="13.65" customHeight="1">
      <c r="A64" s="798"/>
      <c r="B64" s="798"/>
      <c r="C64" s="798"/>
      <c r="D64" s="798"/>
      <c r="E64" s="798"/>
      <c r="F64" s="798"/>
      <c r="G64" s="798"/>
      <c r="H64" s="798"/>
      <c r="I64" s="798"/>
      <c r="J64" s="798"/>
      <c r="K64" s="798"/>
      <c r="L64" s="798"/>
    </row>
    <row r="65" ht="13.65" customHeight="1">
      <c r="A65" s="798"/>
      <c r="B65" s="798"/>
      <c r="C65" s="798"/>
      <c r="D65" s="798"/>
      <c r="E65" s="798"/>
      <c r="F65" s="798"/>
      <c r="G65" s="798"/>
      <c r="H65" s="798"/>
      <c r="I65" s="798"/>
      <c r="J65" s="798"/>
      <c r="K65" s="798"/>
      <c r="L65" s="798"/>
    </row>
    <row r="66" ht="13.65" customHeight="1">
      <c r="A66" s="798"/>
      <c r="B66" s="798"/>
      <c r="C66" s="798"/>
      <c r="D66" s="798"/>
      <c r="E66" s="798"/>
      <c r="F66" s="798"/>
      <c r="G66" s="798"/>
      <c r="H66" s="798"/>
      <c r="I66" s="798"/>
      <c r="J66" s="798"/>
      <c r="K66" s="798"/>
      <c r="L66" s="798"/>
    </row>
    <row r="67" ht="13.65" customHeight="1">
      <c r="A67" s="798"/>
      <c r="B67" s="798"/>
      <c r="C67" s="798"/>
      <c r="D67" s="798"/>
      <c r="E67" s="798"/>
      <c r="F67" s="798"/>
      <c r="G67" s="798"/>
      <c r="H67" s="798"/>
      <c r="I67" s="798"/>
      <c r="J67" s="798"/>
      <c r="K67" s="798"/>
      <c r="L67" s="798"/>
    </row>
    <row r="68" ht="13.65" customHeight="1">
      <c r="A68" s="798"/>
      <c r="B68" s="798"/>
      <c r="C68" s="798"/>
      <c r="D68" s="798"/>
      <c r="E68" s="798"/>
      <c r="F68" s="798"/>
      <c r="G68" s="798"/>
      <c r="H68" s="798"/>
      <c r="I68" s="798"/>
      <c r="J68" s="798"/>
      <c r="K68" s="798"/>
      <c r="L68" s="798"/>
    </row>
    <row r="69" ht="13.65" customHeight="1">
      <c r="A69" s="798"/>
      <c r="B69" s="798"/>
      <c r="C69" s="798"/>
      <c r="D69" s="798"/>
      <c r="E69" s="798"/>
      <c r="F69" s="798"/>
      <c r="G69" s="798"/>
      <c r="H69" s="798"/>
      <c r="I69" s="798"/>
      <c r="J69" s="798"/>
      <c r="K69" s="798"/>
      <c r="L69" s="798"/>
    </row>
    <row r="70" ht="13.65" customHeight="1">
      <c r="A70" s="798"/>
      <c r="B70" s="798"/>
      <c r="C70" s="798"/>
      <c r="D70" s="798"/>
      <c r="E70" s="798"/>
      <c r="F70" s="798"/>
      <c r="G70" s="798"/>
      <c r="H70" s="798"/>
      <c r="I70" s="798"/>
      <c r="J70" s="798"/>
      <c r="K70" s="798"/>
      <c r="L70" s="798"/>
    </row>
    <row r="71" ht="13.65" customHeight="1">
      <c r="A71" s="798"/>
      <c r="B71" s="798"/>
      <c r="C71" s="798"/>
      <c r="D71" s="798"/>
      <c r="E71" s="798"/>
      <c r="F71" s="798"/>
      <c r="G71" s="798"/>
      <c r="H71" s="798"/>
      <c r="I71" s="798"/>
      <c r="J71" s="798"/>
      <c r="K71" s="798"/>
      <c r="L71" s="798"/>
    </row>
    <row r="72" ht="13.65" customHeight="1">
      <c r="A72" s="798"/>
      <c r="B72" s="798"/>
      <c r="C72" s="798"/>
      <c r="D72" s="798"/>
      <c r="E72" s="798"/>
      <c r="F72" s="798"/>
      <c r="G72" s="798"/>
      <c r="H72" s="798"/>
      <c r="I72" s="798"/>
      <c r="J72" s="798"/>
      <c r="K72" s="798"/>
      <c r="L72" s="798"/>
    </row>
    <row r="73" ht="13.65" customHeight="1">
      <c r="A73" s="798"/>
      <c r="B73" s="798"/>
      <c r="C73" s="798"/>
      <c r="D73" s="798"/>
      <c r="E73" s="798"/>
      <c r="F73" s="798"/>
      <c r="G73" s="798"/>
      <c r="H73" s="798"/>
      <c r="I73" s="798"/>
      <c r="J73" s="798"/>
      <c r="K73" s="798"/>
      <c r="L73" s="798"/>
    </row>
    <row r="74" ht="13.65" customHeight="1">
      <c r="A74" s="798"/>
      <c r="B74" s="798"/>
      <c r="C74" s="798"/>
      <c r="D74" s="798"/>
      <c r="E74" s="798"/>
      <c r="F74" s="798"/>
      <c r="G74" s="798"/>
      <c r="H74" s="798"/>
      <c r="I74" s="798"/>
      <c r="J74" s="798"/>
      <c r="K74" s="798"/>
      <c r="L74" s="798"/>
    </row>
    <row r="75" ht="13.65" customHeight="1">
      <c r="A75" s="798"/>
      <c r="B75" s="798"/>
      <c r="C75" s="798"/>
      <c r="D75" s="798"/>
      <c r="E75" s="798"/>
      <c r="F75" s="798"/>
      <c r="G75" s="798"/>
      <c r="H75" s="798"/>
      <c r="I75" s="798"/>
      <c r="J75" s="798"/>
      <c r="K75" s="798"/>
      <c r="L75" s="798"/>
    </row>
    <row r="76" ht="13.65" customHeight="1">
      <c r="A76" s="798"/>
      <c r="B76" s="798"/>
      <c r="C76" s="798"/>
      <c r="D76" s="798"/>
      <c r="E76" s="798"/>
      <c r="F76" s="798"/>
      <c r="G76" s="798"/>
      <c r="H76" s="798"/>
      <c r="I76" s="798"/>
      <c r="J76" s="798"/>
      <c r="K76" s="798"/>
      <c r="L76" s="798"/>
    </row>
    <row r="77" ht="13.65" customHeight="1">
      <c r="A77" s="798"/>
      <c r="B77" s="798"/>
      <c r="C77" s="798"/>
      <c r="D77" s="798"/>
      <c r="E77" s="798"/>
      <c r="F77" s="798"/>
      <c r="G77" s="798"/>
      <c r="H77" s="798"/>
      <c r="I77" s="798"/>
      <c r="J77" s="798"/>
      <c r="K77" s="798"/>
      <c r="L77" s="798"/>
    </row>
    <row r="78" ht="13.65" customHeight="1">
      <c r="A78" s="798"/>
      <c r="B78" s="798"/>
      <c r="C78" s="798"/>
      <c r="D78" s="798"/>
      <c r="E78" s="798"/>
      <c r="F78" s="798"/>
      <c r="G78" s="798"/>
      <c r="H78" s="798"/>
      <c r="I78" s="798"/>
      <c r="J78" s="798"/>
      <c r="K78" s="798"/>
      <c r="L78" s="798"/>
    </row>
    <row r="79" ht="13.65" customHeight="1">
      <c r="A79" s="798"/>
      <c r="B79" s="798"/>
      <c r="C79" s="798"/>
      <c r="D79" s="798"/>
      <c r="E79" s="798"/>
      <c r="F79" s="798"/>
      <c r="G79" s="798"/>
      <c r="H79" s="798"/>
      <c r="I79" s="798"/>
      <c r="J79" s="798"/>
      <c r="K79" s="798"/>
      <c r="L79" s="798"/>
    </row>
    <row r="80" ht="13.65" customHeight="1">
      <c r="A80" s="798"/>
      <c r="B80" s="798"/>
      <c r="C80" s="798"/>
      <c r="D80" s="798"/>
      <c r="E80" s="798"/>
      <c r="F80" s="798"/>
      <c r="G80" s="798"/>
      <c r="H80" s="798"/>
      <c r="I80" s="798"/>
      <c r="J80" s="798"/>
      <c r="K80" s="798"/>
      <c r="L80" s="798"/>
    </row>
    <row r="81" ht="13.65" customHeight="1">
      <c r="A81" s="798"/>
      <c r="B81" s="798"/>
      <c r="C81" s="798"/>
      <c r="D81" s="798"/>
      <c r="E81" s="798"/>
      <c r="F81" s="798"/>
      <c r="G81" s="798"/>
      <c r="H81" s="798"/>
      <c r="I81" s="798"/>
      <c r="J81" s="798"/>
      <c r="K81" s="798"/>
      <c r="L81" s="798"/>
    </row>
    <row r="82" ht="13.65" customHeight="1">
      <c r="A82" s="798"/>
      <c r="B82" s="798"/>
      <c r="C82" s="798"/>
      <c r="D82" s="798"/>
      <c r="E82" s="798"/>
      <c r="F82" s="798"/>
      <c r="G82" s="798"/>
      <c r="H82" s="798"/>
      <c r="I82" s="798"/>
      <c r="J82" s="798"/>
      <c r="K82" s="798"/>
      <c r="L82" s="798"/>
    </row>
    <row r="83" ht="13.65" customHeight="1">
      <c r="A83" s="798"/>
      <c r="B83" s="798"/>
      <c r="C83" s="798"/>
      <c r="D83" s="798"/>
      <c r="E83" s="798"/>
      <c r="F83" s="798"/>
      <c r="G83" s="798"/>
      <c r="H83" s="798"/>
      <c r="I83" s="798"/>
      <c r="J83" s="798"/>
      <c r="K83" s="798"/>
      <c r="L83" s="798"/>
    </row>
    <row r="84" ht="13.65" customHeight="1">
      <c r="A84" s="798"/>
      <c r="B84" s="798"/>
      <c r="C84" s="798"/>
      <c r="D84" s="798"/>
      <c r="E84" s="798"/>
      <c r="F84" s="798"/>
      <c r="G84" s="798"/>
      <c r="H84" s="798"/>
      <c r="I84" s="798"/>
      <c r="J84" s="798"/>
      <c r="K84" s="798"/>
      <c r="L84" s="798"/>
    </row>
    <row r="85" ht="13.65" customHeight="1">
      <c r="A85" s="798"/>
      <c r="B85" s="798"/>
      <c r="C85" s="798"/>
      <c r="D85" s="798"/>
      <c r="E85" s="798"/>
      <c r="F85" s="798"/>
      <c r="G85" s="798"/>
      <c r="H85" s="798"/>
      <c r="I85" s="798"/>
      <c r="J85" s="798"/>
      <c r="K85" s="798"/>
      <c r="L85" s="798"/>
    </row>
    <row r="86" ht="13.65" customHeight="1">
      <c r="A86" s="798"/>
      <c r="B86" s="798"/>
      <c r="C86" s="798"/>
      <c r="D86" s="798"/>
      <c r="E86" s="798"/>
      <c r="F86" s="798"/>
      <c r="G86" s="798"/>
      <c r="H86" s="798"/>
      <c r="I86" s="798"/>
      <c r="J86" s="798"/>
      <c r="K86" s="798"/>
      <c r="L86" s="798"/>
    </row>
    <row r="87" ht="13.65" customHeight="1">
      <c r="A87" s="798"/>
      <c r="B87" s="798"/>
      <c r="C87" s="798"/>
      <c r="D87" s="798"/>
      <c r="E87" s="798"/>
      <c r="F87" s="798"/>
      <c r="G87" s="798"/>
      <c r="H87" s="798"/>
      <c r="I87" s="798"/>
      <c r="J87" s="798"/>
      <c r="K87" s="798"/>
      <c r="L87" s="798"/>
    </row>
    <row r="88" ht="13.65" customHeight="1">
      <c r="A88" s="798"/>
      <c r="B88" s="798"/>
      <c r="C88" s="798"/>
      <c r="D88" s="798"/>
      <c r="E88" s="798"/>
      <c r="F88" s="798"/>
      <c r="G88" s="798"/>
      <c r="H88" s="798"/>
      <c r="I88" s="798"/>
      <c r="J88" s="798"/>
      <c r="K88" s="798"/>
      <c r="L88" s="798"/>
    </row>
    <row r="89" ht="13.65" customHeight="1">
      <c r="A89" s="798"/>
      <c r="B89" s="798"/>
      <c r="C89" s="798"/>
      <c r="D89" s="798"/>
      <c r="E89" s="798"/>
      <c r="F89" s="798"/>
      <c r="G89" s="798"/>
      <c r="H89" s="798"/>
      <c r="I89" s="798"/>
      <c r="J89" s="798"/>
      <c r="K89" s="798"/>
      <c r="L89" s="798"/>
    </row>
    <row r="90" ht="13.65" customHeight="1">
      <c r="A90" s="798"/>
      <c r="B90" s="798"/>
      <c r="C90" s="798"/>
      <c r="D90" s="798"/>
      <c r="E90" s="798"/>
      <c r="F90" s="798"/>
      <c r="G90" s="798"/>
      <c r="H90" s="798"/>
      <c r="I90" s="798"/>
      <c r="J90" s="798"/>
      <c r="K90" s="798"/>
      <c r="L90" s="798"/>
    </row>
    <row r="91" ht="13.65" customHeight="1">
      <c r="A91" s="798"/>
      <c r="B91" s="798"/>
      <c r="C91" s="798"/>
      <c r="D91" s="798"/>
      <c r="E91" s="798"/>
      <c r="F91" s="798"/>
      <c r="G91" s="798"/>
      <c r="H91" s="798"/>
      <c r="I91" s="798"/>
      <c r="J91" s="798"/>
      <c r="K91" s="798"/>
      <c r="L91" s="798"/>
    </row>
    <row r="92" ht="13.65" customHeight="1">
      <c r="A92" s="798"/>
      <c r="B92" s="798"/>
      <c r="C92" s="798"/>
      <c r="D92" s="798"/>
      <c r="E92" s="798"/>
      <c r="F92" s="798"/>
      <c r="G92" s="798"/>
      <c r="H92" s="798"/>
      <c r="I92" s="798"/>
      <c r="J92" s="798"/>
      <c r="K92" s="798"/>
      <c r="L92" s="798"/>
    </row>
    <row r="93" ht="13.65" customHeight="1">
      <c r="A93" s="798"/>
      <c r="B93" s="798"/>
      <c r="C93" s="798"/>
      <c r="D93" s="798"/>
      <c r="E93" s="798"/>
      <c r="F93" s="798"/>
      <c r="G93" s="798"/>
      <c r="H93" s="798"/>
      <c r="I93" s="798"/>
      <c r="J93" s="798"/>
      <c r="K93" s="798"/>
      <c r="L93" s="798"/>
    </row>
    <row r="94" ht="13.65" customHeight="1">
      <c r="A94" s="798"/>
      <c r="B94" s="798"/>
      <c r="C94" s="798"/>
      <c r="D94" s="798"/>
      <c r="E94" s="798"/>
      <c r="F94" s="798"/>
      <c r="G94" s="798"/>
      <c r="H94" s="798"/>
      <c r="I94" s="798"/>
      <c r="J94" s="798"/>
      <c r="K94" s="798"/>
      <c r="L94" s="798"/>
    </row>
  </sheetData>
  <mergeCells count="1">
    <mergeCell ref="B9:E9"/>
  </mergeCells>
  <conditionalFormatting sqref="A6:L8 A9:A18 F9:L10 C11:L17 E18:L25 A19:A27 C21:C25 B26:L26 E27:L43 A28:A46 F44:L44 B45:L45 C46:L58 A47:A94 B59:L94">
    <cfRule type="cellIs" dxfId="9" priority="1" operator="lessThan" stopIfTrue="1">
      <formula>0</formula>
    </cfRule>
  </conditionalFormatting>
  <pageMargins left="0.25" right="0.25" top="0.5" bottom="0.45" header="0.25" footer="0.25"/>
  <pageSetup firstPageNumber="1" fitToHeight="1" fitToWidth="1" scale="100"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Incubation&amp;R&amp;"Calibri,Regular"&amp;11&amp;K000000&amp;7&amp;P of &amp;N</oddFooter>
  </headerFooter>
</worksheet>
</file>

<file path=xl/worksheets/sheet7.xml><?xml version="1.0" encoding="utf-8"?>
<worksheet xmlns:r="http://schemas.openxmlformats.org/officeDocument/2006/relationships" xmlns="http://schemas.openxmlformats.org/spreadsheetml/2006/main">
  <dimension ref="A1:O81"/>
  <sheetViews>
    <sheetView workbookViewId="0" showGridLines="0" defaultGridColor="1"/>
  </sheetViews>
  <sheetFormatPr defaultColWidth="8.83333" defaultRowHeight="15" customHeight="1" outlineLevelRow="0" outlineLevelCol="0"/>
  <cols>
    <col min="1" max="1" width="2.85156" style="884" customWidth="1"/>
    <col min="2" max="2" width="40.5" style="884" customWidth="1"/>
    <col min="3" max="3" width="19.1719" style="884" customWidth="1"/>
    <col min="4" max="4" width="7.17188" style="884" customWidth="1"/>
    <col min="5" max="5" width="22.6719" style="884" customWidth="1"/>
    <col min="6" max="6" width="14" style="884" customWidth="1"/>
    <col min="7" max="7" width="11.5" style="884" customWidth="1"/>
    <col min="8" max="8" width="14.3516" style="884" customWidth="1"/>
    <col min="9" max="9" width="13.6719" style="884" customWidth="1"/>
    <col min="10" max="10" width="14.3516" style="884" customWidth="1"/>
    <col min="11" max="12" width="13.8516" style="884" customWidth="1"/>
    <col min="13" max="13" width="15.6719" style="884" customWidth="1"/>
    <col min="14" max="14" width="27.8516" style="884" customWidth="1"/>
    <col min="15" max="15" width="11.5" style="884" customWidth="1"/>
    <col min="16" max="16384" width="8.85156" style="884" customWidth="1"/>
  </cols>
  <sheetData>
    <row r="1" ht="15.75" customHeight="1">
      <c r="A1" t="s" s="2">
        <v>151</v>
      </c>
      <c r="B1" s="729"/>
      <c r="C1" s="234"/>
      <c r="D1" s="234"/>
      <c r="E1" s="234"/>
      <c r="F1" s="234"/>
      <c r="G1" s="234"/>
      <c r="H1" t="s" s="885">
        <v>630</v>
      </c>
      <c r="I1" s="886"/>
      <c r="J1" s="886"/>
      <c r="K1" s="887"/>
      <c r="L1" s="887"/>
      <c r="M1" s="234"/>
      <c r="N1" s="234"/>
      <c r="O1" s="236"/>
    </row>
    <row r="2" ht="15.75" customHeight="1">
      <c r="A2" t="s" s="888">
        <f>'Cover'!$C$8</f>
        <v>631</v>
      </c>
      <c r="B2" s="82"/>
      <c r="C2" s="237"/>
      <c r="D2" s="237"/>
      <c r="E2" s="237"/>
      <c r="F2" s="237"/>
      <c r="G2" s="237"/>
      <c r="H2" t="s" s="889">
        <f>'Cover'!C17</f>
        <v>632</v>
      </c>
      <c r="I2" s="890"/>
      <c r="J2" s="890"/>
      <c r="K2" s="890"/>
      <c r="L2" s="890"/>
      <c r="M2" s="237"/>
      <c r="N2" s="237"/>
      <c r="O2" s="238"/>
    </row>
    <row r="3" ht="16" customHeight="1">
      <c r="A3" t="s" s="239">
        <v>2</v>
      </c>
      <c r="B3" s="237"/>
      <c r="C3" s="237"/>
      <c r="D3" s="237"/>
      <c r="E3" s="237"/>
      <c r="F3" s="237"/>
      <c r="G3" s="237"/>
      <c r="H3" t="s" s="889">
        <f>'Cover'!C18</f>
        <v>633</v>
      </c>
      <c r="I3" s="890"/>
      <c r="J3" s="890"/>
      <c r="K3" s="890"/>
      <c r="L3" s="890"/>
      <c r="M3" s="237"/>
      <c r="N3" s="237"/>
      <c r="O3" s="238"/>
    </row>
    <row r="4" ht="16" customHeight="1">
      <c r="A4" t="s" s="241">
        <v>3</v>
      </c>
      <c r="B4" s="237"/>
      <c r="C4" s="237"/>
      <c r="D4" s="237"/>
      <c r="E4" s="237"/>
      <c r="F4" s="237"/>
      <c r="G4" s="237"/>
      <c r="H4" s="258"/>
      <c r="I4" s="258"/>
      <c r="J4" s="258"/>
      <c r="K4" s="258"/>
      <c r="L4" s="258"/>
      <c r="M4" s="237"/>
      <c r="N4" s="237"/>
      <c r="O4" s="238"/>
    </row>
    <row r="5" ht="16" customHeight="1">
      <c r="A5" s="242"/>
      <c r="B5" s="237"/>
      <c r="C5" s="237"/>
      <c r="D5" s="237"/>
      <c r="E5" s="237"/>
      <c r="F5" s="237"/>
      <c r="G5" s="237"/>
      <c r="H5" s="237"/>
      <c r="I5" s="237"/>
      <c r="J5" s="237"/>
      <c r="K5" s="237"/>
      <c r="L5" s="237"/>
      <c r="M5" s="237"/>
      <c r="N5" s="237"/>
      <c r="O5" s="238"/>
    </row>
    <row r="6" ht="15.75" customHeight="1">
      <c r="A6" s="718"/>
      <c r="B6" s="531"/>
      <c r="C6" s="531"/>
      <c r="D6" s="531"/>
      <c r="E6" s="237"/>
      <c r="F6" s="237"/>
      <c r="G6" s="237"/>
      <c r="H6" s="237"/>
      <c r="I6" s="237"/>
      <c r="J6" s="237"/>
      <c r="K6" s="237"/>
      <c r="L6" s="237"/>
      <c r="M6" s="237"/>
      <c r="N6" s="237"/>
      <c r="O6" s="238"/>
    </row>
    <row r="7" ht="14.25" customHeight="1">
      <c r="A7" s="891"/>
      <c r="B7" t="s" s="892">
        <v>634</v>
      </c>
      <c r="C7" s="893"/>
      <c r="D7" s="894"/>
      <c r="E7" s="895"/>
      <c r="F7" s="237"/>
      <c r="G7" t="s" s="262">
        <f>'Enrol Staff &amp; Exp'!G9</f>
        <v>90</v>
      </c>
      <c r="H7" t="s" s="262">
        <f>'Enrol Staff &amp; Exp'!H9</f>
        <v>91</v>
      </c>
      <c r="I7" t="s" s="262">
        <f>'Enrol Staff &amp; Exp'!I9</f>
        <v>92</v>
      </c>
      <c r="J7" t="s" s="262">
        <f>'Enrol Staff &amp; Exp'!J9</f>
        <v>93</v>
      </c>
      <c r="K7" t="s" s="262">
        <f>'Enrol Staff &amp; Exp'!K9</f>
        <v>94</v>
      </c>
      <c r="L7" t="s" s="262">
        <f>'Enrol Staff &amp; Exp'!L9</f>
        <v>95</v>
      </c>
      <c r="M7" t="s" s="262">
        <f>'Enrol Staff &amp; Exp'!M9</f>
        <v>96</v>
      </c>
      <c r="N7" s="237"/>
      <c r="O7" s="238"/>
    </row>
    <row r="8" ht="15.75" customHeight="1">
      <c r="A8" s="891"/>
      <c r="B8" t="s" s="896">
        <v>635</v>
      </c>
      <c r="C8" t="s" s="897">
        <v>636</v>
      </c>
      <c r="D8" s="898"/>
      <c r="E8" s="895"/>
      <c r="F8" s="255"/>
      <c r="G8" s="899">
        <f>H8-1</f>
        <v>2020</v>
      </c>
      <c r="H8" s="605">
        <f>'Enrol Staff &amp; Exp'!H10</f>
        <v>2021</v>
      </c>
      <c r="I8" s="606">
        <f>'Enrol Staff &amp; Exp'!I10</f>
        <v>2022</v>
      </c>
      <c r="J8" s="606">
        <f>'Enrol Staff &amp; Exp'!J10</f>
        <v>2023</v>
      </c>
      <c r="K8" s="606">
        <f>'Enrol Staff &amp; Exp'!K10</f>
        <v>2024</v>
      </c>
      <c r="L8" s="606">
        <f>'Enrol Staff &amp; Exp'!L10</f>
        <v>2025</v>
      </c>
      <c r="M8" s="607">
        <f>'Enrol Staff &amp; Exp'!M10</f>
        <v>2026</v>
      </c>
      <c r="N8" s="260"/>
      <c r="O8" s="238"/>
    </row>
    <row r="9" ht="16.5" customHeight="1">
      <c r="A9" s="718"/>
      <c r="B9" s="537"/>
      <c r="C9" s="646"/>
      <c r="D9" s="537"/>
      <c r="E9" s="237"/>
      <c r="F9" s="255"/>
      <c r="G9" s="900">
        <f>H9-1</f>
        <v>2021</v>
      </c>
      <c r="H9" s="609">
        <f>'Enrol Staff &amp; Exp'!H11</f>
        <v>2022</v>
      </c>
      <c r="I9" s="610">
        <f>'Enrol Staff &amp; Exp'!I11</f>
        <v>2023</v>
      </c>
      <c r="J9" s="610">
        <f>'Enrol Staff &amp; Exp'!J11</f>
        <v>2024</v>
      </c>
      <c r="K9" s="610">
        <f>'Enrol Staff &amp; Exp'!K11</f>
        <v>2025</v>
      </c>
      <c r="L9" s="610">
        <f>'Enrol Staff &amp; Exp'!L11</f>
        <v>2026</v>
      </c>
      <c r="M9" s="611">
        <f>'Enrol Staff &amp; Exp'!M11</f>
        <v>2027</v>
      </c>
      <c r="N9" s="260"/>
      <c r="O9" s="238"/>
    </row>
    <row r="10" ht="16" customHeight="1">
      <c r="A10" s="718"/>
      <c r="B10" t="s" s="901">
        <v>637</v>
      </c>
      <c r="C10" s="219"/>
      <c r="D10" s="219"/>
      <c r="E10" t="s" s="290">
        <v>638</v>
      </c>
      <c r="F10" s="237"/>
      <c r="G10" s="258"/>
      <c r="H10" s="520">
        <f>'Enrol Staff &amp; Exp'!H31</f>
        <v>250</v>
      </c>
      <c r="I10" s="520">
        <f>'Enrol Staff &amp; Exp'!I31</f>
        <v>295</v>
      </c>
      <c r="J10" s="520">
        <f>'Enrol Staff &amp; Exp'!J31</f>
        <v>340</v>
      </c>
      <c r="K10" s="520">
        <f>'Enrol Staff &amp; Exp'!K31</f>
        <v>385</v>
      </c>
      <c r="L10" s="520">
        <f>'Enrol Staff &amp; Exp'!L31</f>
        <v>430</v>
      </c>
      <c r="M10" s="520">
        <f>'Enrol Staff &amp; Exp'!M31</f>
        <v>475</v>
      </c>
      <c r="N10" s="237"/>
      <c r="O10" s="238"/>
    </row>
    <row r="11" ht="16" customHeight="1">
      <c r="A11" s="718"/>
      <c r="B11" s="258"/>
      <c r="C11" s="405"/>
      <c r="D11" s="258"/>
      <c r="E11" t="s" s="508">
        <v>639</v>
      </c>
      <c r="F11" s="237"/>
      <c r="G11" s="237"/>
      <c r="H11" s="902">
        <f>H12/'Enrol Staff &amp; Exp'!H31</f>
        <v>68</v>
      </c>
      <c r="I11" s="902">
        <f>I12/'Enrol Staff &amp; Exp'!I31</f>
        <v>57.6271186440678</v>
      </c>
      <c r="J11" s="902">
        <f>J12/'Enrol Staff &amp; Exp'!J31</f>
        <v>50</v>
      </c>
      <c r="K11" s="902">
        <f>K12/'Enrol Staff &amp; Exp'!K31</f>
        <v>44.1558441558442</v>
      </c>
      <c r="L11" s="902">
        <f>L12/'Enrol Staff &amp; Exp'!L31</f>
        <v>39.5348837209302</v>
      </c>
      <c r="M11" s="902">
        <f>M12/'Enrol Staff &amp; Exp'!M31</f>
        <v>35.7894736842105</v>
      </c>
      <c r="N11" s="237"/>
      <c r="O11" s="238"/>
    </row>
    <row r="12" ht="16" customHeight="1">
      <c r="A12" s="718"/>
      <c r="B12" t="s" s="372">
        <v>640</v>
      </c>
      <c r="C12" t="s" s="262">
        <v>641</v>
      </c>
      <c r="D12" s="237"/>
      <c r="E12" t="s" s="286">
        <v>642</v>
      </c>
      <c r="F12" s="237"/>
      <c r="G12" s="247"/>
      <c r="H12" s="903">
        <v>17000</v>
      </c>
      <c r="I12" s="903">
        <v>17000</v>
      </c>
      <c r="J12" s="903">
        <v>17000</v>
      </c>
      <c r="K12" s="903">
        <v>17000</v>
      </c>
      <c r="L12" s="903">
        <v>17000</v>
      </c>
      <c r="M12" s="903">
        <v>17000</v>
      </c>
      <c r="N12" s="249"/>
      <c r="O12" s="238"/>
    </row>
    <row r="13" ht="16" customHeight="1">
      <c r="A13" s="718"/>
      <c r="B13" s="240"/>
      <c r="C13" s="904"/>
      <c r="D13" s="237"/>
      <c r="E13" t="s" s="286">
        <v>643</v>
      </c>
      <c r="F13" s="237"/>
      <c r="G13" s="247"/>
      <c r="H13" s="905">
        <v>14</v>
      </c>
      <c r="I13" s="905">
        <v>14.52</v>
      </c>
      <c r="J13" s="905">
        <v>16.08</v>
      </c>
      <c r="K13" s="905">
        <v>17.52</v>
      </c>
      <c r="L13" s="905">
        <v>17.52</v>
      </c>
      <c r="M13" s="905">
        <v>17.52</v>
      </c>
      <c r="N13" s="249"/>
      <c r="O13" s="238"/>
    </row>
    <row r="14" ht="16" customHeight="1">
      <c r="A14" s="718"/>
      <c r="B14" s="240"/>
      <c r="C14" s="251"/>
      <c r="D14" s="237"/>
      <c r="E14" t="s" s="906">
        <v>644</v>
      </c>
      <c r="F14" s="237"/>
      <c r="G14" s="247"/>
      <c r="H14" s="907">
        <v>0</v>
      </c>
      <c r="I14" s="907">
        <v>0.11</v>
      </c>
      <c r="J14" s="907">
        <v>0.1075</v>
      </c>
      <c r="K14" s="907">
        <v>0.0896</v>
      </c>
      <c r="L14" s="907">
        <v>0</v>
      </c>
      <c r="M14" s="907">
        <v>0</v>
      </c>
      <c r="N14" s="249"/>
      <c r="O14" s="238"/>
    </row>
    <row r="15" ht="16" customHeight="1">
      <c r="A15" s="718"/>
      <c r="B15" s="237"/>
      <c r="C15" s="237"/>
      <c r="D15" s="237"/>
      <c r="E15" t="s" s="906">
        <v>645</v>
      </c>
      <c r="F15" s="237"/>
      <c r="G15" s="247"/>
      <c r="H15" s="905">
        <f>H13*(1+H14)</f>
        <v>14</v>
      </c>
      <c r="I15" s="905">
        <f>H15*(1+I14)</f>
        <v>15.54</v>
      </c>
      <c r="J15" s="905">
        <f>I15*(1+J14)</f>
        <v>17.21055</v>
      </c>
      <c r="K15" s="905">
        <f>J13*(1+K14)</f>
        <v>17.520768</v>
      </c>
      <c r="L15" s="905">
        <f>K15*(1+L14)</f>
        <v>17.520768</v>
      </c>
      <c r="M15" s="905">
        <f>L15*(1+M14)</f>
        <v>17.520768</v>
      </c>
      <c r="N15" s="249"/>
      <c r="O15" s="238"/>
    </row>
    <row r="16" ht="16" customHeight="1">
      <c r="A16" s="718"/>
      <c r="B16" s="237"/>
      <c r="C16" s="237"/>
      <c r="D16" s="237"/>
      <c r="E16" t="s" s="906">
        <v>646</v>
      </c>
      <c r="F16" s="908"/>
      <c r="G16" s="909"/>
      <c r="H16" s="910">
        <f>H15/12</f>
        <v>1.16666666666667</v>
      </c>
      <c r="I16" s="910">
        <f>I15/12</f>
        <v>1.295</v>
      </c>
      <c r="J16" s="910">
        <f>J15/12</f>
        <v>1.4342125</v>
      </c>
      <c r="K16" s="910">
        <f>K15/12</f>
        <v>1.460064</v>
      </c>
      <c r="L16" s="910">
        <f>L15/12</f>
        <v>1.460064</v>
      </c>
      <c r="M16" s="910">
        <f>M15/12</f>
        <v>1.460064</v>
      </c>
      <c r="N16" s="237"/>
      <c r="O16" s="238"/>
    </row>
    <row r="17" ht="16" customHeight="1">
      <c r="A17" s="718"/>
      <c r="B17" s="237"/>
      <c r="C17" s="243"/>
      <c r="D17" s="237"/>
      <c r="E17" t="s" s="911">
        <v>647</v>
      </c>
      <c r="F17" s="912">
        <f>SUM(G17:M17)</f>
        <v>1688318.518</v>
      </c>
      <c r="G17" s="913"/>
      <c r="H17" s="914">
        <f>H12*(H15)</f>
        <v>238000</v>
      </c>
      <c r="I17" s="521">
        <f>I12*(I15)</f>
        <v>264180</v>
      </c>
      <c r="J17" s="521">
        <f>J12*(J15)</f>
        <v>292579.35</v>
      </c>
      <c r="K17" s="521">
        <f>K12*(K15)</f>
        <v>297853.056</v>
      </c>
      <c r="L17" s="521">
        <f>L12*(L15)</f>
        <v>297853.056</v>
      </c>
      <c r="M17" s="521">
        <f>M12*(M15)</f>
        <v>297853.056</v>
      </c>
      <c r="N17" s="237"/>
      <c r="O17" s="238"/>
    </row>
    <row r="18" ht="16" customHeight="1">
      <c r="A18" s="718"/>
      <c r="B18" t="s" s="331">
        <v>648</v>
      </c>
      <c r="C18" s="915">
        <v>0</v>
      </c>
      <c r="D18" t="s" s="333">
        <v>649</v>
      </c>
      <c r="E18" t="s" s="286">
        <f>B18</f>
        <v>648</v>
      </c>
      <c r="F18" s="916">
        <f>SUM(G18:M18)</f>
        <v>0</v>
      </c>
      <c r="G18" s="917"/>
      <c r="H18" s="918">
        <f>H12*$C$18</f>
        <v>0</v>
      </c>
      <c r="I18" s="521">
        <f>I12*$C$18</f>
        <v>0</v>
      </c>
      <c r="J18" s="521">
        <f>J12*$C$18</f>
        <v>0</v>
      </c>
      <c r="K18" s="521">
        <f>K12*$C$18</f>
        <v>0</v>
      </c>
      <c r="L18" s="521">
        <f>L12*$C$18</f>
        <v>0</v>
      </c>
      <c r="M18" s="521">
        <f>M12*$C$18</f>
        <v>0</v>
      </c>
      <c r="N18" s="237"/>
      <c r="O18" s="238"/>
    </row>
    <row r="19" ht="16" customHeight="1">
      <c r="A19" s="718"/>
      <c r="B19" t="s" s="331">
        <v>650</v>
      </c>
      <c r="C19" s="915">
        <v>3</v>
      </c>
      <c r="D19" t="s" s="333">
        <v>649</v>
      </c>
      <c r="E19" t="s" s="286">
        <f>B19</f>
        <v>650</v>
      </c>
      <c r="F19" s="916">
        <f>SUM(G19:M19)</f>
        <v>306000</v>
      </c>
      <c r="G19" s="917">
        <v>0</v>
      </c>
      <c r="H19" s="918">
        <f>H12*$C$19</f>
        <v>51000</v>
      </c>
      <c r="I19" s="521">
        <f>I12*$C$19</f>
        <v>51000</v>
      </c>
      <c r="J19" s="521">
        <f>J12*$C$19</f>
        <v>51000</v>
      </c>
      <c r="K19" s="521">
        <f>K12*$C$19</f>
        <v>51000</v>
      </c>
      <c r="L19" s="521">
        <f>L12*$C$19</f>
        <v>51000</v>
      </c>
      <c r="M19" s="521">
        <f>M12*$C$19</f>
        <v>51000</v>
      </c>
      <c r="N19" s="919"/>
      <c r="O19" s="920"/>
    </row>
    <row r="20" ht="16" customHeight="1">
      <c r="A20" s="718"/>
      <c r="B20" t="s" s="331">
        <v>651</v>
      </c>
      <c r="C20" s="915">
        <v>1</v>
      </c>
      <c r="D20" t="s" s="333">
        <v>649</v>
      </c>
      <c r="E20" t="s" s="286">
        <f>B20</f>
        <v>651</v>
      </c>
      <c r="F20" s="916">
        <f>SUM(G20:M20)</f>
        <v>102000</v>
      </c>
      <c r="G20" s="917"/>
      <c r="H20" s="918">
        <f>H12*$C20</f>
        <v>17000</v>
      </c>
      <c r="I20" s="521">
        <f>I12*$C20</f>
        <v>17000</v>
      </c>
      <c r="J20" s="521">
        <f>J12*$C20</f>
        <v>17000</v>
      </c>
      <c r="K20" s="521">
        <f>K12*$C20</f>
        <v>17000</v>
      </c>
      <c r="L20" s="521">
        <f>L12*$C20</f>
        <v>17000</v>
      </c>
      <c r="M20" s="521">
        <f>M12*$C20</f>
        <v>17000</v>
      </c>
      <c r="N20" s="237"/>
      <c r="O20" s="921"/>
    </row>
    <row r="21" ht="16" customHeight="1">
      <c r="A21" s="718"/>
      <c r="B21" t="s" s="331">
        <v>652</v>
      </c>
      <c r="C21" s="490">
        <v>0</v>
      </c>
      <c r="D21" t="s" s="333">
        <v>653</v>
      </c>
      <c r="E21" t="s" s="286">
        <f>B21</f>
        <v>652</v>
      </c>
      <c r="F21" s="916">
        <f>SUM(G21:M21)</f>
        <v>0</v>
      </c>
      <c r="G21" s="917"/>
      <c r="H21" s="918">
        <f>$C$21</f>
        <v>0</v>
      </c>
      <c r="I21" s="521">
        <f>$C$21</f>
        <v>0</v>
      </c>
      <c r="J21" s="521">
        <f>$C$21</f>
        <v>0</v>
      </c>
      <c r="K21" s="521">
        <f>$C$21</f>
        <v>0</v>
      </c>
      <c r="L21" s="521">
        <f>$C$21</f>
        <v>0</v>
      </c>
      <c r="M21" s="521">
        <f>$C$21</f>
        <v>0</v>
      </c>
      <c r="N21" s="237"/>
      <c r="O21" s="921"/>
    </row>
    <row r="22" ht="16" customHeight="1">
      <c r="A22" s="718"/>
      <c r="B22" t="s" s="331">
        <v>654</v>
      </c>
      <c r="C22" s="922">
        <v>0</v>
      </c>
      <c r="D22" s="249"/>
      <c r="E22" t="s" s="286">
        <f>B22</f>
        <v>654</v>
      </c>
      <c r="F22" s="916">
        <f>SUM(G22:M22)</f>
        <v>0</v>
      </c>
      <c r="G22" s="917"/>
      <c r="H22" s="923">
        <v>0</v>
      </c>
      <c r="I22" s="924">
        <v>0</v>
      </c>
      <c r="J22" s="924">
        <v>0</v>
      </c>
      <c r="K22" s="924">
        <v>0</v>
      </c>
      <c r="L22" s="924">
        <v>0</v>
      </c>
      <c r="M22" s="924">
        <v>0</v>
      </c>
      <c r="N22" s="237"/>
      <c r="O22" s="238"/>
    </row>
    <row r="23" ht="16" customHeight="1">
      <c r="A23" s="718"/>
      <c r="B23" s="247"/>
      <c r="C23" s="925"/>
      <c r="D23" s="249"/>
      <c r="E23" t="s" s="567">
        <v>655</v>
      </c>
      <c r="F23" s="916"/>
      <c r="G23" s="917">
        <v>0</v>
      </c>
      <c r="H23" s="923">
        <v>0</v>
      </c>
      <c r="I23" s="924"/>
      <c r="J23" s="924"/>
      <c r="K23" s="924"/>
      <c r="L23" s="924"/>
      <c r="M23" s="924"/>
      <c r="N23" s="237"/>
      <c r="O23" s="238"/>
    </row>
    <row r="24" ht="16" customHeight="1">
      <c r="A24" s="718"/>
      <c r="B24" s="237"/>
      <c r="C24" s="594"/>
      <c r="D24" s="237"/>
      <c r="E24" t="s" s="567">
        <v>656</v>
      </c>
      <c r="F24" s="926">
        <f>SUM(G24:M24)</f>
        <v>0</v>
      </c>
      <c r="G24" s="927">
        <f>G23/15</f>
        <v>0</v>
      </c>
      <c r="H24" s="928">
        <f>G24+(H23/15)</f>
        <v>0</v>
      </c>
      <c r="I24" s="929">
        <f>H24+(I23/15)</f>
        <v>0</v>
      </c>
      <c r="J24" s="929">
        <f>I24+(J23/15)</f>
        <v>0</v>
      </c>
      <c r="K24" s="929">
        <f>J24+(K23/15)</f>
        <v>0</v>
      </c>
      <c r="L24" s="929">
        <f>K24+(L23/15)</f>
        <v>0</v>
      </c>
      <c r="M24" s="929">
        <f>L24+(M23/15)</f>
        <v>0</v>
      </c>
      <c r="N24" s="237"/>
      <c r="O24" s="238"/>
    </row>
    <row r="25" ht="16" customHeight="1">
      <c r="A25" s="718"/>
      <c r="B25" s="237"/>
      <c r="C25" t="s" s="372">
        <v>657</v>
      </c>
      <c r="D25" s="237"/>
      <c r="E25" s="240"/>
      <c r="F25" s="240"/>
      <c r="G25" s="930">
        <f>SUM(G17:G24)</f>
        <v>0</v>
      </c>
      <c r="H25" s="930">
        <f>SUM(H17:H23)</f>
        <v>306000</v>
      </c>
      <c r="I25" s="930">
        <f>SUM(I17:I23)</f>
        <v>332180</v>
      </c>
      <c r="J25" s="930">
        <f>SUM(J17:J23)</f>
        <v>360579.35</v>
      </c>
      <c r="K25" s="930">
        <f>SUM(K17:K23)</f>
        <v>365853.056</v>
      </c>
      <c r="L25" s="930">
        <f>SUM(L17:L23)</f>
        <v>365853.056</v>
      </c>
      <c r="M25" s="930">
        <f>SUM(M17:M23)</f>
        <v>365853.056</v>
      </c>
      <c r="N25" s="237"/>
      <c r="O25" s="238"/>
    </row>
    <row r="26" ht="16" customHeight="1">
      <c r="A26" s="718"/>
      <c r="B26" s="237"/>
      <c r="C26" t="s" s="372">
        <v>658</v>
      </c>
      <c r="D26" s="237"/>
      <c r="E26" s="240"/>
      <c r="F26" s="240"/>
      <c r="G26" s="931">
        <f>SUM(G17:G22)+G24</f>
        <v>0</v>
      </c>
      <c r="H26" s="931">
        <f>SUM(H17:H22)+H24</f>
        <v>306000</v>
      </c>
      <c r="I26" s="931">
        <f>SUM(I17:I22)+I24</f>
        <v>332180</v>
      </c>
      <c r="J26" s="931">
        <f>SUM(J17:J22)+J24</f>
        <v>360579.35</v>
      </c>
      <c r="K26" s="931">
        <f>SUM(K17:K22)+K24</f>
        <v>365853.056</v>
      </c>
      <c r="L26" s="931">
        <f>SUM(L17:L22)+L24</f>
        <v>365853.056</v>
      </c>
      <c r="M26" s="931">
        <f>SUM(M17:M22)+M24</f>
        <v>365853.056</v>
      </c>
      <c r="N26" s="237"/>
      <c r="O26" s="238"/>
    </row>
    <row r="27" ht="16" customHeight="1">
      <c r="A27" s="718"/>
      <c r="B27" s="237"/>
      <c r="C27" s="237"/>
      <c r="D27" s="237"/>
      <c r="E27" s="237"/>
      <c r="F27" s="237"/>
      <c r="G27" s="547">
        <f>G26-G25</f>
        <v>0</v>
      </c>
      <c r="H27" s="547">
        <f>H26-H25</f>
        <v>0</v>
      </c>
      <c r="I27" s="547">
        <f>I26-I25</f>
        <v>0</v>
      </c>
      <c r="J27" s="547">
        <f>J26-J25</f>
        <v>0</v>
      </c>
      <c r="K27" s="547">
        <f>K26-K25</f>
        <v>0</v>
      </c>
      <c r="L27" s="547">
        <f>L26-L25</f>
        <v>0</v>
      </c>
      <c r="M27" s="547">
        <f>M26-M25</f>
        <v>0</v>
      </c>
      <c r="N27" s="237"/>
      <c r="O27" s="238"/>
    </row>
    <row r="28" ht="14.25" customHeight="1">
      <c r="A28" s="718"/>
      <c r="B28" s="237"/>
      <c r="C28" s="237"/>
      <c r="D28" s="237"/>
      <c r="E28" s="237"/>
      <c r="F28" s="237"/>
      <c r="G28" s="237"/>
      <c r="H28" s="237"/>
      <c r="I28" s="237"/>
      <c r="J28" s="237"/>
      <c r="K28" s="237"/>
      <c r="L28" s="237"/>
      <c r="M28" s="237"/>
      <c r="N28" s="237"/>
      <c r="O28" s="238"/>
    </row>
    <row r="29" ht="16" customHeight="1">
      <c r="A29" s="718"/>
      <c r="B29" t="s" s="932">
        <v>659</v>
      </c>
      <c r="C29" t="s" s="286">
        <v>660</v>
      </c>
      <c r="D29" s="237"/>
      <c r="E29" s="237"/>
      <c r="F29" s="237"/>
      <c r="G29" s="237"/>
      <c r="H29" s="933"/>
      <c r="I29" s="933"/>
      <c r="J29" s="933"/>
      <c r="K29" s="933"/>
      <c r="L29" s="933"/>
      <c r="M29" s="933"/>
      <c r="N29" s="237"/>
      <c r="O29" s="238"/>
    </row>
    <row r="30" ht="14.25" customHeight="1">
      <c r="A30" s="718"/>
      <c r="B30" t="s" s="286">
        <v>661</v>
      </c>
      <c r="C30" s="237"/>
      <c r="D30" s="237"/>
      <c r="E30" s="237"/>
      <c r="F30" s="237"/>
      <c r="G30" s="237"/>
      <c r="H30" s="933"/>
      <c r="I30" s="933"/>
      <c r="J30" s="933"/>
      <c r="K30" s="933"/>
      <c r="L30" s="933"/>
      <c r="M30" s="933"/>
      <c r="N30" s="237"/>
      <c r="O30" s="238"/>
    </row>
    <row r="31" ht="14.25" customHeight="1">
      <c r="A31" s="718"/>
      <c r="B31" s="237"/>
      <c r="C31" s="237"/>
      <c r="D31" s="237"/>
      <c r="E31" s="237"/>
      <c r="F31" s="237"/>
      <c r="G31" s="237"/>
      <c r="H31" s="933"/>
      <c r="I31" s="933"/>
      <c r="J31" s="933"/>
      <c r="K31" s="933"/>
      <c r="L31" s="933"/>
      <c r="M31" s="933"/>
      <c r="N31" s="237"/>
      <c r="O31" s="238"/>
    </row>
    <row r="32" ht="15" customHeight="1">
      <c r="A32" s="718"/>
      <c r="B32" t="s" s="901">
        <v>662</v>
      </c>
      <c r="C32" s="934"/>
      <c r="D32" s="219"/>
      <c r="E32" s="252"/>
      <c r="F32" s="237"/>
      <c r="G32" s="237"/>
      <c r="H32" s="935"/>
      <c r="I32" s="251"/>
      <c r="J32" s="251"/>
      <c r="K32" s="251"/>
      <c r="L32" s="251"/>
      <c r="M32" s="251"/>
      <c r="N32" s="237"/>
      <c r="O32" s="238"/>
    </row>
    <row r="33" ht="15" customHeight="1">
      <c r="A33" s="718"/>
      <c r="B33" s="405"/>
      <c r="C33" s="936"/>
      <c r="D33" s="258"/>
      <c r="E33" s="258"/>
      <c r="F33" s="237"/>
      <c r="G33" s="237"/>
      <c r="H33" s="935"/>
      <c r="I33" s="251"/>
      <c r="J33" s="251"/>
      <c r="K33" s="251"/>
      <c r="L33" s="251"/>
      <c r="M33" s="251"/>
      <c r="N33" s="237"/>
      <c r="O33" s="238"/>
    </row>
    <row r="34" ht="15" customHeight="1">
      <c r="A34" s="718"/>
      <c r="B34" t="s" s="331">
        <v>663</v>
      </c>
      <c r="C34" s="937">
        <v>0</v>
      </c>
      <c r="D34" s="249"/>
      <c r="E34" s="237"/>
      <c r="F34" s="237"/>
      <c r="G34" s="237"/>
      <c r="H34" s="908"/>
      <c r="I34" s="237"/>
      <c r="J34" s="237"/>
      <c r="K34" s="237"/>
      <c r="L34" s="237"/>
      <c r="M34" s="237"/>
      <c r="N34" s="237"/>
      <c r="O34" s="238"/>
    </row>
    <row r="35" ht="15" customHeight="1">
      <c r="A35" s="718"/>
      <c r="B35" s="237"/>
      <c r="C35" s="938"/>
      <c r="D35" s="237"/>
      <c r="E35" s="237"/>
      <c r="F35" s="237"/>
      <c r="G35" s="237"/>
      <c r="H35" s="908"/>
      <c r="I35" s="237"/>
      <c r="J35" s="237"/>
      <c r="K35" s="237"/>
      <c r="L35" s="237"/>
      <c r="M35" s="237"/>
      <c r="N35" s="237"/>
      <c r="O35" s="238"/>
    </row>
    <row r="36" ht="15" customHeight="1">
      <c r="A36" s="718"/>
      <c r="B36" t="s" s="331">
        <v>664</v>
      </c>
      <c r="C36" s="915">
        <v>0</v>
      </c>
      <c r="D36" t="s" s="333">
        <v>641</v>
      </c>
      <c r="E36" s="237"/>
      <c r="F36" s="237"/>
      <c r="G36" s="237"/>
      <c r="H36" s="908"/>
      <c r="I36" s="919"/>
      <c r="J36" s="919"/>
      <c r="K36" s="919"/>
      <c r="L36" s="919"/>
      <c r="M36" s="919"/>
      <c r="N36" s="237"/>
      <c r="O36" s="238"/>
    </row>
    <row r="37" ht="15" customHeight="1">
      <c r="A37" s="718"/>
      <c r="B37" s="237"/>
      <c r="C37" s="403"/>
      <c r="D37" s="237"/>
      <c r="E37" s="237"/>
      <c r="F37" s="237"/>
      <c r="G37" s="237"/>
      <c r="H37" s="908"/>
      <c r="I37" s="237"/>
      <c r="J37" s="237"/>
      <c r="K37" s="237"/>
      <c r="L37" s="237"/>
      <c r="M37" s="237"/>
      <c r="N37" s="237"/>
      <c r="O37" s="238"/>
    </row>
    <row r="38" ht="15" customHeight="1">
      <c r="A38" s="718"/>
      <c r="B38" t="s" s="286">
        <v>665</v>
      </c>
      <c r="C38" s="939">
        <f>C34*C36</f>
        <v>0</v>
      </c>
      <c r="D38" s="237"/>
      <c r="E38" s="237"/>
      <c r="F38" s="237"/>
      <c r="G38" s="237"/>
      <c r="H38" s="908"/>
      <c r="I38" s="237"/>
      <c r="J38" s="237"/>
      <c r="K38" s="237"/>
      <c r="L38" s="237"/>
      <c r="M38" s="237"/>
      <c r="N38" s="237"/>
      <c r="O38" s="238"/>
    </row>
    <row r="39" ht="15" customHeight="1">
      <c r="A39" s="718"/>
      <c r="B39" s="237"/>
      <c r="C39" s="632"/>
      <c r="D39" s="237"/>
      <c r="E39" s="237"/>
      <c r="F39" s="237"/>
      <c r="G39" s="237"/>
      <c r="H39" s="908"/>
      <c r="I39" s="237"/>
      <c r="J39" s="237"/>
      <c r="K39" s="237"/>
      <c r="L39" s="237"/>
      <c r="M39" s="237"/>
      <c r="N39" s="237"/>
      <c r="O39" s="238"/>
    </row>
    <row r="40" ht="15" customHeight="1">
      <c r="A40" s="718"/>
      <c r="B40" t="s" s="331">
        <v>666</v>
      </c>
      <c r="C40" s="915">
        <v>0</v>
      </c>
      <c r="D40" t="s" s="333">
        <v>641</v>
      </c>
      <c r="E40" s="237"/>
      <c r="F40" s="237"/>
      <c r="G40" s="237"/>
      <c r="H40" s="908"/>
      <c r="I40" s="237"/>
      <c r="J40" s="237"/>
      <c r="K40" s="237"/>
      <c r="L40" s="237"/>
      <c r="M40" s="237"/>
      <c r="N40" s="237"/>
      <c r="O40" s="238"/>
    </row>
    <row r="41" ht="15" customHeight="1">
      <c r="A41" s="718"/>
      <c r="B41" s="237"/>
      <c r="C41" s="940"/>
      <c r="D41" s="237"/>
      <c r="E41" s="237"/>
      <c r="F41" s="237"/>
      <c r="G41" s="237"/>
      <c r="H41" s="908"/>
      <c r="I41" s="237"/>
      <c r="J41" s="237"/>
      <c r="K41" s="237"/>
      <c r="L41" s="237"/>
      <c r="M41" s="237"/>
      <c r="N41" s="237"/>
      <c r="O41" s="238"/>
    </row>
    <row r="42" ht="15" customHeight="1">
      <c r="A42" s="718"/>
      <c r="B42" t="s" s="286">
        <v>667</v>
      </c>
      <c r="C42" s="939">
        <f>C34*C40</f>
        <v>0</v>
      </c>
      <c r="D42" s="237"/>
      <c r="E42" s="237"/>
      <c r="F42" s="237"/>
      <c r="G42" s="237"/>
      <c r="H42" s="908"/>
      <c r="I42" s="237"/>
      <c r="J42" s="237"/>
      <c r="K42" s="237"/>
      <c r="L42" s="237"/>
      <c r="M42" s="237"/>
      <c r="N42" s="237"/>
      <c r="O42" s="238"/>
    </row>
    <row r="43" ht="15" customHeight="1">
      <c r="A43" s="718"/>
      <c r="B43" s="237"/>
      <c r="C43" s="941"/>
      <c r="D43" s="237"/>
      <c r="E43" s="237"/>
      <c r="F43" s="237"/>
      <c r="G43" s="237"/>
      <c r="H43" s="908"/>
      <c r="I43" s="237"/>
      <c r="J43" s="237"/>
      <c r="K43" s="237"/>
      <c r="L43" s="237"/>
      <c r="M43" s="237"/>
      <c r="N43" s="237"/>
      <c r="O43" s="238"/>
    </row>
    <row r="44" ht="15" customHeight="1">
      <c r="A44" s="718"/>
      <c r="B44" t="s" s="372">
        <v>668</v>
      </c>
      <c r="C44" s="942">
        <f>C38+C42</f>
        <v>0</v>
      </c>
      <c r="D44" s="237"/>
      <c r="E44" s="237"/>
      <c r="F44" s="237"/>
      <c r="G44" s="237"/>
      <c r="H44" s="237"/>
      <c r="I44" s="237"/>
      <c r="J44" s="237"/>
      <c r="K44" s="237"/>
      <c r="L44" s="237"/>
      <c r="M44" s="237"/>
      <c r="N44" s="237"/>
      <c r="O44" s="238"/>
    </row>
    <row r="45" ht="15" customHeight="1">
      <c r="A45" s="718"/>
      <c r="B45" s="237"/>
      <c r="C45" s="943"/>
      <c r="D45" s="237"/>
      <c r="E45" s="237"/>
      <c r="F45" s="237"/>
      <c r="G45" s="237"/>
      <c r="H45" s="237"/>
      <c r="I45" s="237"/>
      <c r="J45" s="237"/>
      <c r="K45" s="237"/>
      <c r="L45" s="237"/>
      <c r="M45" s="237"/>
      <c r="N45" s="237"/>
      <c r="O45" s="238"/>
    </row>
    <row r="46" ht="15" customHeight="1">
      <c r="A46" s="718"/>
      <c r="B46" t="s" s="331">
        <v>669</v>
      </c>
      <c r="C46" s="944">
        <v>0</v>
      </c>
      <c r="D46" t="s" s="333">
        <v>670</v>
      </c>
      <c r="E46" s="237"/>
      <c r="F46" s="237"/>
      <c r="G46" s="237"/>
      <c r="H46" s="237"/>
      <c r="I46" s="237"/>
      <c r="J46" s="237"/>
      <c r="K46" s="237"/>
      <c r="L46" s="237"/>
      <c r="M46" s="237"/>
      <c r="N46" s="237"/>
      <c r="O46" s="238"/>
    </row>
    <row r="47" ht="15" customHeight="1">
      <c r="A47" s="718"/>
      <c r="B47" s="237"/>
      <c r="C47" s="403"/>
      <c r="D47" s="237"/>
      <c r="E47" s="237"/>
      <c r="F47" s="237"/>
      <c r="G47" s="237"/>
      <c r="H47" s="237"/>
      <c r="I47" s="237"/>
      <c r="J47" s="237"/>
      <c r="K47" s="237"/>
      <c r="L47" s="237"/>
      <c r="M47" s="237"/>
      <c r="N47" s="237"/>
      <c r="O47" s="238"/>
    </row>
    <row r="48" ht="15" customHeight="1">
      <c r="A48" s="718"/>
      <c r="B48" t="s" s="286">
        <v>671</v>
      </c>
      <c r="C48" s="945">
        <f>C44*(1-C46)</f>
        <v>0</v>
      </c>
      <c r="D48" s="237"/>
      <c r="E48" s="237"/>
      <c r="F48" s="237"/>
      <c r="G48" s="237"/>
      <c r="H48" s="237"/>
      <c r="I48" s="237"/>
      <c r="J48" s="237"/>
      <c r="K48" s="237"/>
      <c r="L48" s="237"/>
      <c r="M48" s="237"/>
      <c r="N48" s="237"/>
      <c r="O48" s="238"/>
    </row>
    <row r="49" ht="15" customHeight="1">
      <c r="A49" s="718"/>
      <c r="B49" t="s" s="331">
        <v>672</v>
      </c>
      <c r="C49" s="946">
        <v>0</v>
      </c>
      <c r="D49" s="947"/>
      <c r="E49" s="237"/>
      <c r="F49" s="237"/>
      <c r="G49" s="237"/>
      <c r="H49" s="237"/>
      <c r="I49" s="237"/>
      <c r="J49" s="237"/>
      <c r="K49" s="237"/>
      <c r="L49" s="237"/>
      <c r="M49" s="237"/>
      <c r="N49" s="237"/>
      <c r="O49" s="238"/>
    </row>
    <row r="50" ht="15" customHeight="1">
      <c r="A50" s="718"/>
      <c r="B50" t="s" s="331">
        <v>673</v>
      </c>
      <c r="C50" s="946"/>
      <c r="D50" s="947"/>
      <c r="E50" s="237"/>
      <c r="F50" s="237"/>
      <c r="G50" s="237"/>
      <c r="H50" s="237"/>
      <c r="I50" s="237"/>
      <c r="J50" s="237"/>
      <c r="K50" s="237"/>
      <c r="L50" s="237"/>
      <c r="M50" s="237"/>
      <c r="N50" s="237"/>
      <c r="O50" s="238"/>
    </row>
    <row r="51" ht="15" customHeight="1">
      <c r="A51" s="718"/>
      <c r="B51" t="s" s="331">
        <v>674</v>
      </c>
      <c r="C51" s="944">
        <v>0</v>
      </c>
      <c r="D51" s="249"/>
      <c r="E51" s="237"/>
      <c r="F51" s="237"/>
      <c r="G51" s="237"/>
      <c r="H51" s="237"/>
      <c r="I51" s="237"/>
      <c r="J51" s="237"/>
      <c r="K51" s="237"/>
      <c r="L51" s="237"/>
      <c r="M51" s="237"/>
      <c r="N51" s="237"/>
      <c r="O51" s="238"/>
    </row>
    <row r="52" ht="15" customHeight="1">
      <c r="A52" s="718"/>
      <c r="B52" s="237"/>
      <c r="C52" s="403"/>
      <c r="D52" s="237"/>
      <c r="E52" s="237"/>
      <c r="F52" s="237"/>
      <c r="G52" s="237"/>
      <c r="H52" s="237"/>
      <c r="I52" s="341"/>
      <c r="J52" s="341"/>
      <c r="K52" s="341"/>
      <c r="L52" s="341"/>
      <c r="M52" s="341"/>
      <c r="N52" s="237"/>
      <c r="O52" s="238"/>
    </row>
    <row r="53" ht="15" customHeight="1">
      <c r="A53" s="718"/>
      <c r="B53" t="s" s="286">
        <v>675</v>
      </c>
      <c r="C53" s="948">
        <f>_xlfn.IFERROR(-PMT(C51/12,C49*12,C48,0,1),0)</f>
        <v>0</v>
      </c>
      <c r="D53" s="237"/>
      <c r="E53" s="237"/>
      <c r="F53" s="237"/>
      <c r="G53" s="237"/>
      <c r="H53" s="237"/>
      <c r="I53" s="341"/>
      <c r="J53" s="341"/>
      <c r="K53" s="341"/>
      <c r="L53" s="341"/>
      <c r="M53" s="341"/>
      <c r="N53" s="237"/>
      <c r="O53" s="238"/>
    </row>
    <row r="54" ht="15" customHeight="1">
      <c r="A54" s="718"/>
      <c r="B54" t="s" s="286">
        <v>676</v>
      </c>
      <c r="C54" s="949">
        <f>C53*12</f>
        <v>0</v>
      </c>
      <c r="D54" s="950"/>
      <c r="E54" s="950"/>
      <c r="F54" s="950"/>
      <c r="G54" s="950"/>
      <c r="H54" s="438">
        <f>C54</f>
        <v>0</v>
      </c>
      <c r="I54" s="438">
        <f>IF(I8-$H$8&lt;$C$49,$C$54,0)</f>
        <v>0</v>
      </c>
      <c r="J54" s="438">
        <f>IF(J8-$H$8&lt;$C$49,$C$54,0)</f>
        <v>0</v>
      </c>
      <c r="K54" s="438">
        <f>IF(K8-$H$8&lt;$C$49,$C$54,0)</f>
        <v>0</v>
      </c>
      <c r="L54" s="438">
        <f>IF(L8-$H$8&lt;$C$49,$C$54,0)</f>
        <v>0</v>
      </c>
      <c r="M54" s="438">
        <f>IF(M8-$H$8&lt;$C$49,$C$54,0)</f>
        <v>0</v>
      </c>
      <c r="N54" s="237"/>
      <c r="O54" s="238"/>
    </row>
    <row r="55" ht="15" customHeight="1">
      <c r="A55" s="718"/>
      <c r="B55" t="s" s="286">
        <v>677</v>
      </c>
      <c r="C55" s="949">
        <f>(-PV(0.02,C49,0,((C54*C49)-C48),0))/C49</f>
      </c>
      <c r="D55" s="950"/>
      <c r="E55" s="950"/>
      <c r="F55" s="950"/>
      <c r="G55" s="950"/>
      <c r="H55" s="346">
        <f>$C$55</f>
      </c>
      <c r="I55" s="951">
        <f>IF(I8-$H$8&lt;$C$49,$C$55,0)</f>
        <v>0</v>
      </c>
      <c r="J55" s="951">
        <f>IF(J8-$H$8&lt;$C$49,$C$55,0)</f>
        <v>0</v>
      </c>
      <c r="K55" s="951">
        <f>IF(K8-$H$8&lt;$C$49,$C$55,0)</f>
        <v>0</v>
      </c>
      <c r="L55" s="951">
        <f>IF(L8-$H$8&lt;$C$49,$C$55,0)</f>
        <v>0</v>
      </c>
      <c r="M55" s="951">
        <f>IF(M8-$H$8&lt;$C$49,$C$55,0)</f>
        <v>0</v>
      </c>
      <c r="N55" s="237"/>
      <c r="O55" s="238"/>
    </row>
    <row r="56" ht="15" customHeight="1">
      <c r="A56" s="718"/>
      <c r="B56" t="s" s="286">
        <v>678</v>
      </c>
      <c r="C56" s="243"/>
      <c r="D56" s="237"/>
      <c r="E56" s="237"/>
      <c r="F56" s="237"/>
      <c r="G56" s="237"/>
      <c r="H56" s="346"/>
      <c r="I56" s="410"/>
      <c r="J56" s="410"/>
      <c r="K56" s="410"/>
      <c r="L56" s="410"/>
      <c r="M56" s="410"/>
      <c r="N56" s="237"/>
      <c r="O56" s="238"/>
    </row>
    <row r="57" ht="15" customHeight="1">
      <c r="A57" s="718"/>
      <c r="B57" t="s" s="331">
        <v>679</v>
      </c>
      <c r="C57" s="915">
        <v>0</v>
      </c>
      <c r="D57" t="s" s="333">
        <v>641</v>
      </c>
      <c r="E57" s="237"/>
      <c r="F57" s="237"/>
      <c r="G57" s="237"/>
      <c r="H57" s="410">
        <f>$C$57*$C$34</f>
        <v>0</v>
      </c>
      <c r="I57" s="410">
        <f>$C$57*$C$34</f>
        <v>0</v>
      </c>
      <c r="J57" s="410">
        <f>$C$57*$C$34</f>
        <v>0</v>
      </c>
      <c r="K57" s="410">
        <f>$C$57*$C$34</f>
        <v>0</v>
      </c>
      <c r="L57" s="410">
        <f>$C$57*$C$34</f>
        <v>0</v>
      </c>
      <c r="M57" s="410">
        <f>$C$57*$C$34</f>
        <v>0</v>
      </c>
      <c r="N57" s="237"/>
      <c r="O57" s="238"/>
    </row>
    <row r="58" ht="15" customHeight="1">
      <c r="A58" s="718"/>
      <c r="B58" t="s" s="331">
        <v>650</v>
      </c>
      <c r="C58" s="915">
        <v>0</v>
      </c>
      <c r="D58" t="s" s="333">
        <v>641</v>
      </c>
      <c r="E58" s="237"/>
      <c r="F58" s="237"/>
      <c r="G58" s="237"/>
      <c r="H58" s="410">
        <f>$C$58*$C$34</f>
        <v>0</v>
      </c>
      <c r="I58" s="410">
        <f>$C$58*$C$34</f>
        <v>0</v>
      </c>
      <c r="J58" s="410">
        <f>$C$58*$C$34</f>
        <v>0</v>
      </c>
      <c r="K58" s="410">
        <f>$C$58*$C$34</f>
        <v>0</v>
      </c>
      <c r="L58" s="410">
        <f>$C$58*$C$34</f>
        <v>0</v>
      </c>
      <c r="M58" s="410">
        <f>$C$58*$C$34</f>
        <v>0</v>
      </c>
      <c r="N58" s="237"/>
      <c r="O58" s="238"/>
    </row>
    <row r="59" ht="15" customHeight="1">
      <c r="A59" s="718"/>
      <c r="B59" t="s" s="331">
        <v>680</v>
      </c>
      <c r="C59" s="915">
        <v>0</v>
      </c>
      <c r="D59" t="s" s="333">
        <v>641</v>
      </c>
      <c r="E59" s="237"/>
      <c r="F59" s="237"/>
      <c r="G59" s="237"/>
      <c r="H59" s="410">
        <f>$C$59*$C$34</f>
        <v>0</v>
      </c>
      <c r="I59" s="410">
        <f>$C$59*$C$34</f>
        <v>0</v>
      </c>
      <c r="J59" s="410">
        <f>$C$59*$C$34</f>
        <v>0</v>
      </c>
      <c r="K59" s="410">
        <f>$C$59*$C$34</f>
        <v>0</v>
      </c>
      <c r="L59" s="410">
        <f>$C$59*$C$34</f>
        <v>0</v>
      </c>
      <c r="M59" s="410">
        <f>$C$59*$C$34</f>
        <v>0</v>
      </c>
      <c r="N59" s="237"/>
      <c r="O59" s="238"/>
    </row>
    <row r="60" ht="15" customHeight="1">
      <c r="A60" s="718"/>
      <c r="B60" t="s" s="331">
        <v>652</v>
      </c>
      <c r="C60" s="915">
        <v>0</v>
      </c>
      <c r="D60" t="s" s="333">
        <v>247</v>
      </c>
      <c r="E60" s="237"/>
      <c r="F60" s="237"/>
      <c r="G60" s="237"/>
      <c r="H60" s="410">
        <f>$C$60</f>
        <v>0</v>
      </c>
      <c r="I60" s="410">
        <f>$C$60</f>
        <v>0</v>
      </c>
      <c r="J60" s="410">
        <f>$C$60</f>
        <v>0</v>
      </c>
      <c r="K60" s="410">
        <f>$C$60</f>
        <v>0</v>
      </c>
      <c r="L60" s="410">
        <f>$C$60</f>
        <v>0</v>
      </c>
      <c r="M60" s="410">
        <f>$C$60</f>
        <v>0</v>
      </c>
      <c r="N60" s="237"/>
      <c r="O60" s="238"/>
    </row>
    <row r="61" ht="15" customHeight="1">
      <c r="A61" s="718"/>
      <c r="B61" t="s" s="286">
        <v>681</v>
      </c>
      <c r="C61" s="594"/>
      <c r="D61" s="237"/>
      <c r="E61" s="237"/>
      <c r="F61" s="237"/>
      <c r="G61" s="237"/>
      <c r="H61" s="410">
        <f>C38*C46</f>
        <v>0</v>
      </c>
      <c r="I61" s="410"/>
      <c r="J61" s="410"/>
      <c r="K61" s="410"/>
      <c r="L61" s="410"/>
      <c r="M61" s="410"/>
      <c r="N61" s="237"/>
      <c r="O61" s="238"/>
    </row>
    <row r="62" ht="15" customHeight="1">
      <c r="A62" s="718"/>
      <c r="B62" t="s" s="290">
        <v>682</v>
      </c>
      <c r="C62" s="252"/>
      <c r="D62" s="252"/>
      <c r="E62" s="252"/>
      <c r="F62" s="252"/>
      <c r="G62" s="252"/>
      <c r="H62" s="517"/>
      <c r="I62" s="517"/>
      <c r="J62" s="517"/>
      <c r="K62" s="517"/>
      <c r="L62" s="517"/>
      <c r="M62" s="517"/>
      <c r="N62" s="237"/>
      <c r="O62" s="238"/>
    </row>
    <row r="63" ht="15" customHeight="1">
      <c r="A63" s="718"/>
      <c r="B63" t="s" s="257">
        <v>683</v>
      </c>
      <c r="C63" s="405"/>
      <c r="D63" s="405"/>
      <c r="E63" s="405"/>
      <c r="F63" s="405"/>
      <c r="G63" s="952"/>
      <c r="H63" s="307">
        <f>SUM(H54:H62)-H55</f>
      </c>
      <c r="I63" s="307">
        <f>SUM(I54:I62)-I55</f>
        <v>0</v>
      </c>
      <c r="J63" s="307">
        <f>SUM(J54:J62)-J55</f>
        <v>0</v>
      </c>
      <c r="K63" s="307">
        <f>SUM(K54:K62)-K55</f>
        <v>0</v>
      </c>
      <c r="L63" s="307">
        <f>SUM(L54:L62)-L55</f>
        <v>0</v>
      </c>
      <c r="M63" s="307">
        <f>SUM(M54:M62)-M55</f>
        <v>0</v>
      </c>
      <c r="N63" s="237"/>
      <c r="O63" s="238"/>
    </row>
    <row r="64" ht="15" customHeight="1">
      <c r="A64" s="718"/>
      <c r="B64" t="s" s="372">
        <v>684</v>
      </c>
      <c r="C64" s="240"/>
      <c r="D64" s="240"/>
      <c r="E64" s="240"/>
      <c r="F64" s="240"/>
      <c r="G64" s="953"/>
      <c r="H64" s="573">
        <f>(($C$38+$C$42)/50)+H57+H58+H59+H60</f>
        <v>0</v>
      </c>
      <c r="I64" s="573">
        <f>(($C$38+$C$42)/50)+I57+I58+I59+I60</f>
        <v>0</v>
      </c>
      <c r="J64" s="573">
        <f>(($C$38+$C$42)/50)+J57+J58+J59+J60</f>
        <v>0</v>
      </c>
      <c r="K64" s="573">
        <f>(($C$38+$C$42)/50)+K57+K58+K59+K60</f>
        <v>0</v>
      </c>
      <c r="L64" s="573">
        <f>(($C$38+$C$42)/50)+L57+L58+L59+L60</f>
        <v>0</v>
      </c>
      <c r="M64" s="573">
        <f>(($C$38+$C$42)/50)+M57+M58+M59+M60</f>
        <v>0</v>
      </c>
      <c r="N64" s="237"/>
      <c r="O64" s="238"/>
    </row>
    <row r="65" ht="15.75" customHeight="1">
      <c r="A65" s="718"/>
      <c r="B65" s="531"/>
      <c r="C65" s="531"/>
      <c r="D65" s="531"/>
      <c r="E65" s="531"/>
      <c r="F65" s="531"/>
      <c r="G65" s="531"/>
      <c r="H65" s="531"/>
      <c r="I65" s="954"/>
      <c r="J65" s="954"/>
      <c r="K65" s="954"/>
      <c r="L65" s="954"/>
      <c r="M65" s="954"/>
      <c r="N65" s="237"/>
      <c r="O65" s="238"/>
    </row>
    <row r="66" ht="15.75" customHeight="1">
      <c r="A66" s="891"/>
      <c r="B66" t="s" s="534">
        <v>685</v>
      </c>
      <c r="C66" s="603"/>
      <c r="D66" s="603"/>
      <c r="E66" s="716">
        <f>SUM(G66:M66)</f>
        <v>2096318.518</v>
      </c>
      <c r="F66" s="603"/>
      <c r="G66" s="955">
        <f>IF($C$8="Lease",G25,G63)</f>
        <v>0</v>
      </c>
      <c r="H66" s="955">
        <f>IF($C$8="Lease",H25,H63)</f>
        <v>306000</v>
      </c>
      <c r="I66" s="955">
        <f>IF($C$8="Lease",I25,I63)</f>
        <v>332180</v>
      </c>
      <c r="J66" s="955">
        <f>IF($C$8="Lease",J25,J63)</f>
        <v>360579.35</v>
      </c>
      <c r="K66" s="955">
        <f>IF($C$8="Lease",K25,K63)</f>
        <v>365853.056</v>
      </c>
      <c r="L66" s="955">
        <f>IF($C$8="Lease",L25,L63)</f>
        <v>365853.056</v>
      </c>
      <c r="M66" s="955">
        <f>IF($C$8="Lease",M25,M63)</f>
        <v>365853.056</v>
      </c>
      <c r="N66" s="237"/>
      <c r="O66" s="238"/>
    </row>
    <row r="67" ht="15.75" customHeight="1">
      <c r="A67" s="891"/>
      <c r="B67" t="s" s="534">
        <v>686</v>
      </c>
      <c r="C67" s="603"/>
      <c r="D67" s="603"/>
      <c r="E67" s="716">
        <f>SUM(G67:M67)</f>
        <v>2096318.518</v>
      </c>
      <c r="F67" s="603"/>
      <c r="G67" s="955">
        <f>IF($C$8="Lease",G26,G64)</f>
        <v>0</v>
      </c>
      <c r="H67" s="955">
        <f>IF($C$8="Lease",H26,H64)</f>
        <v>306000</v>
      </c>
      <c r="I67" s="955">
        <f>IF($C$8="Lease",I26,I64)</f>
        <v>332180</v>
      </c>
      <c r="J67" s="955">
        <f>IF($C$8="Lease",J26,J64)</f>
        <v>360579.35</v>
      </c>
      <c r="K67" s="955">
        <f>IF($C$8="Lease",K26,K64)</f>
        <v>365853.056</v>
      </c>
      <c r="L67" s="955">
        <f>IF($C$8="Lease",L26,L64)</f>
        <v>365853.056</v>
      </c>
      <c r="M67" s="955">
        <f>IF($C$8="Lease",M26,M64)</f>
        <v>365853.056</v>
      </c>
      <c r="N67" s="237"/>
      <c r="O67" s="238"/>
    </row>
    <row r="68" ht="15.75" customHeight="1">
      <c r="A68" s="891"/>
      <c r="B68" t="s" s="642">
        <f>IF(C8="Lease",$C$26,B67)</f>
        <v>687</v>
      </c>
      <c r="C68" s="956"/>
      <c r="D68" s="957"/>
      <c r="E68" s="958">
        <f>SUM(G68:M68)</f>
        <v>2096318.518</v>
      </c>
      <c r="F68" s="956"/>
      <c r="G68" s="791">
        <f>IF($C$8="Lease",G26,G64)</f>
        <v>0</v>
      </c>
      <c r="H68" s="791">
        <f>IF($C$8="Lease",H26,H64)</f>
        <v>306000</v>
      </c>
      <c r="I68" s="791">
        <f>IF($C$8="Lease",I26,I64)</f>
        <v>332180</v>
      </c>
      <c r="J68" s="791">
        <f>IF($C$8="Lease",J26,J64)</f>
        <v>360579.35</v>
      </c>
      <c r="K68" s="791">
        <f>IF($C$8="Lease",K26,K64)</f>
        <v>365853.056</v>
      </c>
      <c r="L68" s="791">
        <f>IF($C$8="Lease",L26,L64)</f>
        <v>365853.056</v>
      </c>
      <c r="M68" s="791">
        <f>IF($C$8="Lease",M26,M64)</f>
        <v>365853.056</v>
      </c>
      <c r="N68" s="237"/>
      <c r="O68" s="238"/>
    </row>
    <row r="69" ht="16.5" customHeight="1">
      <c r="A69" s="718"/>
      <c r="B69" t="s" s="959">
        <v>592</v>
      </c>
      <c r="C69" s="537"/>
      <c r="D69" s="537"/>
      <c r="E69" s="537"/>
      <c r="F69" s="537"/>
      <c r="G69" s="960">
        <f>G68-G66</f>
        <v>0</v>
      </c>
      <c r="H69" s="960">
        <f>H68-H66</f>
        <v>0</v>
      </c>
      <c r="I69" s="960">
        <f>I68-I66</f>
        <v>0</v>
      </c>
      <c r="J69" s="960">
        <f>J68-J66</f>
        <v>0</v>
      </c>
      <c r="K69" s="960">
        <f>K68-K66</f>
        <v>0</v>
      </c>
      <c r="L69" s="960">
        <f>L68-L66</f>
        <v>0</v>
      </c>
      <c r="M69" s="960">
        <f>M68-M66</f>
        <v>0</v>
      </c>
      <c r="N69" s="237"/>
      <c r="O69" s="238"/>
    </row>
    <row r="70" ht="16" customHeight="1">
      <c r="A70" s="718"/>
      <c r="B70" s="237"/>
      <c r="C70" s="237"/>
      <c r="D70" s="237"/>
      <c r="E70" s="237"/>
      <c r="F70" s="237"/>
      <c r="G70" s="237"/>
      <c r="H70" s="237"/>
      <c r="I70" s="237"/>
      <c r="J70" s="237"/>
      <c r="K70" s="237"/>
      <c r="L70" s="237"/>
      <c r="M70" s="237"/>
      <c r="N70" s="237"/>
      <c r="O70" s="238"/>
    </row>
    <row r="71" ht="16" customHeight="1">
      <c r="A71" s="718"/>
      <c r="B71" s="237"/>
      <c r="C71" s="237"/>
      <c r="D71" s="237"/>
      <c r="E71" s="237"/>
      <c r="F71" s="237"/>
      <c r="G71" s="237"/>
      <c r="H71" s="237"/>
      <c r="I71" s="237"/>
      <c r="J71" s="237"/>
      <c r="K71" s="237"/>
      <c r="L71" s="237"/>
      <c r="M71" s="237"/>
      <c r="N71" s="237"/>
      <c r="O71" s="238"/>
    </row>
    <row r="72" ht="16" customHeight="1">
      <c r="A72" s="718"/>
      <c r="B72" t="s" s="961">
        <v>688</v>
      </c>
      <c r="C72" s="962"/>
      <c r="D72" s="962"/>
      <c r="E72" s="962"/>
      <c r="F72" s="962"/>
      <c r="G72" t="s" s="961">
        <v>179</v>
      </c>
      <c r="H72" t="s" s="961">
        <v>180</v>
      </c>
      <c r="I72" t="s" s="961">
        <v>181</v>
      </c>
      <c r="J72" t="s" s="961">
        <v>182</v>
      </c>
      <c r="K72" t="s" s="961">
        <v>183</v>
      </c>
      <c r="L72" t="s" s="961">
        <v>184</v>
      </c>
      <c r="M72" t="s" s="961">
        <v>185</v>
      </c>
      <c r="N72" s="237"/>
      <c r="O72" s="238"/>
    </row>
    <row r="73" ht="16" customHeight="1">
      <c r="A73" s="718"/>
      <c r="B73" t="s" s="963">
        <v>689</v>
      </c>
      <c r="C73" s="964"/>
      <c r="D73" s="964"/>
      <c r="E73" s="964"/>
      <c r="F73" s="964"/>
      <c r="G73" s="964"/>
      <c r="H73" s="965">
        <f>IF($C$8="lease",H12,$C$34)</f>
        <v>17000</v>
      </c>
      <c r="I73" s="965">
        <f>IF($C$8="lease",I12,$C$34)</f>
        <v>17000</v>
      </c>
      <c r="J73" s="965">
        <f>IF($C$8="lease",J12,$C$34)</f>
        <v>17000</v>
      </c>
      <c r="K73" s="965">
        <f>IF($C$8="lease",K12,$C$34)</f>
        <v>17000</v>
      </c>
      <c r="L73" s="965">
        <f>IF($C$8="lease",L12,$C$34)</f>
        <v>17000</v>
      </c>
      <c r="M73" s="965">
        <f>IF($C$8="lease",M12,$C$34)</f>
        <v>17000</v>
      </c>
      <c r="N73" s="237"/>
      <c r="O73" s="238"/>
    </row>
    <row r="74" ht="16" customHeight="1">
      <c r="A74" s="718"/>
      <c r="B74" t="s" s="966">
        <v>690</v>
      </c>
      <c r="C74" s="579"/>
      <c r="D74" s="579"/>
      <c r="E74" s="579"/>
      <c r="F74" s="579"/>
      <c r="G74" s="579"/>
      <c r="H74" s="967">
        <f>IF($C$8="lease",H17,H54)</f>
        <v>238000</v>
      </c>
      <c r="I74" s="967">
        <f>IF($C$8="lease",I17,I54)</f>
        <v>264180</v>
      </c>
      <c r="J74" s="967">
        <f>IF($C$8="lease",J17,J54)</f>
        <v>292579.35</v>
      </c>
      <c r="K74" s="967">
        <f>IF($C$8="lease",K17,K54)</f>
        <v>297853.056</v>
      </c>
      <c r="L74" s="967">
        <f>IF($C$8="lease",L17,L54)</f>
        <v>297853.056</v>
      </c>
      <c r="M74" s="967">
        <f>IF($C$8="lease",M17,M54)</f>
        <v>297853.056</v>
      </c>
      <c r="N74" s="237"/>
      <c r="O74" s="238"/>
    </row>
    <row r="75" ht="16" customHeight="1">
      <c r="A75" s="718"/>
      <c r="B75" t="s" s="966">
        <v>691</v>
      </c>
      <c r="C75" s="579"/>
      <c r="D75" s="579"/>
      <c r="E75" s="579"/>
      <c r="F75" s="579"/>
      <c r="G75" s="579"/>
      <c r="H75" s="967">
        <f>IF($C$8="lease",H18,H57)</f>
        <v>0</v>
      </c>
      <c r="I75" s="967">
        <f>IF($C$8="lease",I18,I57)</f>
        <v>0</v>
      </c>
      <c r="J75" s="967">
        <f>IF($C$8="lease",J18,J57)</f>
        <v>0</v>
      </c>
      <c r="K75" s="967">
        <f>IF($C$8="lease",K18,K57)</f>
        <v>0</v>
      </c>
      <c r="L75" s="967">
        <f>IF($C$8="lease",L18,L57)</f>
        <v>0</v>
      </c>
      <c r="M75" s="967">
        <f>IF($C$8="lease",M18,M57)</f>
        <v>0</v>
      </c>
      <c r="N75" s="237"/>
      <c r="O75" s="238"/>
    </row>
    <row r="76" ht="16" customHeight="1">
      <c r="A76" s="718"/>
      <c r="B76" t="s" s="966">
        <v>650</v>
      </c>
      <c r="C76" s="579"/>
      <c r="D76" s="579"/>
      <c r="E76" s="579"/>
      <c r="F76" s="579"/>
      <c r="G76" s="579"/>
      <c r="H76" s="967">
        <f>IF($C$8="lease",H19,H58)</f>
        <v>51000</v>
      </c>
      <c r="I76" s="967">
        <f>IF($C$8="lease",I19,I58)</f>
        <v>51000</v>
      </c>
      <c r="J76" s="967">
        <f>IF($C$8="lease",J19,J58)</f>
        <v>51000</v>
      </c>
      <c r="K76" s="967">
        <f>IF($C$8="lease",K19,K58)</f>
        <v>51000</v>
      </c>
      <c r="L76" s="967">
        <f>IF($C$8="lease",L19,L58)</f>
        <v>51000</v>
      </c>
      <c r="M76" s="967">
        <f>IF($C$8="lease",M19,M58)</f>
        <v>51000</v>
      </c>
      <c r="N76" s="237"/>
      <c r="O76" s="238"/>
    </row>
    <row r="77" ht="16" customHeight="1">
      <c r="A77" s="718"/>
      <c r="B77" t="s" s="966">
        <v>692</v>
      </c>
      <c r="C77" s="579"/>
      <c r="D77" s="579"/>
      <c r="E77" s="579"/>
      <c r="F77" s="579"/>
      <c r="G77" s="579"/>
      <c r="H77" s="967">
        <f>IF($C$8="lease",H20,H59)</f>
        <v>17000</v>
      </c>
      <c r="I77" s="967">
        <f>IF($C$8="lease",I20,I59)</f>
        <v>17000</v>
      </c>
      <c r="J77" s="967">
        <f>IF($C$8="lease",J20,J59)</f>
        <v>17000</v>
      </c>
      <c r="K77" s="967">
        <f>IF($C$8="lease",K20,K59)</f>
        <v>17000</v>
      </c>
      <c r="L77" s="967">
        <f>IF($C$8="lease",L20,L59)</f>
        <v>17000</v>
      </c>
      <c r="M77" s="967">
        <f>IF($C$8="lease",M20,M59)</f>
        <v>17000</v>
      </c>
      <c r="N77" s="237"/>
      <c r="O77" s="238"/>
    </row>
    <row r="78" ht="16" customHeight="1">
      <c r="A78" s="718"/>
      <c r="B78" t="s" s="966">
        <v>693</v>
      </c>
      <c r="C78" s="579"/>
      <c r="D78" s="579"/>
      <c r="E78" s="579"/>
      <c r="F78" s="579"/>
      <c r="G78" s="579"/>
      <c r="H78" s="967">
        <f>IF($C$8="lease",H21,H60)</f>
        <v>0</v>
      </c>
      <c r="I78" s="967">
        <f>IF($C$8="lease",I21,I60)</f>
        <v>0</v>
      </c>
      <c r="J78" s="967">
        <f>IF($C$8="lease",J21,J60)</f>
        <v>0</v>
      </c>
      <c r="K78" s="967">
        <f>IF($C$8="lease",K21,K60)</f>
        <v>0</v>
      </c>
      <c r="L78" s="967">
        <f>IF($C$8="lease",L21,L60)</f>
        <v>0</v>
      </c>
      <c r="M78" s="967">
        <f>IF($C$8="lease",M21,M60)</f>
        <v>0</v>
      </c>
      <c r="N78" s="237"/>
      <c r="O78" s="238"/>
    </row>
    <row r="79" ht="16" customHeight="1">
      <c r="A79" s="718"/>
      <c r="B79" t="s" s="966">
        <v>694</v>
      </c>
      <c r="C79" s="579"/>
      <c r="D79" s="579"/>
      <c r="E79" s="579"/>
      <c r="F79" s="579"/>
      <c r="G79" s="579"/>
      <c r="H79" s="967">
        <f>IF($C$8="lease",H23,0)</f>
        <v>0</v>
      </c>
      <c r="I79" s="967">
        <f>IF($C$8="lease",I23,0)</f>
        <v>0</v>
      </c>
      <c r="J79" s="967">
        <f>IF($C$8="lease",J23,0)</f>
        <v>0</v>
      </c>
      <c r="K79" s="967">
        <f>IF($C$8="lease",K23,0)</f>
        <v>0</v>
      </c>
      <c r="L79" s="967">
        <f>IF($C$8="lease",L23,0)</f>
        <v>0</v>
      </c>
      <c r="M79" s="967">
        <f>IF($C$8="lease",M23,0)</f>
        <v>0</v>
      </c>
      <c r="N79" s="237"/>
      <c r="O79" s="238"/>
    </row>
    <row r="80" ht="16" customHeight="1">
      <c r="A80" s="718"/>
      <c r="B80" t="s" s="966">
        <v>695</v>
      </c>
      <c r="C80" s="579"/>
      <c r="D80" s="579"/>
      <c r="E80" s="579"/>
      <c r="F80" s="579"/>
      <c r="G80" s="579"/>
      <c r="H80" s="967">
        <f>IF($C$8="lease",H22,0)</f>
        <v>0</v>
      </c>
      <c r="I80" s="967">
        <f>IF($C$8="lease",I22,0)</f>
        <v>0</v>
      </c>
      <c r="J80" s="967">
        <f>IF($C$8="lease",J22,0)</f>
        <v>0</v>
      </c>
      <c r="K80" s="967">
        <f>IF($C$8="lease",K22,0)</f>
        <v>0</v>
      </c>
      <c r="L80" s="967">
        <f>IF($C$8="lease",L22,0)</f>
        <v>0</v>
      </c>
      <c r="M80" s="967">
        <f>IF($C$8="lease",M22,0)</f>
        <v>0</v>
      </c>
      <c r="N80" s="237"/>
      <c r="O80" s="238"/>
    </row>
    <row r="81" ht="16" customHeight="1">
      <c r="A81" s="723"/>
      <c r="B81" t="s" s="968">
        <v>696</v>
      </c>
      <c r="C81" s="726"/>
      <c r="D81" s="726"/>
      <c r="E81" s="726"/>
      <c r="F81" s="726"/>
      <c r="G81" s="726"/>
      <c r="H81" s="726"/>
      <c r="I81" s="726"/>
      <c r="J81" s="726"/>
      <c r="K81" s="726"/>
      <c r="L81" s="726"/>
      <c r="M81" s="726"/>
      <c r="N81" s="726"/>
      <c r="O81" s="727"/>
    </row>
  </sheetData>
  <mergeCells count="2">
    <mergeCell ref="H2:L2"/>
    <mergeCell ref="H3:L3"/>
  </mergeCells>
  <conditionalFormatting sqref="H10:M11 H13:M15 F17:M20 C18:C21 N19:O19 O20:O21 F21:M24 C22:C23 G25:M27 H29:M31 C36 I36:M36 C38 C40:C43 C48 C53:C55 D54:M55 H56:M64 C57:C60 E66:E68 H73:M80">
    <cfRule type="cellIs" dxfId="10" priority="1" operator="lessThan" stopIfTrue="1">
      <formula>0</formula>
    </cfRule>
  </conditionalFormatting>
  <conditionalFormatting sqref="G63:G64">
    <cfRule type="cellIs" dxfId="11" priority="1" operator="lessThan" stopIfTrue="1">
      <formula>0</formula>
    </cfRule>
    <cfRule type="cellIs" dxfId="12" priority="2" operator="equal" stopIfTrue="1">
      <formula>0</formula>
    </cfRule>
  </conditionalFormatting>
  <pageMargins left="0.25" right="0.25" top="0.5" bottom="0.45" header="0.25" footer="0.25"/>
  <pageSetup firstPageNumber="1" fitToHeight="1" fitToWidth="1" scale="54" useFirstPageNumber="0" orientation="landscape" pageOrder="downThenOver"/>
  <headerFooter>
    <oddHeader>&amp;L&amp;"Calibri,Regular"&amp;11&amp;K000000 &amp;C&amp;"Calibri,Regular"&amp;11&amp;K000000 &amp;R&amp;"Calibri,Regular"&amp;11&amp;K000000 </oddHeader>
    <oddFooter>&amp;L&amp;"Calibri,Regular"&amp;7&amp;K0000007/15/20  at 4:16 PM Mike 702.486.8879&amp;C&amp;"Calibri,Regular"&amp;7&amp;K0000002020 LVMCA Financial-Plan-Academy-2019-11-15-3-PM.xlsx  Facilities&amp;R&amp;"Calibri,Regular"&amp;11&amp;K000000&amp;7&amp;P of &amp;N</oddFooter>
  </headerFooter>
  <drawing r:id="rId1"/>
  <legacyDrawing r:id="rId2"/>
</worksheet>
</file>

<file path=xl/worksheets/sheet8.xml><?xml version="1.0" encoding="utf-8"?>
<worksheet xmlns:r="http://schemas.openxmlformats.org/officeDocument/2006/relationships" xmlns="http://schemas.openxmlformats.org/spreadsheetml/2006/main">
  <dimension ref="A1:T88"/>
  <sheetViews>
    <sheetView workbookViewId="0" showGridLines="0" defaultGridColor="1"/>
  </sheetViews>
  <sheetFormatPr defaultColWidth="8.83333" defaultRowHeight="15" customHeight="1" outlineLevelRow="0" outlineLevelCol="0"/>
  <cols>
    <col min="1" max="1" width="6.67188" style="969" customWidth="1"/>
    <col min="2" max="2" width="21" style="969" customWidth="1"/>
    <col min="3" max="3" width="12.5" style="969" customWidth="1"/>
    <col min="4" max="4" width="11.5" style="969" customWidth="1"/>
    <col min="5" max="6" width="11" style="969" customWidth="1"/>
    <col min="7" max="7" width="15" style="969" customWidth="1"/>
    <col min="8" max="9" width="11" style="969" customWidth="1"/>
    <col min="10" max="10" width="12.5" style="969" customWidth="1"/>
    <col min="11" max="13" width="11" style="969" customWidth="1"/>
    <col min="14" max="14" width="2" style="969" customWidth="1"/>
    <col min="15" max="18" hidden="1" width="8.83333" style="969" customWidth="1"/>
    <col min="19" max="20" width="8.85156" style="969" customWidth="1"/>
    <col min="21" max="16384" width="8.85156" style="969" customWidth="1"/>
  </cols>
  <sheetData>
    <row r="1" ht="18" customHeight="1">
      <c r="A1" t="s" s="233">
        <v>697</v>
      </c>
      <c r="B1" s="78"/>
      <c r="C1" s="78"/>
      <c r="D1" s="234"/>
      <c r="E1" t="s" s="885">
        <v>698</v>
      </c>
      <c r="F1" s="886"/>
      <c r="G1" s="886"/>
      <c r="H1" s="887"/>
      <c r="I1" s="887"/>
      <c r="J1" s="887"/>
      <c r="K1" s="234"/>
      <c r="L1" s="234"/>
      <c r="M1" s="234"/>
      <c r="N1" s="234"/>
      <c r="O1" s="970"/>
      <c r="P1" s="970"/>
      <c r="Q1" s="970"/>
      <c r="R1" s="234"/>
      <c r="S1" s="234"/>
      <c r="T1" s="236"/>
    </row>
    <row r="2" ht="15.75" customHeight="1">
      <c r="A2" t="s" s="81">
        <f>'Cover'!$C$8</f>
        <v>89</v>
      </c>
      <c r="B2" s="82"/>
      <c r="C2" s="82"/>
      <c r="D2" s="237"/>
      <c r="E2" t="s" s="508">
        <v>699</v>
      </c>
      <c r="F2" t="s" s="889">
        <f>'Facilities'!H2</f>
        <v>632</v>
      </c>
      <c r="G2" s="571"/>
      <c r="H2" s="571"/>
      <c r="I2" s="571"/>
      <c r="J2" s="571"/>
      <c r="K2" s="573"/>
      <c r="L2" s="573"/>
      <c r="M2" s="573"/>
      <c r="N2" s="237"/>
      <c r="O2" s="971"/>
      <c r="P2" s="971"/>
      <c r="Q2" s="972"/>
      <c r="R2" s="973"/>
      <c r="S2" s="237"/>
      <c r="T2" s="238"/>
    </row>
    <row r="3" ht="16" customHeight="1">
      <c r="A3" t="s" s="239">
        <v>2</v>
      </c>
      <c r="B3" s="237"/>
      <c r="C3" s="237"/>
      <c r="D3" s="237"/>
      <c r="E3" t="s" s="286">
        <v>14</v>
      </c>
      <c r="F3" t="s" s="889">
        <f>'Facilities'!H3</f>
        <v>633</v>
      </c>
      <c r="G3" s="571"/>
      <c r="H3" s="571"/>
      <c r="I3" s="571"/>
      <c r="J3" s="571"/>
      <c r="K3" s="573"/>
      <c r="L3" s="573"/>
      <c r="M3" s="573"/>
      <c r="N3" s="237"/>
      <c r="O3" s="974"/>
      <c r="P3" s="974"/>
      <c r="Q3" s="972"/>
      <c r="R3" s="973"/>
      <c r="S3" s="237"/>
      <c r="T3" s="238"/>
    </row>
    <row r="4" ht="16" customHeight="1">
      <c r="A4" t="s" s="241">
        <v>3</v>
      </c>
      <c r="B4" s="237"/>
      <c r="C4" s="237"/>
      <c r="D4" s="237"/>
      <c r="E4" s="237"/>
      <c r="F4" t="s" s="975">
        <v>700</v>
      </c>
      <c r="G4" s="258"/>
      <c r="H4" s="258"/>
      <c r="I4" s="258"/>
      <c r="J4" s="258"/>
      <c r="K4" s="237"/>
      <c r="L4" s="237"/>
      <c r="M4" s="237"/>
      <c r="N4" s="237"/>
      <c r="O4" s="237"/>
      <c r="P4" s="237"/>
      <c r="Q4" s="237"/>
      <c r="R4" s="237"/>
      <c r="S4" s="237"/>
      <c r="T4" s="238"/>
    </row>
    <row r="5" ht="16" customHeight="1">
      <c r="A5" s="242"/>
      <c r="B5" s="237"/>
      <c r="C5" s="237"/>
      <c r="D5" s="237"/>
      <c r="E5" s="237"/>
      <c r="F5" s="237"/>
      <c r="G5" s="237"/>
      <c r="H5" s="237"/>
      <c r="I5" s="237"/>
      <c r="J5" s="237"/>
      <c r="K5" s="237"/>
      <c r="L5" s="237"/>
      <c r="M5" s="237"/>
      <c r="N5" s="237"/>
      <c r="O5" s="237"/>
      <c r="P5" s="237"/>
      <c r="Q5" s="237"/>
      <c r="R5" s="237"/>
      <c r="S5" s="237"/>
      <c r="T5" s="238"/>
    </row>
    <row r="6" ht="16" customHeight="1">
      <c r="A6" s="244"/>
      <c r="B6" s="976"/>
      <c r="C6" s="976"/>
      <c r="D6" s="977"/>
      <c r="E6" s="254"/>
      <c r="F6" s="252"/>
      <c r="G6" s="252"/>
      <c r="H6" s="252"/>
      <c r="I6" s="252"/>
      <c r="J6" s="252"/>
      <c r="K6" s="237"/>
      <c r="L6" s="237"/>
      <c r="M6" s="237"/>
      <c r="N6" s="237"/>
      <c r="O6" s="237"/>
      <c r="P6" s="237"/>
      <c r="Q6" s="237"/>
      <c r="R6" s="237"/>
      <c r="S6" s="237"/>
      <c r="T6" s="238"/>
    </row>
    <row r="7" ht="16" customHeight="1">
      <c r="A7" s="244"/>
      <c r="B7" s="237"/>
      <c r="C7" s="237"/>
      <c r="D7" s="258"/>
      <c r="E7" t="s" s="257">
        <v>178</v>
      </c>
      <c r="F7" s="258"/>
      <c r="G7" s="258"/>
      <c r="H7" s="258"/>
      <c r="I7" s="258"/>
      <c r="J7" s="258"/>
      <c r="K7" s="237"/>
      <c r="L7" s="237"/>
      <c r="M7" s="237"/>
      <c r="N7" s="237"/>
      <c r="O7" s="237"/>
      <c r="P7" s="237"/>
      <c r="Q7" s="237"/>
      <c r="R7" s="237"/>
      <c r="S7" s="237"/>
      <c r="T7" s="238"/>
    </row>
    <row r="8" ht="16" customHeight="1">
      <c r="A8" s="244"/>
      <c r="B8" s="237"/>
      <c r="C8" s="237"/>
      <c r="D8" t="s" s="262">
        <v>701</v>
      </c>
      <c r="E8" t="s" s="262">
        <v>180</v>
      </c>
      <c r="F8" t="s" s="262">
        <v>181</v>
      </c>
      <c r="G8" t="s" s="262">
        <v>182</v>
      </c>
      <c r="H8" t="s" s="262">
        <v>183</v>
      </c>
      <c r="I8" t="s" s="262">
        <v>184</v>
      </c>
      <c r="J8" t="s" s="262">
        <v>185</v>
      </c>
      <c r="K8" s="251"/>
      <c r="L8" s="251"/>
      <c r="M8" s="251"/>
      <c r="N8" s="237"/>
      <c r="O8" s="237"/>
      <c r="P8" s="237"/>
      <c r="Q8" s="237"/>
      <c r="R8" s="237"/>
      <c r="S8" s="237"/>
      <c r="T8" s="238"/>
    </row>
    <row r="9" ht="15.75" customHeight="1">
      <c r="A9" s="244"/>
      <c r="B9" s="237"/>
      <c r="C9" s="255"/>
      <c r="D9" s="273">
        <f>'Enrol Staff &amp; Exp'!G10</f>
        <v>2020</v>
      </c>
      <c r="E9" s="274">
        <f>'Enrol Staff &amp; Exp'!H10</f>
        <v>2021</v>
      </c>
      <c r="F9" s="978">
        <f>E10</f>
        <v>2022</v>
      </c>
      <c r="G9" s="978">
        <f>F10</f>
        <v>2023</v>
      </c>
      <c r="H9" s="978">
        <f>G10</f>
        <v>2024</v>
      </c>
      <c r="I9" s="978">
        <f>H10</f>
        <v>2025</v>
      </c>
      <c r="J9" s="979">
        <f>I10</f>
        <v>2026</v>
      </c>
      <c r="K9" s="980"/>
      <c r="L9" s="981"/>
      <c r="M9" s="981"/>
      <c r="N9" s="237"/>
      <c r="O9" s="237"/>
      <c r="P9" s="237"/>
      <c r="Q9" s="237"/>
      <c r="R9" s="237"/>
      <c r="S9" s="237"/>
      <c r="T9" s="238"/>
    </row>
    <row r="10" ht="15.75" customHeight="1">
      <c r="A10" s="244"/>
      <c r="B10" s="237"/>
      <c r="C10" s="255"/>
      <c r="D10" s="982">
        <f>D9+1</f>
        <v>2021</v>
      </c>
      <c r="E10" s="983">
        <f>E9+1</f>
        <v>2022</v>
      </c>
      <c r="F10" s="978">
        <f>F9+1</f>
        <v>2023</v>
      </c>
      <c r="G10" s="978">
        <f>G9+1</f>
        <v>2024</v>
      </c>
      <c r="H10" s="978">
        <f>H9+1</f>
        <v>2025</v>
      </c>
      <c r="I10" s="978">
        <f>I9+1</f>
        <v>2026</v>
      </c>
      <c r="J10" s="979">
        <f>J9+1</f>
        <v>2027</v>
      </c>
      <c r="K10" s="984"/>
      <c r="L10" s="985"/>
      <c r="M10" s="985"/>
      <c r="N10" s="237"/>
      <c r="O10" s="237"/>
      <c r="P10" s="237"/>
      <c r="Q10" s="237"/>
      <c r="R10" s="237"/>
      <c r="S10" s="237"/>
      <c r="T10" s="238"/>
    </row>
    <row r="11" ht="15.75" customHeight="1">
      <c r="A11" s="244"/>
      <c r="B11" t="s" s="372">
        <v>189</v>
      </c>
      <c r="C11" s="240"/>
      <c r="D11" s="570"/>
      <c r="E11" s="285"/>
      <c r="F11" s="285"/>
      <c r="G11" s="285"/>
      <c r="H11" s="285"/>
      <c r="I11" s="285"/>
      <c r="J11" s="285"/>
      <c r="K11" s="981"/>
      <c r="L11" s="981"/>
      <c r="M11" s="981"/>
      <c r="N11" s="237"/>
      <c r="O11" s="237"/>
      <c r="P11" s="237"/>
      <c r="Q11" s="237"/>
      <c r="R11" s="237"/>
      <c r="S11" s="237"/>
      <c r="T11" s="238"/>
    </row>
    <row r="12" ht="16" customHeight="1">
      <c r="A12" s="244"/>
      <c r="B12" t="s" s="286">
        <v>190</v>
      </c>
      <c r="C12" s="255"/>
      <c r="D12" s="986">
        <f>COUNTIF(D15:D27,"&gt;0")</f>
        <v>0</v>
      </c>
      <c r="E12" s="987">
        <f>COUNTIF(E15:E27,"&gt;0")</f>
        <v>9</v>
      </c>
      <c r="F12" s="288">
        <f>COUNTIF(F15:F27,"&gt;0")</f>
        <v>9</v>
      </c>
      <c r="G12" s="288">
        <f>COUNTIF(G15:G27,"&gt;0")</f>
        <v>9</v>
      </c>
      <c r="H12" s="288">
        <f>COUNTIF(H15:H27,"&gt;0")</f>
        <v>9</v>
      </c>
      <c r="I12" s="288">
        <f>COUNTIF(I15:I27,"&gt;0")</f>
        <v>9</v>
      </c>
      <c r="J12" s="289">
        <f>COUNTIF(J15:J27,"&gt;0")</f>
        <v>9</v>
      </c>
      <c r="K12" s="988"/>
      <c r="L12" s="335"/>
      <c r="M12" s="335"/>
      <c r="N12" s="237"/>
      <c r="O12" s="237"/>
      <c r="P12" s="237"/>
      <c r="Q12" s="237"/>
      <c r="R12" s="237"/>
      <c r="S12" s="237"/>
      <c r="T12" s="238"/>
    </row>
    <row r="13" ht="16" customHeight="1">
      <c r="A13" s="244"/>
      <c r="B13" t="s" s="290">
        <v>191</v>
      </c>
      <c r="C13" s="265"/>
      <c r="D13" s="989">
        <f>'Enrol Staff &amp; Exp'!G16</f>
        <v>0</v>
      </c>
      <c r="E13" s="987">
        <f>'Enrol Staff &amp; Exp'!H16</f>
        <v>8</v>
      </c>
      <c r="F13" s="288">
        <f>'Enrol Staff &amp; Exp'!I16</f>
        <v>9</v>
      </c>
      <c r="G13" s="288">
        <f>'Enrol Staff &amp; Exp'!J16</f>
        <v>9</v>
      </c>
      <c r="H13" s="288">
        <f>'Enrol Staff &amp; Exp'!K16</f>
        <v>13</v>
      </c>
      <c r="I13" s="288">
        <f>'Enrol Staff &amp; Exp'!L16</f>
        <v>16</v>
      </c>
      <c r="J13" s="289">
        <f>'Enrol Staff &amp; Exp'!M16</f>
        <v>18</v>
      </c>
      <c r="K13" s="988"/>
      <c r="L13" s="335"/>
      <c r="M13" s="335"/>
      <c r="N13" s="237"/>
      <c r="O13" s="237"/>
      <c r="P13" s="237"/>
      <c r="Q13" s="237"/>
      <c r="R13" s="237"/>
      <c r="S13" s="237"/>
      <c r="T13" s="238"/>
    </row>
    <row r="14" ht="16" customHeight="1">
      <c r="A14" s="244"/>
      <c r="B14" s="294"/>
      <c r="C14" s="294"/>
      <c r="D14" s="295"/>
      <c r="E14" s="295"/>
      <c r="F14" s="295"/>
      <c r="G14" s="295"/>
      <c r="H14" s="295"/>
      <c r="I14" s="295"/>
      <c r="J14" s="295"/>
      <c r="K14" s="335"/>
      <c r="L14" s="335"/>
      <c r="M14" s="335"/>
      <c r="N14" s="237"/>
      <c r="O14" s="237"/>
      <c r="P14" s="237"/>
      <c r="Q14" s="237"/>
      <c r="R14" s="237"/>
      <c r="S14" s="237"/>
      <c r="T14" s="238"/>
    </row>
    <row r="15" ht="16" customHeight="1">
      <c r="A15" s="244"/>
      <c r="B15" t="s" s="296">
        <v>192</v>
      </c>
      <c r="C15" s="258"/>
      <c r="D15" s="990">
        <f>'Enrol Staff &amp; Exp'!G18</f>
        <v>0</v>
      </c>
      <c r="E15" s="991">
        <f>'Enrol Staff &amp; Exp'!H18</f>
        <v>30</v>
      </c>
      <c r="F15" s="991">
        <f>'Enrol Staff &amp; Exp'!I18</f>
        <v>35</v>
      </c>
      <c r="G15" s="991">
        <f>'Enrol Staff &amp; Exp'!J18</f>
        <v>40</v>
      </c>
      <c r="H15" s="991">
        <f>'Enrol Staff &amp; Exp'!K18</f>
        <v>45</v>
      </c>
      <c r="I15" s="991">
        <f>'Enrol Staff &amp; Exp'!L18</f>
        <v>50</v>
      </c>
      <c r="J15" s="991">
        <f>'Enrol Staff &amp; Exp'!M18</f>
        <v>55</v>
      </c>
      <c r="K15" s="489"/>
      <c r="L15" s="355"/>
      <c r="M15" s="355"/>
      <c r="N15" s="237"/>
      <c r="O15" s="237"/>
      <c r="P15" s="237"/>
      <c r="Q15" s="237"/>
      <c r="R15" s="237"/>
      <c r="S15" s="237"/>
      <c r="T15" s="238"/>
    </row>
    <row r="16" ht="16" customHeight="1">
      <c r="A16" s="244"/>
      <c r="B16" t="s" s="299">
        <v>193</v>
      </c>
      <c r="C16" s="237"/>
      <c r="D16" s="992">
        <f>'Enrol Staff &amp; Exp'!G19</f>
        <v>0</v>
      </c>
      <c r="E16" s="993">
        <f>'Enrol Staff &amp; Exp'!H19</f>
        <v>35</v>
      </c>
      <c r="F16" s="993">
        <f>'Enrol Staff &amp; Exp'!I19</f>
        <v>40</v>
      </c>
      <c r="G16" s="993">
        <f>'Enrol Staff &amp; Exp'!J19</f>
        <v>45</v>
      </c>
      <c r="H16" s="993">
        <f>'Enrol Staff &amp; Exp'!K19</f>
        <v>50</v>
      </c>
      <c r="I16" s="993">
        <f>'Enrol Staff &amp; Exp'!L19</f>
        <v>55</v>
      </c>
      <c r="J16" s="993">
        <f>'Enrol Staff &amp; Exp'!M19</f>
        <v>60</v>
      </c>
      <c r="K16" s="489"/>
      <c r="L16" s="355"/>
      <c r="M16" s="355"/>
      <c r="N16" s="237"/>
      <c r="O16" s="237"/>
      <c r="P16" s="237"/>
      <c r="Q16" s="237"/>
      <c r="R16" s="237"/>
      <c r="S16" s="237"/>
      <c r="T16" s="238"/>
    </row>
    <row r="17" ht="16" customHeight="1">
      <c r="A17" s="244"/>
      <c r="B17" t="s" s="299">
        <v>194</v>
      </c>
      <c r="C17" s="237"/>
      <c r="D17" s="992">
        <f>'Enrol Staff &amp; Exp'!G20</f>
        <v>0</v>
      </c>
      <c r="E17" s="993">
        <f>'Enrol Staff &amp; Exp'!H20</f>
        <v>35</v>
      </c>
      <c r="F17" s="993">
        <f>'Enrol Staff &amp; Exp'!I20</f>
        <v>40</v>
      </c>
      <c r="G17" s="993">
        <f>'Enrol Staff &amp; Exp'!J20</f>
        <v>45</v>
      </c>
      <c r="H17" s="993">
        <f>'Enrol Staff &amp; Exp'!K20</f>
        <v>50</v>
      </c>
      <c r="I17" s="993">
        <f>'Enrol Staff &amp; Exp'!L20</f>
        <v>55</v>
      </c>
      <c r="J17" s="993">
        <f>'Enrol Staff &amp; Exp'!M20</f>
        <v>60</v>
      </c>
      <c r="K17" s="489"/>
      <c r="L17" s="355"/>
      <c r="M17" s="355"/>
      <c r="N17" s="237"/>
      <c r="O17" s="237"/>
      <c r="P17" s="237"/>
      <c r="Q17" s="237"/>
      <c r="R17" s="237"/>
      <c r="S17" s="237"/>
      <c r="T17" s="238"/>
    </row>
    <row r="18" ht="16" customHeight="1">
      <c r="A18" s="244"/>
      <c r="B18" t="s" s="299">
        <v>195</v>
      </c>
      <c r="C18" s="237"/>
      <c r="D18" s="992">
        <f>'Enrol Staff &amp; Exp'!G21</f>
        <v>0</v>
      </c>
      <c r="E18" s="993">
        <f>'Enrol Staff &amp; Exp'!H21</f>
        <v>35</v>
      </c>
      <c r="F18" s="993">
        <f>'Enrol Staff &amp; Exp'!I21</f>
        <v>40</v>
      </c>
      <c r="G18" s="993">
        <f>'Enrol Staff &amp; Exp'!J21</f>
        <v>45</v>
      </c>
      <c r="H18" s="993">
        <f>'Enrol Staff &amp; Exp'!K21</f>
        <v>50</v>
      </c>
      <c r="I18" s="993">
        <f>'Enrol Staff &amp; Exp'!L21</f>
        <v>55</v>
      </c>
      <c r="J18" s="993">
        <f>'Enrol Staff &amp; Exp'!M21</f>
        <v>60</v>
      </c>
      <c r="K18" s="489"/>
      <c r="L18" s="355"/>
      <c r="M18" s="355"/>
      <c r="N18" s="237"/>
      <c r="O18" s="237"/>
      <c r="P18" s="237"/>
      <c r="Q18" s="237"/>
      <c r="R18" s="237"/>
      <c r="S18" s="237"/>
      <c r="T18" s="238"/>
    </row>
    <row r="19" ht="16" customHeight="1">
      <c r="A19" s="244"/>
      <c r="B19" t="s" s="299">
        <v>196</v>
      </c>
      <c r="C19" s="237"/>
      <c r="D19" s="992">
        <f>'Enrol Staff &amp; Exp'!G22</f>
        <v>0</v>
      </c>
      <c r="E19" s="993">
        <f>'Enrol Staff &amp; Exp'!H22</f>
        <v>30</v>
      </c>
      <c r="F19" s="993">
        <f>'Enrol Staff &amp; Exp'!I22</f>
        <v>35</v>
      </c>
      <c r="G19" s="993">
        <f>'Enrol Staff &amp; Exp'!J22</f>
        <v>40</v>
      </c>
      <c r="H19" s="993">
        <f>'Enrol Staff &amp; Exp'!K22</f>
        <v>45</v>
      </c>
      <c r="I19" s="993">
        <f>'Enrol Staff &amp; Exp'!L22</f>
        <v>50</v>
      </c>
      <c r="J19" s="993">
        <f>'Enrol Staff &amp; Exp'!M22</f>
        <v>55</v>
      </c>
      <c r="K19" s="489"/>
      <c r="L19" s="355"/>
      <c r="M19" s="355"/>
      <c r="N19" s="237"/>
      <c r="O19" s="237"/>
      <c r="P19" s="237"/>
      <c r="Q19" s="237"/>
      <c r="R19" s="237"/>
      <c r="S19" s="237"/>
      <c r="T19" s="238"/>
    </row>
    <row r="20" ht="16" customHeight="1">
      <c r="A20" s="244"/>
      <c r="B20" t="s" s="299">
        <v>197</v>
      </c>
      <c r="C20" s="237"/>
      <c r="D20" s="992">
        <f>'Enrol Staff &amp; Exp'!G23</f>
        <v>0</v>
      </c>
      <c r="E20" s="993">
        <f>'Enrol Staff &amp; Exp'!H23</f>
        <v>30</v>
      </c>
      <c r="F20" s="993">
        <f>'Enrol Staff &amp; Exp'!I23</f>
        <v>35</v>
      </c>
      <c r="G20" s="993">
        <f>'Enrol Staff &amp; Exp'!J23</f>
        <v>40</v>
      </c>
      <c r="H20" s="993">
        <f>'Enrol Staff &amp; Exp'!K23</f>
        <v>45</v>
      </c>
      <c r="I20" s="993">
        <f>'Enrol Staff &amp; Exp'!L23</f>
        <v>50</v>
      </c>
      <c r="J20" s="993">
        <f>'Enrol Staff &amp; Exp'!M23</f>
        <v>55</v>
      </c>
      <c r="K20" s="489"/>
      <c r="L20" s="355"/>
      <c r="M20" s="355"/>
      <c r="N20" s="237"/>
      <c r="O20" s="237"/>
      <c r="P20" s="237"/>
      <c r="Q20" s="237"/>
      <c r="R20" s="237"/>
      <c r="S20" s="237"/>
      <c r="T20" s="238"/>
    </row>
    <row r="21" ht="16" customHeight="1">
      <c r="A21" s="244"/>
      <c r="B21" t="s" s="299">
        <v>198</v>
      </c>
      <c r="C21" s="237"/>
      <c r="D21" s="992">
        <f>'Enrol Staff &amp; Exp'!G24</f>
        <v>0</v>
      </c>
      <c r="E21" s="993">
        <f>'Enrol Staff &amp; Exp'!H24</f>
        <v>25</v>
      </c>
      <c r="F21" s="993">
        <f>'Enrol Staff &amp; Exp'!I24</f>
        <v>30</v>
      </c>
      <c r="G21" s="993">
        <f>'Enrol Staff &amp; Exp'!J24</f>
        <v>35</v>
      </c>
      <c r="H21" s="993">
        <f>'Enrol Staff &amp; Exp'!K24</f>
        <v>40</v>
      </c>
      <c r="I21" s="993">
        <f>'Enrol Staff &amp; Exp'!L24</f>
        <v>45</v>
      </c>
      <c r="J21" s="993">
        <f>'Enrol Staff &amp; Exp'!M24</f>
        <v>50</v>
      </c>
      <c r="K21" s="489"/>
      <c r="L21" s="355"/>
      <c r="M21" s="355"/>
      <c r="N21" s="237"/>
      <c r="O21" s="237"/>
      <c r="P21" s="237"/>
      <c r="Q21" s="237"/>
      <c r="R21" s="237"/>
      <c r="S21" s="237"/>
      <c r="T21" s="238"/>
    </row>
    <row r="22" ht="16" customHeight="1">
      <c r="A22" s="244"/>
      <c r="B22" t="s" s="299">
        <v>199</v>
      </c>
      <c r="C22" s="237"/>
      <c r="D22" s="992">
        <f>'Enrol Staff &amp; Exp'!G25</f>
        <v>0</v>
      </c>
      <c r="E22" s="993">
        <f>'Enrol Staff &amp; Exp'!H25</f>
        <v>15</v>
      </c>
      <c r="F22" s="993">
        <f>'Enrol Staff &amp; Exp'!I25</f>
        <v>20</v>
      </c>
      <c r="G22" s="993">
        <f>'Enrol Staff &amp; Exp'!J25</f>
        <v>25</v>
      </c>
      <c r="H22" s="993">
        <f>'Enrol Staff &amp; Exp'!K25</f>
        <v>30</v>
      </c>
      <c r="I22" s="993">
        <f>'Enrol Staff &amp; Exp'!L25</f>
        <v>35</v>
      </c>
      <c r="J22" s="993">
        <f>'Enrol Staff &amp; Exp'!M25</f>
        <v>40</v>
      </c>
      <c r="K22" s="489"/>
      <c r="L22" s="355"/>
      <c r="M22" s="355"/>
      <c r="N22" s="237"/>
      <c r="O22" s="237"/>
      <c r="P22" s="237"/>
      <c r="Q22" s="237"/>
      <c r="R22" s="237"/>
      <c r="S22" s="237"/>
      <c r="T22" s="238"/>
    </row>
    <row r="23" ht="16" customHeight="1">
      <c r="A23" s="244"/>
      <c r="B23" t="s" s="299">
        <v>200</v>
      </c>
      <c r="C23" s="237"/>
      <c r="D23" s="992">
        <f>'Enrol Staff &amp; Exp'!G26</f>
        <v>0</v>
      </c>
      <c r="E23" s="993">
        <f>'Enrol Staff &amp; Exp'!H26</f>
        <v>15</v>
      </c>
      <c r="F23" s="993">
        <f>'Enrol Staff &amp; Exp'!I26</f>
        <v>20</v>
      </c>
      <c r="G23" s="993">
        <f>'Enrol Staff &amp; Exp'!J26</f>
        <v>25</v>
      </c>
      <c r="H23" s="993">
        <f>'Enrol Staff &amp; Exp'!K26</f>
        <v>30</v>
      </c>
      <c r="I23" s="993">
        <f>'Enrol Staff &amp; Exp'!L26</f>
        <v>35</v>
      </c>
      <c r="J23" s="993">
        <f>'Enrol Staff &amp; Exp'!M26</f>
        <v>40</v>
      </c>
      <c r="K23" s="489"/>
      <c r="L23" s="355"/>
      <c r="M23" s="355"/>
      <c r="N23" s="237"/>
      <c r="O23" s="237"/>
      <c r="P23" s="237"/>
      <c r="Q23" s="237"/>
      <c r="R23" s="237"/>
      <c r="S23" s="237"/>
      <c r="T23" s="238"/>
    </row>
    <row r="24" ht="16" customHeight="1">
      <c r="A24" s="244"/>
      <c r="B24" t="s" s="299">
        <v>201</v>
      </c>
      <c r="C24" s="237"/>
      <c r="D24" s="992">
        <f>'Enrol Staff &amp; Exp'!G27</f>
        <v>0</v>
      </c>
      <c r="E24" s="993">
        <f>'Enrol Staff &amp; Exp'!H27</f>
        <v>0</v>
      </c>
      <c r="F24" s="993">
        <f>'Enrol Staff &amp; Exp'!I27</f>
        <v>0</v>
      </c>
      <c r="G24" s="993">
        <f>'Enrol Staff &amp; Exp'!J27</f>
        <v>0</v>
      </c>
      <c r="H24" s="993">
        <f>'Enrol Staff &amp; Exp'!K27</f>
        <v>0</v>
      </c>
      <c r="I24" s="993">
        <f>'Enrol Staff &amp; Exp'!L27</f>
        <v>0</v>
      </c>
      <c r="J24" s="993">
        <f>'Enrol Staff &amp; Exp'!M27</f>
        <v>0</v>
      </c>
      <c r="K24" s="489"/>
      <c r="L24" s="355"/>
      <c r="M24" s="355"/>
      <c r="N24" s="237"/>
      <c r="O24" s="237"/>
      <c r="P24" s="237"/>
      <c r="Q24" s="237"/>
      <c r="R24" s="237"/>
      <c r="S24" s="237"/>
      <c r="T24" s="238"/>
    </row>
    <row r="25" ht="16" customHeight="1">
      <c r="A25" s="244"/>
      <c r="B25" t="s" s="299">
        <v>202</v>
      </c>
      <c r="C25" s="237"/>
      <c r="D25" s="992">
        <f>'Enrol Staff &amp; Exp'!G28</f>
        <v>0</v>
      </c>
      <c r="E25" s="993">
        <f>'Enrol Staff &amp; Exp'!H28</f>
        <v>0</v>
      </c>
      <c r="F25" s="993">
        <f>'Enrol Staff &amp; Exp'!I28</f>
        <v>0</v>
      </c>
      <c r="G25" s="993">
        <f>'Enrol Staff &amp; Exp'!J28</f>
        <v>0</v>
      </c>
      <c r="H25" s="993">
        <f>'Enrol Staff &amp; Exp'!K28</f>
        <v>0</v>
      </c>
      <c r="I25" s="993">
        <f>'Enrol Staff &amp; Exp'!L28</f>
        <v>0</v>
      </c>
      <c r="J25" s="993">
        <f>'Enrol Staff &amp; Exp'!M28</f>
        <v>0</v>
      </c>
      <c r="K25" s="489"/>
      <c r="L25" s="355"/>
      <c r="M25" s="355"/>
      <c r="N25" s="237"/>
      <c r="O25" s="237"/>
      <c r="P25" s="237"/>
      <c r="Q25" s="237"/>
      <c r="R25" s="237"/>
      <c r="S25" s="237"/>
      <c r="T25" s="238"/>
    </row>
    <row r="26" ht="16" customHeight="1">
      <c r="A26" s="244"/>
      <c r="B26" t="s" s="299">
        <v>203</v>
      </c>
      <c r="C26" s="237"/>
      <c r="D26" s="992">
        <f>'Enrol Staff &amp; Exp'!G29</f>
        <v>0</v>
      </c>
      <c r="E26" s="993">
        <f>'Enrol Staff &amp; Exp'!H29</f>
        <v>0</v>
      </c>
      <c r="F26" s="993">
        <f>'Enrol Staff &amp; Exp'!I29</f>
        <v>0</v>
      </c>
      <c r="G26" s="993">
        <f>'Enrol Staff &amp; Exp'!J29</f>
        <v>0</v>
      </c>
      <c r="H26" s="993">
        <f>'Enrol Staff &amp; Exp'!K29</f>
        <v>0</v>
      </c>
      <c r="I26" s="993">
        <f>'Enrol Staff &amp; Exp'!L29</f>
        <v>0</v>
      </c>
      <c r="J26" s="993">
        <f>'Enrol Staff &amp; Exp'!M29</f>
        <v>0</v>
      </c>
      <c r="K26" s="489"/>
      <c r="L26" s="355"/>
      <c r="M26" s="355"/>
      <c r="N26" s="237"/>
      <c r="O26" s="237"/>
      <c r="P26" s="237"/>
      <c r="Q26" s="237"/>
      <c r="R26" s="237"/>
      <c r="S26" s="237"/>
      <c r="T26" s="238"/>
    </row>
    <row r="27" ht="16" customHeight="1">
      <c r="A27" s="244"/>
      <c r="B27" t="s" s="305">
        <v>204</v>
      </c>
      <c r="C27" s="252"/>
      <c r="D27" s="994">
        <f>'Enrol Staff &amp; Exp'!G30</f>
        <v>0</v>
      </c>
      <c r="E27" s="995">
        <f>'Enrol Staff &amp; Exp'!H30</f>
        <v>0</v>
      </c>
      <c r="F27" s="995">
        <f>'Enrol Staff &amp; Exp'!I30</f>
        <v>0</v>
      </c>
      <c r="G27" s="995">
        <f>'Enrol Staff &amp; Exp'!J30</f>
        <v>0</v>
      </c>
      <c r="H27" s="995">
        <f>'Enrol Staff &amp; Exp'!K30</f>
        <v>0</v>
      </c>
      <c r="I27" s="995">
        <f>'Enrol Staff &amp; Exp'!L30</f>
        <v>0</v>
      </c>
      <c r="J27" s="995">
        <f>'Enrol Staff &amp; Exp'!M30</f>
        <v>0</v>
      </c>
      <c r="K27" s="489"/>
      <c r="L27" s="355"/>
      <c r="M27" s="355"/>
      <c r="N27" s="237"/>
      <c r="O27" s="237"/>
      <c r="P27" s="237"/>
      <c r="Q27" s="237"/>
      <c r="R27" s="237"/>
      <c r="S27" s="237"/>
      <c r="T27" s="238"/>
    </row>
    <row r="28" ht="16" customHeight="1">
      <c r="A28" s="244"/>
      <c r="B28" t="s" s="257">
        <v>205</v>
      </c>
      <c r="C28" s="405"/>
      <c r="D28" s="307">
        <f>SUM(D15:D27)</f>
        <v>0</v>
      </c>
      <c r="E28" s="307">
        <f>SUM(E15:E27)</f>
        <v>250</v>
      </c>
      <c r="F28" s="307">
        <f>SUM(F15:F27)</f>
        <v>295</v>
      </c>
      <c r="G28" s="307">
        <f>SUM(G15:G27)</f>
        <v>340</v>
      </c>
      <c r="H28" s="307">
        <f>SUM(H15:H27)</f>
        <v>385</v>
      </c>
      <c r="I28" s="307">
        <f>SUM(I15:I27)</f>
        <v>430</v>
      </c>
      <c r="J28" s="307">
        <f>SUM(J15:J27)</f>
        <v>475</v>
      </c>
      <c r="K28" s="573"/>
      <c r="L28" s="573"/>
      <c r="M28" s="573"/>
      <c r="N28" s="237"/>
      <c r="O28" s="237"/>
      <c r="P28" s="237"/>
      <c r="Q28" s="237"/>
      <c r="R28" s="237"/>
      <c r="S28" s="237"/>
      <c r="T28" s="238"/>
    </row>
    <row r="29" ht="16" customHeight="1">
      <c r="A29" s="244"/>
      <c r="B29" t="s" s="286">
        <v>702</v>
      </c>
      <c r="C29" s="237"/>
      <c r="D29" s="355"/>
      <c r="E29" s="355">
        <f>E28/E13</f>
        <v>31.25</v>
      </c>
      <c r="F29" s="355">
        <f>F28/F13</f>
        <v>32.7777777777778</v>
      </c>
      <c r="G29" s="355">
        <f>G28/G13</f>
        <v>37.7777777777778</v>
      </c>
      <c r="H29" s="355">
        <f>H28/H13</f>
        <v>29.6153846153846</v>
      </c>
      <c r="I29" s="355">
        <f>I28/I13</f>
        <v>26.875</v>
      </c>
      <c r="J29" s="355">
        <f>J28/J13</f>
        <v>26.3888888888889</v>
      </c>
      <c r="K29" s="355"/>
      <c r="L29" s="355"/>
      <c r="M29" s="355"/>
      <c r="N29" s="237"/>
      <c r="O29" s="237"/>
      <c r="P29" s="237"/>
      <c r="Q29" s="237"/>
      <c r="R29" s="237"/>
      <c r="S29" s="237"/>
      <c r="T29" s="238"/>
    </row>
    <row r="30" ht="16" customHeight="1">
      <c r="A30" s="244"/>
      <c r="B30" s="240"/>
      <c r="C30" s="240"/>
      <c r="D30" s="240"/>
      <c r="E30" s="237"/>
      <c r="F30" s="246"/>
      <c r="G30" s="251"/>
      <c r="H30" s="251"/>
      <c r="I30" s="251"/>
      <c r="J30" s="251"/>
      <c r="K30" s="251"/>
      <c r="L30" s="251"/>
      <c r="M30" s="251"/>
      <c r="N30" s="251"/>
      <c r="O30" s="251"/>
      <c r="P30" s="251"/>
      <c r="Q30" s="251"/>
      <c r="R30" s="251"/>
      <c r="S30" s="237"/>
      <c r="T30" s="238"/>
    </row>
    <row r="31" ht="15.75" customHeight="1">
      <c r="A31" t="s" s="996">
        <v>703</v>
      </c>
      <c r="B31" s="240"/>
      <c r="C31" s="240"/>
      <c r="D31" s="240"/>
      <c r="E31" s="237"/>
      <c r="F31" s="246"/>
      <c r="G31" s="251"/>
      <c r="H31" s="251"/>
      <c r="I31" s="237"/>
      <c r="J31" s="237"/>
      <c r="K31" s="237"/>
      <c r="L31" s="237"/>
      <c r="M31" s="237"/>
      <c r="N31" s="251"/>
      <c r="O31" s="251"/>
      <c r="P31" s="251"/>
      <c r="Q31" s="251"/>
      <c r="R31" s="251"/>
      <c r="S31" s="237"/>
      <c r="T31" s="238"/>
    </row>
    <row r="32" ht="15.75" customHeight="1">
      <c r="A32" s="997"/>
      <c r="B32" s="240"/>
      <c r="C32" s="240"/>
      <c r="D32" s="240"/>
      <c r="E32" s="237"/>
      <c r="F32" s="246"/>
      <c r="G32" s="251"/>
      <c r="H32" s="251"/>
      <c r="I32" s="237"/>
      <c r="J32" s="237"/>
      <c r="K32" s="237"/>
      <c r="L32" s="237"/>
      <c r="M32" s="237"/>
      <c r="N32" s="251"/>
      <c r="O32" s="251"/>
      <c r="P32" s="251"/>
      <c r="Q32" s="251"/>
      <c r="R32" s="251"/>
      <c r="S32" s="237"/>
      <c r="T32" s="238"/>
    </row>
    <row r="33" ht="15.75" customHeight="1">
      <c r="A33" s="998"/>
      <c r="B33" t="s" s="472">
        <f>F2</f>
        <v>704</v>
      </c>
      <c r="C33" s="999"/>
      <c r="D33" s="999"/>
      <c r="E33" s="1000"/>
      <c r="F33" s="1000"/>
      <c r="G33" s="1000"/>
      <c r="H33" s="1000"/>
      <c r="I33" s="252"/>
      <c r="J33" s="252"/>
      <c r="K33" s="237"/>
      <c r="L33" s="237"/>
      <c r="M33" s="237"/>
      <c r="N33" s="251"/>
      <c r="O33" s="251"/>
      <c r="P33" s="251"/>
      <c r="Q33" s="251"/>
      <c r="R33" s="251"/>
      <c r="S33" s="237"/>
      <c r="T33" s="238"/>
    </row>
    <row r="34" ht="30" customHeight="1">
      <c r="A34" s="1001"/>
      <c r="B34" t="s" s="1002">
        <v>705</v>
      </c>
      <c r="C34" s="1003"/>
      <c r="D34" s="1003"/>
      <c r="E34" t="s" s="1004">
        <v>706</v>
      </c>
      <c r="F34" t="s" s="1005">
        <v>707</v>
      </c>
      <c r="G34" t="s" s="1005">
        <v>708</v>
      </c>
      <c r="H34" t="s" s="1004">
        <v>709</v>
      </c>
      <c r="I34" t="s" s="1006">
        <v>710</v>
      </c>
      <c r="J34" t="s" s="1007">
        <v>711</v>
      </c>
      <c r="K34" s="1008"/>
      <c r="L34" s="935"/>
      <c r="M34" s="935"/>
      <c r="N34" s="237"/>
      <c r="O34" t="s" s="705">
        <v>712</v>
      </c>
      <c r="P34" t="s" s="1009">
        <v>713</v>
      </c>
      <c r="Q34" t="s" s="705">
        <v>714</v>
      </c>
      <c r="R34" t="s" s="1009">
        <v>715</v>
      </c>
      <c r="S34" s="237"/>
      <c r="T34" s="238"/>
    </row>
    <row r="35" ht="16" customHeight="1">
      <c r="A35" s="1010">
        <v>1</v>
      </c>
      <c r="B35" t="s" s="1011">
        <v>716</v>
      </c>
      <c r="C35" s="1012"/>
      <c r="D35" s="1012"/>
      <c r="E35" s="1013">
        <v>2</v>
      </c>
      <c r="F35" t="s" s="1014">
        <v>717</v>
      </c>
      <c r="G35" s="869">
        <v>472</v>
      </c>
      <c r="H35" s="869"/>
      <c r="I35" s="1015">
        <f>G35-H35</f>
        <v>472</v>
      </c>
      <c r="J35" t="s" s="1016">
        <v>718</v>
      </c>
      <c r="K35" s="1008"/>
      <c r="L35" s="935"/>
      <c r="M35" s="935"/>
      <c r="N35" s="237"/>
      <c r="O35" s="1017">
        <v>0.5</v>
      </c>
      <c r="P35" s="561">
        <f>O35*$G35</f>
        <v>236</v>
      </c>
      <c r="Q35" s="1017">
        <v>0.05</v>
      </c>
      <c r="R35" s="568">
        <f>Q35*$G$35</f>
        <v>23.6</v>
      </c>
      <c r="S35" s="237"/>
      <c r="T35" s="238"/>
    </row>
    <row r="36" ht="16" customHeight="1">
      <c r="A36" s="1018">
        <v>2</v>
      </c>
      <c r="B36" t="s" s="1019">
        <v>719</v>
      </c>
      <c r="C36" s="1020"/>
      <c r="D36" s="1020"/>
      <c r="E36" s="1013">
        <v>2</v>
      </c>
      <c r="F36" t="s" s="1014">
        <v>717</v>
      </c>
      <c r="G36" s="869">
        <v>919</v>
      </c>
      <c r="H36" s="869">
        <v>0</v>
      </c>
      <c r="I36" s="1021">
        <f>G36-H36</f>
        <v>919</v>
      </c>
      <c r="J36" t="s" s="1022">
        <v>720</v>
      </c>
      <c r="K36" s="1008"/>
      <c r="L36" s="935"/>
      <c r="M36" s="935"/>
      <c r="N36" s="237"/>
      <c r="O36" s="1017">
        <v>0.5</v>
      </c>
      <c r="P36" s="346">
        <f>O36*$G36</f>
        <v>459.5</v>
      </c>
      <c r="Q36" s="1017">
        <v>0.05</v>
      </c>
      <c r="R36" s="548">
        <f>Q36*$G$35</f>
        <v>23.6</v>
      </c>
      <c r="S36" s="237"/>
      <c r="T36" s="238"/>
    </row>
    <row r="37" ht="16" customHeight="1">
      <c r="A37" s="1018">
        <v>3</v>
      </c>
      <c r="B37" t="s" s="1019">
        <v>721</v>
      </c>
      <c r="C37" s="1020"/>
      <c r="D37" s="1020"/>
      <c r="E37" s="1013">
        <v>2</v>
      </c>
      <c r="F37" t="s" s="1014">
        <v>717</v>
      </c>
      <c r="G37" s="869">
        <v>734</v>
      </c>
      <c r="H37" s="869">
        <v>0</v>
      </c>
      <c r="I37" s="1021">
        <f>G37-H37</f>
        <v>734</v>
      </c>
      <c r="J37" t="s" s="1022">
        <v>722</v>
      </c>
      <c r="K37" s="1008"/>
      <c r="L37" s="935"/>
      <c r="M37" s="935"/>
      <c r="N37" s="237"/>
      <c r="O37" s="1017">
        <v>0.5</v>
      </c>
      <c r="P37" s="346">
        <f>O37*$G37</f>
        <v>367</v>
      </c>
      <c r="Q37" s="1017">
        <v>0.05</v>
      </c>
      <c r="R37" s="548">
        <f>Q37*$G$35</f>
        <v>23.6</v>
      </c>
      <c r="S37" s="237"/>
      <c r="T37" s="238"/>
    </row>
    <row r="38" ht="16" customHeight="1">
      <c r="A38" s="1018">
        <v>4</v>
      </c>
      <c r="B38" t="s" s="1019">
        <v>723</v>
      </c>
      <c r="C38" s="1020"/>
      <c r="D38" s="1020"/>
      <c r="E38" s="1013">
        <v>2</v>
      </c>
      <c r="F38" t="s" s="1014">
        <v>717</v>
      </c>
      <c r="G38" s="869">
        <v>675</v>
      </c>
      <c r="H38" s="869">
        <v>0</v>
      </c>
      <c r="I38" s="1021">
        <f>G38-H38</f>
        <v>675</v>
      </c>
      <c r="J38" t="s" s="1022">
        <v>724</v>
      </c>
      <c r="K38" s="1008"/>
      <c r="L38" s="935"/>
      <c r="M38" s="935"/>
      <c r="N38" s="237"/>
      <c r="O38" s="1017">
        <v>0.5</v>
      </c>
      <c r="P38" s="346">
        <f>O38*$G38</f>
        <v>337.5</v>
      </c>
      <c r="Q38" s="1017">
        <v>0.05</v>
      </c>
      <c r="R38" s="548">
        <f>Q38*$G$35</f>
        <v>23.6</v>
      </c>
      <c r="S38" s="237"/>
      <c r="T38" s="238"/>
    </row>
    <row r="39" ht="16" customHeight="1">
      <c r="A39" s="1018">
        <v>5</v>
      </c>
      <c r="B39" t="s" s="1019">
        <v>725</v>
      </c>
      <c r="C39" s="1020"/>
      <c r="D39" s="1020"/>
      <c r="E39" s="1013">
        <v>1</v>
      </c>
      <c r="F39" t="s" s="1014">
        <v>717</v>
      </c>
      <c r="G39" s="869">
        <v>606</v>
      </c>
      <c r="H39" s="869">
        <v>0</v>
      </c>
      <c r="I39" s="1021">
        <f>G39-H39</f>
        <v>606</v>
      </c>
      <c r="J39" t="s" s="1022">
        <v>726</v>
      </c>
      <c r="K39" s="1008"/>
      <c r="L39" s="935"/>
      <c r="M39" s="935"/>
      <c r="N39" s="237"/>
      <c r="O39" s="1017">
        <v>0.5</v>
      </c>
      <c r="P39" s="346">
        <f>O39*$G39</f>
        <v>303</v>
      </c>
      <c r="Q39" s="1017">
        <v>0.05</v>
      </c>
      <c r="R39" s="548">
        <f>Q39*$G$35</f>
        <v>23.6</v>
      </c>
      <c r="S39" s="237"/>
      <c r="T39" s="238"/>
    </row>
    <row r="40" ht="16" customHeight="1">
      <c r="A40" s="1018">
        <v>6</v>
      </c>
      <c r="B40" t="s" s="1019">
        <v>727</v>
      </c>
      <c r="C40" s="1020"/>
      <c r="D40" s="1020"/>
      <c r="E40" s="1013">
        <v>2</v>
      </c>
      <c r="F40" t="s" s="1014">
        <v>717</v>
      </c>
      <c r="G40" s="869">
        <v>612</v>
      </c>
      <c r="H40" s="869">
        <v>0</v>
      </c>
      <c r="I40" s="1021">
        <f>G40-H40</f>
        <v>612</v>
      </c>
      <c r="J40" t="s" s="1022">
        <v>728</v>
      </c>
      <c r="K40" s="1008"/>
      <c r="L40" s="935"/>
      <c r="M40" s="935"/>
      <c r="N40" s="237"/>
      <c r="O40" s="1017">
        <v>0.5</v>
      </c>
      <c r="P40" s="346">
        <f>O40*$G40</f>
        <v>306</v>
      </c>
      <c r="Q40" s="1017">
        <v>0.05</v>
      </c>
      <c r="R40" s="548">
        <f>Q40*$G$35</f>
        <v>23.6</v>
      </c>
      <c r="S40" s="237"/>
      <c r="T40" s="238"/>
    </row>
    <row r="41" ht="16" customHeight="1">
      <c r="A41" s="1018">
        <v>7</v>
      </c>
      <c r="B41" t="s" s="1019">
        <v>729</v>
      </c>
      <c r="C41" s="1020"/>
      <c r="D41" s="1020"/>
      <c r="E41" s="1013">
        <v>2</v>
      </c>
      <c r="F41" t="s" s="1014">
        <v>717</v>
      </c>
      <c r="G41" s="869">
        <v>708</v>
      </c>
      <c r="H41" s="869">
        <v>0</v>
      </c>
      <c r="I41" s="1021">
        <f>G41-H41</f>
        <v>708</v>
      </c>
      <c r="J41" t="s" s="1022">
        <v>730</v>
      </c>
      <c r="K41" s="1008"/>
      <c r="L41" s="935"/>
      <c r="M41" s="935"/>
      <c r="N41" s="237"/>
      <c r="O41" s="1017">
        <v>0.5</v>
      </c>
      <c r="P41" s="346">
        <f>O41*$G41</f>
        <v>354</v>
      </c>
      <c r="Q41" s="1017">
        <v>0.05</v>
      </c>
      <c r="R41" s="548">
        <f>Q41*$G$35</f>
        <v>23.6</v>
      </c>
      <c r="S41" s="237"/>
      <c r="T41" s="238"/>
    </row>
    <row r="42" ht="16" customHeight="1">
      <c r="A42" s="1018">
        <v>8</v>
      </c>
      <c r="B42" t="s" s="1019">
        <v>731</v>
      </c>
      <c r="C42" s="1020"/>
      <c r="D42" s="1020"/>
      <c r="E42" s="1013">
        <v>3</v>
      </c>
      <c r="F42" t="s" s="1014">
        <v>732</v>
      </c>
      <c r="G42" s="869">
        <v>1217</v>
      </c>
      <c r="H42" s="869">
        <v>0</v>
      </c>
      <c r="I42" s="1021">
        <f>G42-H42</f>
        <v>1217</v>
      </c>
      <c r="J42" t="s" s="1022">
        <v>733</v>
      </c>
      <c r="K42" s="1008"/>
      <c r="L42" s="935"/>
      <c r="M42" s="935"/>
      <c r="N42" s="237"/>
      <c r="O42" s="1017">
        <v>0.5</v>
      </c>
      <c r="P42" s="346">
        <f>O42*$G42</f>
        <v>608.5</v>
      </c>
      <c r="Q42" s="1017">
        <v>0.05</v>
      </c>
      <c r="R42" s="548">
        <f>Q42*$G$35</f>
        <v>23.6</v>
      </c>
      <c r="S42" s="237"/>
      <c r="T42" s="238"/>
    </row>
    <row r="43" ht="16" customHeight="1">
      <c r="A43" s="1018">
        <v>9</v>
      </c>
      <c r="B43" t="s" s="1019">
        <v>734</v>
      </c>
      <c r="C43" s="1020"/>
      <c r="D43" s="1020"/>
      <c r="E43" s="1013">
        <v>2</v>
      </c>
      <c r="F43" t="s" s="1014">
        <v>732</v>
      </c>
      <c r="G43" s="869">
        <v>1202</v>
      </c>
      <c r="H43" s="869">
        <v>0</v>
      </c>
      <c r="I43" s="1021">
        <f>G43-H43</f>
        <v>1202</v>
      </c>
      <c r="J43" t="s" s="1022">
        <v>735</v>
      </c>
      <c r="K43" s="1008"/>
      <c r="L43" s="935"/>
      <c r="M43" s="935"/>
      <c r="N43" s="237"/>
      <c r="O43" s="1017">
        <v>0.5</v>
      </c>
      <c r="P43" s="346">
        <f>O43*$G43</f>
        <v>601</v>
      </c>
      <c r="Q43" s="1017">
        <v>0.05</v>
      </c>
      <c r="R43" s="548">
        <f>Q43*$G$35</f>
        <v>23.6</v>
      </c>
      <c r="S43" s="237"/>
      <c r="T43" s="238"/>
    </row>
    <row r="44" ht="16" customHeight="1">
      <c r="A44" s="1023">
        <v>10</v>
      </c>
      <c r="B44" t="s" s="1019">
        <v>736</v>
      </c>
      <c r="C44" s="1020"/>
      <c r="D44" s="1020"/>
      <c r="E44" s="1013">
        <v>2</v>
      </c>
      <c r="F44" t="s" s="1014">
        <v>732</v>
      </c>
      <c r="G44" s="869">
        <v>1348</v>
      </c>
      <c r="H44" s="871">
        <v>0</v>
      </c>
      <c r="I44" s="1024">
        <f>G44-H44</f>
        <v>1348</v>
      </c>
      <c r="J44" t="s" s="1022">
        <v>737</v>
      </c>
      <c r="K44" s="1008"/>
      <c r="L44" s="935"/>
      <c r="M44" s="935"/>
      <c r="N44" s="237"/>
      <c r="O44" s="1025">
        <v>0.5</v>
      </c>
      <c r="P44" s="366">
        <f>O44*$G44</f>
        <v>674</v>
      </c>
      <c r="Q44" s="1025">
        <v>0.05</v>
      </c>
      <c r="R44" s="524">
        <f>Q44*$G$35</f>
        <v>23.6</v>
      </c>
      <c r="S44" s="237"/>
      <c r="T44" s="238"/>
    </row>
    <row r="45" ht="16" customHeight="1">
      <c r="A45" s="1026"/>
      <c r="B45" s="327"/>
      <c r="C45" s="327"/>
      <c r="D45" s="327"/>
      <c r="E45" s="327"/>
      <c r="F45" s="1027"/>
      <c r="G45" s="1027">
        <f>SUM(G35:G44)</f>
        <v>8493</v>
      </c>
      <c r="H45" s="561">
        <f>SUM(H35:H44)</f>
        <v>0</v>
      </c>
      <c r="I45" s="561">
        <f>SUM(I35:I44)</f>
        <v>8493</v>
      </c>
      <c r="J45" s="1028">
        <f>_xlfn.IFERROR(SUMPRODUCT(I35:I44,J35:J44)/I45,0)</f>
        <v>0</v>
      </c>
      <c r="K45" s="1029"/>
      <c r="L45" s="935"/>
      <c r="M45" s="935"/>
      <c r="N45" s="346"/>
      <c r="O45" s="561">
        <f>SUM(P35:P44)</f>
        <v>4246.5</v>
      </c>
      <c r="P45" s="561">
        <f>SUM(Q35:Q44)</f>
        <v>0.5</v>
      </c>
      <c r="Q45" s="561">
        <f>SUM(R35:R44)</f>
        <v>236</v>
      </c>
      <c r="R45" s="561"/>
      <c r="S45" s="237"/>
      <c r="T45" s="238"/>
    </row>
    <row r="46" ht="16" customHeight="1">
      <c r="A46" s="244"/>
      <c r="B46" s="1030"/>
      <c r="C46" s="1030"/>
      <c r="D46" s="1030"/>
      <c r="E46" s="252"/>
      <c r="F46" s="252"/>
      <c r="G46" s="252"/>
      <c r="H46" s="252"/>
      <c r="I46" s="252"/>
      <c r="J46" s="252"/>
      <c r="K46" s="252"/>
      <c r="L46" s="252"/>
      <c r="M46" s="252"/>
      <c r="N46" s="330"/>
      <c r="O46" s="330"/>
      <c r="P46" s="330"/>
      <c r="Q46" s="330"/>
      <c r="R46" s="330"/>
      <c r="S46" s="237"/>
      <c r="T46" s="238"/>
    </row>
    <row r="47" ht="16" customHeight="1">
      <c r="A47" s="1031"/>
      <c r="B47" s="1032"/>
      <c r="C47" t="s" s="1033">
        <v>738</v>
      </c>
      <c r="D47" s="1034"/>
      <c r="E47" s="1034"/>
      <c r="F47" s="1034"/>
      <c r="G47" s="1034"/>
      <c r="H47" s="1034"/>
      <c r="I47" s="1034"/>
      <c r="J47" t="s" s="1035">
        <v>739</v>
      </c>
      <c r="K47" s="1036"/>
      <c r="L47" s="1036"/>
      <c r="M47" s="1037"/>
      <c r="N47" s="1038"/>
      <c r="O47" s="330"/>
      <c r="P47" s="330"/>
      <c r="Q47" s="330"/>
      <c r="R47" s="330"/>
      <c r="S47" s="237"/>
      <c r="T47" s="238"/>
    </row>
    <row r="48" ht="24" customHeight="1">
      <c r="A48" s="1031"/>
      <c r="B48" s="1032"/>
      <c r="C48" t="s" s="1039">
        <v>740</v>
      </c>
      <c r="D48" t="s" s="1039">
        <v>741</v>
      </c>
      <c r="E48" t="s" s="1039">
        <v>742</v>
      </c>
      <c r="F48" t="s" s="1039">
        <v>743</v>
      </c>
      <c r="G48" t="s" s="1039">
        <v>744</v>
      </c>
      <c r="H48" t="s" s="1039">
        <v>745</v>
      </c>
      <c r="I48" t="s" s="1039">
        <v>746</v>
      </c>
      <c r="J48" t="s" s="1039">
        <v>712</v>
      </c>
      <c r="K48" t="s" s="1040">
        <v>747</v>
      </c>
      <c r="L48" t="s" s="1041">
        <v>714</v>
      </c>
      <c r="M48" t="s" s="1042">
        <v>748</v>
      </c>
      <c r="N48" s="1038"/>
      <c r="O48" s="330"/>
      <c r="P48" s="330"/>
      <c r="Q48" s="330"/>
      <c r="R48" s="330"/>
      <c r="S48" s="237"/>
      <c r="T48" s="238"/>
    </row>
    <row r="49" ht="16" customHeight="1">
      <c r="A49" s="1043">
        <f>A35</f>
        <v>1</v>
      </c>
      <c r="B49" t="s" s="1044">
        <f>B35</f>
        <v>749</v>
      </c>
      <c r="C49" s="1045">
        <v>0.1242</v>
      </c>
      <c r="D49" s="1045">
        <v>0.13</v>
      </c>
      <c r="E49" s="1045">
        <v>0.19</v>
      </c>
      <c r="F49" s="1045">
        <v>0.55</v>
      </c>
      <c r="G49" s="1045">
        <v>0.01</v>
      </c>
      <c r="H49" s="1045">
        <v>0.05</v>
      </c>
      <c r="I49" s="1045">
        <v>0.01</v>
      </c>
      <c r="J49" s="1045">
        <v>1</v>
      </c>
      <c r="K49" s="1045">
        <v>0.2</v>
      </c>
      <c r="L49" s="1045">
        <v>0.28</v>
      </c>
      <c r="M49" s="1046">
        <v>0.2</v>
      </c>
      <c r="N49" s="1038"/>
      <c r="O49" s="330"/>
      <c r="P49" s="330"/>
      <c r="Q49" s="330"/>
      <c r="R49" s="330"/>
      <c r="S49" s="237"/>
      <c r="T49" s="238"/>
    </row>
    <row r="50" ht="16" customHeight="1">
      <c r="A50" s="1043">
        <f>A36</f>
        <v>2</v>
      </c>
      <c r="B50" t="s" s="1047">
        <f>B36</f>
        <v>750</v>
      </c>
      <c r="C50" s="1048">
        <v>0.0337</v>
      </c>
      <c r="D50" s="1048">
        <v>0.15</v>
      </c>
      <c r="E50" s="1048">
        <v>0.06</v>
      </c>
      <c r="F50" s="1048">
        <v>0.72</v>
      </c>
      <c r="G50" s="1048">
        <v>0.01</v>
      </c>
      <c r="H50" s="1048">
        <v>0.03</v>
      </c>
      <c r="I50" s="1048">
        <v>0.01</v>
      </c>
      <c r="J50" s="1048">
        <v>1</v>
      </c>
      <c r="K50" s="1048">
        <v>0.14</v>
      </c>
      <c r="L50" s="1048">
        <v>0.48</v>
      </c>
      <c r="M50" s="1049">
        <v>0.14</v>
      </c>
      <c r="N50" s="1038"/>
      <c r="O50" s="330"/>
      <c r="P50" s="330"/>
      <c r="Q50" s="330"/>
      <c r="R50" s="330"/>
      <c r="S50" s="237"/>
      <c r="T50" s="238"/>
    </row>
    <row r="51" ht="16" customHeight="1">
      <c r="A51" s="1043">
        <f>A37</f>
        <v>3</v>
      </c>
      <c r="B51" t="s" s="1047">
        <f>B37</f>
        <v>751</v>
      </c>
      <c r="C51" s="1048">
        <v>0.08</v>
      </c>
      <c r="D51" s="1048">
        <v>0.09</v>
      </c>
      <c r="E51" s="1048">
        <v>0.13</v>
      </c>
      <c r="F51" s="1048">
        <v>0.62</v>
      </c>
      <c r="G51" s="1048">
        <v>0.01</v>
      </c>
      <c r="H51" s="1048">
        <v>0.06</v>
      </c>
      <c r="I51" s="1048">
        <v>0.02</v>
      </c>
      <c r="J51" s="1048">
        <v>1</v>
      </c>
      <c r="K51" s="1048">
        <v>0.13</v>
      </c>
      <c r="L51" s="1048">
        <v>0.29</v>
      </c>
      <c r="M51" s="1049">
        <v>0.13</v>
      </c>
      <c r="N51" s="1038"/>
      <c r="O51" s="330"/>
      <c r="P51" s="330"/>
      <c r="Q51" s="330"/>
      <c r="R51" s="330"/>
      <c r="S51" s="237"/>
      <c r="T51" s="238"/>
    </row>
    <row r="52" ht="16" customHeight="1">
      <c r="A52" s="1043">
        <f>A38</f>
        <v>4</v>
      </c>
      <c r="B52" t="s" s="1047">
        <f>B38</f>
        <v>752</v>
      </c>
      <c r="C52" s="1048">
        <v>0.08</v>
      </c>
      <c r="D52" s="1048">
        <v>0.58</v>
      </c>
      <c r="E52" s="1048">
        <v>0.12</v>
      </c>
      <c r="F52" s="1048">
        <v>0.58</v>
      </c>
      <c r="G52" s="1048">
        <v>0.01</v>
      </c>
      <c r="H52" s="1048">
        <v>0.05</v>
      </c>
      <c r="I52" s="1048">
        <v>0.02</v>
      </c>
      <c r="J52" s="1048">
        <v>1</v>
      </c>
      <c r="K52" s="1048">
        <v>0.14</v>
      </c>
      <c r="L52" s="1048">
        <v>0.29</v>
      </c>
      <c r="M52" s="1049">
        <v>0.14</v>
      </c>
      <c r="N52" s="1038"/>
      <c r="O52" s="330"/>
      <c r="P52" s="330"/>
      <c r="Q52" s="330"/>
      <c r="R52" s="330"/>
      <c r="S52" s="237"/>
      <c r="T52" s="238"/>
    </row>
    <row r="53" ht="16" customHeight="1">
      <c r="A53" s="1043">
        <f>A39</f>
        <v>5</v>
      </c>
      <c r="B53" t="s" s="1047">
        <f>B39</f>
        <v>753</v>
      </c>
      <c r="C53" s="1048">
        <v>0.0545</v>
      </c>
      <c r="D53" s="1048">
        <v>0.195</v>
      </c>
      <c r="E53" s="1048">
        <v>0.13</v>
      </c>
      <c r="F53" s="1048">
        <v>0.53</v>
      </c>
      <c r="G53" s="1048">
        <v>0.01</v>
      </c>
      <c r="H53" s="1048">
        <v>0.07000000000000001</v>
      </c>
      <c r="I53" s="1048">
        <v>0.0165</v>
      </c>
      <c r="J53" s="1048">
        <v>1</v>
      </c>
      <c r="K53" s="1048">
        <v>0.15</v>
      </c>
      <c r="L53" s="1048">
        <v>0.26</v>
      </c>
      <c r="M53" s="1049">
        <v>0.15</v>
      </c>
      <c r="N53" s="1038"/>
      <c r="O53" s="330"/>
      <c r="P53" s="330"/>
      <c r="Q53" s="330"/>
      <c r="R53" s="330"/>
      <c r="S53" s="237"/>
      <c r="T53" s="238"/>
    </row>
    <row r="54" ht="16" customHeight="1">
      <c r="A54" s="1043">
        <f>A40</f>
        <v>6</v>
      </c>
      <c r="B54" t="s" s="1047">
        <f>B40</f>
        <v>754</v>
      </c>
      <c r="C54" s="1048">
        <v>0.12</v>
      </c>
      <c r="D54" s="1048">
        <v>0.14</v>
      </c>
      <c r="E54" s="1048">
        <v>0.25</v>
      </c>
      <c r="F54" s="1048">
        <v>0.36</v>
      </c>
      <c r="G54" s="1048">
        <v>0.01</v>
      </c>
      <c r="H54" s="1048">
        <v>0.11</v>
      </c>
      <c r="I54" s="1048">
        <v>0.16</v>
      </c>
      <c r="J54" s="1048">
        <v>0.65</v>
      </c>
      <c r="K54" s="1048">
        <v>0.15</v>
      </c>
      <c r="L54" s="1048">
        <v>0.14</v>
      </c>
      <c r="M54" s="1049">
        <v>0.15</v>
      </c>
      <c r="N54" s="1038"/>
      <c r="O54" s="330"/>
      <c r="P54" s="330"/>
      <c r="Q54" s="330"/>
      <c r="R54" s="330"/>
      <c r="S54" s="237"/>
      <c r="T54" s="238"/>
    </row>
    <row r="55" ht="16" customHeight="1">
      <c r="A55" s="1043">
        <f>A41</f>
        <v>7</v>
      </c>
      <c r="B55" t="s" s="1047">
        <f>B41</f>
        <v>755</v>
      </c>
      <c r="C55" s="1048">
        <v>0.12</v>
      </c>
      <c r="D55" s="1048">
        <v>0.2</v>
      </c>
      <c r="E55" s="1048">
        <v>0.2</v>
      </c>
      <c r="F55" s="1048">
        <v>0.37</v>
      </c>
      <c r="G55" s="1048">
        <v>0.01</v>
      </c>
      <c r="H55" s="1048">
        <v>0.08</v>
      </c>
      <c r="I55" s="1048">
        <v>0.02</v>
      </c>
      <c r="J55" s="1048">
        <v>0.65</v>
      </c>
      <c r="K55" s="1048">
        <v>0.13</v>
      </c>
      <c r="L55" s="1048">
        <v>0.18</v>
      </c>
      <c r="M55" s="1049">
        <v>0.13</v>
      </c>
      <c r="N55" s="1038"/>
      <c r="O55" s="330"/>
      <c r="P55" s="330"/>
      <c r="Q55" s="330"/>
      <c r="R55" s="330"/>
      <c r="S55" s="237"/>
      <c r="T55" s="238"/>
    </row>
    <row r="56" ht="16" customHeight="1">
      <c r="A56" s="1043">
        <f>A42</f>
        <v>8</v>
      </c>
      <c r="B56" t="s" s="1047">
        <f>B42</f>
        <v>756</v>
      </c>
      <c r="C56" s="1048">
        <v>0.12</v>
      </c>
      <c r="D56" s="1048">
        <v>0.15</v>
      </c>
      <c r="E56" s="1048">
        <v>0.16</v>
      </c>
      <c r="F56" s="1048">
        <v>0.51</v>
      </c>
      <c r="G56" s="1048">
        <v>0.01</v>
      </c>
      <c r="H56" s="1048">
        <v>0.04</v>
      </c>
      <c r="I56" s="1048">
        <v>0.01</v>
      </c>
      <c r="J56" s="1048">
        <v>0.71</v>
      </c>
      <c r="K56" s="1048">
        <v>0.11</v>
      </c>
      <c r="L56" s="1048">
        <v>0.17</v>
      </c>
      <c r="M56" s="1049">
        <v>0.11</v>
      </c>
      <c r="N56" s="1038"/>
      <c r="O56" s="330"/>
      <c r="P56" s="330"/>
      <c r="Q56" s="330"/>
      <c r="R56" s="330"/>
      <c r="S56" s="237"/>
      <c r="T56" s="238"/>
    </row>
    <row r="57" ht="16" customHeight="1">
      <c r="A57" s="1043">
        <f>A43</f>
        <v>9</v>
      </c>
      <c r="B57" t="s" s="1047">
        <f>B43</f>
        <v>757</v>
      </c>
      <c r="C57" s="1048">
        <v>0.1248</v>
      </c>
      <c r="D57" s="1048">
        <v>0.1889</v>
      </c>
      <c r="E57" s="1048">
        <v>0.14</v>
      </c>
      <c r="F57" s="1048">
        <v>0.46</v>
      </c>
      <c r="G57" s="1048">
        <v>0.01</v>
      </c>
      <c r="H57" s="1048">
        <v>0.06</v>
      </c>
      <c r="I57" s="1048">
        <v>0.02</v>
      </c>
      <c r="J57" s="1048">
        <v>1</v>
      </c>
      <c r="K57" s="1048">
        <v>0.12</v>
      </c>
      <c r="L57" s="1048">
        <v>0.19</v>
      </c>
      <c r="M57" s="1049">
        <v>0.12</v>
      </c>
      <c r="N57" s="1038"/>
      <c r="O57" s="330"/>
      <c r="P57" s="330"/>
      <c r="Q57" s="330"/>
      <c r="R57" s="330"/>
      <c r="S57" s="237"/>
      <c r="T57" s="238"/>
    </row>
    <row r="58" ht="16" customHeight="1">
      <c r="A58" s="1043">
        <f>A44</f>
        <v>10</v>
      </c>
      <c r="B58" t="s" s="1050">
        <f>B44</f>
        <v>758</v>
      </c>
      <c r="C58" s="1048">
        <v>0.1476</v>
      </c>
      <c r="D58" s="1048">
        <v>0.14</v>
      </c>
      <c r="E58" s="1048">
        <v>0.22</v>
      </c>
      <c r="F58" s="1048">
        <v>0.38</v>
      </c>
      <c r="G58" s="1048">
        <v>0.01</v>
      </c>
      <c r="H58" s="1048">
        <v>0.08</v>
      </c>
      <c r="I58" s="1048">
        <v>0.02</v>
      </c>
      <c r="J58" s="1048">
        <v>0.67</v>
      </c>
      <c r="K58" s="1048">
        <v>0.1</v>
      </c>
      <c r="L58" s="1048">
        <v>0.14</v>
      </c>
      <c r="M58" s="1051">
        <v>0.1</v>
      </c>
      <c r="N58" s="1038"/>
      <c r="O58" s="330"/>
      <c r="P58" s="330"/>
      <c r="Q58" s="330"/>
      <c r="R58" s="330"/>
      <c r="S58" s="237"/>
      <c r="T58" s="238"/>
    </row>
    <row r="59" ht="16" customHeight="1">
      <c r="A59" s="718"/>
      <c r="B59" s="258"/>
      <c r="C59" s="327"/>
      <c r="D59" s="327"/>
      <c r="E59" s="327"/>
      <c r="F59" s="327"/>
      <c r="G59" s="327"/>
      <c r="H59" s="327"/>
      <c r="I59" s="327"/>
      <c r="J59" s="327"/>
      <c r="K59" s="327"/>
      <c r="L59" s="327"/>
      <c r="M59" s="258"/>
      <c r="N59" s="237"/>
      <c r="O59" s="237"/>
      <c r="P59" s="237"/>
      <c r="Q59" s="237"/>
      <c r="R59" s="237"/>
      <c r="S59" s="237"/>
      <c r="T59" s="238"/>
    </row>
    <row r="60" ht="16" customHeight="1">
      <c r="A60" s="718"/>
      <c r="B60" s="237"/>
      <c r="C60" s="237"/>
      <c r="D60" s="237"/>
      <c r="E60" s="237"/>
      <c r="F60" s="237"/>
      <c r="G60" s="237"/>
      <c r="H60" s="237"/>
      <c r="I60" s="237"/>
      <c r="J60" s="237"/>
      <c r="K60" s="237"/>
      <c r="L60" s="237"/>
      <c r="M60" s="237"/>
      <c r="N60" s="237"/>
      <c r="O60" s="237"/>
      <c r="P60" s="237"/>
      <c r="Q60" s="237"/>
      <c r="R60" s="237"/>
      <c r="S60" s="237"/>
      <c r="T60" s="238"/>
    </row>
    <row r="61" ht="15.75" customHeight="1">
      <c r="A61" t="s" s="996">
        <v>759</v>
      </c>
      <c r="B61" s="240"/>
      <c r="C61" s="240"/>
      <c r="D61" s="240"/>
      <c r="E61" s="237"/>
      <c r="F61" s="246"/>
      <c r="G61" s="251"/>
      <c r="H61" s="251"/>
      <c r="I61" s="237"/>
      <c r="J61" s="237"/>
      <c r="K61" s="237"/>
      <c r="L61" s="237"/>
      <c r="M61" s="237"/>
      <c r="N61" s="251"/>
      <c r="O61" s="251"/>
      <c r="P61" s="251"/>
      <c r="Q61" s="251"/>
      <c r="R61" s="251"/>
      <c r="S61" s="237"/>
      <c r="T61" s="238"/>
    </row>
    <row r="62" ht="16" customHeight="1">
      <c r="A62" s="1052"/>
      <c r="B62" s="240"/>
      <c r="C62" s="240"/>
      <c r="D62" s="240"/>
      <c r="E62" s="237"/>
      <c r="F62" s="246"/>
      <c r="G62" s="251"/>
      <c r="H62" s="251"/>
      <c r="I62" s="237"/>
      <c r="J62" s="237"/>
      <c r="K62" s="237"/>
      <c r="L62" s="237"/>
      <c r="M62" s="237"/>
      <c r="N62" s="251"/>
      <c r="O62" s="251"/>
      <c r="P62" s="251"/>
      <c r="Q62" s="251"/>
      <c r="R62" s="251"/>
      <c r="S62" s="237"/>
      <c r="T62" s="238"/>
    </row>
    <row r="63" ht="15.75" customHeight="1">
      <c r="A63" s="998"/>
      <c r="B63" t="s" s="472">
        <f>F3</f>
        <v>760</v>
      </c>
      <c r="C63" s="999"/>
      <c r="D63" s="999"/>
      <c r="E63" s="1000"/>
      <c r="F63" s="1000"/>
      <c r="G63" s="1000"/>
      <c r="H63" s="1000"/>
      <c r="I63" s="252"/>
      <c r="J63" s="252"/>
      <c r="K63" s="237"/>
      <c r="L63" s="237"/>
      <c r="M63" s="237"/>
      <c r="N63" s="251"/>
      <c r="O63" s="251"/>
      <c r="P63" s="251"/>
      <c r="Q63" s="251"/>
      <c r="R63" s="251"/>
      <c r="S63" s="237"/>
      <c r="T63" s="238"/>
    </row>
    <row r="64" ht="29.25" customHeight="1">
      <c r="A64" s="1001"/>
      <c r="B64" t="s" s="1002">
        <v>705</v>
      </c>
      <c r="C64" s="1003"/>
      <c r="D64" s="1003"/>
      <c r="E64" t="s" s="1004">
        <v>706</v>
      </c>
      <c r="F64" t="s" s="1005">
        <v>707</v>
      </c>
      <c r="G64" t="s" s="1005">
        <v>708</v>
      </c>
      <c r="H64" t="s" s="1004">
        <v>709</v>
      </c>
      <c r="I64" t="s" s="1006">
        <v>710</v>
      </c>
      <c r="J64" t="s" s="1007">
        <v>711</v>
      </c>
      <c r="K64" s="260"/>
      <c r="L64" s="237"/>
      <c r="M64" s="237"/>
      <c r="N64" s="237"/>
      <c r="O64" t="s" s="705">
        <v>712</v>
      </c>
      <c r="P64" t="s" s="1009">
        <v>713</v>
      </c>
      <c r="Q64" t="s" s="705">
        <v>714</v>
      </c>
      <c r="R64" t="s" s="1009">
        <v>715</v>
      </c>
      <c r="S64" s="237"/>
      <c r="T64" s="238"/>
    </row>
    <row r="65" ht="16" customHeight="1">
      <c r="A65" s="1010">
        <v>1</v>
      </c>
      <c r="B65" s="1012"/>
      <c r="C65" s="1012"/>
      <c r="D65" s="1012"/>
      <c r="E65" s="1053"/>
      <c r="F65" s="1014"/>
      <c r="G65" s="869">
        <v>0</v>
      </c>
      <c r="H65" s="869">
        <v>0</v>
      </c>
      <c r="I65" s="1015">
        <f>G65-H65</f>
        <v>0</v>
      </c>
      <c r="J65" s="1054">
        <v>0</v>
      </c>
      <c r="K65" s="260"/>
      <c r="L65" s="237"/>
      <c r="M65" s="237"/>
      <c r="N65" s="237"/>
      <c r="O65" s="1017">
        <v>0.5</v>
      </c>
      <c r="P65" s="561">
        <f>O65*$G65</f>
        <v>0</v>
      </c>
      <c r="Q65" s="1017">
        <v>0.05</v>
      </c>
      <c r="R65" s="568">
        <f>Q65*$G$35</f>
        <v>23.6</v>
      </c>
      <c r="S65" s="237"/>
      <c r="T65" s="238"/>
    </row>
    <row r="66" ht="16" customHeight="1">
      <c r="A66" s="1018">
        <v>2</v>
      </c>
      <c r="B66" s="1020"/>
      <c r="C66" s="1020"/>
      <c r="D66" s="1020"/>
      <c r="E66" s="1053"/>
      <c r="F66" s="1014"/>
      <c r="G66" s="869">
        <v>0</v>
      </c>
      <c r="H66" s="869">
        <v>0</v>
      </c>
      <c r="I66" s="1021">
        <f>G66-H66</f>
        <v>0</v>
      </c>
      <c r="J66" s="1055">
        <v>0</v>
      </c>
      <c r="K66" s="260"/>
      <c r="L66" s="237"/>
      <c r="M66" s="237"/>
      <c r="N66" s="237"/>
      <c r="O66" s="1017">
        <v>0.5</v>
      </c>
      <c r="P66" s="346">
        <f>O66*$G66</f>
        <v>0</v>
      </c>
      <c r="Q66" s="1017">
        <v>0.05</v>
      </c>
      <c r="R66" s="548">
        <f>Q66*$G$35</f>
        <v>23.6</v>
      </c>
      <c r="S66" s="237"/>
      <c r="T66" s="238"/>
    </row>
    <row r="67" ht="16" customHeight="1">
      <c r="A67" s="1018">
        <v>3</v>
      </c>
      <c r="B67" s="1020"/>
      <c r="C67" s="1020"/>
      <c r="D67" s="1020"/>
      <c r="E67" s="1053"/>
      <c r="F67" s="1014"/>
      <c r="G67" s="869">
        <v>0</v>
      </c>
      <c r="H67" s="869">
        <v>0</v>
      </c>
      <c r="I67" s="1021">
        <f>G67-H67</f>
        <v>0</v>
      </c>
      <c r="J67" s="1055">
        <v>0</v>
      </c>
      <c r="K67" s="260"/>
      <c r="L67" s="237"/>
      <c r="M67" s="237"/>
      <c r="N67" s="237"/>
      <c r="O67" s="1017">
        <v>0.5</v>
      </c>
      <c r="P67" s="346">
        <f>O67*$G67</f>
        <v>0</v>
      </c>
      <c r="Q67" s="1017">
        <v>0.05</v>
      </c>
      <c r="R67" s="548">
        <f>Q67*$G$35</f>
        <v>23.6</v>
      </c>
      <c r="S67" s="237"/>
      <c r="T67" s="238"/>
    </row>
    <row r="68" ht="16" customHeight="1">
      <c r="A68" s="1018">
        <v>4</v>
      </c>
      <c r="B68" s="1020"/>
      <c r="C68" s="1020"/>
      <c r="D68" s="1020"/>
      <c r="E68" s="1053"/>
      <c r="F68" s="1014"/>
      <c r="G68" s="869">
        <v>0</v>
      </c>
      <c r="H68" s="869">
        <v>0</v>
      </c>
      <c r="I68" s="1021">
        <f>G68-H68</f>
        <v>0</v>
      </c>
      <c r="J68" s="1055">
        <v>0</v>
      </c>
      <c r="K68" s="260"/>
      <c r="L68" s="237"/>
      <c r="M68" s="237"/>
      <c r="N68" s="237"/>
      <c r="O68" s="1017">
        <v>0.5</v>
      </c>
      <c r="P68" s="346">
        <f>O68*$G68</f>
        <v>0</v>
      </c>
      <c r="Q68" s="1017">
        <v>0.05</v>
      </c>
      <c r="R68" s="548">
        <f>Q68*$G$35</f>
        <v>23.6</v>
      </c>
      <c r="S68" s="237"/>
      <c r="T68" s="238"/>
    </row>
    <row r="69" ht="16" customHeight="1">
      <c r="A69" s="1018">
        <v>5</v>
      </c>
      <c r="B69" s="1020"/>
      <c r="C69" s="1020"/>
      <c r="D69" s="1020"/>
      <c r="E69" s="1053"/>
      <c r="F69" s="1014"/>
      <c r="G69" s="869">
        <v>0</v>
      </c>
      <c r="H69" s="869">
        <v>0</v>
      </c>
      <c r="I69" s="1021">
        <f>G69-H69</f>
        <v>0</v>
      </c>
      <c r="J69" s="1055">
        <v>0</v>
      </c>
      <c r="K69" s="260"/>
      <c r="L69" s="237"/>
      <c r="M69" s="237"/>
      <c r="N69" s="237"/>
      <c r="O69" s="1017">
        <v>0.5</v>
      </c>
      <c r="P69" s="346">
        <f>O69*$G69</f>
        <v>0</v>
      </c>
      <c r="Q69" s="1017">
        <v>0.05</v>
      </c>
      <c r="R69" s="548">
        <f>Q69*$G$35</f>
        <v>23.6</v>
      </c>
      <c r="S69" s="237"/>
      <c r="T69" s="238"/>
    </row>
    <row r="70" ht="16" customHeight="1">
      <c r="A70" s="1018">
        <v>6</v>
      </c>
      <c r="B70" s="1020"/>
      <c r="C70" s="1020"/>
      <c r="D70" s="1020"/>
      <c r="E70" s="1053"/>
      <c r="F70" s="1014"/>
      <c r="G70" s="869">
        <v>0</v>
      </c>
      <c r="H70" s="869">
        <v>0</v>
      </c>
      <c r="I70" s="1021">
        <f>G70-H70</f>
        <v>0</v>
      </c>
      <c r="J70" s="1055">
        <v>0</v>
      </c>
      <c r="K70" s="260"/>
      <c r="L70" s="237"/>
      <c r="M70" s="237"/>
      <c r="N70" s="237"/>
      <c r="O70" s="1017">
        <v>0.5</v>
      </c>
      <c r="P70" s="346">
        <f>O70*$G70</f>
        <v>0</v>
      </c>
      <c r="Q70" s="1017">
        <v>0.05</v>
      </c>
      <c r="R70" s="548">
        <f>Q70*$G$35</f>
        <v>23.6</v>
      </c>
      <c r="S70" s="237"/>
      <c r="T70" s="238"/>
    </row>
    <row r="71" ht="16" customHeight="1">
      <c r="A71" s="1018">
        <v>7</v>
      </c>
      <c r="B71" s="1020"/>
      <c r="C71" s="1020"/>
      <c r="D71" s="1020"/>
      <c r="E71" s="1053"/>
      <c r="F71" s="1014"/>
      <c r="G71" s="869">
        <v>0</v>
      </c>
      <c r="H71" s="869">
        <v>0</v>
      </c>
      <c r="I71" s="1021">
        <f>G71-H71</f>
        <v>0</v>
      </c>
      <c r="J71" s="1055">
        <v>0</v>
      </c>
      <c r="K71" s="260"/>
      <c r="L71" s="237"/>
      <c r="M71" s="237"/>
      <c r="N71" s="237"/>
      <c r="O71" s="1017">
        <v>0.5</v>
      </c>
      <c r="P71" s="346">
        <f>O71*$G71</f>
        <v>0</v>
      </c>
      <c r="Q71" s="1017">
        <v>0.05</v>
      </c>
      <c r="R71" s="548">
        <f>Q71*$G$35</f>
        <v>23.6</v>
      </c>
      <c r="S71" s="237"/>
      <c r="T71" s="238"/>
    </row>
    <row r="72" ht="16" customHeight="1">
      <c r="A72" s="1018">
        <v>8</v>
      </c>
      <c r="B72" s="1020"/>
      <c r="C72" s="1020"/>
      <c r="D72" s="1020"/>
      <c r="E72" s="1053"/>
      <c r="F72" s="1014"/>
      <c r="G72" s="869">
        <v>0</v>
      </c>
      <c r="H72" s="869">
        <v>0</v>
      </c>
      <c r="I72" s="1021">
        <f>G72-H72</f>
        <v>0</v>
      </c>
      <c r="J72" s="1055">
        <v>0</v>
      </c>
      <c r="K72" s="260"/>
      <c r="L72" s="237"/>
      <c r="M72" s="237"/>
      <c r="N72" s="237"/>
      <c r="O72" s="1017">
        <v>0.5</v>
      </c>
      <c r="P72" s="346">
        <f>O72*$G72</f>
        <v>0</v>
      </c>
      <c r="Q72" s="1017">
        <v>0.05</v>
      </c>
      <c r="R72" s="548">
        <f>Q72*$G$35</f>
        <v>23.6</v>
      </c>
      <c r="S72" s="237"/>
      <c r="T72" s="238"/>
    </row>
    <row r="73" ht="16" customHeight="1">
      <c r="A73" s="1018">
        <v>9</v>
      </c>
      <c r="B73" s="1020"/>
      <c r="C73" s="1020"/>
      <c r="D73" s="1020"/>
      <c r="E73" s="1053"/>
      <c r="F73" s="1014"/>
      <c r="G73" s="869">
        <v>0</v>
      </c>
      <c r="H73" s="869">
        <v>0</v>
      </c>
      <c r="I73" s="1021">
        <f>G73-H73</f>
        <v>0</v>
      </c>
      <c r="J73" s="1055">
        <v>0</v>
      </c>
      <c r="K73" s="260"/>
      <c r="L73" s="237"/>
      <c r="M73" s="237"/>
      <c r="N73" s="237"/>
      <c r="O73" s="1017">
        <v>0.5</v>
      </c>
      <c r="P73" s="346">
        <f>O73*$G73</f>
        <v>0</v>
      </c>
      <c r="Q73" s="1017">
        <v>0.05</v>
      </c>
      <c r="R73" s="548">
        <f>Q73*$G$35</f>
        <v>23.6</v>
      </c>
      <c r="S73" s="237"/>
      <c r="T73" s="238"/>
    </row>
    <row r="74" ht="16" customHeight="1">
      <c r="A74" s="1023">
        <v>10</v>
      </c>
      <c r="B74" s="1056"/>
      <c r="C74" s="1056"/>
      <c r="D74" s="1056"/>
      <c r="E74" s="1057"/>
      <c r="F74" s="1058"/>
      <c r="G74" s="871">
        <v>0</v>
      </c>
      <c r="H74" s="871">
        <v>0</v>
      </c>
      <c r="I74" s="1024">
        <f>G74-H74</f>
        <v>0</v>
      </c>
      <c r="J74" s="1059">
        <v>0</v>
      </c>
      <c r="K74" s="260"/>
      <c r="L74" s="237"/>
      <c r="M74" s="237"/>
      <c r="N74" s="237"/>
      <c r="O74" s="1025">
        <v>0.5</v>
      </c>
      <c r="P74" s="366">
        <f>O74*$G74</f>
        <v>0</v>
      </c>
      <c r="Q74" s="1025">
        <v>0.05</v>
      </c>
      <c r="R74" s="524">
        <f>Q74*$G$35</f>
        <v>23.6</v>
      </c>
      <c r="S74" s="237"/>
      <c r="T74" s="238"/>
    </row>
    <row r="75" ht="16" customHeight="1">
      <c r="A75" s="1026"/>
      <c r="B75" s="258"/>
      <c r="C75" s="258"/>
      <c r="D75" s="258"/>
      <c r="E75" s="258"/>
      <c r="F75" s="561"/>
      <c r="G75" s="561">
        <f>SUM(G65:G74)</f>
        <v>0</v>
      </c>
      <c r="H75" s="561">
        <f>SUM(H65:H74)</f>
        <v>0</v>
      </c>
      <c r="I75" s="561">
        <f>SUM(I65:I74)</f>
        <v>0</v>
      </c>
      <c r="J75" s="1060">
        <f>_xlfn.AVERAGEIF(J65:J74,"&gt;0")</f>
      </c>
      <c r="K75" s="346"/>
      <c r="L75" s="346"/>
      <c r="M75" s="346"/>
      <c r="N75" s="346"/>
      <c r="O75" s="561">
        <f>SUM(P65:P74)</f>
        <v>0</v>
      </c>
      <c r="P75" s="561">
        <f>SUM(Q65:Q74)</f>
        <v>0.5</v>
      </c>
      <c r="Q75" s="561">
        <f>SUM(R65:R74)</f>
        <v>236</v>
      </c>
      <c r="R75" s="561"/>
      <c r="S75" s="237"/>
      <c r="T75" s="238"/>
    </row>
    <row r="76" ht="15.75" customHeight="1">
      <c r="A76" s="244"/>
      <c r="B76" s="237"/>
      <c r="C76" s="531"/>
      <c r="D76" s="531"/>
      <c r="E76" s="531"/>
      <c r="F76" s="599"/>
      <c r="G76" s="599"/>
      <c r="H76" s="599"/>
      <c r="I76" s="599"/>
      <c r="J76" s="1061"/>
      <c r="K76" s="599"/>
      <c r="L76" s="599"/>
      <c r="M76" s="599"/>
      <c r="N76" s="346"/>
      <c r="O76" s="346"/>
      <c r="P76" s="346"/>
      <c r="Q76" s="346"/>
      <c r="R76" s="346"/>
      <c r="S76" s="237"/>
      <c r="T76" s="238"/>
    </row>
    <row r="77" ht="15.75" customHeight="1">
      <c r="A77" s="718"/>
      <c r="B77" s="255"/>
      <c r="C77" t="s" s="1062">
        <v>738</v>
      </c>
      <c r="D77" s="1063"/>
      <c r="E77" s="1063"/>
      <c r="F77" s="1063"/>
      <c r="G77" s="1063"/>
      <c r="H77" s="1063"/>
      <c r="I77" s="1064"/>
      <c r="J77" t="s" s="1065">
        <v>739</v>
      </c>
      <c r="K77" s="1066"/>
      <c r="L77" s="1066"/>
      <c r="M77" s="1067"/>
      <c r="N77" s="895"/>
      <c r="O77" s="237"/>
      <c r="P77" s="237"/>
      <c r="Q77" s="237"/>
      <c r="R77" s="237"/>
      <c r="S77" s="237"/>
      <c r="T77" s="238"/>
    </row>
    <row r="78" ht="24" customHeight="1">
      <c r="A78" s="1068"/>
      <c r="B78" s="1069"/>
      <c r="C78" t="s" s="1070">
        <v>740</v>
      </c>
      <c r="D78" t="s" s="1071">
        <v>741</v>
      </c>
      <c r="E78" t="s" s="1071">
        <v>742</v>
      </c>
      <c r="F78" t="s" s="1071">
        <v>743</v>
      </c>
      <c r="G78" t="s" s="1071">
        <v>744</v>
      </c>
      <c r="H78" t="s" s="1071">
        <v>745</v>
      </c>
      <c r="I78" t="s" s="1072">
        <v>746</v>
      </c>
      <c r="J78" t="s" s="1070">
        <v>712</v>
      </c>
      <c r="K78" t="s" s="1071">
        <v>747</v>
      </c>
      <c r="L78" t="s" s="1071">
        <v>714</v>
      </c>
      <c r="M78" t="s" s="1073">
        <v>748</v>
      </c>
      <c r="N78" s="260"/>
      <c r="O78" s="237"/>
      <c r="P78" s="237"/>
      <c r="Q78" s="237"/>
      <c r="R78" s="237"/>
      <c r="S78" s="237"/>
      <c r="T78" s="238"/>
    </row>
    <row r="79" ht="16" customHeight="1">
      <c r="A79" s="1074">
        <f>A65</f>
        <v>1</v>
      </c>
      <c r="B79" s="1075">
        <f>B65</f>
        <v>0</v>
      </c>
      <c r="C79" s="1076">
        <v>0</v>
      </c>
      <c r="D79" s="1045">
        <v>0</v>
      </c>
      <c r="E79" s="1045">
        <v>0</v>
      </c>
      <c r="F79" s="1045">
        <v>0</v>
      </c>
      <c r="G79" s="1045">
        <v>0</v>
      </c>
      <c r="H79" s="1045">
        <v>0</v>
      </c>
      <c r="I79" s="1045">
        <v>0</v>
      </c>
      <c r="J79" s="1045">
        <v>0</v>
      </c>
      <c r="K79" s="1045">
        <v>0</v>
      </c>
      <c r="L79" s="1045">
        <v>0</v>
      </c>
      <c r="M79" s="1046">
        <v>0</v>
      </c>
      <c r="N79" s="260"/>
      <c r="O79" s="237"/>
      <c r="P79" s="237"/>
      <c r="Q79" s="237"/>
      <c r="R79" s="237"/>
      <c r="S79" s="237"/>
      <c r="T79" s="238"/>
    </row>
    <row r="80" ht="16" customHeight="1">
      <c r="A80" s="1074">
        <f>A66</f>
        <v>2</v>
      </c>
      <c r="B80" s="1075">
        <f>B66</f>
        <v>0</v>
      </c>
      <c r="C80" s="1077">
        <v>0</v>
      </c>
      <c r="D80" s="1048">
        <v>0</v>
      </c>
      <c r="E80" s="1048">
        <v>0</v>
      </c>
      <c r="F80" s="1048">
        <v>0</v>
      </c>
      <c r="G80" s="1048">
        <v>0</v>
      </c>
      <c r="H80" s="1048">
        <v>0</v>
      </c>
      <c r="I80" s="1048">
        <v>0</v>
      </c>
      <c r="J80" s="1048">
        <v>0</v>
      </c>
      <c r="K80" s="1048">
        <v>0</v>
      </c>
      <c r="L80" s="1048">
        <v>0</v>
      </c>
      <c r="M80" s="1049">
        <v>0</v>
      </c>
      <c r="N80" s="260"/>
      <c r="O80" s="237"/>
      <c r="P80" s="237"/>
      <c r="Q80" s="237"/>
      <c r="R80" s="237"/>
      <c r="S80" s="237"/>
      <c r="T80" s="238"/>
    </row>
    <row r="81" ht="16" customHeight="1">
      <c r="A81" s="1074">
        <f>A67</f>
        <v>3</v>
      </c>
      <c r="B81" s="1075">
        <f>B67</f>
        <v>0</v>
      </c>
      <c r="C81" s="1077">
        <v>0</v>
      </c>
      <c r="D81" s="1048">
        <v>0</v>
      </c>
      <c r="E81" s="1048">
        <v>0</v>
      </c>
      <c r="F81" s="1048">
        <v>0</v>
      </c>
      <c r="G81" s="1048">
        <v>0</v>
      </c>
      <c r="H81" s="1048">
        <v>0</v>
      </c>
      <c r="I81" s="1048">
        <v>0</v>
      </c>
      <c r="J81" s="1048">
        <v>0</v>
      </c>
      <c r="K81" s="1048">
        <v>0</v>
      </c>
      <c r="L81" s="1048">
        <v>0</v>
      </c>
      <c r="M81" s="1049">
        <v>0</v>
      </c>
      <c r="N81" s="260"/>
      <c r="O81" s="237"/>
      <c r="P81" s="237"/>
      <c r="Q81" s="237"/>
      <c r="R81" s="237"/>
      <c r="S81" s="237"/>
      <c r="T81" s="238"/>
    </row>
    <row r="82" ht="16" customHeight="1">
      <c r="A82" s="1074">
        <f>A68</f>
        <v>4</v>
      </c>
      <c r="B82" s="1075">
        <f>B68</f>
        <v>0</v>
      </c>
      <c r="C82" s="1077">
        <v>0</v>
      </c>
      <c r="D82" s="1048">
        <v>0</v>
      </c>
      <c r="E82" s="1048">
        <v>0</v>
      </c>
      <c r="F82" s="1048">
        <v>0</v>
      </c>
      <c r="G82" s="1048">
        <v>0</v>
      </c>
      <c r="H82" s="1048">
        <v>0</v>
      </c>
      <c r="I82" s="1048">
        <v>0</v>
      </c>
      <c r="J82" s="1048">
        <v>0</v>
      </c>
      <c r="K82" s="1048">
        <v>0</v>
      </c>
      <c r="L82" s="1048">
        <v>0</v>
      </c>
      <c r="M82" s="1049">
        <v>0</v>
      </c>
      <c r="N82" s="260"/>
      <c r="O82" s="237"/>
      <c r="P82" s="237"/>
      <c r="Q82" s="237"/>
      <c r="R82" s="237"/>
      <c r="S82" s="237"/>
      <c r="T82" s="238"/>
    </row>
    <row r="83" ht="16" customHeight="1">
      <c r="A83" s="1074">
        <f>A69</f>
        <v>5</v>
      </c>
      <c r="B83" s="1075">
        <f>B69</f>
        <v>0</v>
      </c>
      <c r="C83" s="1077">
        <v>0</v>
      </c>
      <c r="D83" s="1048">
        <v>0</v>
      </c>
      <c r="E83" s="1048">
        <v>0</v>
      </c>
      <c r="F83" s="1048">
        <v>0</v>
      </c>
      <c r="G83" s="1048">
        <v>0</v>
      </c>
      <c r="H83" s="1048">
        <v>0</v>
      </c>
      <c r="I83" s="1048">
        <v>0</v>
      </c>
      <c r="J83" s="1048">
        <v>0</v>
      </c>
      <c r="K83" s="1048">
        <v>0</v>
      </c>
      <c r="L83" s="1048">
        <v>0</v>
      </c>
      <c r="M83" s="1049">
        <v>0</v>
      </c>
      <c r="N83" s="260"/>
      <c r="O83" s="237"/>
      <c r="P83" s="237"/>
      <c r="Q83" s="237"/>
      <c r="R83" s="237"/>
      <c r="S83" s="237"/>
      <c r="T83" s="238"/>
    </row>
    <row r="84" ht="16" customHeight="1">
      <c r="A84" s="1074">
        <f>A70</f>
        <v>6</v>
      </c>
      <c r="B84" s="1075">
        <f>B70</f>
        <v>0</v>
      </c>
      <c r="C84" s="1077">
        <v>0</v>
      </c>
      <c r="D84" s="1048">
        <v>0</v>
      </c>
      <c r="E84" s="1048">
        <v>0</v>
      </c>
      <c r="F84" s="1048">
        <v>0</v>
      </c>
      <c r="G84" s="1048">
        <v>0</v>
      </c>
      <c r="H84" s="1048">
        <v>0</v>
      </c>
      <c r="I84" s="1048">
        <v>0</v>
      </c>
      <c r="J84" s="1048">
        <v>0</v>
      </c>
      <c r="K84" s="1048">
        <v>0</v>
      </c>
      <c r="L84" s="1048">
        <v>0</v>
      </c>
      <c r="M84" s="1049">
        <v>0</v>
      </c>
      <c r="N84" s="260"/>
      <c r="O84" s="237"/>
      <c r="P84" s="237"/>
      <c r="Q84" s="237"/>
      <c r="R84" s="237"/>
      <c r="S84" s="237"/>
      <c r="T84" s="238"/>
    </row>
    <row r="85" ht="16" customHeight="1">
      <c r="A85" s="1074">
        <f>A71</f>
        <v>7</v>
      </c>
      <c r="B85" s="1075">
        <f>B71</f>
        <v>0</v>
      </c>
      <c r="C85" s="1077">
        <v>0</v>
      </c>
      <c r="D85" s="1048">
        <v>0</v>
      </c>
      <c r="E85" s="1048">
        <v>0</v>
      </c>
      <c r="F85" s="1048">
        <v>0</v>
      </c>
      <c r="G85" s="1048">
        <v>0</v>
      </c>
      <c r="H85" s="1048">
        <v>0</v>
      </c>
      <c r="I85" s="1048">
        <v>0</v>
      </c>
      <c r="J85" s="1048">
        <v>0</v>
      </c>
      <c r="K85" s="1048">
        <v>0</v>
      </c>
      <c r="L85" s="1048">
        <v>0</v>
      </c>
      <c r="M85" s="1049">
        <v>0</v>
      </c>
      <c r="N85" s="260"/>
      <c r="O85" s="237"/>
      <c r="P85" s="237"/>
      <c r="Q85" s="237"/>
      <c r="R85" s="237"/>
      <c r="S85" s="237"/>
      <c r="T85" s="238"/>
    </row>
    <row r="86" ht="16" customHeight="1">
      <c r="A86" s="1074">
        <f>A72</f>
        <v>8</v>
      </c>
      <c r="B86" s="1075">
        <f>B72</f>
        <v>0</v>
      </c>
      <c r="C86" s="1077">
        <v>0</v>
      </c>
      <c r="D86" s="1048">
        <v>0</v>
      </c>
      <c r="E86" s="1048">
        <v>0</v>
      </c>
      <c r="F86" s="1048">
        <v>0</v>
      </c>
      <c r="G86" s="1048">
        <v>0</v>
      </c>
      <c r="H86" s="1048">
        <v>0</v>
      </c>
      <c r="I86" s="1048">
        <v>0</v>
      </c>
      <c r="J86" s="1048">
        <v>0</v>
      </c>
      <c r="K86" s="1048">
        <v>0</v>
      </c>
      <c r="L86" s="1048">
        <v>0</v>
      </c>
      <c r="M86" s="1049">
        <v>0</v>
      </c>
      <c r="N86" s="260"/>
      <c r="O86" s="237"/>
      <c r="P86" s="237"/>
      <c r="Q86" s="237"/>
      <c r="R86" s="237"/>
      <c r="S86" s="237"/>
      <c r="T86" s="238"/>
    </row>
    <row r="87" ht="16" customHeight="1">
      <c r="A87" s="1074">
        <f>A73</f>
        <v>9</v>
      </c>
      <c r="B87" s="1075">
        <f>B73</f>
        <v>0</v>
      </c>
      <c r="C87" s="1077">
        <v>0</v>
      </c>
      <c r="D87" s="1048">
        <v>0</v>
      </c>
      <c r="E87" s="1048">
        <v>0</v>
      </c>
      <c r="F87" s="1048">
        <v>0</v>
      </c>
      <c r="G87" s="1048">
        <v>0</v>
      </c>
      <c r="H87" s="1048">
        <v>0</v>
      </c>
      <c r="I87" s="1048">
        <v>0</v>
      </c>
      <c r="J87" s="1048">
        <v>0</v>
      </c>
      <c r="K87" s="1048">
        <v>0</v>
      </c>
      <c r="L87" s="1048">
        <v>0</v>
      </c>
      <c r="M87" s="1049">
        <v>0</v>
      </c>
      <c r="N87" s="260"/>
      <c r="O87" s="237"/>
      <c r="P87" s="237"/>
      <c r="Q87" s="237"/>
      <c r="R87" s="237"/>
      <c r="S87" s="237"/>
      <c r="T87" s="238"/>
    </row>
    <row r="88" ht="16" customHeight="1">
      <c r="A88" s="1074">
        <f>A74</f>
        <v>10</v>
      </c>
      <c r="B88" s="1075">
        <f>B74</f>
        <v>0</v>
      </c>
      <c r="C88" s="1078">
        <v>0</v>
      </c>
      <c r="D88" s="1079">
        <v>0</v>
      </c>
      <c r="E88" s="1079">
        <v>0</v>
      </c>
      <c r="F88" s="1079">
        <v>0</v>
      </c>
      <c r="G88" s="1079">
        <v>0</v>
      </c>
      <c r="H88" s="1079">
        <v>0</v>
      </c>
      <c r="I88" s="1079">
        <v>0</v>
      </c>
      <c r="J88" s="1079">
        <v>0</v>
      </c>
      <c r="K88" s="1079">
        <v>0</v>
      </c>
      <c r="L88" s="1079">
        <v>0</v>
      </c>
      <c r="M88" s="1051">
        <v>0</v>
      </c>
      <c r="N88" s="1080"/>
      <c r="O88" s="726"/>
      <c r="P88" s="726"/>
      <c r="Q88" s="726"/>
      <c r="R88" s="726"/>
      <c r="S88" s="726"/>
      <c r="T88" s="727"/>
    </row>
  </sheetData>
  <mergeCells count="21">
    <mergeCell ref="B33:H33"/>
    <mergeCell ref="B63:H63"/>
    <mergeCell ref="B34:C34"/>
    <mergeCell ref="B64:C64"/>
    <mergeCell ref="B35:D35"/>
    <mergeCell ref="B36:D36"/>
    <mergeCell ref="B37:D37"/>
    <mergeCell ref="B38:D38"/>
    <mergeCell ref="B42:D42"/>
    <mergeCell ref="B43:D43"/>
    <mergeCell ref="B44:D44"/>
    <mergeCell ref="B65:D65"/>
    <mergeCell ref="B66:D66"/>
    <mergeCell ref="B67:D67"/>
    <mergeCell ref="B68:D68"/>
    <mergeCell ref="B69:D69"/>
    <mergeCell ref="B70:D70"/>
    <mergeCell ref="B71:D71"/>
    <mergeCell ref="B72:D72"/>
    <mergeCell ref="B73:D73"/>
    <mergeCell ref="B74:D74"/>
  </mergeCells>
  <conditionalFormatting sqref="F2:M3 K15:M27 D28:M29 B33:D33 G35:J44 F45:K45 N45:R45 J47:M47 B49:M58 B63:D63 G65:J74 F75:R76 J77:M77 B79:M88">
    <cfRule type="cellIs" dxfId="13" priority="1" operator="lessThan" stopIfTrue="1">
      <formula>0</formula>
    </cfRule>
  </conditionalFormatting>
  <conditionalFormatting sqref="D12:J13 D15:J27">
    <cfRule type="cellIs" dxfId="14" priority="1" operator="lessThan" stopIfTrue="1">
      <formula>0</formula>
    </cfRule>
    <cfRule type="cellIs" dxfId="15" priority="2" operator="equal" stopIfTrue="1">
      <formula>0</formula>
    </cfRule>
  </conditionalFormatting>
  <conditionalFormatting sqref="O35:Q44 O65:Q74">
    <cfRule type="cellIs" dxfId="16" priority="1" operator="lessThan" stopIfTrue="1">
      <formula>0</formula>
    </cfRule>
    <cfRule type="cellIs" dxfId="17" priority="2" operator="equal" stopIfTrue="1">
      <formula>0</formula>
    </cfRule>
  </conditionalFormatting>
  <conditionalFormatting sqref="R35:R44 R65:R74">
    <cfRule type="cellIs" dxfId="18" priority="1" operator="equal" stopIfTrue="1">
      <formula>0</formula>
    </cfRule>
  </conditionalFormatting>
  <pageMargins left="0.25" right="0.25" top="0.5" bottom="0.45" header="0.25" footer="0.25"/>
  <pageSetup firstPageNumber="1" fitToHeight="1" fitToWidth="1" scale="84" useFirstPageNumber="0" orientation="landscape" pageOrder="downThenOver"/>
  <headerFooter>
    <oddHeader>&amp;L&amp;"Calibri,Regular"&amp;11&amp;K000000 &amp;C&amp;"Calibri,Regular"&amp;11&amp;K000000 &amp;R&amp;"Calibri,Regular"&amp;11&amp;K000000 </oddHeader>
    <oddFooter>&amp;L&amp;"Calibri,Regular"&amp;7&amp;K0000007/15/20  at 4:16 PM Mike 702.854.0691&amp;C&amp;"Calibri,Regular"&amp;7&amp;K0000002020 LVMCA Financial-Plan-Academy-2019-11-15-3-PM.xlsx  Market&amp;R&amp;"Calibri,Regular"&amp;11&amp;K000000&amp;7&amp;P of &amp;N</oddFooter>
  </headerFooter>
  <drawing r:id="rId1"/>
  <legacyDrawing r:id="rId2"/>
</worksheet>
</file>

<file path=xl/worksheets/sheet9.xml><?xml version="1.0" encoding="utf-8"?>
<worksheet xmlns:r="http://schemas.openxmlformats.org/officeDocument/2006/relationships" xmlns="http://schemas.openxmlformats.org/spreadsheetml/2006/main">
  <dimension ref="A1:O45"/>
  <sheetViews>
    <sheetView workbookViewId="0" showGridLines="0" defaultGridColor="1"/>
  </sheetViews>
  <sheetFormatPr defaultColWidth="8.83333" defaultRowHeight="15" customHeight="1" outlineLevelRow="0" outlineLevelCol="0"/>
  <cols>
    <col min="1" max="1" width="6.67188" style="1081" customWidth="1"/>
    <col min="2" max="2" width="50.6719" style="1081" customWidth="1"/>
    <col min="3" max="3" width="12.5" style="1081" customWidth="1"/>
    <col min="4" max="5" width="9.5" style="1081" customWidth="1"/>
    <col min="6" max="6" width="10.5" style="1081" customWidth="1"/>
    <col min="7" max="7" width="11" style="1081" customWidth="1"/>
    <col min="8" max="8" width="13.6719" style="1081" customWidth="1"/>
    <col min="9" max="9" width="14" style="1081" customWidth="1"/>
    <col min="10" max="10" width="15.3516" style="1081" customWidth="1"/>
    <col min="11" max="14" width="16.3516" style="1081" customWidth="1"/>
    <col min="15" max="15" width="17.3516" style="1081" customWidth="1"/>
    <col min="16" max="16384" width="8.85156" style="1081" customWidth="1"/>
  </cols>
  <sheetData>
    <row r="1" ht="18" customHeight="1">
      <c r="A1" t="s" s="233">
        <v>761</v>
      </c>
      <c r="B1" s="78"/>
      <c r="C1" s="234"/>
      <c r="D1" s="234"/>
      <c r="E1" t="s" s="1082">
        <v>762</v>
      </c>
      <c r="F1" s="1083">
        <f>'Enrol Staff &amp; Exp'!H6</f>
        <v>2021</v>
      </c>
      <c r="G1" s="234"/>
      <c r="H1" s="234"/>
      <c r="I1" s="234"/>
      <c r="J1" s="234"/>
      <c r="K1" s="234"/>
      <c r="L1" s="234"/>
      <c r="M1" s="234"/>
      <c r="N1" s="234"/>
      <c r="O1" s="236"/>
    </row>
    <row r="2" ht="15.75" customHeight="1">
      <c r="A2" t="s" s="1084">
        <f>'Cover'!$C$8</f>
        <v>89</v>
      </c>
      <c r="B2" s="1085"/>
      <c r="C2" s="237"/>
      <c r="D2" s="237"/>
      <c r="E2" t="s" s="245">
        <v>763</v>
      </c>
      <c r="F2" s="1086">
        <f>F1+1</f>
        <v>2022</v>
      </c>
      <c r="G2" s="237"/>
      <c r="H2" s="237"/>
      <c r="I2" s="237"/>
      <c r="J2" s="237"/>
      <c r="K2" s="237"/>
      <c r="L2" s="237"/>
      <c r="M2" s="237"/>
      <c r="N2" s="237"/>
      <c r="O2" s="238"/>
    </row>
    <row r="3" ht="15" customHeight="1">
      <c r="A3" t="s" s="239">
        <v>2</v>
      </c>
      <c r="B3" s="237"/>
      <c r="C3" s="237"/>
      <c r="D3" s="237"/>
      <c r="E3" s="237"/>
      <c r="F3" s="237"/>
      <c r="G3" s="237"/>
      <c r="H3" s="237"/>
      <c r="I3" s="237"/>
      <c r="J3" s="237"/>
      <c r="K3" s="237"/>
      <c r="L3" s="237"/>
      <c r="M3" s="237"/>
      <c r="N3" s="237"/>
      <c r="O3" s="238"/>
    </row>
    <row r="4" ht="15" customHeight="1">
      <c r="A4" t="s" s="241">
        <v>3</v>
      </c>
      <c r="B4" s="237"/>
      <c r="C4" s="237"/>
      <c r="D4" s="237"/>
      <c r="E4" s="237"/>
      <c r="F4" s="237"/>
      <c r="G4" s="237"/>
      <c r="H4" s="237"/>
      <c r="I4" s="237"/>
      <c r="J4" s="237"/>
      <c r="K4" s="237"/>
      <c r="L4" s="237"/>
      <c r="M4" s="237"/>
      <c r="N4" s="237"/>
      <c r="O4" s="238"/>
    </row>
    <row r="5" ht="15" customHeight="1">
      <c r="A5" s="242"/>
      <c r="B5" s="237"/>
      <c r="C5" s="237"/>
      <c r="D5" s="237"/>
      <c r="E5" s="237"/>
      <c r="F5" s="237"/>
      <c r="G5" s="237"/>
      <c r="H5" s="237"/>
      <c r="I5" s="237"/>
      <c r="J5" s="237"/>
      <c r="K5" s="237"/>
      <c r="L5" s="237"/>
      <c r="M5" s="237"/>
      <c r="N5" s="237"/>
      <c r="O5" s="238"/>
    </row>
    <row r="6" ht="15" customHeight="1">
      <c r="A6" s="718"/>
      <c r="B6" s="237"/>
      <c r="C6" s="237"/>
      <c r="D6" s="237"/>
      <c r="E6" s="237"/>
      <c r="F6" s="237"/>
      <c r="G6" s="237"/>
      <c r="H6" s="237"/>
      <c r="I6" s="237"/>
      <c r="J6" s="237"/>
      <c r="K6" s="237"/>
      <c r="L6" s="237"/>
      <c r="M6" s="237"/>
      <c r="N6" s="237"/>
      <c r="O6" s="238"/>
    </row>
    <row r="7" ht="15" customHeight="1">
      <c r="A7" s="244"/>
      <c r="B7" s="240"/>
      <c r="C7" s="237"/>
      <c r="D7" s="237"/>
      <c r="E7" s="237"/>
      <c r="F7" s="237"/>
      <c r="G7" s="237"/>
      <c r="H7" s="237"/>
      <c r="I7" s="237"/>
      <c r="J7" s="237"/>
      <c r="K7" s="237"/>
      <c r="L7" s="237"/>
      <c r="M7" s="237"/>
      <c r="N7" s="237"/>
      <c r="O7" s="238"/>
    </row>
    <row r="8" ht="15" customHeight="1">
      <c r="A8" s="244"/>
      <c r="B8" s="240"/>
      <c r="C8" s="237"/>
      <c r="D8" s="237"/>
      <c r="E8" s="237"/>
      <c r="F8" s="237"/>
      <c r="G8" s="237"/>
      <c r="H8" s="237"/>
      <c r="I8" s="237"/>
      <c r="J8" s="237"/>
      <c r="K8" s="237"/>
      <c r="L8" s="237"/>
      <c r="M8" s="237"/>
      <c r="N8" s="237"/>
      <c r="O8" s="238"/>
    </row>
    <row r="9" ht="15" customHeight="1">
      <c r="A9" s="244"/>
      <c r="B9" s="240"/>
      <c r="C9" s="237"/>
      <c r="D9" s="237"/>
      <c r="E9" s="237"/>
      <c r="F9" s="237"/>
      <c r="G9" s="237"/>
      <c r="H9" s="252"/>
      <c r="I9" s="252"/>
      <c r="J9" s="252"/>
      <c r="K9" s="252"/>
      <c r="L9" s="252"/>
      <c r="M9" s="252"/>
      <c r="N9" s="252"/>
      <c r="O9" s="238"/>
    </row>
    <row r="10" ht="15" customHeight="1">
      <c r="A10" s="244"/>
      <c r="B10" s="237"/>
      <c r="C10" s="237"/>
      <c r="D10" s="237"/>
      <c r="E10" s="237"/>
      <c r="F10" s="237"/>
      <c r="G10" s="255"/>
      <c r="H10" s="1087"/>
      <c r="I10" t="s" s="1088">
        <v>178</v>
      </c>
      <c r="J10" s="258"/>
      <c r="K10" s="258"/>
      <c r="L10" s="258"/>
      <c r="M10" s="258"/>
      <c r="N10" s="259"/>
      <c r="O10" s="734"/>
    </row>
    <row r="11" ht="15" customHeight="1">
      <c r="A11" s="244"/>
      <c r="B11" s="237"/>
      <c r="C11" s="237"/>
      <c r="D11" s="237"/>
      <c r="E11" s="237"/>
      <c r="F11" s="237"/>
      <c r="G11" s="255"/>
      <c r="H11" t="s" s="1089">
        <v>701</v>
      </c>
      <c r="I11" t="s" s="261">
        <v>180</v>
      </c>
      <c r="J11" t="s" s="262">
        <v>181</v>
      </c>
      <c r="K11" t="s" s="262">
        <v>182</v>
      </c>
      <c r="L11" t="s" s="262">
        <v>183</v>
      </c>
      <c r="M11" t="s" s="262">
        <v>184</v>
      </c>
      <c r="N11" t="s" s="263">
        <v>185</v>
      </c>
      <c r="O11" s="734"/>
    </row>
    <row r="12" ht="15.75" customHeight="1">
      <c r="A12" s="280">
        <f t="shared" si="3" ref="A12:A31">ROW()</f>
        <v>12</v>
      </c>
      <c r="B12" s="237"/>
      <c r="C12" s="237"/>
      <c r="D12" s="237"/>
      <c r="E12" s="237"/>
      <c r="F12" s="1090"/>
      <c r="G12" s="270"/>
      <c r="H12" s="266">
        <f>I12-1</f>
        <v>2020</v>
      </c>
      <c r="I12" s="267">
        <f>F1</f>
        <v>2021</v>
      </c>
      <c r="J12" s="1091">
        <f>I13</f>
        <v>2022</v>
      </c>
      <c r="K12" s="1091">
        <f>J13</f>
        <v>2023</v>
      </c>
      <c r="L12" s="1091">
        <f>K13</f>
        <v>2024</v>
      </c>
      <c r="M12" s="1091">
        <f>L13</f>
        <v>2025</v>
      </c>
      <c r="N12" s="1092">
        <f>M13</f>
        <v>2026</v>
      </c>
      <c r="O12" s="734"/>
    </row>
    <row r="13" ht="15.75" customHeight="1">
      <c r="A13" s="280">
        <f t="shared" si="3"/>
        <v>13</v>
      </c>
      <c r="B13" s="237"/>
      <c r="C13" s="237"/>
      <c r="D13" s="237"/>
      <c r="E13" s="237"/>
      <c r="F13" s="1090"/>
      <c r="G13" s="270"/>
      <c r="H13" s="982">
        <f>I13-1</f>
        <v>2021</v>
      </c>
      <c r="I13" s="983">
        <f>I12+1</f>
        <v>2022</v>
      </c>
      <c r="J13" s="978">
        <f>J12+1</f>
        <v>2023</v>
      </c>
      <c r="K13" s="978">
        <f>K12+1</f>
        <v>2024</v>
      </c>
      <c r="L13" s="978">
        <f>L12+1</f>
        <v>2025</v>
      </c>
      <c r="M13" s="978">
        <f>M12+1</f>
        <v>2026</v>
      </c>
      <c r="N13" s="979">
        <f>N12+1</f>
        <v>2027</v>
      </c>
      <c r="O13" s="734"/>
    </row>
    <row r="14" ht="18.75" customHeight="1">
      <c r="A14" s="280">
        <f t="shared" si="3"/>
        <v>14</v>
      </c>
      <c r="B14" t="s" s="1093">
        <v>189</v>
      </c>
      <c r="C14" s="1094"/>
      <c r="D14" s="237"/>
      <c r="E14" s="237"/>
      <c r="F14" s="1090"/>
      <c r="G14" s="1090"/>
      <c r="H14" s="284"/>
      <c r="I14" s="285"/>
      <c r="J14" s="285"/>
      <c r="K14" s="285"/>
      <c r="L14" s="285"/>
      <c r="M14" s="285"/>
      <c r="N14" s="285"/>
      <c r="O14" s="238"/>
    </row>
    <row r="15" ht="15" customHeight="1">
      <c r="A15" s="280">
        <f t="shared" si="3"/>
        <v>15</v>
      </c>
      <c r="B15" t="s" s="286">
        <v>190</v>
      </c>
      <c r="C15" s="351"/>
      <c r="D15" s="237"/>
      <c r="E15" s="237"/>
      <c r="F15" s="237"/>
      <c r="G15" s="237"/>
      <c r="H15" s="1095">
        <v>0</v>
      </c>
      <c r="I15" s="1096">
        <f>COUNTIF(I18:I30,"&gt;0")</f>
        <v>9</v>
      </c>
      <c r="J15" s="1097">
        <f>COUNTIF(J18:J30,"&gt;0")</f>
        <v>9</v>
      </c>
      <c r="K15" s="1097">
        <f>COUNTIF(K18:K30,"&gt;0")</f>
        <v>9</v>
      </c>
      <c r="L15" s="1097">
        <f>COUNTIF(L18:L30,"&gt;0")</f>
        <v>9</v>
      </c>
      <c r="M15" s="1097">
        <f>COUNTIF(M18:M30,"&gt;0")</f>
        <v>9</v>
      </c>
      <c r="N15" s="1098">
        <f>COUNTIF(N18:N30,"&gt;0")</f>
        <v>9</v>
      </c>
      <c r="O15" s="734"/>
    </row>
    <row r="16" ht="15" customHeight="1">
      <c r="A16" s="280">
        <f t="shared" si="3"/>
        <v>16</v>
      </c>
      <c r="B16" t="s" s="290">
        <v>191</v>
      </c>
      <c r="C16" s="1099"/>
      <c r="D16" s="252"/>
      <c r="E16" s="252"/>
      <c r="F16" s="252"/>
      <c r="G16" s="252"/>
      <c r="H16" s="1095">
        <v>0</v>
      </c>
      <c r="I16" s="987">
        <f>'Enrol Staff &amp; Exp'!H16</f>
        <v>8</v>
      </c>
      <c r="J16" s="288">
        <f>'Enrol Staff &amp; Exp'!I16</f>
        <v>9</v>
      </c>
      <c r="K16" s="288">
        <f>'Enrol Staff &amp; Exp'!J16</f>
        <v>9</v>
      </c>
      <c r="L16" s="288">
        <f>'Enrol Staff &amp; Exp'!K16</f>
        <v>13</v>
      </c>
      <c r="M16" s="288">
        <f>'Enrol Staff &amp; Exp'!L16</f>
        <v>16</v>
      </c>
      <c r="N16" s="289">
        <f>'Enrol Staff &amp; Exp'!M16</f>
        <v>18</v>
      </c>
      <c r="O16" s="734"/>
    </row>
    <row r="17" ht="15" customHeight="1">
      <c r="A17" s="280">
        <f t="shared" si="3"/>
        <v>17</v>
      </c>
      <c r="B17" s="294"/>
      <c r="C17" s="1100"/>
      <c r="D17" s="294"/>
      <c r="E17" s="294"/>
      <c r="F17" s="295"/>
      <c r="G17" s="295"/>
      <c r="H17" s="295"/>
      <c r="I17" s="295"/>
      <c r="J17" s="295"/>
      <c r="K17" s="295"/>
      <c r="L17" s="295"/>
      <c r="M17" s="295"/>
      <c r="N17" s="295"/>
      <c r="O17" s="238"/>
    </row>
    <row r="18" ht="15" customHeight="1">
      <c r="A18" s="280">
        <f t="shared" si="3"/>
        <v>18</v>
      </c>
      <c r="B18" t="s" s="296">
        <v>192</v>
      </c>
      <c r="C18" s="1101"/>
      <c r="D18" s="1102"/>
      <c r="E18" s="1102"/>
      <c r="F18" s="1102"/>
      <c r="G18" s="258"/>
      <c r="H18" s="1103"/>
      <c r="I18" s="1104">
        <f>'Market'!E15</f>
        <v>30</v>
      </c>
      <c r="J18" s="1105">
        <f>'Market'!F15</f>
        <v>35</v>
      </c>
      <c r="K18" s="1105">
        <f>'Market'!G15</f>
        <v>40</v>
      </c>
      <c r="L18" s="1105">
        <f>'Market'!H15</f>
        <v>45</v>
      </c>
      <c r="M18" s="1105">
        <f>'Market'!I15</f>
        <v>50</v>
      </c>
      <c r="N18" s="1105">
        <f>'Market'!J15</f>
        <v>55</v>
      </c>
      <c r="O18" s="1106"/>
    </row>
    <row r="19" ht="15" customHeight="1">
      <c r="A19" s="280">
        <f t="shared" si="3"/>
        <v>19</v>
      </c>
      <c r="B19" t="s" s="299">
        <v>193</v>
      </c>
      <c r="C19" s="1107"/>
      <c r="D19" s="318"/>
      <c r="E19" s="318"/>
      <c r="F19" s="318"/>
      <c r="G19" s="237"/>
      <c r="H19" s="1108"/>
      <c r="I19" s="321">
        <f>'Market'!E16</f>
        <v>35</v>
      </c>
      <c r="J19" s="322">
        <f>'Market'!F16</f>
        <v>40</v>
      </c>
      <c r="K19" s="322">
        <f>'Market'!G16</f>
        <v>45</v>
      </c>
      <c r="L19" s="322">
        <f>'Market'!H16</f>
        <v>50</v>
      </c>
      <c r="M19" s="322">
        <f>'Market'!I16</f>
        <v>55</v>
      </c>
      <c r="N19" s="322">
        <f>'Market'!J16</f>
        <v>60</v>
      </c>
      <c r="O19" s="1106"/>
    </row>
    <row r="20" ht="15" customHeight="1">
      <c r="A20" s="280">
        <f t="shared" si="3"/>
        <v>20</v>
      </c>
      <c r="B20" t="s" s="299">
        <v>194</v>
      </c>
      <c r="C20" s="1107"/>
      <c r="D20" s="318"/>
      <c r="E20" s="318"/>
      <c r="F20" s="318"/>
      <c r="G20" s="237"/>
      <c r="H20" s="1108"/>
      <c r="I20" s="321">
        <f>'Market'!E17</f>
        <v>35</v>
      </c>
      <c r="J20" s="322">
        <f>'Market'!F17</f>
        <v>40</v>
      </c>
      <c r="K20" s="322">
        <f>'Market'!G17</f>
        <v>45</v>
      </c>
      <c r="L20" s="322">
        <f>'Market'!H17</f>
        <v>50</v>
      </c>
      <c r="M20" s="322">
        <f>'Market'!I17</f>
        <v>55</v>
      </c>
      <c r="N20" s="322">
        <f>'Market'!J17</f>
        <v>60</v>
      </c>
      <c r="O20" s="1106"/>
    </row>
    <row r="21" ht="15" customHeight="1">
      <c r="A21" s="280">
        <f t="shared" si="3"/>
        <v>21</v>
      </c>
      <c r="B21" t="s" s="299">
        <v>195</v>
      </c>
      <c r="C21" s="1107"/>
      <c r="D21" s="318"/>
      <c r="E21" s="318"/>
      <c r="F21" s="318"/>
      <c r="G21" s="237"/>
      <c r="H21" s="1108"/>
      <c r="I21" s="321">
        <f>'Market'!E18</f>
        <v>35</v>
      </c>
      <c r="J21" s="322">
        <f>'Market'!F18</f>
        <v>40</v>
      </c>
      <c r="K21" s="322">
        <f>'Market'!G18</f>
        <v>45</v>
      </c>
      <c r="L21" s="322">
        <f>'Market'!H18</f>
        <v>50</v>
      </c>
      <c r="M21" s="322">
        <f>'Market'!I18</f>
        <v>55</v>
      </c>
      <c r="N21" s="322">
        <f>'Market'!J18</f>
        <v>60</v>
      </c>
      <c r="O21" s="1106"/>
    </row>
    <row r="22" ht="15" customHeight="1">
      <c r="A22" s="280">
        <f t="shared" si="3"/>
        <v>22</v>
      </c>
      <c r="B22" t="s" s="299">
        <v>196</v>
      </c>
      <c r="C22" s="1107"/>
      <c r="D22" s="318"/>
      <c r="E22" s="318"/>
      <c r="F22" s="318"/>
      <c r="G22" s="237"/>
      <c r="H22" s="1108"/>
      <c r="I22" s="321">
        <f>'Market'!E19</f>
        <v>30</v>
      </c>
      <c r="J22" s="322">
        <f>'Market'!F19</f>
        <v>35</v>
      </c>
      <c r="K22" s="322">
        <f>'Market'!G19</f>
        <v>40</v>
      </c>
      <c r="L22" s="322">
        <f>'Market'!H19</f>
        <v>45</v>
      </c>
      <c r="M22" s="322">
        <f>'Market'!I19</f>
        <v>50</v>
      </c>
      <c r="N22" s="322">
        <f>'Market'!J19</f>
        <v>55</v>
      </c>
      <c r="O22" s="1106"/>
    </row>
    <row r="23" ht="15" customHeight="1">
      <c r="A23" s="280">
        <f t="shared" si="3"/>
        <v>23</v>
      </c>
      <c r="B23" t="s" s="299">
        <v>197</v>
      </c>
      <c r="C23" s="1107"/>
      <c r="D23" s="318"/>
      <c r="E23" s="318"/>
      <c r="F23" s="318"/>
      <c r="G23" s="237"/>
      <c r="H23" s="1108"/>
      <c r="I23" s="321">
        <f>'Market'!E20</f>
        <v>30</v>
      </c>
      <c r="J23" s="322">
        <f>'Market'!F20</f>
        <v>35</v>
      </c>
      <c r="K23" s="322">
        <f>'Market'!G20</f>
        <v>40</v>
      </c>
      <c r="L23" s="322">
        <f>'Market'!H20</f>
        <v>45</v>
      </c>
      <c r="M23" s="322">
        <f>'Market'!I20</f>
        <v>50</v>
      </c>
      <c r="N23" s="322">
        <f>'Market'!J20</f>
        <v>55</v>
      </c>
      <c r="O23" s="1106"/>
    </row>
    <row r="24" ht="15" customHeight="1">
      <c r="A24" s="280">
        <f t="shared" si="3"/>
        <v>24</v>
      </c>
      <c r="B24" t="s" s="299">
        <v>198</v>
      </c>
      <c r="C24" s="1107"/>
      <c r="D24" s="318"/>
      <c r="E24" s="318"/>
      <c r="F24" s="318"/>
      <c r="G24" s="237"/>
      <c r="H24" s="1108"/>
      <c r="I24" s="321">
        <f>'Market'!E21</f>
        <v>25</v>
      </c>
      <c r="J24" s="322">
        <f>'Market'!F21</f>
        <v>30</v>
      </c>
      <c r="K24" s="322">
        <f>'Market'!G21</f>
        <v>35</v>
      </c>
      <c r="L24" s="322">
        <f>'Market'!H21</f>
        <v>40</v>
      </c>
      <c r="M24" s="322">
        <f>'Market'!I21</f>
        <v>45</v>
      </c>
      <c r="N24" s="322">
        <f>'Market'!J21</f>
        <v>50</v>
      </c>
      <c r="O24" s="1106"/>
    </row>
    <row r="25" ht="15" customHeight="1">
      <c r="A25" s="280">
        <f t="shared" si="3"/>
        <v>25</v>
      </c>
      <c r="B25" t="s" s="299">
        <v>199</v>
      </c>
      <c r="C25" s="1107"/>
      <c r="D25" s="318"/>
      <c r="E25" s="318"/>
      <c r="F25" s="318"/>
      <c r="G25" s="237"/>
      <c r="H25" s="1108"/>
      <c r="I25" s="321">
        <f>'Market'!E22</f>
        <v>15</v>
      </c>
      <c r="J25" s="322">
        <f>'Market'!F22</f>
        <v>20</v>
      </c>
      <c r="K25" s="322">
        <f>'Market'!G22</f>
        <v>25</v>
      </c>
      <c r="L25" s="322">
        <f>'Market'!H22</f>
        <v>30</v>
      </c>
      <c r="M25" s="322">
        <f>'Market'!I22</f>
        <v>35</v>
      </c>
      <c r="N25" s="322">
        <f>'Market'!J22</f>
        <v>40</v>
      </c>
      <c r="O25" s="1106"/>
    </row>
    <row r="26" ht="15" customHeight="1">
      <c r="A26" s="280">
        <f t="shared" si="3"/>
        <v>26</v>
      </c>
      <c r="B26" t="s" s="299">
        <v>200</v>
      </c>
      <c r="C26" s="1107"/>
      <c r="D26" s="318"/>
      <c r="E26" s="318"/>
      <c r="F26" s="318"/>
      <c r="G26" s="237"/>
      <c r="H26" s="1108"/>
      <c r="I26" s="321">
        <f>'Market'!E23</f>
        <v>15</v>
      </c>
      <c r="J26" s="322">
        <f>'Market'!F23</f>
        <v>20</v>
      </c>
      <c r="K26" s="322">
        <f>'Market'!G23</f>
        <v>25</v>
      </c>
      <c r="L26" s="322">
        <f>'Market'!H23</f>
        <v>30</v>
      </c>
      <c r="M26" s="322">
        <f>'Market'!I23</f>
        <v>35</v>
      </c>
      <c r="N26" s="322">
        <f>'Market'!J23</f>
        <v>40</v>
      </c>
      <c r="O26" s="1106"/>
    </row>
    <row r="27" ht="15" customHeight="1">
      <c r="A27" s="280">
        <f t="shared" si="3"/>
        <v>27</v>
      </c>
      <c r="B27" t="s" s="299">
        <v>201</v>
      </c>
      <c r="C27" s="1107"/>
      <c r="D27" s="318"/>
      <c r="E27" s="318"/>
      <c r="F27" s="318"/>
      <c r="G27" s="237"/>
      <c r="H27" s="1108"/>
      <c r="I27" s="321">
        <f>'Market'!E24</f>
        <v>0</v>
      </c>
      <c r="J27" s="322">
        <f>'Market'!F24</f>
        <v>0</v>
      </c>
      <c r="K27" s="322">
        <f>'Market'!G24</f>
        <v>0</v>
      </c>
      <c r="L27" s="322">
        <f>'Market'!H24</f>
        <v>0</v>
      </c>
      <c r="M27" s="322">
        <f>'Market'!I24</f>
        <v>0</v>
      </c>
      <c r="N27" s="322">
        <f>'Market'!J24</f>
        <v>0</v>
      </c>
      <c r="O27" s="1106"/>
    </row>
    <row r="28" ht="15" customHeight="1">
      <c r="A28" s="280">
        <f t="shared" si="3"/>
        <v>28</v>
      </c>
      <c r="B28" t="s" s="299">
        <v>202</v>
      </c>
      <c r="C28" s="1107"/>
      <c r="D28" s="318"/>
      <c r="E28" s="318"/>
      <c r="F28" s="318"/>
      <c r="G28" s="237"/>
      <c r="H28" s="1108"/>
      <c r="I28" s="321">
        <f>'Market'!E25</f>
        <v>0</v>
      </c>
      <c r="J28" s="322">
        <f>'Market'!F25</f>
        <v>0</v>
      </c>
      <c r="K28" s="322">
        <f>'Market'!G25</f>
        <v>0</v>
      </c>
      <c r="L28" s="322">
        <f>'Market'!H25</f>
        <v>0</v>
      </c>
      <c r="M28" s="322">
        <f>'Market'!I25</f>
        <v>0</v>
      </c>
      <c r="N28" s="322">
        <f>'Market'!J25</f>
        <v>0</v>
      </c>
      <c r="O28" s="1106"/>
    </row>
    <row r="29" ht="15" customHeight="1">
      <c r="A29" s="280">
        <f t="shared" si="3"/>
        <v>29</v>
      </c>
      <c r="B29" t="s" s="299">
        <v>203</v>
      </c>
      <c r="C29" s="1107"/>
      <c r="D29" s="318"/>
      <c r="E29" s="318"/>
      <c r="F29" s="318"/>
      <c r="G29" s="237"/>
      <c r="H29" s="1108"/>
      <c r="I29" s="321">
        <f>'Market'!E26</f>
        <v>0</v>
      </c>
      <c r="J29" s="322">
        <f>'Market'!F26</f>
        <v>0</v>
      </c>
      <c r="K29" s="322">
        <f>'Market'!G26</f>
        <v>0</v>
      </c>
      <c r="L29" s="322">
        <f>'Market'!H26</f>
        <v>0</v>
      </c>
      <c r="M29" s="322">
        <f>'Market'!I26</f>
        <v>0</v>
      </c>
      <c r="N29" s="322">
        <f>'Market'!J26</f>
        <v>0</v>
      </c>
      <c r="O29" s="1106"/>
    </row>
    <row r="30" ht="15" customHeight="1">
      <c r="A30" s="280">
        <f t="shared" si="3"/>
        <v>30</v>
      </c>
      <c r="B30" t="s" s="305">
        <v>204</v>
      </c>
      <c r="C30" s="1109"/>
      <c r="D30" s="440"/>
      <c r="E30" s="440"/>
      <c r="F30" s="440"/>
      <c r="G30" s="252"/>
      <c r="H30" s="1110"/>
      <c r="I30" s="1111">
        <f>'Market'!E27</f>
        <v>0</v>
      </c>
      <c r="J30" s="1112">
        <f>'Market'!F27</f>
        <v>0</v>
      </c>
      <c r="K30" s="1112">
        <f>'Market'!G27</f>
        <v>0</v>
      </c>
      <c r="L30" s="1112">
        <f>'Market'!H27</f>
        <v>0</v>
      </c>
      <c r="M30" s="1112">
        <f>'Market'!I27</f>
        <v>0</v>
      </c>
      <c r="N30" s="1112">
        <f>'Market'!J27</f>
        <v>0</v>
      </c>
      <c r="O30" s="1106"/>
    </row>
    <row r="31" ht="15" customHeight="1">
      <c r="A31" s="280">
        <f t="shared" si="3"/>
        <v>31</v>
      </c>
      <c r="B31" t="s" s="257">
        <v>205</v>
      </c>
      <c r="C31" s="904"/>
      <c r="D31" s="904"/>
      <c r="E31" s="904"/>
      <c r="F31" s="904"/>
      <c r="G31" s="904"/>
      <c r="H31" s="509"/>
      <c r="I31" s="307">
        <f>SUM(I18:I30)</f>
        <v>250</v>
      </c>
      <c r="J31" s="307">
        <f>SUM(J18:J30)</f>
        <v>295</v>
      </c>
      <c r="K31" s="307">
        <f>SUM(K18:K30)</f>
        <v>340</v>
      </c>
      <c r="L31" s="307">
        <f>SUM(L18:L30)</f>
        <v>385</v>
      </c>
      <c r="M31" s="307">
        <f>SUM(M18:M30)</f>
        <v>430</v>
      </c>
      <c r="N31" s="307">
        <f>SUM(N18:N30)</f>
        <v>475</v>
      </c>
      <c r="O31" s="238"/>
    </row>
    <row r="32" ht="15" customHeight="1">
      <c r="A32" s="244"/>
      <c r="B32" t="s" s="286">
        <v>702</v>
      </c>
      <c r="C32" s="237"/>
      <c r="D32" s="237"/>
      <c r="E32" s="237"/>
      <c r="F32" s="237"/>
      <c r="G32" s="237"/>
      <c r="H32" s="330"/>
      <c r="I32" s="355">
        <f>I31/I16</f>
        <v>31.25</v>
      </c>
      <c r="J32" s="355">
        <f>J31/J16</f>
        <v>32.7777777777778</v>
      </c>
      <c r="K32" s="355">
        <f>K31/K16</f>
        <v>37.7777777777778</v>
      </c>
      <c r="L32" s="355">
        <f>L31/L16</f>
        <v>29.6153846153846</v>
      </c>
      <c r="M32" s="355">
        <f>M31/M16</f>
        <v>26.875</v>
      </c>
      <c r="N32" s="355">
        <f>N31/N16</f>
        <v>26.3888888888889</v>
      </c>
      <c r="O32" s="238"/>
    </row>
    <row r="33" ht="15" customHeight="1">
      <c r="A33" s="718"/>
      <c r="B33" s="237"/>
      <c r="C33" s="237"/>
      <c r="D33" s="237"/>
      <c r="E33" s="237"/>
      <c r="F33" s="237"/>
      <c r="G33" s="237"/>
      <c r="H33" s="237"/>
      <c r="I33" s="237"/>
      <c r="J33" s="237"/>
      <c r="K33" s="237"/>
      <c r="L33" s="237"/>
      <c r="M33" s="237"/>
      <c r="N33" s="237"/>
      <c r="O33" s="238"/>
    </row>
    <row r="34" ht="18.75" customHeight="1">
      <c r="A34" s="718"/>
      <c r="B34" t="s" s="1113">
        <v>764</v>
      </c>
      <c r="C34" s="1114"/>
      <c r="D34" s="1114"/>
      <c r="E34" s="237"/>
      <c r="F34" s="237"/>
      <c r="G34" s="237"/>
      <c r="H34" t="s" s="250">
        <f>H11</f>
        <v>765</v>
      </c>
      <c r="I34" t="s" s="250">
        <f>I11</f>
        <v>91</v>
      </c>
      <c r="J34" t="s" s="250">
        <f>J11</f>
        <v>92</v>
      </c>
      <c r="K34" t="s" s="250">
        <f>K11</f>
        <v>93</v>
      </c>
      <c r="L34" t="s" s="250">
        <f>L11</f>
        <v>94</v>
      </c>
      <c r="M34" t="s" s="250">
        <f>M11</f>
        <v>95</v>
      </c>
      <c r="N34" t="s" s="250">
        <f>N11</f>
        <v>96</v>
      </c>
      <c r="O34" s="238"/>
    </row>
    <row r="35" ht="16" customHeight="1">
      <c r="A35" s="718"/>
      <c r="B35" t="s" s="426">
        <v>766</v>
      </c>
      <c r="C35" t="s" s="426">
        <v>767</v>
      </c>
      <c r="D35" s="427"/>
      <c r="E35" s="427"/>
      <c r="F35" s="427"/>
      <c r="G35" t="s" s="1009">
        <v>187</v>
      </c>
      <c r="H35" s="1115">
        <f>H13</f>
        <v>2021</v>
      </c>
      <c r="I35" s="1115">
        <f>I13</f>
        <v>2022</v>
      </c>
      <c r="J35" s="1115">
        <f>J13</f>
        <v>2023</v>
      </c>
      <c r="K35" s="1115">
        <f>K13</f>
        <v>2024</v>
      </c>
      <c r="L35" s="1115">
        <f>L13</f>
        <v>2025</v>
      </c>
      <c r="M35" s="1115">
        <f>M13</f>
        <v>2026</v>
      </c>
      <c r="N35" s="1115">
        <f>N13</f>
        <v>2027</v>
      </c>
      <c r="O35" s="238"/>
    </row>
    <row r="36" ht="15" customHeight="1">
      <c r="A36" s="1116"/>
      <c r="B36" t="s" s="1117">
        <v>768</v>
      </c>
      <c r="C36" t="s" s="1011">
        <v>769</v>
      </c>
      <c r="D36" s="1012"/>
      <c r="E36" s="1012"/>
      <c r="F36" s="1118"/>
      <c r="G36" s="1119">
        <f>SUM(H36:N36)</f>
        <v>105000</v>
      </c>
      <c r="H36" s="1120">
        <v>15000</v>
      </c>
      <c r="I36" s="1120">
        <v>15000</v>
      </c>
      <c r="J36" s="1120">
        <v>15000</v>
      </c>
      <c r="K36" s="1120">
        <v>15000</v>
      </c>
      <c r="L36" s="1120">
        <v>15000</v>
      </c>
      <c r="M36" s="1120">
        <v>15000</v>
      </c>
      <c r="N36" s="1121">
        <v>15000</v>
      </c>
      <c r="O36" s="238"/>
    </row>
    <row r="37" ht="15" customHeight="1">
      <c r="A37" s="1116"/>
      <c r="B37" s="1122"/>
      <c r="C37" s="1020"/>
      <c r="D37" s="1020"/>
      <c r="E37" s="1020"/>
      <c r="F37" s="1123"/>
      <c r="G37" s="1124">
        <f>SUM(H37:N37)</f>
        <v>0</v>
      </c>
      <c r="H37" s="1125">
        <v>0</v>
      </c>
      <c r="I37" s="869">
        <v>0</v>
      </c>
      <c r="J37" s="869">
        <v>0</v>
      </c>
      <c r="K37" s="869">
        <v>0</v>
      </c>
      <c r="L37" s="869">
        <v>0</v>
      </c>
      <c r="M37" s="869">
        <v>0</v>
      </c>
      <c r="N37" s="1126">
        <v>0</v>
      </c>
      <c r="O37" s="734"/>
    </row>
    <row r="38" ht="15" customHeight="1">
      <c r="A38" s="1116"/>
      <c r="B38" s="1122"/>
      <c r="C38" s="1020"/>
      <c r="D38" s="1020"/>
      <c r="E38" s="1020"/>
      <c r="F38" s="1123"/>
      <c r="G38" s="1124">
        <f>SUM(H38:N38)</f>
        <v>0</v>
      </c>
      <c r="H38" s="1125">
        <v>0</v>
      </c>
      <c r="I38" s="869">
        <v>0</v>
      </c>
      <c r="J38" s="869">
        <v>0</v>
      </c>
      <c r="K38" s="869">
        <v>0</v>
      </c>
      <c r="L38" s="869">
        <v>0</v>
      </c>
      <c r="M38" s="869">
        <v>0</v>
      </c>
      <c r="N38" s="1126">
        <v>0</v>
      </c>
      <c r="O38" s="734"/>
    </row>
    <row r="39" ht="15" customHeight="1">
      <c r="A39" s="1116"/>
      <c r="B39" s="1122"/>
      <c r="C39" s="1020"/>
      <c r="D39" s="1020"/>
      <c r="E39" s="1020"/>
      <c r="F39" s="1123"/>
      <c r="G39" s="1124">
        <f>SUM(H39:N39)</f>
        <v>0</v>
      </c>
      <c r="H39" s="1125">
        <v>0</v>
      </c>
      <c r="I39" s="869">
        <v>0</v>
      </c>
      <c r="J39" s="869">
        <v>0</v>
      </c>
      <c r="K39" s="869">
        <v>0</v>
      </c>
      <c r="L39" s="869">
        <v>0</v>
      </c>
      <c r="M39" s="869">
        <v>0</v>
      </c>
      <c r="N39" s="1126">
        <v>0</v>
      </c>
      <c r="O39" s="734"/>
    </row>
    <row r="40" ht="15" customHeight="1">
      <c r="A40" s="1116"/>
      <c r="B40" s="1122"/>
      <c r="C40" s="1020"/>
      <c r="D40" s="1020"/>
      <c r="E40" s="1020"/>
      <c r="F40" s="1123"/>
      <c r="G40" s="1124">
        <f>SUM(H40:N40)</f>
        <v>0</v>
      </c>
      <c r="H40" s="1125">
        <v>0</v>
      </c>
      <c r="I40" s="869">
        <v>0</v>
      </c>
      <c r="J40" s="869">
        <v>0</v>
      </c>
      <c r="K40" s="869">
        <v>0</v>
      </c>
      <c r="L40" s="869">
        <v>0</v>
      </c>
      <c r="M40" s="869">
        <v>0</v>
      </c>
      <c r="N40" s="1126">
        <v>0</v>
      </c>
      <c r="O40" s="734"/>
    </row>
    <row r="41" ht="15" customHeight="1">
      <c r="A41" s="1116"/>
      <c r="B41" s="1122"/>
      <c r="C41" s="1020"/>
      <c r="D41" s="1020"/>
      <c r="E41" s="1020"/>
      <c r="F41" s="1123"/>
      <c r="G41" s="1124">
        <f>SUM(H41:N41)</f>
        <v>0</v>
      </c>
      <c r="H41" s="1125"/>
      <c r="I41" s="869"/>
      <c r="J41" s="869"/>
      <c r="K41" s="869"/>
      <c r="L41" s="869"/>
      <c r="M41" s="869"/>
      <c r="N41" s="1126"/>
      <c r="O41" s="734"/>
    </row>
    <row r="42" ht="15" customHeight="1">
      <c r="A42" s="1116"/>
      <c r="B42" s="1122"/>
      <c r="C42" s="1020"/>
      <c r="D42" s="1020"/>
      <c r="E42" s="1020"/>
      <c r="F42" s="1123"/>
      <c r="G42" s="1124">
        <f>SUM(H42:N42)</f>
        <v>0</v>
      </c>
      <c r="H42" s="1125"/>
      <c r="I42" s="869"/>
      <c r="J42" s="869"/>
      <c r="K42" s="869"/>
      <c r="L42" s="869"/>
      <c r="M42" s="869"/>
      <c r="N42" s="1126"/>
      <c r="O42" s="734"/>
    </row>
    <row r="43" ht="15" customHeight="1">
      <c r="A43" s="1116"/>
      <c r="B43" s="1127"/>
      <c r="C43" s="1056"/>
      <c r="D43" s="1056"/>
      <c r="E43" s="1056"/>
      <c r="F43" s="1128"/>
      <c r="G43" s="1129">
        <f>SUM(H43:N43)</f>
        <v>0</v>
      </c>
      <c r="H43" s="1130"/>
      <c r="I43" s="1131"/>
      <c r="J43" s="1131"/>
      <c r="K43" s="1131"/>
      <c r="L43" s="1131"/>
      <c r="M43" s="1131"/>
      <c r="N43" s="1132"/>
      <c r="O43" s="734"/>
    </row>
    <row r="44" ht="15" customHeight="1">
      <c r="A44" s="718"/>
      <c r="B44" t="s" s="508">
        <v>770</v>
      </c>
      <c r="C44" s="1133"/>
      <c r="D44" s="1133"/>
      <c r="E44" s="258"/>
      <c r="F44" s="258"/>
      <c r="G44" s="1134">
        <f>SUM(H44:N44)</f>
        <v>105000</v>
      </c>
      <c r="H44" s="1134">
        <f>SUM(H36:H43)</f>
        <v>15000</v>
      </c>
      <c r="I44" s="1134">
        <f>SUM(I36:I43)</f>
        <v>15000</v>
      </c>
      <c r="J44" s="1134">
        <f>SUM(J36:J43)</f>
        <v>15000</v>
      </c>
      <c r="K44" s="1134">
        <f>SUM(K36:K43)</f>
        <v>15000</v>
      </c>
      <c r="L44" s="1134">
        <f>SUM(L36:L43)</f>
        <v>15000</v>
      </c>
      <c r="M44" s="1134">
        <f>SUM(M36:M43)</f>
        <v>15000</v>
      </c>
      <c r="N44" s="1134">
        <f>SUM(N36:N43)</f>
        <v>15000</v>
      </c>
      <c r="O44" s="238"/>
    </row>
    <row r="45" ht="15" customHeight="1">
      <c r="A45" s="723"/>
      <c r="B45" s="726"/>
      <c r="C45" s="726"/>
      <c r="D45" s="726"/>
      <c r="E45" s="726"/>
      <c r="F45" s="726"/>
      <c r="G45" s="1135">
        <f>G44/$G$44</f>
        <v>1</v>
      </c>
      <c r="H45" s="1135">
        <f>H44/$G$44</f>
        <v>0.142857142857143</v>
      </c>
      <c r="I45" s="1135">
        <f>I44/$G$44</f>
        <v>0.142857142857143</v>
      </c>
      <c r="J45" s="1135">
        <f>J44/$G$44</f>
        <v>0.142857142857143</v>
      </c>
      <c r="K45" s="1135">
        <f>K44/$G$44</f>
        <v>0.142857142857143</v>
      </c>
      <c r="L45" s="1135">
        <f>L44/$G$44</f>
        <v>0.142857142857143</v>
      </c>
      <c r="M45" s="1135">
        <f>M44/$G$44</f>
        <v>0.142857142857143</v>
      </c>
      <c r="N45" s="1135">
        <f>N44/$G$44</f>
        <v>0.142857142857143</v>
      </c>
      <c r="O45" s="727"/>
    </row>
  </sheetData>
  <mergeCells count="2">
    <mergeCell ref="B34:D34"/>
    <mergeCell ref="A2:B2"/>
  </mergeCells>
  <conditionalFormatting sqref="A2:B2 H18:H30">
    <cfRule type="cellIs" dxfId="19" priority="1" operator="equal" stopIfTrue="1">
      <formula>0</formula>
    </cfRule>
  </conditionalFormatting>
  <conditionalFormatting sqref="H15:H16 I18:N30">
    <cfRule type="cellIs" dxfId="20" priority="1" operator="lessThan" stopIfTrue="1">
      <formula>0</formula>
    </cfRule>
    <cfRule type="cellIs" dxfId="21" priority="2" operator="equal" stopIfTrue="1">
      <formula>0</formula>
    </cfRule>
  </conditionalFormatting>
  <conditionalFormatting sqref="I15:N16">
    <cfRule type="cellIs" dxfId="22" priority="1" operator="equal" stopIfTrue="1">
      <formula>0</formula>
    </cfRule>
  </conditionalFormatting>
  <conditionalFormatting sqref="I31:N32 G36:N45">
    <cfRule type="cellIs" dxfId="23" priority="1" operator="lessThan" stopIfTrue="1">
      <formula>0</formula>
    </cfRule>
  </conditionalFormatting>
  <pageMargins left="0.25" right="0.25" top="0.5" bottom="0.45" header="0.25" footer="0.25"/>
  <pageSetup firstPageNumber="1" fitToHeight="1" fitToWidth="1" scale="55" useFirstPageNumber="0" orientation="landscape" pageOrder="downThenOver"/>
  <headerFooter>
    <oddHeader>&amp;L&amp;"Calibri,Regular"&amp;11&amp;K000000 &amp;C&amp;"Calibri,Regular"&amp;11&amp;K000000 &amp;R&amp;"Calibri,Regular"&amp;11&amp;K000000 </oddHeader>
    <oddFooter>&amp;L&amp;"Calibri,Regular"&amp;7&amp;K0000007/15/20  at 4:16 PM Mike 702.854.0691&amp;C&amp;"Calibri,Regular"&amp;7&amp;K0000002020 LVMCA Financial-Plan-Academy-2019-11-15-3-PM.xlsx  Marketing&amp;R&amp;"Calibri,Regular"&amp;11&amp;K000000&amp;7&amp;P of &amp;N</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